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P:\BITSOM\Capstone Project\Part 1\data\"/>
    </mc:Choice>
  </mc:AlternateContent>
  <xr:revisionPtr revIDLastSave="0" documentId="13_ncr:1_{9CB5E452-CF45-4E00-8F86-88F8D2075A32}" xr6:coauthVersionLast="47" xr6:coauthVersionMax="47" xr10:uidLastSave="{00000000-0000-0000-0000-000000000000}"/>
  <bookViews>
    <workbookView xWindow="-108" yWindow="-108" windowWidth="23256" windowHeight="13896" tabRatio="771" xr2:uid="{00000000-000D-0000-FFFF-FFFF00000000}"/>
  </bookViews>
  <sheets>
    <sheet name="cleaned_orders_calculations" sheetId="8" r:id="rId1"/>
    <sheet name="Pivot Summary" sheetId="12" r:id="rId2"/>
    <sheet name="initial_working_sheet" sheetId="3" r:id="rId3"/>
    <sheet name="Pivot_checkDuplicateCounts" sheetId="4" r:id="rId4"/>
    <sheet name="Refunded Orders Summary" sheetId="11" r:id="rId5"/>
    <sheet name="raw_orders" sheetId="1" r:id="rId6"/>
    <sheet name="business_rules" sheetId="2" r:id="rId7"/>
  </sheets>
  <definedNames>
    <definedName name="_xlnm._FilterDatabase" localSheetId="0" hidden="1">cleaned_orders_calculations!$A$1:$AL$913</definedName>
    <definedName name="_xlnm._FilterDatabase" localSheetId="2" hidden="1">initial_working_sheet!$A$1:$X$933</definedName>
    <definedName name="_xlnm._FilterDatabase" localSheetId="5" hidden="1">raw_orders!$A$1:$X$933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3" i="8" l="1"/>
  <c r="AO27" i="8"/>
  <c r="AF2" i="8"/>
  <c r="V2" i="8"/>
  <c r="AH2" i="8" s="1"/>
  <c r="X3" i="8"/>
  <c r="X4" i="8"/>
  <c r="X5" i="8"/>
  <c r="Y5" i="8" s="1"/>
  <c r="X6" i="8"/>
  <c r="X7" i="8"/>
  <c r="X8" i="8"/>
  <c r="X9" i="8"/>
  <c r="X10" i="8"/>
  <c r="X11" i="8"/>
  <c r="Y11" i="8" s="1"/>
  <c r="X12" i="8"/>
  <c r="X13" i="8"/>
  <c r="X14" i="8"/>
  <c r="Y14" i="8" s="1"/>
  <c r="X15" i="8"/>
  <c r="X16" i="8"/>
  <c r="X17" i="8"/>
  <c r="X18" i="8"/>
  <c r="X19" i="8"/>
  <c r="X20" i="8"/>
  <c r="X21" i="8"/>
  <c r="X22" i="8"/>
  <c r="Y22" i="8" s="1"/>
  <c r="Z22" i="8" s="1"/>
  <c r="X23" i="8"/>
  <c r="Y23" i="8" s="1"/>
  <c r="Z23" i="8" s="1"/>
  <c r="X24" i="8"/>
  <c r="X25" i="8"/>
  <c r="Y25" i="8" s="1"/>
  <c r="X26" i="8"/>
  <c r="X27" i="8"/>
  <c r="X28" i="8"/>
  <c r="Y28" i="8" s="1"/>
  <c r="X29" i="8"/>
  <c r="Y29" i="8" s="1"/>
  <c r="X30" i="8"/>
  <c r="X31" i="8"/>
  <c r="X32" i="8"/>
  <c r="X33" i="8"/>
  <c r="X34" i="8"/>
  <c r="X35" i="8"/>
  <c r="Y35" i="8" s="1"/>
  <c r="X36" i="8"/>
  <c r="X37" i="8"/>
  <c r="Y37" i="8" s="1"/>
  <c r="Z37" i="8" s="1"/>
  <c r="X38" i="8"/>
  <c r="X39" i="8"/>
  <c r="Y39" i="8" s="1"/>
  <c r="X40" i="8"/>
  <c r="X41" i="8"/>
  <c r="X42" i="8"/>
  <c r="Y42" i="8" s="1"/>
  <c r="X43" i="8"/>
  <c r="X44" i="8"/>
  <c r="X45" i="8"/>
  <c r="X46" i="8"/>
  <c r="X47" i="8"/>
  <c r="X48" i="8"/>
  <c r="X49" i="8"/>
  <c r="Y49" i="8" s="1"/>
  <c r="X50" i="8"/>
  <c r="Y50" i="8" s="1"/>
  <c r="X51" i="8"/>
  <c r="X52" i="8"/>
  <c r="X53" i="8"/>
  <c r="Y53" i="8" s="1"/>
  <c r="Z53" i="8" s="1"/>
  <c r="X54" i="8"/>
  <c r="X55" i="8"/>
  <c r="X56" i="8"/>
  <c r="X57" i="8"/>
  <c r="X58" i="8"/>
  <c r="X59" i="8"/>
  <c r="Y59" i="8" s="1"/>
  <c r="X60" i="8"/>
  <c r="X61" i="8"/>
  <c r="X62" i="8"/>
  <c r="X63" i="8"/>
  <c r="X64" i="8"/>
  <c r="Y64" i="8" s="1"/>
  <c r="X65" i="8"/>
  <c r="Y65" i="8" s="1"/>
  <c r="X66" i="8"/>
  <c r="X67" i="8"/>
  <c r="Y67" i="8" s="1"/>
  <c r="X68" i="8"/>
  <c r="X69" i="8"/>
  <c r="X70" i="8"/>
  <c r="X71" i="8"/>
  <c r="X72" i="8"/>
  <c r="Y72" i="8" s="1"/>
  <c r="X73" i="8"/>
  <c r="X74" i="8"/>
  <c r="X75" i="8"/>
  <c r="X76" i="8"/>
  <c r="X77" i="8"/>
  <c r="Y77" i="8" s="1"/>
  <c r="X78" i="8"/>
  <c r="X79" i="8"/>
  <c r="X80" i="8"/>
  <c r="X81" i="8"/>
  <c r="X82" i="8"/>
  <c r="X83" i="8"/>
  <c r="Y83" i="8" s="1"/>
  <c r="X84" i="8"/>
  <c r="X85" i="8"/>
  <c r="X86" i="8"/>
  <c r="Y86" i="8" s="1"/>
  <c r="Z86" i="8" s="1"/>
  <c r="X87" i="8"/>
  <c r="X88" i="8"/>
  <c r="X89" i="8"/>
  <c r="X90" i="8"/>
  <c r="X91" i="8"/>
  <c r="X92" i="8"/>
  <c r="X93" i="8"/>
  <c r="X94" i="8"/>
  <c r="X95" i="8"/>
  <c r="Y95" i="8" s="1"/>
  <c r="X96" i="8"/>
  <c r="X97" i="8"/>
  <c r="Y97" i="8" s="1"/>
  <c r="X98" i="8"/>
  <c r="X99" i="8"/>
  <c r="X100" i="8"/>
  <c r="Y100" i="8" s="1"/>
  <c r="Z100" i="8" s="1"/>
  <c r="X101" i="8"/>
  <c r="Y101" i="8" s="1"/>
  <c r="Z101" i="8" s="1"/>
  <c r="X102" i="8"/>
  <c r="X103" i="8"/>
  <c r="X104" i="8"/>
  <c r="X105" i="8"/>
  <c r="X106" i="8"/>
  <c r="X107" i="8"/>
  <c r="Y107" i="8" s="1"/>
  <c r="X108" i="8"/>
  <c r="X109" i="8"/>
  <c r="X110" i="8"/>
  <c r="X111" i="8"/>
  <c r="X112" i="8"/>
  <c r="X113" i="8"/>
  <c r="X114" i="8"/>
  <c r="X115" i="8"/>
  <c r="X116" i="8"/>
  <c r="X117" i="8"/>
  <c r="X118" i="8"/>
  <c r="X119" i="8"/>
  <c r="Y119" i="8" s="1"/>
  <c r="Z119" i="8" s="1"/>
  <c r="X120" i="8"/>
  <c r="X121" i="8"/>
  <c r="X122" i="8"/>
  <c r="X123" i="8"/>
  <c r="Y123" i="8" s="1"/>
  <c r="X124" i="8"/>
  <c r="X125" i="8"/>
  <c r="X126" i="8"/>
  <c r="Y126" i="8" s="1"/>
  <c r="X127" i="8"/>
  <c r="X128" i="8"/>
  <c r="X129" i="8"/>
  <c r="X130" i="8"/>
  <c r="X131" i="8"/>
  <c r="Y131" i="8" s="1"/>
  <c r="X132" i="8"/>
  <c r="X133" i="8"/>
  <c r="X134" i="8"/>
  <c r="X135" i="8"/>
  <c r="X136" i="8"/>
  <c r="X137" i="8"/>
  <c r="X138" i="8"/>
  <c r="X139" i="8"/>
  <c r="X140" i="8"/>
  <c r="X141" i="8"/>
  <c r="X142" i="8"/>
  <c r="X143" i="8"/>
  <c r="Y143" i="8" s="1"/>
  <c r="X144" i="8"/>
  <c r="X145" i="8"/>
  <c r="X146" i="8"/>
  <c r="X147" i="8"/>
  <c r="Y147" i="8" s="1"/>
  <c r="X148" i="8"/>
  <c r="X149" i="8"/>
  <c r="X150" i="8"/>
  <c r="Y150" i="8" s="1"/>
  <c r="X151" i="8"/>
  <c r="X152" i="8"/>
  <c r="X153" i="8"/>
  <c r="X154" i="8"/>
  <c r="X155" i="8"/>
  <c r="Y155" i="8" s="1"/>
  <c r="X156" i="8"/>
  <c r="X157" i="8"/>
  <c r="X158" i="8"/>
  <c r="X159" i="8"/>
  <c r="X160" i="8"/>
  <c r="X161" i="8"/>
  <c r="X162" i="8"/>
  <c r="X163" i="8"/>
  <c r="X164" i="8"/>
  <c r="X165" i="8"/>
  <c r="X166" i="8"/>
  <c r="X167" i="8"/>
  <c r="Y167" i="8" s="1"/>
  <c r="Z167" i="8" s="1"/>
  <c r="X168" i="8"/>
  <c r="X169" i="8"/>
  <c r="X170" i="8"/>
  <c r="X171" i="8"/>
  <c r="Y171" i="8" s="1"/>
  <c r="X172" i="8"/>
  <c r="X173" i="8"/>
  <c r="X174" i="8"/>
  <c r="Y174" i="8" s="1"/>
  <c r="X175" i="8"/>
  <c r="X176" i="8"/>
  <c r="X177" i="8"/>
  <c r="X178" i="8"/>
  <c r="X179" i="8"/>
  <c r="Y179" i="8" s="1"/>
  <c r="X180" i="8"/>
  <c r="X181" i="8"/>
  <c r="X182" i="8"/>
  <c r="X183" i="8"/>
  <c r="X184" i="8"/>
  <c r="X185" i="8"/>
  <c r="X186" i="8"/>
  <c r="X187" i="8"/>
  <c r="X188" i="8"/>
  <c r="X189" i="8"/>
  <c r="X190" i="8"/>
  <c r="X191" i="8"/>
  <c r="Y191" i="8" s="1"/>
  <c r="X192" i="8"/>
  <c r="X193" i="8"/>
  <c r="X194" i="8"/>
  <c r="X195" i="8"/>
  <c r="Y195" i="8" s="1"/>
  <c r="X196" i="8"/>
  <c r="X197" i="8"/>
  <c r="X198" i="8"/>
  <c r="Y198" i="8" s="1"/>
  <c r="X199" i="8"/>
  <c r="X200" i="8"/>
  <c r="X201" i="8"/>
  <c r="X202" i="8"/>
  <c r="X203" i="8"/>
  <c r="Y203" i="8" s="1"/>
  <c r="X204" i="8"/>
  <c r="X205" i="8"/>
  <c r="X206" i="8"/>
  <c r="X207" i="8"/>
  <c r="X208" i="8"/>
  <c r="X209" i="8"/>
  <c r="X210" i="8"/>
  <c r="X211" i="8"/>
  <c r="X212" i="8"/>
  <c r="X213" i="8"/>
  <c r="X214" i="8"/>
  <c r="X215" i="8"/>
  <c r="Y215" i="8" s="1"/>
  <c r="Z215" i="8" s="1"/>
  <c r="X216" i="8"/>
  <c r="X217" i="8"/>
  <c r="X218" i="8"/>
  <c r="X219" i="8"/>
  <c r="Y219" i="8" s="1"/>
  <c r="X220" i="8"/>
  <c r="X221" i="8"/>
  <c r="X222" i="8"/>
  <c r="Y222" i="8" s="1"/>
  <c r="X223" i="8"/>
  <c r="X224" i="8"/>
  <c r="X225" i="8"/>
  <c r="X226" i="8"/>
  <c r="X227" i="8"/>
  <c r="Y227" i="8" s="1"/>
  <c r="X228" i="8"/>
  <c r="X229" i="8"/>
  <c r="X230" i="8"/>
  <c r="X231" i="8"/>
  <c r="X232" i="8"/>
  <c r="X233" i="8"/>
  <c r="X234" i="8"/>
  <c r="X235" i="8"/>
  <c r="X236" i="8"/>
  <c r="X237" i="8"/>
  <c r="X238" i="8"/>
  <c r="X239" i="8"/>
  <c r="Y239" i="8" s="1"/>
  <c r="X240" i="8"/>
  <c r="X241" i="8"/>
  <c r="X242" i="8"/>
  <c r="X243" i="8"/>
  <c r="Y243" i="8" s="1"/>
  <c r="X244" i="8"/>
  <c r="X245" i="8"/>
  <c r="X246" i="8"/>
  <c r="Y246" i="8" s="1"/>
  <c r="X247" i="8"/>
  <c r="X248" i="8"/>
  <c r="X249" i="8"/>
  <c r="X250" i="8"/>
  <c r="X251" i="8"/>
  <c r="Y251" i="8" s="1"/>
  <c r="X252" i="8"/>
  <c r="X253" i="8"/>
  <c r="X254" i="8"/>
  <c r="X255" i="8"/>
  <c r="X256" i="8"/>
  <c r="X257" i="8"/>
  <c r="X258" i="8"/>
  <c r="X259" i="8"/>
  <c r="X260" i="8"/>
  <c r="X261" i="8"/>
  <c r="X262" i="8"/>
  <c r="X263" i="8"/>
  <c r="Y263" i="8" s="1"/>
  <c r="Z263" i="8" s="1"/>
  <c r="X264" i="8"/>
  <c r="X265" i="8"/>
  <c r="X266" i="8"/>
  <c r="X267" i="8"/>
  <c r="Y267" i="8" s="1"/>
  <c r="X268" i="8"/>
  <c r="X269" i="8"/>
  <c r="X270" i="8"/>
  <c r="Y270" i="8" s="1"/>
  <c r="X271" i="8"/>
  <c r="X272" i="8"/>
  <c r="X273" i="8"/>
  <c r="X274" i="8"/>
  <c r="X275" i="8"/>
  <c r="Y275" i="8" s="1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Y291" i="8" s="1"/>
  <c r="X292" i="8"/>
  <c r="X293" i="8"/>
  <c r="X294" i="8"/>
  <c r="Y294" i="8" s="1"/>
  <c r="X295" i="8"/>
  <c r="X296" i="8"/>
  <c r="X297" i="8"/>
  <c r="X298" i="8"/>
  <c r="X299" i="8"/>
  <c r="Y299" i="8" s="1"/>
  <c r="X300" i="8"/>
  <c r="X301" i="8"/>
  <c r="X302" i="8"/>
  <c r="X303" i="8"/>
  <c r="X304" i="8"/>
  <c r="X305" i="8"/>
  <c r="X306" i="8"/>
  <c r="X307" i="8"/>
  <c r="X308" i="8"/>
  <c r="Y308" i="8" s="1"/>
  <c r="X309" i="8"/>
  <c r="X310" i="8"/>
  <c r="X311" i="8"/>
  <c r="X312" i="8"/>
  <c r="Y312" i="8" s="1"/>
  <c r="X313" i="8"/>
  <c r="Y313" i="8" s="1"/>
  <c r="X314" i="8"/>
  <c r="Y314" i="8" s="1"/>
  <c r="X315" i="8"/>
  <c r="Y315" i="8" s="1"/>
  <c r="X316" i="8"/>
  <c r="Y316" i="8" s="1"/>
  <c r="X317" i="8"/>
  <c r="X318" i="8"/>
  <c r="X319" i="8"/>
  <c r="X320" i="8"/>
  <c r="Y320" i="8" s="1"/>
  <c r="X321" i="8"/>
  <c r="X322" i="8"/>
  <c r="X323" i="8"/>
  <c r="X324" i="8"/>
  <c r="Y324" i="8" s="1"/>
  <c r="X325" i="8"/>
  <c r="Y325" i="8" s="1"/>
  <c r="X326" i="8"/>
  <c r="X327" i="8"/>
  <c r="Y327" i="8" s="1"/>
  <c r="X328" i="8"/>
  <c r="X329" i="8"/>
  <c r="X330" i="8"/>
  <c r="X331" i="8"/>
  <c r="X332" i="8"/>
  <c r="Y332" i="8" s="1"/>
  <c r="X333" i="8"/>
  <c r="X334" i="8"/>
  <c r="X335" i="8"/>
  <c r="X336" i="8"/>
  <c r="Y336" i="8" s="1"/>
  <c r="X337" i="8"/>
  <c r="Y337" i="8" s="1"/>
  <c r="X338" i="8"/>
  <c r="X339" i="8"/>
  <c r="Y339" i="8" s="1"/>
  <c r="X340" i="8"/>
  <c r="X341" i="8"/>
  <c r="X342" i="8"/>
  <c r="X343" i="8"/>
  <c r="X344" i="8"/>
  <c r="Y344" i="8" s="1"/>
  <c r="X345" i="8"/>
  <c r="X346" i="8"/>
  <c r="X347" i="8"/>
  <c r="X348" i="8"/>
  <c r="Y348" i="8" s="1"/>
  <c r="X349" i="8"/>
  <c r="Y349" i="8" s="1"/>
  <c r="X350" i="8"/>
  <c r="X351" i="8"/>
  <c r="Y351" i="8" s="1"/>
  <c r="X352" i="8"/>
  <c r="X353" i="8"/>
  <c r="X354" i="8"/>
  <c r="X355" i="8"/>
  <c r="X356" i="8"/>
  <c r="Y356" i="8" s="1"/>
  <c r="X357" i="8"/>
  <c r="X358" i="8"/>
  <c r="X359" i="8"/>
  <c r="X360" i="8"/>
  <c r="Y360" i="8" s="1"/>
  <c r="X361" i="8"/>
  <c r="Y361" i="8" s="1"/>
  <c r="X362" i="8"/>
  <c r="X363" i="8"/>
  <c r="Y363" i="8" s="1"/>
  <c r="X364" i="8"/>
  <c r="X365" i="8"/>
  <c r="X366" i="8"/>
  <c r="X367" i="8"/>
  <c r="X368" i="8"/>
  <c r="Y368" i="8" s="1"/>
  <c r="X369" i="8"/>
  <c r="X370" i="8"/>
  <c r="X371" i="8"/>
  <c r="X372" i="8"/>
  <c r="Y372" i="8" s="1"/>
  <c r="X373" i="8"/>
  <c r="Y373" i="8" s="1"/>
  <c r="X374" i="8"/>
  <c r="X375" i="8"/>
  <c r="Y375" i="8" s="1"/>
  <c r="X376" i="8"/>
  <c r="X377" i="8"/>
  <c r="X378" i="8"/>
  <c r="X379" i="8"/>
  <c r="X380" i="8"/>
  <c r="Y380" i="8" s="1"/>
  <c r="X381" i="8"/>
  <c r="X382" i="8"/>
  <c r="X383" i="8"/>
  <c r="X384" i="8"/>
  <c r="Y384" i="8" s="1"/>
  <c r="X385" i="8"/>
  <c r="Y385" i="8" s="1"/>
  <c r="Z385" i="8" s="1"/>
  <c r="X386" i="8"/>
  <c r="X387" i="8"/>
  <c r="Y387" i="8" s="1"/>
  <c r="X388" i="8"/>
  <c r="X389" i="8"/>
  <c r="X390" i="8"/>
  <c r="X391" i="8"/>
  <c r="X392" i="8"/>
  <c r="Y392" i="8" s="1"/>
  <c r="X393" i="8"/>
  <c r="X394" i="8"/>
  <c r="X395" i="8"/>
  <c r="X396" i="8"/>
  <c r="Y396" i="8" s="1"/>
  <c r="X397" i="8"/>
  <c r="Y397" i="8" s="1"/>
  <c r="X398" i="8"/>
  <c r="X399" i="8"/>
  <c r="Y399" i="8" s="1"/>
  <c r="X400" i="8"/>
  <c r="X401" i="8"/>
  <c r="X402" i="8"/>
  <c r="X403" i="8"/>
  <c r="X404" i="8"/>
  <c r="Y404" i="8" s="1"/>
  <c r="X405" i="8"/>
  <c r="X406" i="8"/>
  <c r="X407" i="8"/>
  <c r="X408" i="8"/>
  <c r="Y408" i="8" s="1"/>
  <c r="X409" i="8"/>
  <c r="Y409" i="8" s="1"/>
  <c r="X410" i="8"/>
  <c r="X411" i="8"/>
  <c r="Y411" i="8" s="1"/>
  <c r="X412" i="8"/>
  <c r="X413" i="8"/>
  <c r="X414" i="8"/>
  <c r="X415" i="8"/>
  <c r="X416" i="8"/>
  <c r="Y416" i="8" s="1"/>
  <c r="X417" i="8"/>
  <c r="X418" i="8"/>
  <c r="X419" i="8"/>
  <c r="X420" i="8"/>
  <c r="Y420" i="8" s="1"/>
  <c r="X421" i="8"/>
  <c r="Y421" i="8" s="1"/>
  <c r="X422" i="8"/>
  <c r="X423" i="8"/>
  <c r="Y423" i="8" s="1"/>
  <c r="X424" i="8"/>
  <c r="X425" i="8"/>
  <c r="X426" i="8"/>
  <c r="X427" i="8"/>
  <c r="X428" i="8"/>
  <c r="Y428" i="8" s="1"/>
  <c r="X429" i="8"/>
  <c r="X430" i="8"/>
  <c r="X431" i="8"/>
  <c r="X432" i="8"/>
  <c r="Y432" i="8" s="1"/>
  <c r="X433" i="8"/>
  <c r="Y433" i="8" s="1"/>
  <c r="X434" i="8"/>
  <c r="X435" i="8"/>
  <c r="Y435" i="8" s="1"/>
  <c r="X436" i="8"/>
  <c r="X437" i="8"/>
  <c r="X438" i="8"/>
  <c r="X439" i="8"/>
  <c r="X440" i="8"/>
  <c r="Y440" i="8" s="1"/>
  <c r="X441" i="8"/>
  <c r="X442" i="8"/>
  <c r="X443" i="8"/>
  <c r="X444" i="8"/>
  <c r="Y444" i="8" s="1"/>
  <c r="X445" i="8"/>
  <c r="Y445" i="8" s="1"/>
  <c r="X446" i="8"/>
  <c r="X447" i="8"/>
  <c r="Y447" i="8" s="1"/>
  <c r="X448" i="8"/>
  <c r="X449" i="8"/>
  <c r="X450" i="8"/>
  <c r="X451" i="8"/>
  <c r="X452" i="8"/>
  <c r="Y452" i="8" s="1"/>
  <c r="X453" i="8"/>
  <c r="X454" i="8"/>
  <c r="X455" i="8"/>
  <c r="X456" i="8"/>
  <c r="Y456" i="8" s="1"/>
  <c r="X457" i="8"/>
  <c r="Y457" i="8" s="1"/>
  <c r="X458" i="8"/>
  <c r="X459" i="8"/>
  <c r="Y459" i="8" s="1"/>
  <c r="X460" i="8"/>
  <c r="X461" i="8"/>
  <c r="X462" i="8"/>
  <c r="X463" i="8"/>
  <c r="X464" i="8"/>
  <c r="Y464" i="8" s="1"/>
  <c r="X465" i="8"/>
  <c r="X466" i="8"/>
  <c r="X467" i="8"/>
  <c r="X468" i="8"/>
  <c r="Y468" i="8" s="1"/>
  <c r="X469" i="8"/>
  <c r="Y469" i="8" s="1"/>
  <c r="X470" i="8"/>
  <c r="X471" i="8"/>
  <c r="Y471" i="8" s="1"/>
  <c r="Z471" i="8" s="1"/>
  <c r="X472" i="8"/>
  <c r="X473" i="8"/>
  <c r="X474" i="8"/>
  <c r="X475" i="8"/>
  <c r="X476" i="8"/>
  <c r="Y476" i="8" s="1"/>
  <c r="X477" i="8"/>
  <c r="X478" i="8"/>
  <c r="X479" i="8"/>
  <c r="X480" i="8"/>
  <c r="Y480" i="8" s="1"/>
  <c r="X481" i="8"/>
  <c r="Y481" i="8" s="1"/>
  <c r="X482" i="8"/>
  <c r="X483" i="8"/>
  <c r="Y483" i="8" s="1"/>
  <c r="X484" i="8"/>
  <c r="X485" i="8"/>
  <c r="X486" i="8"/>
  <c r="X487" i="8"/>
  <c r="X488" i="8"/>
  <c r="Y488" i="8" s="1"/>
  <c r="X489" i="8"/>
  <c r="X490" i="8"/>
  <c r="X491" i="8"/>
  <c r="X492" i="8"/>
  <c r="Y492" i="8" s="1"/>
  <c r="X493" i="8"/>
  <c r="Y493" i="8" s="1"/>
  <c r="X494" i="8"/>
  <c r="X495" i="8"/>
  <c r="Y495" i="8" s="1"/>
  <c r="X496" i="8"/>
  <c r="X497" i="8"/>
  <c r="X498" i="8"/>
  <c r="X499" i="8"/>
  <c r="X500" i="8"/>
  <c r="Y500" i="8" s="1"/>
  <c r="X501" i="8"/>
  <c r="X502" i="8"/>
  <c r="X503" i="8"/>
  <c r="X504" i="8"/>
  <c r="Y504" i="8" s="1"/>
  <c r="X505" i="8"/>
  <c r="Y505" i="8" s="1"/>
  <c r="X506" i="8"/>
  <c r="X507" i="8"/>
  <c r="Y507" i="8" s="1"/>
  <c r="X508" i="8"/>
  <c r="X509" i="8"/>
  <c r="X510" i="8"/>
  <c r="X511" i="8"/>
  <c r="X512" i="8"/>
  <c r="Y512" i="8" s="1"/>
  <c r="X513" i="8"/>
  <c r="X514" i="8"/>
  <c r="X515" i="8"/>
  <c r="X516" i="8"/>
  <c r="Y516" i="8" s="1"/>
  <c r="X517" i="8"/>
  <c r="Y517" i="8" s="1"/>
  <c r="X518" i="8"/>
  <c r="X519" i="8"/>
  <c r="Y519" i="8" s="1"/>
  <c r="X520" i="8"/>
  <c r="X521" i="8"/>
  <c r="X522" i="8"/>
  <c r="X523" i="8"/>
  <c r="X524" i="8"/>
  <c r="Y524" i="8" s="1"/>
  <c r="X525" i="8"/>
  <c r="X526" i="8"/>
  <c r="X527" i="8"/>
  <c r="X528" i="8"/>
  <c r="Y528" i="8" s="1"/>
  <c r="X529" i="8"/>
  <c r="Y529" i="8" s="1"/>
  <c r="Z529" i="8" s="1"/>
  <c r="X530" i="8"/>
  <c r="X531" i="8"/>
  <c r="Y531" i="8" s="1"/>
  <c r="X532" i="8"/>
  <c r="X533" i="8"/>
  <c r="X534" i="8"/>
  <c r="X535" i="8"/>
  <c r="X536" i="8"/>
  <c r="Y536" i="8" s="1"/>
  <c r="X537" i="8"/>
  <c r="X538" i="8"/>
  <c r="X539" i="8"/>
  <c r="X540" i="8"/>
  <c r="Y540" i="8" s="1"/>
  <c r="X541" i="8"/>
  <c r="Y541" i="8" s="1"/>
  <c r="X542" i="8"/>
  <c r="X543" i="8"/>
  <c r="Y543" i="8" s="1"/>
  <c r="X544" i="8"/>
  <c r="X545" i="8"/>
  <c r="X546" i="8"/>
  <c r="X547" i="8"/>
  <c r="X548" i="8"/>
  <c r="Y548" i="8" s="1"/>
  <c r="X549" i="8"/>
  <c r="X550" i="8"/>
  <c r="X551" i="8"/>
  <c r="X552" i="8"/>
  <c r="Y552" i="8" s="1"/>
  <c r="X553" i="8"/>
  <c r="Y553" i="8" s="1"/>
  <c r="X554" i="8"/>
  <c r="X555" i="8"/>
  <c r="Y555" i="8" s="1"/>
  <c r="X556" i="8"/>
  <c r="X557" i="8"/>
  <c r="X558" i="8"/>
  <c r="X559" i="8"/>
  <c r="X560" i="8"/>
  <c r="Y560" i="8" s="1"/>
  <c r="X561" i="8"/>
  <c r="X562" i="8"/>
  <c r="X563" i="8"/>
  <c r="X564" i="8"/>
  <c r="Y564" i="8" s="1"/>
  <c r="X565" i="8"/>
  <c r="Y565" i="8" s="1"/>
  <c r="X566" i="8"/>
  <c r="X567" i="8"/>
  <c r="Y567" i="8" s="1"/>
  <c r="X568" i="8"/>
  <c r="X569" i="8"/>
  <c r="X570" i="8"/>
  <c r="X571" i="8"/>
  <c r="X572" i="8"/>
  <c r="Y572" i="8" s="1"/>
  <c r="X573" i="8"/>
  <c r="X574" i="8"/>
  <c r="X575" i="8"/>
  <c r="X576" i="8"/>
  <c r="Y576" i="8" s="1"/>
  <c r="X577" i="8"/>
  <c r="Y577" i="8" s="1"/>
  <c r="X578" i="8"/>
  <c r="X579" i="8"/>
  <c r="Y579" i="8" s="1"/>
  <c r="X580" i="8"/>
  <c r="X581" i="8"/>
  <c r="X582" i="8"/>
  <c r="X583" i="8"/>
  <c r="X584" i="8"/>
  <c r="X585" i="8"/>
  <c r="X586" i="8"/>
  <c r="X587" i="8"/>
  <c r="X588" i="8"/>
  <c r="Y588" i="8" s="1"/>
  <c r="X589" i="8"/>
  <c r="Y589" i="8" s="1"/>
  <c r="X590" i="8"/>
  <c r="X591" i="8"/>
  <c r="Y591" i="8" s="1"/>
  <c r="X592" i="8"/>
  <c r="X593" i="8"/>
  <c r="X594" i="8"/>
  <c r="X595" i="8"/>
  <c r="X596" i="8"/>
  <c r="X597" i="8"/>
  <c r="X598" i="8"/>
  <c r="X599" i="8"/>
  <c r="X600" i="8"/>
  <c r="Y600" i="8" s="1"/>
  <c r="X601" i="8"/>
  <c r="Y601" i="8" s="1"/>
  <c r="X602" i="8"/>
  <c r="X603" i="8"/>
  <c r="Y603" i="8" s="1"/>
  <c r="X604" i="8"/>
  <c r="X605" i="8"/>
  <c r="X606" i="8"/>
  <c r="X607" i="8"/>
  <c r="X608" i="8"/>
  <c r="X609" i="8"/>
  <c r="X610" i="8"/>
  <c r="X611" i="8"/>
  <c r="X612" i="8"/>
  <c r="Y612" i="8" s="1"/>
  <c r="X613" i="8"/>
  <c r="Y613" i="8" s="1"/>
  <c r="X614" i="8"/>
  <c r="X615" i="8"/>
  <c r="Y615" i="8" s="1"/>
  <c r="X616" i="8"/>
  <c r="X617" i="8"/>
  <c r="X618" i="8"/>
  <c r="X619" i="8"/>
  <c r="X620" i="8"/>
  <c r="X621" i="8"/>
  <c r="X622" i="8"/>
  <c r="X623" i="8"/>
  <c r="X624" i="8"/>
  <c r="Y624" i="8" s="1"/>
  <c r="X625" i="8"/>
  <c r="Y625" i="8" s="1"/>
  <c r="X626" i="8"/>
  <c r="X627" i="8"/>
  <c r="Y627" i="8" s="1"/>
  <c r="X628" i="8"/>
  <c r="X629" i="8"/>
  <c r="X630" i="8"/>
  <c r="X631" i="8"/>
  <c r="X632" i="8"/>
  <c r="X633" i="8"/>
  <c r="X634" i="8"/>
  <c r="X635" i="8"/>
  <c r="X636" i="8"/>
  <c r="Y636" i="8" s="1"/>
  <c r="X637" i="8"/>
  <c r="Y637" i="8" s="1"/>
  <c r="X638" i="8"/>
  <c r="X639" i="8"/>
  <c r="Y639" i="8" s="1"/>
  <c r="X640" i="8"/>
  <c r="X641" i="8"/>
  <c r="X642" i="8"/>
  <c r="X643" i="8"/>
  <c r="X644" i="8"/>
  <c r="X645" i="8"/>
  <c r="X646" i="8"/>
  <c r="X647" i="8"/>
  <c r="X648" i="8"/>
  <c r="Y648" i="8" s="1"/>
  <c r="X649" i="8"/>
  <c r="Y649" i="8" s="1"/>
  <c r="X650" i="8"/>
  <c r="X651" i="8"/>
  <c r="Y651" i="8" s="1"/>
  <c r="X652" i="8"/>
  <c r="X653" i="8"/>
  <c r="X654" i="8"/>
  <c r="X655" i="8"/>
  <c r="X656" i="8"/>
  <c r="X657" i="8"/>
  <c r="X658" i="8"/>
  <c r="X659" i="8"/>
  <c r="X660" i="8"/>
  <c r="Y660" i="8" s="1"/>
  <c r="X661" i="8"/>
  <c r="Y661" i="8" s="1"/>
  <c r="X662" i="8"/>
  <c r="X663" i="8"/>
  <c r="Y663" i="8" s="1"/>
  <c r="X664" i="8"/>
  <c r="X665" i="8"/>
  <c r="X666" i="8"/>
  <c r="X667" i="8"/>
  <c r="X668" i="8"/>
  <c r="X669" i="8"/>
  <c r="X670" i="8"/>
  <c r="X671" i="8"/>
  <c r="X672" i="8"/>
  <c r="Y672" i="8" s="1"/>
  <c r="X673" i="8"/>
  <c r="Y673" i="8" s="1"/>
  <c r="X674" i="8"/>
  <c r="X675" i="8"/>
  <c r="Y675" i="8" s="1"/>
  <c r="X676" i="8"/>
  <c r="X677" i="8"/>
  <c r="X678" i="8"/>
  <c r="X679" i="8"/>
  <c r="X680" i="8"/>
  <c r="X681" i="8"/>
  <c r="X682" i="8"/>
  <c r="X683" i="8"/>
  <c r="X684" i="8"/>
  <c r="Y684" i="8" s="1"/>
  <c r="X685" i="8"/>
  <c r="Y685" i="8" s="1"/>
  <c r="X686" i="8"/>
  <c r="X687" i="8"/>
  <c r="Y687" i="8" s="1"/>
  <c r="X688" i="8"/>
  <c r="X689" i="8"/>
  <c r="X690" i="8"/>
  <c r="X691" i="8"/>
  <c r="X692" i="8"/>
  <c r="X693" i="8"/>
  <c r="X694" i="8"/>
  <c r="X695" i="8"/>
  <c r="X696" i="8"/>
  <c r="Y696" i="8" s="1"/>
  <c r="Z696" i="8" s="1"/>
  <c r="X697" i="8"/>
  <c r="Y697" i="8" s="1"/>
  <c r="X698" i="8"/>
  <c r="X699" i="8"/>
  <c r="Y699" i="8" s="1"/>
  <c r="X700" i="8"/>
  <c r="X701" i="8"/>
  <c r="X702" i="8"/>
  <c r="X703" i="8"/>
  <c r="X704" i="8"/>
  <c r="X705" i="8"/>
  <c r="X706" i="8"/>
  <c r="X707" i="8"/>
  <c r="X708" i="8"/>
  <c r="Y708" i="8" s="1"/>
  <c r="X709" i="8"/>
  <c r="Y709" i="8" s="1"/>
  <c r="X710" i="8"/>
  <c r="X711" i="8"/>
  <c r="Y711" i="8" s="1"/>
  <c r="X712" i="8"/>
  <c r="X713" i="8"/>
  <c r="X714" i="8"/>
  <c r="X715" i="8"/>
  <c r="X716" i="8"/>
  <c r="X717" i="8"/>
  <c r="Y717" i="8" s="1"/>
  <c r="X718" i="8"/>
  <c r="X719" i="8"/>
  <c r="X720" i="8"/>
  <c r="Y720" i="8" s="1"/>
  <c r="X721" i="8"/>
  <c r="Y721" i="8" s="1"/>
  <c r="X722" i="8"/>
  <c r="X723" i="8"/>
  <c r="Y723" i="8" s="1"/>
  <c r="X724" i="8"/>
  <c r="X725" i="8"/>
  <c r="X726" i="8"/>
  <c r="X727" i="8"/>
  <c r="X728" i="8"/>
  <c r="X729" i="8"/>
  <c r="Y729" i="8" s="1"/>
  <c r="X730" i="8"/>
  <c r="X731" i="8"/>
  <c r="X732" i="8"/>
  <c r="Y732" i="8" s="1"/>
  <c r="X733" i="8"/>
  <c r="Y733" i="8" s="1"/>
  <c r="X734" i="8"/>
  <c r="X735" i="8"/>
  <c r="Y735" i="8" s="1"/>
  <c r="X736" i="8"/>
  <c r="X737" i="8"/>
  <c r="X738" i="8"/>
  <c r="X739" i="8"/>
  <c r="X740" i="8"/>
  <c r="X741" i="8"/>
  <c r="Y741" i="8" s="1"/>
  <c r="X742" i="8"/>
  <c r="X743" i="8"/>
  <c r="X744" i="8"/>
  <c r="Y744" i="8" s="1"/>
  <c r="X745" i="8"/>
  <c r="Y745" i="8" s="1"/>
  <c r="X746" i="8"/>
  <c r="X747" i="8"/>
  <c r="Y747" i="8" s="1"/>
  <c r="X748" i="8"/>
  <c r="X749" i="8"/>
  <c r="X750" i="8"/>
  <c r="X751" i="8"/>
  <c r="X752" i="8"/>
  <c r="X753" i="8"/>
  <c r="Y753" i="8" s="1"/>
  <c r="X754" i="8"/>
  <c r="X755" i="8"/>
  <c r="X756" i="8"/>
  <c r="Y756" i="8" s="1"/>
  <c r="X757" i="8"/>
  <c r="Y757" i="8" s="1"/>
  <c r="X758" i="8"/>
  <c r="X759" i="8"/>
  <c r="Y759" i="8" s="1"/>
  <c r="Z759" i="8" s="1"/>
  <c r="X760" i="8"/>
  <c r="X761" i="8"/>
  <c r="X762" i="8"/>
  <c r="X763" i="8"/>
  <c r="X764" i="8"/>
  <c r="X765" i="8"/>
  <c r="Y765" i="8" s="1"/>
  <c r="X766" i="8"/>
  <c r="X767" i="8"/>
  <c r="X768" i="8"/>
  <c r="Y768" i="8" s="1"/>
  <c r="X769" i="8"/>
  <c r="Y769" i="8" s="1"/>
  <c r="X770" i="8"/>
  <c r="X771" i="8"/>
  <c r="Y771" i="8" s="1"/>
  <c r="X772" i="8"/>
  <c r="X773" i="8"/>
  <c r="X774" i="8"/>
  <c r="X775" i="8"/>
  <c r="X776" i="8"/>
  <c r="X777" i="8"/>
  <c r="Y777" i="8" s="1"/>
  <c r="X778" i="8"/>
  <c r="X779" i="8"/>
  <c r="X780" i="8"/>
  <c r="Y780" i="8" s="1"/>
  <c r="X781" i="8"/>
  <c r="Y781" i="8" s="1"/>
  <c r="X782" i="8"/>
  <c r="X783" i="8"/>
  <c r="Y783" i="8" s="1"/>
  <c r="X784" i="8"/>
  <c r="X785" i="8"/>
  <c r="X786" i="8"/>
  <c r="X787" i="8"/>
  <c r="X788" i="8"/>
  <c r="X789" i="8"/>
  <c r="Y789" i="8" s="1"/>
  <c r="X790" i="8"/>
  <c r="X791" i="8"/>
  <c r="X792" i="8"/>
  <c r="Y792" i="8" s="1"/>
  <c r="X793" i="8"/>
  <c r="Y793" i="8" s="1"/>
  <c r="X794" i="8"/>
  <c r="X795" i="8"/>
  <c r="Y795" i="8" s="1"/>
  <c r="X796" i="8"/>
  <c r="X797" i="8"/>
  <c r="X798" i="8"/>
  <c r="X799" i="8"/>
  <c r="X800" i="8"/>
  <c r="X801" i="8"/>
  <c r="Y801" i="8" s="1"/>
  <c r="X802" i="8"/>
  <c r="X803" i="8"/>
  <c r="X804" i="8"/>
  <c r="Y804" i="8" s="1"/>
  <c r="Z804" i="8" s="1"/>
  <c r="X805" i="8"/>
  <c r="Y805" i="8" s="1"/>
  <c r="X806" i="8"/>
  <c r="X807" i="8"/>
  <c r="Y807" i="8" s="1"/>
  <c r="X808" i="8"/>
  <c r="X809" i="8"/>
  <c r="X810" i="8"/>
  <c r="Y810" i="8" s="1"/>
  <c r="X811" i="8"/>
  <c r="X812" i="8"/>
  <c r="X813" i="8"/>
  <c r="Y813" i="8" s="1"/>
  <c r="X814" i="8"/>
  <c r="X815" i="8"/>
  <c r="X816" i="8"/>
  <c r="Y816" i="8" s="1"/>
  <c r="X817" i="8"/>
  <c r="Y817" i="8" s="1"/>
  <c r="X818" i="8"/>
  <c r="X819" i="8"/>
  <c r="Y819" i="8" s="1"/>
  <c r="X820" i="8"/>
  <c r="X821" i="8"/>
  <c r="X822" i="8"/>
  <c r="Y822" i="8" s="1"/>
  <c r="X823" i="8"/>
  <c r="X824" i="8"/>
  <c r="X825" i="8"/>
  <c r="Y825" i="8" s="1"/>
  <c r="X826" i="8"/>
  <c r="X827" i="8"/>
  <c r="X828" i="8"/>
  <c r="Y828" i="8" s="1"/>
  <c r="X829" i="8"/>
  <c r="Y829" i="8" s="1"/>
  <c r="X830" i="8"/>
  <c r="X831" i="8"/>
  <c r="Y831" i="8" s="1"/>
  <c r="X832" i="8"/>
  <c r="X833" i="8"/>
  <c r="X834" i="8"/>
  <c r="Y834" i="8" s="1"/>
  <c r="X835" i="8"/>
  <c r="X836" i="8"/>
  <c r="X837" i="8"/>
  <c r="Y837" i="8" s="1"/>
  <c r="X838" i="8"/>
  <c r="X839" i="8"/>
  <c r="X840" i="8"/>
  <c r="Y840" i="8" s="1"/>
  <c r="X841" i="8"/>
  <c r="Y841" i="8" s="1"/>
  <c r="X842" i="8"/>
  <c r="X843" i="8"/>
  <c r="Y843" i="8" s="1"/>
  <c r="X844" i="8"/>
  <c r="X845" i="8"/>
  <c r="X846" i="8"/>
  <c r="Y846" i="8" s="1"/>
  <c r="Z846" i="8" s="1"/>
  <c r="X847" i="8"/>
  <c r="X848" i="8"/>
  <c r="X849" i="8"/>
  <c r="Y849" i="8" s="1"/>
  <c r="X850" i="8"/>
  <c r="X851" i="8"/>
  <c r="X852" i="8"/>
  <c r="Y852" i="8" s="1"/>
  <c r="X853" i="8"/>
  <c r="Y853" i="8" s="1"/>
  <c r="X854" i="8"/>
  <c r="X855" i="8"/>
  <c r="Y855" i="8" s="1"/>
  <c r="X856" i="8"/>
  <c r="X857" i="8"/>
  <c r="X858" i="8"/>
  <c r="Y858" i="8" s="1"/>
  <c r="X859" i="8"/>
  <c r="X860" i="8"/>
  <c r="X861" i="8"/>
  <c r="Y861" i="8" s="1"/>
  <c r="X862" i="8"/>
  <c r="X863" i="8"/>
  <c r="X864" i="8"/>
  <c r="Y864" i="8" s="1"/>
  <c r="X865" i="8"/>
  <c r="Y865" i="8" s="1"/>
  <c r="X866" i="8"/>
  <c r="X867" i="8"/>
  <c r="Y867" i="8" s="1"/>
  <c r="X868" i="8"/>
  <c r="X869" i="8"/>
  <c r="X870" i="8"/>
  <c r="Y870" i="8" s="1"/>
  <c r="X871" i="8"/>
  <c r="X872" i="8"/>
  <c r="X873" i="8"/>
  <c r="Y873" i="8" s="1"/>
  <c r="X874" i="8"/>
  <c r="X875" i="8"/>
  <c r="X876" i="8"/>
  <c r="Y876" i="8" s="1"/>
  <c r="X877" i="8"/>
  <c r="Y877" i="8" s="1"/>
  <c r="X878" i="8"/>
  <c r="X879" i="8"/>
  <c r="Y879" i="8" s="1"/>
  <c r="X880" i="8"/>
  <c r="X881" i="8"/>
  <c r="X882" i="8"/>
  <c r="Y882" i="8" s="1"/>
  <c r="X883" i="8"/>
  <c r="X884" i="8"/>
  <c r="X885" i="8"/>
  <c r="Y885" i="8" s="1"/>
  <c r="X886" i="8"/>
  <c r="X887" i="8"/>
  <c r="X888" i="8"/>
  <c r="Y888" i="8" s="1"/>
  <c r="X889" i="8"/>
  <c r="Y889" i="8" s="1"/>
  <c r="Z889" i="8" s="1"/>
  <c r="X890" i="8"/>
  <c r="X891" i="8"/>
  <c r="Y891" i="8" s="1"/>
  <c r="X892" i="8"/>
  <c r="X893" i="8"/>
  <c r="X894" i="8"/>
  <c r="Y894" i="8" s="1"/>
  <c r="X895" i="8"/>
  <c r="X896" i="8"/>
  <c r="X897" i="8"/>
  <c r="Y897" i="8" s="1"/>
  <c r="X898" i="8"/>
  <c r="X899" i="8"/>
  <c r="X900" i="8"/>
  <c r="Y900" i="8" s="1"/>
  <c r="X901" i="8"/>
  <c r="Y901" i="8" s="1"/>
  <c r="X902" i="8"/>
  <c r="X903" i="8"/>
  <c r="Y903" i="8" s="1"/>
  <c r="X904" i="8"/>
  <c r="X905" i="8"/>
  <c r="X906" i="8"/>
  <c r="Y906" i="8" s="1"/>
  <c r="X907" i="8"/>
  <c r="X908" i="8"/>
  <c r="X909" i="8"/>
  <c r="Y909" i="8" s="1"/>
  <c r="X910" i="8"/>
  <c r="X911" i="8"/>
  <c r="X912" i="8"/>
  <c r="Y912" i="8" s="1"/>
  <c r="X913" i="8"/>
  <c r="Y913" i="8" s="1"/>
  <c r="X2" i="8"/>
  <c r="Y2" i="8" s="1"/>
  <c r="AO5" i="8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6" i="8"/>
  <c r="W547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764" i="8"/>
  <c r="W765" i="8"/>
  <c r="W766" i="8"/>
  <c r="W767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799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5" i="8"/>
  <c r="W816" i="8"/>
  <c r="W817" i="8"/>
  <c r="W818" i="8"/>
  <c r="W819" i="8"/>
  <c r="W820" i="8"/>
  <c r="W821" i="8"/>
  <c r="W822" i="8"/>
  <c r="W823" i="8"/>
  <c r="W824" i="8"/>
  <c r="W825" i="8"/>
  <c r="W826" i="8"/>
  <c r="W827" i="8"/>
  <c r="W828" i="8"/>
  <c r="W829" i="8"/>
  <c r="W830" i="8"/>
  <c r="W831" i="8"/>
  <c r="W832" i="8"/>
  <c r="W833" i="8"/>
  <c r="W834" i="8"/>
  <c r="W835" i="8"/>
  <c r="W836" i="8"/>
  <c r="W837" i="8"/>
  <c r="W838" i="8"/>
  <c r="W839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5" i="8"/>
  <c r="W856" i="8"/>
  <c r="W857" i="8"/>
  <c r="W858" i="8"/>
  <c r="W859" i="8"/>
  <c r="W860" i="8"/>
  <c r="W861" i="8"/>
  <c r="W862" i="8"/>
  <c r="W863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7" i="8"/>
  <c r="W888" i="8"/>
  <c r="W889" i="8"/>
  <c r="W890" i="8"/>
  <c r="W891" i="8"/>
  <c r="W892" i="8"/>
  <c r="W893" i="8"/>
  <c r="W894" i="8"/>
  <c r="W895" i="8"/>
  <c r="W896" i="8"/>
  <c r="W897" i="8"/>
  <c r="W898" i="8"/>
  <c r="W899" i="8"/>
  <c r="W900" i="8"/>
  <c r="W901" i="8"/>
  <c r="W902" i="8"/>
  <c r="W903" i="8"/>
  <c r="W904" i="8"/>
  <c r="W905" i="8"/>
  <c r="W906" i="8"/>
  <c r="W907" i="8"/>
  <c r="W908" i="8"/>
  <c r="W909" i="8"/>
  <c r="W910" i="8"/>
  <c r="W911" i="8"/>
  <c r="W912" i="8"/>
  <c r="W913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498" i="8"/>
  <c r="AB499" i="8"/>
  <c r="AB500" i="8"/>
  <c r="AB501" i="8"/>
  <c r="AB502" i="8"/>
  <c r="AB503" i="8"/>
  <c r="AB504" i="8"/>
  <c r="AB505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29" i="8"/>
  <c r="AB530" i="8"/>
  <c r="AB531" i="8"/>
  <c r="AB532" i="8"/>
  <c r="AB533" i="8"/>
  <c r="AB534" i="8"/>
  <c r="AB535" i="8"/>
  <c r="AB536" i="8"/>
  <c r="AB537" i="8"/>
  <c r="AB538" i="8"/>
  <c r="AB539" i="8"/>
  <c r="AB540" i="8"/>
  <c r="AB541" i="8"/>
  <c r="AB542" i="8"/>
  <c r="AB543" i="8"/>
  <c r="AB544" i="8"/>
  <c r="AB545" i="8"/>
  <c r="AB546" i="8"/>
  <c r="AB547" i="8"/>
  <c r="AB548" i="8"/>
  <c r="AB549" i="8"/>
  <c r="AB550" i="8"/>
  <c r="AB551" i="8"/>
  <c r="AB552" i="8"/>
  <c r="AB553" i="8"/>
  <c r="AB554" i="8"/>
  <c r="AB555" i="8"/>
  <c r="AB556" i="8"/>
  <c r="AB557" i="8"/>
  <c r="AB558" i="8"/>
  <c r="AB559" i="8"/>
  <c r="AB560" i="8"/>
  <c r="AB561" i="8"/>
  <c r="AB562" i="8"/>
  <c r="AB563" i="8"/>
  <c r="AB564" i="8"/>
  <c r="AB565" i="8"/>
  <c r="AB566" i="8"/>
  <c r="AB567" i="8"/>
  <c r="AB568" i="8"/>
  <c r="AB569" i="8"/>
  <c r="AB570" i="8"/>
  <c r="AB571" i="8"/>
  <c r="AB572" i="8"/>
  <c r="AB573" i="8"/>
  <c r="AB574" i="8"/>
  <c r="AB575" i="8"/>
  <c r="AB576" i="8"/>
  <c r="AB577" i="8"/>
  <c r="AB578" i="8"/>
  <c r="AB579" i="8"/>
  <c r="AB580" i="8"/>
  <c r="AB581" i="8"/>
  <c r="AB582" i="8"/>
  <c r="AB583" i="8"/>
  <c r="AB584" i="8"/>
  <c r="AB585" i="8"/>
  <c r="AB586" i="8"/>
  <c r="AB587" i="8"/>
  <c r="AB588" i="8"/>
  <c r="AB589" i="8"/>
  <c r="AB590" i="8"/>
  <c r="AB591" i="8"/>
  <c r="AB592" i="8"/>
  <c r="AB593" i="8"/>
  <c r="AB594" i="8"/>
  <c r="AB595" i="8"/>
  <c r="AB596" i="8"/>
  <c r="AB597" i="8"/>
  <c r="AB598" i="8"/>
  <c r="AB599" i="8"/>
  <c r="AB600" i="8"/>
  <c r="AB601" i="8"/>
  <c r="AB602" i="8"/>
  <c r="AB603" i="8"/>
  <c r="AB604" i="8"/>
  <c r="AB605" i="8"/>
  <c r="AB606" i="8"/>
  <c r="AB607" i="8"/>
  <c r="AB608" i="8"/>
  <c r="AB609" i="8"/>
  <c r="AB610" i="8"/>
  <c r="AB611" i="8"/>
  <c r="AB612" i="8"/>
  <c r="AB613" i="8"/>
  <c r="AB614" i="8"/>
  <c r="AB615" i="8"/>
  <c r="AB616" i="8"/>
  <c r="AB617" i="8"/>
  <c r="AB618" i="8"/>
  <c r="AB619" i="8"/>
  <c r="AB620" i="8"/>
  <c r="AB621" i="8"/>
  <c r="AB622" i="8"/>
  <c r="AB623" i="8"/>
  <c r="AB624" i="8"/>
  <c r="AB625" i="8"/>
  <c r="AB626" i="8"/>
  <c r="AB627" i="8"/>
  <c r="AB628" i="8"/>
  <c r="AB629" i="8"/>
  <c r="AB630" i="8"/>
  <c r="AB631" i="8"/>
  <c r="AB632" i="8"/>
  <c r="AB633" i="8"/>
  <c r="AB634" i="8"/>
  <c r="AB635" i="8"/>
  <c r="AB636" i="8"/>
  <c r="AB637" i="8"/>
  <c r="AB638" i="8"/>
  <c r="AB639" i="8"/>
  <c r="AB640" i="8"/>
  <c r="AB641" i="8"/>
  <c r="AB642" i="8"/>
  <c r="AB643" i="8"/>
  <c r="AB644" i="8"/>
  <c r="AB645" i="8"/>
  <c r="AB646" i="8"/>
  <c r="AB647" i="8"/>
  <c r="AB648" i="8"/>
  <c r="AB649" i="8"/>
  <c r="AB650" i="8"/>
  <c r="AB651" i="8"/>
  <c r="AB652" i="8"/>
  <c r="AB653" i="8"/>
  <c r="AB654" i="8"/>
  <c r="AB655" i="8"/>
  <c r="AB656" i="8"/>
  <c r="AB657" i="8"/>
  <c r="AB658" i="8"/>
  <c r="AB659" i="8"/>
  <c r="AB660" i="8"/>
  <c r="AB661" i="8"/>
  <c r="AB662" i="8"/>
  <c r="AB663" i="8"/>
  <c r="AB664" i="8"/>
  <c r="AB665" i="8"/>
  <c r="AB666" i="8"/>
  <c r="AB667" i="8"/>
  <c r="AB668" i="8"/>
  <c r="AB669" i="8"/>
  <c r="AB670" i="8"/>
  <c r="AB671" i="8"/>
  <c r="AB672" i="8"/>
  <c r="AB673" i="8"/>
  <c r="AB674" i="8"/>
  <c r="AB675" i="8"/>
  <c r="AB676" i="8"/>
  <c r="AB677" i="8"/>
  <c r="AB678" i="8"/>
  <c r="AB679" i="8"/>
  <c r="AB680" i="8"/>
  <c r="AB681" i="8"/>
  <c r="AB682" i="8"/>
  <c r="AB683" i="8"/>
  <c r="AB684" i="8"/>
  <c r="AB685" i="8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703" i="8"/>
  <c r="AB704" i="8"/>
  <c r="AB705" i="8"/>
  <c r="AB706" i="8"/>
  <c r="AB707" i="8"/>
  <c r="AB708" i="8"/>
  <c r="AB709" i="8"/>
  <c r="AB710" i="8"/>
  <c r="AB711" i="8"/>
  <c r="AB712" i="8"/>
  <c r="AB713" i="8"/>
  <c r="AB714" i="8"/>
  <c r="AB715" i="8"/>
  <c r="AB716" i="8"/>
  <c r="AB717" i="8"/>
  <c r="AB718" i="8"/>
  <c r="AB719" i="8"/>
  <c r="AB720" i="8"/>
  <c r="AB721" i="8"/>
  <c r="AB722" i="8"/>
  <c r="AB723" i="8"/>
  <c r="AB724" i="8"/>
  <c r="AB725" i="8"/>
  <c r="AB726" i="8"/>
  <c r="AB727" i="8"/>
  <c r="AB728" i="8"/>
  <c r="AB729" i="8"/>
  <c r="AB730" i="8"/>
  <c r="AB731" i="8"/>
  <c r="AB732" i="8"/>
  <c r="AB733" i="8"/>
  <c r="AB734" i="8"/>
  <c r="AB735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5" i="8"/>
  <c r="AB826" i="8"/>
  <c r="AB827" i="8"/>
  <c r="AB828" i="8"/>
  <c r="AB829" i="8"/>
  <c r="AB830" i="8"/>
  <c r="AB831" i="8"/>
  <c r="AB832" i="8"/>
  <c r="AB833" i="8"/>
  <c r="AB834" i="8"/>
  <c r="AB835" i="8"/>
  <c r="AB836" i="8"/>
  <c r="AB837" i="8"/>
  <c r="AB838" i="8"/>
  <c r="AB839" i="8"/>
  <c r="AB840" i="8"/>
  <c r="AB841" i="8"/>
  <c r="AB842" i="8"/>
  <c r="AB843" i="8"/>
  <c r="AB844" i="8"/>
  <c r="AB845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59" i="8"/>
  <c r="AB860" i="8"/>
  <c r="AB861" i="8"/>
  <c r="AB862" i="8"/>
  <c r="AB863" i="8"/>
  <c r="AB864" i="8"/>
  <c r="AB865" i="8"/>
  <c r="AB866" i="8"/>
  <c r="AB867" i="8"/>
  <c r="AB868" i="8"/>
  <c r="AB869" i="8"/>
  <c r="AB870" i="8"/>
  <c r="AB871" i="8"/>
  <c r="AB872" i="8"/>
  <c r="AB873" i="8"/>
  <c r="AB874" i="8"/>
  <c r="AB875" i="8"/>
  <c r="AB876" i="8"/>
  <c r="AB877" i="8"/>
  <c r="AB878" i="8"/>
  <c r="AB879" i="8"/>
  <c r="AB880" i="8"/>
  <c r="AB881" i="8"/>
  <c r="AB882" i="8"/>
  <c r="AB883" i="8"/>
  <c r="AB884" i="8"/>
  <c r="AB885" i="8"/>
  <c r="AB886" i="8"/>
  <c r="AB887" i="8"/>
  <c r="AB888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4" i="8"/>
  <c r="AB905" i="8"/>
  <c r="AB906" i="8"/>
  <c r="AB907" i="8"/>
  <c r="AB908" i="8"/>
  <c r="AB909" i="8"/>
  <c r="AB910" i="8"/>
  <c r="AB911" i="8"/>
  <c r="AB912" i="8"/>
  <c r="AB913" i="8"/>
  <c r="AB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502" i="8"/>
  <c r="AA503" i="8"/>
  <c r="AA504" i="8"/>
  <c r="AA505" i="8"/>
  <c r="AA506" i="8"/>
  <c r="AA507" i="8"/>
  <c r="AA508" i="8"/>
  <c r="AA509" i="8"/>
  <c r="AA510" i="8"/>
  <c r="AA511" i="8"/>
  <c r="AA512" i="8"/>
  <c r="AA513" i="8"/>
  <c r="AA514" i="8"/>
  <c r="AA515" i="8"/>
  <c r="AA516" i="8"/>
  <c r="AA517" i="8"/>
  <c r="AA518" i="8"/>
  <c r="AA519" i="8"/>
  <c r="AA520" i="8"/>
  <c r="AA521" i="8"/>
  <c r="AA522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38" i="8"/>
  <c r="AA539" i="8"/>
  <c r="AA540" i="8"/>
  <c r="AA541" i="8"/>
  <c r="AA542" i="8"/>
  <c r="AA543" i="8"/>
  <c r="AA544" i="8"/>
  <c r="AA545" i="8"/>
  <c r="AA546" i="8"/>
  <c r="AA547" i="8"/>
  <c r="AA548" i="8"/>
  <c r="AA549" i="8"/>
  <c r="AA550" i="8"/>
  <c r="AA551" i="8"/>
  <c r="AA552" i="8"/>
  <c r="AA553" i="8"/>
  <c r="AA554" i="8"/>
  <c r="AA555" i="8"/>
  <c r="AA556" i="8"/>
  <c r="AA557" i="8"/>
  <c r="AA558" i="8"/>
  <c r="AA559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0" i="8"/>
  <c r="AA581" i="8"/>
  <c r="AA582" i="8"/>
  <c r="AA583" i="8"/>
  <c r="AA584" i="8"/>
  <c r="AA585" i="8"/>
  <c r="AA586" i="8"/>
  <c r="AA587" i="8"/>
  <c r="AA588" i="8"/>
  <c r="AA589" i="8"/>
  <c r="AA590" i="8"/>
  <c r="AA591" i="8"/>
  <c r="AA592" i="8"/>
  <c r="AA593" i="8"/>
  <c r="AA594" i="8"/>
  <c r="AA595" i="8"/>
  <c r="AA596" i="8"/>
  <c r="AA597" i="8"/>
  <c r="AA598" i="8"/>
  <c r="AA599" i="8"/>
  <c r="AA600" i="8"/>
  <c r="AA601" i="8"/>
  <c r="AA602" i="8"/>
  <c r="AA603" i="8"/>
  <c r="AA604" i="8"/>
  <c r="AA605" i="8"/>
  <c r="AA606" i="8"/>
  <c r="AA607" i="8"/>
  <c r="AA608" i="8"/>
  <c r="AA609" i="8"/>
  <c r="AA610" i="8"/>
  <c r="AA611" i="8"/>
  <c r="AA612" i="8"/>
  <c r="AA613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28" i="8"/>
  <c r="AA629" i="8"/>
  <c r="AA630" i="8"/>
  <c r="AA631" i="8"/>
  <c r="AA632" i="8"/>
  <c r="AA633" i="8"/>
  <c r="AA634" i="8"/>
  <c r="AA635" i="8"/>
  <c r="AA636" i="8"/>
  <c r="AA637" i="8"/>
  <c r="AA638" i="8"/>
  <c r="AA639" i="8"/>
  <c r="AA640" i="8"/>
  <c r="AA641" i="8"/>
  <c r="AA642" i="8"/>
  <c r="AA643" i="8"/>
  <c r="AA644" i="8"/>
  <c r="AA645" i="8"/>
  <c r="AA646" i="8"/>
  <c r="AA647" i="8"/>
  <c r="AA648" i="8"/>
  <c r="AA649" i="8"/>
  <c r="AA650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72" i="8"/>
  <c r="AA673" i="8"/>
  <c r="AA674" i="8"/>
  <c r="AA675" i="8"/>
  <c r="AA676" i="8"/>
  <c r="AA677" i="8"/>
  <c r="AA678" i="8"/>
  <c r="AA679" i="8"/>
  <c r="AA680" i="8"/>
  <c r="AA681" i="8"/>
  <c r="AA682" i="8"/>
  <c r="AA683" i="8"/>
  <c r="AA684" i="8"/>
  <c r="AA685" i="8"/>
  <c r="AA686" i="8"/>
  <c r="AA687" i="8"/>
  <c r="AA688" i="8"/>
  <c r="AA689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3" i="8"/>
  <c r="AA714" i="8"/>
  <c r="AA715" i="8"/>
  <c r="AA716" i="8"/>
  <c r="AA717" i="8"/>
  <c r="AA718" i="8"/>
  <c r="AA719" i="8"/>
  <c r="AA720" i="8"/>
  <c r="AA7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4" i="8"/>
  <c r="AA735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5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73" i="8"/>
  <c r="AA874" i="8"/>
  <c r="AA875" i="8"/>
  <c r="AA876" i="8"/>
  <c r="AA877" i="8"/>
  <c r="AA878" i="8"/>
  <c r="AA879" i="8"/>
  <c r="AA880" i="8"/>
  <c r="AA881" i="8"/>
  <c r="AA882" i="8"/>
  <c r="AA883" i="8"/>
  <c r="AA884" i="8"/>
  <c r="AA885" i="8"/>
  <c r="AA886" i="8"/>
  <c r="AA887" i="8"/>
  <c r="AA888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4" i="8"/>
  <c r="AA905" i="8"/>
  <c r="AA906" i="8"/>
  <c r="AA907" i="8"/>
  <c r="AA908" i="8"/>
  <c r="AA909" i="8"/>
  <c r="AA910" i="8"/>
  <c r="AA911" i="8"/>
  <c r="AA912" i="8"/>
  <c r="AA913" i="8"/>
  <c r="AA2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21" i="8"/>
  <c r="AG222" i="8"/>
  <c r="AG223" i="8"/>
  <c r="AG224" i="8"/>
  <c r="AG225" i="8"/>
  <c r="AG226" i="8"/>
  <c r="AG227" i="8"/>
  <c r="AG228" i="8"/>
  <c r="AG229" i="8"/>
  <c r="AG230" i="8"/>
  <c r="AG231" i="8"/>
  <c r="AG232" i="8"/>
  <c r="AG233" i="8"/>
  <c r="AG234" i="8"/>
  <c r="AG235" i="8"/>
  <c r="AG236" i="8"/>
  <c r="AG237" i="8"/>
  <c r="AG238" i="8"/>
  <c r="AG239" i="8"/>
  <c r="AG240" i="8"/>
  <c r="AG241" i="8"/>
  <c r="AG242" i="8"/>
  <c r="AG243" i="8"/>
  <c r="AG244" i="8"/>
  <c r="AG245" i="8"/>
  <c r="AG246" i="8"/>
  <c r="AG247" i="8"/>
  <c r="AG248" i="8"/>
  <c r="AG249" i="8"/>
  <c r="AG250" i="8"/>
  <c r="AG251" i="8"/>
  <c r="AG252" i="8"/>
  <c r="AG253" i="8"/>
  <c r="AG254" i="8"/>
  <c r="AG255" i="8"/>
  <c r="AG256" i="8"/>
  <c r="AG257" i="8"/>
  <c r="AG258" i="8"/>
  <c r="AG259" i="8"/>
  <c r="AG260" i="8"/>
  <c r="AG261" i="8"/>
  <c r="AG262" i="8"/>
  <c r="AG263" i="8"/>
  <c r="AG264" i="8"/>
  <c r="AG265" i="8"/>
  <c r="AG266" i="8"/>
  <c r="AG267" i="8"/>
  <c r="AG268" i="8"/>
  <c r="AG269" i="8"/>
  <c r="AG270" i="8"/>
  <c r="AG271" i="8"/>
  <c r="AG272" i="8"/>
  <c r="AG273" i="8"/>
  <c r="AG274" i="8"/>
  <c r="AG275" i="8"/>
  <c r="AG276" i="8"/>
  <c r="AG277" i="8"/>
  <c r="AG278" i="8"/>
  <c r="AG279" i="8"/>
  <c r="AG280" i="8"/>
  <c r="AG281" i="8"/>
  <c r="AG282" i="8"/>
  <c r="AG283" i="8"/>
  <c r="AG284" i="8"/>
  <c r="AG285" i="8"/>
  <c r="AG286" i="8"/>
  <c r="AG287" i="8"/>
  <c r="AG288" i="8"/>
  <c r="AG289" i="8"/>
  <c r="AG290" i="8"/>
  <c r="AG291" i="8"/>
  <c r="AG292" i="8"/>
  <c r="AG293" i="8"/>
  <c r="AG294" i="8"/>
  <c r="AG295" i="8"/>
  <c r="AG296" i="8"/>
  <c r="AG297" i="8"/>
  <c r="AG298" i="8"/>
  <c r="AG299" i="8"/>
  <c r="AG300" i="8"/>
  <c r="AG301" i="8"/>
  <c r="AG302" i="8"/>
  <c r="AG303" i="8"/>
  <c r="AG304" i="8"/>
  <c r="AG305" i="8"/>
  <c r="AG306" i="8"/>
  <c r="AG307" i="8"/>
  <c r="AG308" i="8"/>
  <c r="AG309" i="8"/>
  <c r="AG310" i="8"/>
  <c r="AG311" i="8"/>
  <c r="AG312" i="8"/>
  <c r="AG313" i="8"/>
  <c r="AG314" i="8"/>
  <c r="AG315" i="8"/>
  <c r="AG316" i="8"/>
  <c r="AG317" i="8"/>
  <c r="AG318" i="8"/>
  <c r="AG319" i="8"/>
  <c r="AG320" i="8"/>
  <c r="AG321" i="8"/>
  <c r="AG322" i="8"/>
  <c r="AG323" i="8"/>
  <c r="AG324" i="8"/>
  <c r="AG325" i="8"/>
  <c r="AG326" i="8"/>
  <c r="AG327" i="8"/>
  <c r="AG328" i="8"/>
  <c r="AG329" i="8"/>
  <c r="AG330" i="8"/>
  <c r="AG331" i="8"/>
  <c r="AG332" i="8"/>
  <c r="AG333" i="8"/>
  <c r="AG334" i="8"/>
  <c r="AG335" i="8"/>
  <c r="AG336" i="8"/>
  <c r="AG337" i="8"/>
  <c r="AG338" i="8"/>
  <c r="AG339" i="8"/>
  <c r="AG340" i="8"/>
  <c r="AG341" i="8"/>
  <c r="AG342" i="8"/>
  <c r="AG343" i="8"/>
  <c r="AG344" i="8"/>
  <c r="AG345" i="8"/>
  <c r="AG346" i="8"/>
  <c r="AG347" i="8"/>
  <c r="AG348" i="8"/>
  <c r="AG349" i="8"/>
  <c r="AG350" i="8"/>
  <c r="AG351" i="8"/>
  <c r="AG352" i="8"/>
  <c r="AG353" i="8"/>
  <c r="AG354" i="8"/>
  <c r="AG355" i="8"/>
  <c r="AG356" i="8"/>
  <c r="AG357" i="8"/>
  <c r="AG358" i="8"/>
  <c r="AG359" i="8"/>
  <c r="AG360" i="8"/>
  <c r="AG361" i="8"/>
  <c r="AG362" i="8"/>
  <c r="AG363" i="8"/>
  <c r="AG364" i="8"/>
  <c r="AG365" i="8"/>
  <c r="AG366" i="8"/>
  <c r="AG367" i="8"/>
  <c r="AG368" i="8"/>
  <c r="AG369" i="8"/>
  <c r="AG370" i="8"/>
  <c r="AG371" i="8"/>
  <c r="AG372" i="8"/>
  <c r="AG373" i="8"/>
  <c r="AG374" i="8"/>
  <c r="AG375" i="8"/>
  <c r="AG376" i="8"/>
  <c r="AG377" i="8"/>
  <c r="AG378" i="8"/>
  <c r="AG379" i="8"/>
  <c r="AG380" i="8"/>
  <c r="AG381" i="8"/>
  <c r="AG382" i="8"/>
  <c r="AG383" i="8"/>
  <c r="AG384" i="8"/>
  <c r="AG385" i="8"/>
  <c r="AG386" i="8"/>
  <c r="AG387" i="8"/>
  <c r="AG388" i="8"/>
  <c r="AG389" i="8"/>
  <c r="AG390" i="8"/>
  <c r="AG391" i="8"/>
  <c r="AG392" i="8"/>
  <c r="AG393" i="8"/>
  <c r="AG394" i="8"/>
  <c r="AG395" i="8"/>
  <c r="AG396" i="8"/>
  <c r="AG397" i="8"/>
  <c r="AG398" i="8"/>
  <c r="AG399" i="8"/>
  <c r="AG400" i="8"/>
  <c r="AG401" i="8"/>
  <c r="AG402" i="8"/>
  <c r="AG403" i="8"/>
  <c r="AG404" i="8"/>
  <c r="AG405" i="8"/>
  <c r="AG406" i="8"/>
  <c r="AG407" i="8"/>
  <c r="AG408" i="8"/>
  <c r="AG409" i="8"/>
  <c r="AG410" i="8"/>
  <c r="AG411" i="8"/>
  <c r="AG412" i="8"/>
  <c r="AG413" i="8"/>
  <c r="AG414" i="8"/>
  <c r="AG415" i="8"/>
  <c r="AG416" i="8"/>
  <c r="AG417" i="8"/>
  <c r="AG418" i="8"/>
  <c r="AG419" i="8"/>
  <c r="AG420" i="8"/>
  <c r="AG421" i="8"/>
  <c r="AG422" i="8"/>
  <c r="AG423" i="8"/>
  <c r="AG424" i="8"/>
  <c r="AG425" i="8"/>
  <c r="AG426" i="8"/>
  <c r="AG427" i="8"/>
  <c r="AG428" i="8"/>
  <c r="AG429" i="8"/>
  <c r="AG430" i="8"/>
  <c r="AG431" i="8"/>
  <c r="AG432" i="8"/>
  <c r="AG433" i="8"/>
  <c r="AG434" i="8"/>
  <c r="AG435" i="8"/>
  <c r="AG436" i="8"/>
  <c r="AG437" i="8"/>
  <c r="AG438" i="8"/>
  <c r="AG439" i="8"/>
  <c r="AG440" i="8"/>
  <c r="AG441" i="8"/>
  <c r="AG442" i="8"/>
  <c r="AG443" i="8"/>
  <c r="AG444" i="8"/>
  <c r="AG445" i="8"/>
  <c r="AG446" i="8"/>
  <c r="AG447" i="8"/>
  <c r="AG448" i="8"/>
  <c r="AG449" i="8"/>
  <c r="AG450" i="8"/>
  <c r="AG451" i="8"/>
  <c r="AG452" i="8"/>
  <c r="AG453" i="8"/>
  <c r="AG454" i="8"/>
  <c r="AG455" i="8"/>
  <c r="AG456" i="8"/>
  <c r="AG457" i="8"/>
  <c r="AG458" i="8"/>
  <c r="AG459" i="8"/>
  <c r="AG460" i="8"/>
  <c r="AG461" i="8"/>
  <c r="AG462" i="8"/>
  <c r="AG463" i="8"/>
  <c r="AG464" i="8"/>
  <c r="AG465" i="8"/>
  <c r="AG466" i="8"/>
  <c r="AG467" i="8"/>
  <c r="AG468" i="8"/>
  <c r="AG469" i="8"/>
  <c r="AG470" i="8"/>
  <c r="AG471" i="8"/>
  <c r="AG472" i="8"/>
  <c r="AG473" i="8"/>
  <c r="AG474" i="8"/>
  <c r="AG475" i="8"/>
  <c r="AG476" i="8"/>
  <c r="AG477" i="8"/>
  <c r="AG478" i="8"/>
  <c r="AG479" i="8"/>
  <c r="AG480" i="8"/>
  <c r="AG481" i="8"/>
  <c r="AG482" i="8"/>
  <c r="AG483" i="8"/>
  <c r="AG484" i="8"/>
  <c r="AG485" i="8"/>
  <c r="AG486" i="8"/>
  <c r="AG487" i="8"/>
  <c r="AG488" i="8"/>
  <c r="AG489" i="8"/>
  <c r="AG490" i="8"/>
  <c r="AG491" i="8"/>
  <c r="AG492" i="8"/>
  <c r="AG493" i="8"/>
  <c r="AG494" i="8"/>
  <c r="AG495" i="8"/>
  <c r="AG496" i="8"/>
  <c r="AG497" i="8"/>
  <c r="AG498" i="8"/>
  <c r="AG499" i="8"/>
  <c r="AG500" i="8"/>
  <c r="AG501" i="8"/>
  <c r="AG502" i="8"/>
  <c r="AG503" i="8"/>
  <c r="AG504" i="8"/>
  <c r="AG505" i="8"/>
  <c r="AG506" i="8"/>
  <c r="AG507" i="8"/>
  <c r="AG508" i="8"/>
  <c r="AG509" i="8"/>
  <c r="AG510" i="8"/>
  <c r="AG511" i="8"/>
  <c r="AG512" i="8"/>
  <c r="AG513" i="8"/>
  <c r="AG514" i="8"/>
  <c r="AG515" i="8"/>
  <c r="AG516" i="8"/>
  <c r="AG517" i="8"/>
  <c r="AG518" i="8"/>
  <c r="AG519" i="8"/>
  <c r="AG520" i="8"/>
  <c r="AG521" i="8"/>
  <c r="AG522" i="8"/>
  <c r="AG523" i="8"/>
  <c r="AG524" i="8"/>
  <c r="AG525" i="8"/>
  <c r="AG526" i="8"/>
  <c r="AG527" i="8"/>
  <c r="AG528" i="8"/>
  <c r="AG529" i="8"/>
  <c r="AG530" i="8"/>
  <c r="AG531" i="8"/>
  <c r="AG532" i="8"/>
  <c r="AG533" i="8"/>
  <c r="AG534" i="8"/>
  <c r="AG535" i="8"/>
  <c r="AG536" i="8"/>
  <c r="AG537" i="8"/>
  <c r="AG538" i="8"/>
  <c r="AG539" i="8"/>
  <c r="AG540" i="8"/>
  <c r="AG541" i="8"/>
  <c r="AG542" i="8"/>
  <c r="AG543" i="8"/>
  <c r="AG544" i="8"/>
  <c r="AG545" i="8"/>
  <c r="AG546" i="8"/>
  <c r="AG547" i="8"/>
  <c r="AG548" i="8"/>
  <c r="AG549" i="8"/>
  <c r="AG550" i="8"/>
  <c r="AG551" i="8"/>
  <c r="AG552" i="8"/>
  <c r="AG553" i="8"/>
  <c r="AG554" i="8"/>
  <c r="AG555" i="8"/>
  <c r="AG556" i="8"/>
  <c r="AG557" i="8"/>
  <c r="AG558" i="8"/>
  <c r="AG559" i="8"/>
  <c r="AG560" i="8"/>
  <c r="AG561" i="8"/>
  <c r="AG562" i="8"/>
  <c r="AG563" i="8"/>
  <c r="AG564" i="8"/>
  <c r="AG565" i="8"/>
  <c r="AG566" i="8"/>
  <c r="AG567" i="8"/>
  <c r="AG568" i="8"/>
  <c r="AG569" i="8"/>
  <c r="AG570" i="8"/>
  <c r="AG571" i="8"/>
  <c r="AG572" i="8"/>
  <c r="AG573" i="8"/>
  <c r="AG574" i="8"/>
  <c r="AG575" i="8"/>
  <c r="AG576" i="8"/>
  <c r="AG577" i="8"/>
  <c r="AG578" i="8"/>
  <c r="AG579" i="8"/>
  <c r="AG580" i="8"/>
  <c r="AG581" i="8"/>
  <c r="AG582" i="8"/>
  <c r="AG583" i="8"/>
  <c r="AG584" i="8"/>
  <c r="AG585" i="8"/>
  <c r="AG586" i="8"/>
  <c r="AG587" i="8"/>
  <c r="AG588" i="8"/>
  <c r="AG589" i="8"/>
  <c r="AG590" i="8"/>
  <c r="AG591" i="8"/>
  <c r="AG592" i="8"/>
  <c r="AG593" i="8"/>
  <c r="AG594" i="8"/>
  <c r="AG595" i="8"/>
  <c r="AG596" i="8"/>
  <c r="AG597" i="8"/>
  <c r="AG598" i="8"/>
  <c r="AG599" i="8"/>
  <c r="AG600" i="8"/>
  <c r="AG601" i="8"/>
  <c r="AG602" i="8"/>
  <c r="AG603" i="8"/>
  <c r="AG604" i="8"/>
  <c r="AG605" i="8"/>
  <c r="AG606" i="8"/>
  <c r="AG607" i="8"/>
  <c r="AG608" i="8"/>
  <c r="AG609" i="8"/>
  <c r="AG610" i="8"/>
  <c r="AG611" i="8"/>
  <c r="AG612" i="8"/>
  <c r="AG613" i="8"/>
  <c r="AG614" i="8"/>
  <c r="AG615" i="8"/>
  <c r="AG616" i="8"/>
  <c r="AG617" i="8"/>
  <c r="AG618" i="8"/>
  <c r="AG619" i="8"/>
  <c r="AG620" i="8"/>
  <c r="AG621" i="8"/>
  <c r="AG622" i="8"/>
  <c r="AG623" i="8"/>
  <c r="AG624" i="8"/>
  <c r="AG625" i="8"/>
  <c r="AG626" i="8"/>
  <c r="AG627" i="8"/>
  <c r="AG628" i="8"/>
  <c r="AG629" i="8"/>
  <c r="AG630" i="8"/>
  <c r="AG631" i="8"/>
  <c r="AG632" i="8"/>
  <c r="AG633" i="8"/>
  <c r="AG634" i="8"/>
  <c r="AG635" i="8"/>
  <c r="AG636" i="8"/>
  <c r="AG637" i="8"/>
  <c r="AG638" i="8"/>
  <c r="AG639" i="8"/>
  <c r="AG640" i="8"/>
  <c r="AG641" i="8"/>
  <c r="AG642" i="8"/>
  <c r="AG643" i="8"/>
  <c r="AG644" i="8"/>
  <c r="AG645" i="8"/>
  <c r="AG646" i="8"/>
  <c r="AG647" i="8"/>
  <c r="AG648" i="8"/>
  <c r="AG649" i="8"/>
  <c r="AG650" i="8"/>
  <c r="AG651" i="8"/>
  <c r="AG652" i="8"/>
  <c r="AG653" i="8"/>
  <c r="AG654" i="8"/>
  <c r="AG655" i="8"/>
  <c r="AG656" i="8"/>
  <c r="AG657" i="8"/>
  <c r="AG658" i="8"/>
  <c r="AG659" i="8"/>
  <c r="AG660" i="8"/>
  <c r="AG661" i="8"/>
  <c r="AG662" i="8"/>
  <c r="AG663" i="8"/>
  <c r="AG664" i="8"/>
  <c r="AG665" i="8"/>
  <c r="AG666" i="8"/>
  <c r="AG667" i="8"/>
  <c r="AG668" i="8"/>
  <c r="AG669" i="8"/>
  <c r="AG670" i="8"/>
  <c r="AG671" i="8"/>
  <c r="AG672" i="8"/>
  <c r="AG673" i="8"/>
  <c r="AG674" i="8"/>
  <c r="AG675" i="8"/>
  <c r="AG676" i="8"/>
  <c r="AG677" i="8"/>
  <c r="AG678" i="8"/>
  <c r="AG679" i="8"/>
  <c r="AG680" i="8"/>
  <c r="AG681" i="8"/>
  <c r="AG682" i="8"/>
  <c r="AG683" i="8"/>
  <c r="AG684" i="8"/>
  <c r="AG685" i="8"/>
  <c r="AG686" i="8"/>
  <c r="AG687" i="8"/>
  <c r="AG688" i="8"/>
  <c r="AG689" i="8"/>
  <c r="AG690" i="8"/>
  <c r="AG691" i="8"/>
  <c r="AG692" i="8"/>
  <c r="AG693" i="8"/>
  <c r="AG694" i="8"/>
  <c r="AG695" i="8"/>
  <c r="AG696" i="8"/>
  <c r="AG697" i="8"/>
  <c r="AG698" i="8"/>
  <c r="AG699" i="8"/>
  <c r="AG700" i="8"/>
  <c r="AG701" i="8"/>
  <c r="AG702" i="8"/>
  <c r="AG703" i="8"/>
  <c r="AG704" i="8"/>
  <c r="AG705" i="8"/>
  <c r="AG706" i="8"/>
  <c r="AG707" i="8"/>
  <c r="AG708" i="8"/>
  <c r="AG709" i="8"/>
  <c r="AG710" i="8"/>
  <c r="AG711" i="8"/>
  <c r="AG712" i="8"/>
  <c r="AG713" i="8"/>
  <c r="AG714" i="8"/>
  <c r="AG715" i="8"/>
  <c r="AG716" i="8"/>
  <c r="AG717" i="8"/>
  <c r="AG718" i="8"/>
  <c r="AG719" i="8"/>
  <c r="AG720" i="8"/>
  <c r="AG721" i="8"/>
  <c r="AG722" i="8"/>
  <c r="AG723" i="8"/>
  <c r="AG724" i="8"/>
  <c r="AG725" i="8"/>
  <c r="AG726" i="8"/>
  <c r="AG727" i="8"/>
  <c r="AG728" i="8"/>
  <c r="AG729" i="8"/>
  <c r="AG730" i="8"/>
  <c r="AG731" i="8"/>
  <c r="AG732" i="8"/>
  <c r="AG733" i="8"/>
  <c r="AG734" i="8"/>
  <c r="AG735" i="8"/>
  <c r="AG736" i="8"/>
  <c r="AG737" i="8"/>
  <c r="AG738" i="8"/>
  <c r="AG739" i="8"/>
  <c r="AG740" i="8"/>
  <c r="AG741" i="8"/>
  <c r="AG742" i="8"/>
  <c r="AG743" i="8"/>
  <c r="AG744" i="8"/>
  <c r="AG745" i="8"/>
  <c r="AG746" i="8"/>
  <c r="AG747" i="8"/>
  <c r="AG748" i="8"/>
  <c r="AG749" i="8"/>
  <c r="AG750" i="8"/>
  <c r="AG751" i="8"/>
  <c r="AG752" i="8"/>
  <c r="AG753" i="8"/>
  <c r="AG754" i="8"/>
  <c r="AG755" i="8"/>
  <c r="AG756" i="8"/>
  <c r="AG757" i="8"/>
  <c r="AG758" i="8"/>
  <c r="AG759" i="8"/>
  <c r="AG760" i="8"/>
  <c r="AG761" i="8"/>
  <c r="AG762" i="8"/>
  <c r="AG763" i="8"/>
  <c r="AG764" i="8"/>
  <c r="AG765" i="8"/>
  <c r="AG766" i="8"/>
  <c r="AG767" i="8"/>
  <c r="AG768" i="8"/>
  <c r="AG769" i="8"/>
  <c r="AG770" i="8"/>
  <c r="AG771" i="8"/>
  <c r="AG772" i="8"/>
  <c r="AG773" i="8"/>
  <c r="AG774" i="8"/>
  <c r="AG775" i="8"/>
  <c r="AG776" i="8"/>
  <c r="AG777" i="8"/>
  <c r="AG778" i="8"/>
  <c r="AG779" i="8"/>
  <c r="AG780" i="8"/>
  <c r="AG781" i="8"/>
  <c r="AG782" i="8"/>
  <c r="AG783" i="8"/>
  <c r="AG784" i="8"/>
  <c r="AG785" i="8"/>
  <c r="AG786" i="8"/>
  <c r="AG787" i="8"/>
  <c r="AG788" i="8"/>
  <c r="AG789" i="8"/>
  <c r="AG790" i="8"/>
  <c r="AG791" i="8"/>
  <c r="AG792" i="8"/>
  <c r="AG793" i="8"/>
  <c r="AG794" i="8"/>
  <c r="AG795" i="8"/>
  <c r="AG796" i="8"/>
  <c r="AG797" i="8"/>
  <c r="AG798" i="8"/>
  <c r="AG799" i="8"/>
  <c r="AG800" i="8"/>
  <c r="AG801" i="8"/>
  <c r="AG802" i="8"/>
  <c r="AG803" i="8"/>
  <c r="AG804" i="8"/>
  <c r="AG805" i="8"/>
  <c r="AG806" i="8"/>
  <c r="AG807" i="8"/>
  <c r="AG808" i="8"/>
  <c r="AG809" i="8"/>
  <c r="AG810" i="8"/>
  <c r="AG811" i="8"/>
  <c r="AG812" i="8"/>
  <c r="AG813" i="8"/>
  <c r="AG814" i="8"/>
  <c r="AG815" i="8"/>
  <c r="AG816" i="8"/>
  <c r="AG817" i="8"/>
  <c r="AG818" i="8"/>
  <c r="AG819" i="8"/>
  <c r="AG820" i="8"/>
  <c r="AG821" i="8"/>
  <c r="AG822" i="8"/>
  <c r="AG823" i="8"/>
  <c r="AG824" i="8"/>
  <c r="AG825" i="8"/>
  <c r="AG826" i="8"/>
  <c r="AG827" i="8"/>
  <c r="AG828" i="8"/>
  <c r="AG829" i="8"/>
  <c r="AG830" i="8"/>
  <c r="AG831" i="8"/>
  <c r="AG832" i="8"/>
  <c r="AG833" i="8"/>
  <c r="AG834" i="8"/>
  <c r="AG835" i="8"/>
  <c r="AG836" i="8"/>
  <c r="AG837" i="8"/>
  <c r="AG838" i="8"/>
  <c r="AG839" i="8"/>
  <c r="AG840" i="8"/>
  <c r="AG841" i="8"/>
  <c r="AG842" i="8"/>
  <c r="AG843" i="8"/>
  <c r="AG844" i="8"/>
  <c r="AG845" i="8"/>
  <c r="AG846" i="8"/>
  <c r="AG847" i="8"/>
  <c r="AG848" i="8"/>
  <c r="AG849" i="8"/>
  <c r="AG850" i="8"/>
  <c r="AG851" i="8"/>
  <c r="AG852" i="8"/>
  <c r="AG853" i="8"/>
  <c r="AG854" i="8"/>
  <c r="AG855" i="8"/>
  <c r="AG856" i="8"/>
  <c r="AG857" i="8"/>
  <c r="AG858" i="8"/>
  <c r="AG859" i="8"/>
  <c r="AG860" i="8"/>
  <c r="AG861" i="8"/>
  <c r="AG862" i="8"/>
  <c r="AG863" i="8"/>
  <c r="AG864" i="8"/>
  <c r="AG865" i="8"/>
  <c r="AG866" i="8"/>
  <c r="AG867" i="8"/>
  <c r="AG868" i="8"/>
  <c r="AG869" i="8"/>
  <c r="AG870" i="8"/>
  <c r="AG871" i="8"/>
  <c r="AG872" i="8"/>
  <c r="AG873" i="8"/>
  <c r="AG874" i="8"/>
  <c r="AG875" i="8"/>
  <c r="AG876" i="8"/>
  <c r="AG877" i="8"/>
  <c r="AG878" i="8"/>
  <c r="AG879" i="8"/>
  <c r="AG880" i="8"/>
  <c r="AG881" i="8"/>
  <c r="AG882" i="8"/>
  <c r="AG883" i="8"/>
  <c r="AG884" i="8"/>
  <c r="AG885" i="8"/>
  <c r="AG886" i="8"/>
  <c r="AG887" i="8"/>
  <c r="AG888" i="8"/>
  <c r="AG889" i="8"/>
  <c r="AG890" i="8"/>
  <c r="AG891" i="8"/>
  <c r="AG892" i="8"/>
  <c r="AG893" i="8"/>
  <c r="AG894" i="8"/>
  <c r="AG895" i="8"/>
  <c r="AG896" i="8"/>
  <c r="AG897" i="8"/>
  <c r="AG898" i="8"/>
  <c r="AG899" i="8"/>
  <c r="AG900" i="8"/>
  <c r="AG901" i="8"/>
  <c r="AG902" i="8"/>
  <c r="AG903" i="8"/>
  <c r="AG904" i="8"/>
  <c r="AG905" i="8"/>
  <c r="AG906" i="8"/>
  <c r="AG907" i="8"/>
  <c r="AG908" i="8"/>
  <c r="AG909" i="8"/>
  <c r="AG910" i="8"/>
  <c r="AG911" i="8"/>
  <c r="AG912" i="8"/>
  <c r="AG913" i="8"/>
  <c r="AG2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471" i="8"/>
  <c r="AF472" i="8"/>
  <c r="AF473" i="8"/>
  <c r="AF474" i="8"/>
  <c r="AF475" i="8"/>
  <c r="AF476" i="8"/>
  <c r="AF477" i="8"/>
  <c r="AF478" i="8"/>
  <c r="AF479" i="8"/>
  <c r="AF480" i="8"/>
  <c r="AF481" i="8"/>
  <c r="AF482" i="8"/>
  <c r="AF483" i="8"/>
  <c r="AF484" i="8"/>
  <c r="AF485" i="8"/>
  <c r="AF486" i="8"/>
  <c r="AF487" i="8"/>
  <c r="AF488" i="8"/>
  <c r="AF489" i="8"/>
  <c r="AF490" i="8"/>
  <c r="AF491" i="8"/>
  <c r="AF492" i="8"/>
  <c r="AF493" i="8"/>
  <c r="AF494" i="8"/>
  <c r="AF495" i="8"/>
  <c r="AF496" i="8"/>
  <c r="AF497" i="8"/>
  <c r="AF498" i="8"/>
  <c r="AF499" i="8"/>
  <c r="AF500" i="8"/>
  <c r="AF501" i="8"/>
  <c r="AF502" i="8"/>
  <c r="AF503" i="8"/>
  <c r="AF504" i="8"/>
  <c r="AF505" i="8"/>
  <c r="AF506" i="8"/>
  <c r="AF507" i="8"/>
  <c r="AF508" i="8"/>
  <c r="AF509" i="8"/>
  <c r="AF510" i="8"/>
  <c r="AF511" i="8"/>
  <c r="AF512" i="8"/>
  <c r="AF513" i="8"/>
  <c r="AF514" i="8"/>
  <c r="AF515" i="8"/>
  <c r="AF516" i="8"/>
  <c r="AF517" i="8"/>
  <c r="AF518" i="8"/>
  <c r="AF519" i="8"/>
  <c r="AF520" i="8"/>
  <c r="AF521" i="8"/>
  <c r="AF522" i="8"/>
  <c r="AF523" i="8"/>
  <c r="AF524" i="8"/>
  <c r="AF525" i="8"/>
  <c r="AF526" i="8"/>
  <c r="AF527" i="8"/>
  <c r="AF528" i="8"/>
  <c r="AF529" i="8"/>
  <c r="AF530" i="8"/>
  <c r="AF531" i="8"/>
  <c r="AF532" i="8"/>
  <c r="AF533" i="8"/>
  <c r="AF534" i="8"/>
  <c r="AF535" i="8"/>
  <c r="AF536" i="8"/>
  <c r="AF537" i="8"/>
  <c r="AF538" i="8"/>
  <c r="AF539" i="8"/>
  <c r="AF540" i="8"/>
  <c r="AF541" i="8"/>
  <c r="AF542" i="8"/>
  <c r="AF543" i="8"/>
  <c r="AF544" i="8"/>
  <c r="AF545" i="8"/>
  <c r="AF546" i="8"/>
  <c r="AF547" i="8"/>
  <c r="AF548" i="8"/>
  <c r="AF549" i="8"/>
  <c r="AF550" i="8"/>
  <c r="AF551" i="8"/>
  <c r="AF552" i="8"/>
  <c r="AF553" i="8"/>
  <c r="AF554" i="8"/>
  <c r="AF555" i="8"/>
  <c r="AF556" i="8"/>
  <c r="AF557" i="8"/>
  <c r="AF558" i="8"/>
  <c r="AF559" i="8"/>
  <c r="AF560" i="8"/>
  <c r="AF561" i="8"/>
  <c r="AF562" i="8"/>
  <c r="AF563" i="8"/>
  <c r="AF564" i="8"/>
  <c r="AF565" i="8"/>
  <c r="AF566" i="8"/>
  <c r="AF567" i="8"/>
  <c r="AF568" i="8"/>
  <c r="AF569" i="8"/>
  <c r="AF570" i="8"/>
  <c r="AF571" i="8"/>
  <c r="AF572" i="8"/>
  <c r="AF573" i="8"/>
  <c r="AF574" i="8"/>
  <c r="AF575" i="8"/>
  <c r="AF576" i="8"/>
  <c r="AF577" i="8"/>
  <c r="AF578" i="8"/>
  <c r="AF579" i="8"/>
  <c r="AF580" i="8"/>
  <c r="AF581" i="8"/>
  <c r="AF582" i="8"/>
  <c r="AF583" i="8"/>
  <c r="AF584" i="8"/>
  <c r="AF585" i="8"/>
  <c r="AF586" i="8"/>
  <c r="AF587" i="8"/>
  <c r="AF588" i="8"/>
  <c r="AF589" i="8"/>
  <c r="AF590" i="8"/>
  <c r="AF591" i="8"/>
  <c r="AF592" i="8"/>
  <c r="AF593" i="8"/>
  <c r="AF594" i="8"/>
  <c r="AF595" i="8"/>
  <c r="AF596" i="8"/>
  <c r="AF597" i="8"/>
  <c r="AF598" i="8"/>
  <c r="AF599" i="8"/>
  <c r="AF600" i="8"/>
  <c r="AF601" i="8"/>
  <c r="AF602" i="8"/>
  <c r="AF603" i="8"/>
  <c r="AF604" i="8"/>
  <c r="AF605" i="8"/>
  <c r="AF606" i="8"/>
  <c r="AF607" i="8"/>
  <c r="AF608" i="8"/>
  <c r="AF609" i="8"/>
  <c r="AF610" i="8"/>
  <c r="AF611" i="8"/>
  <c r="AF612" i="8"/>
  <c r="AF613" i="8"/>
  <c r="AF614" i="8"/>
  <c r="AF615" i="8"/>
  <c r="AF616" i="8"/>
  <c r="AF617" i="8"/>
  <c r="AF618" i="8"/>
  <c r="AF619" i="8"/>
  <c r="AF620" i="8"/>
  <c r="AF621" i="8"/>
  <c r="AF622" i="8"/>
  <c r="AF623" i="8"/>
  <c r="AF624" i="8"/>
  <c r="AF625" i="8"/>
  <c r="AF626" i="8"/>
  <c r="AF627" i="8"/>
  <c r="AF628" i="8"/>
  <c r="AF629" i="8"/>
  <c r="AF630" i="8"/>
  <c r="AF631" i="8"/>
  <c r="AF632" i="8"/>
  <c r="AF633" i="8"/>
  <c r="AF634" i="8"/>
  <c r="AF635" i="8"/>
  <c r="AF636" i="8"/>
  <c r="AF637" i="8"/>
  <c r="AF638" i="8"/>
  <c r="AF639" i="8"/>
  <c r="AF640" i="8"/>
  <c r="AF641" i="8"/>
  <c r="AF642" i="8"/>
  <c r="AF643" i="8"/>
  <c r="AF644" i="8"/>
  <c r="AF645" i="8"/>
  <c r="AF646" i="8"/>
  <c r="AF647" i="8"/>
  <c r="AF648" i="8"/>
  <c r="AF649" i="8"/>
  <c r="AF650" i="8"/>
  <c r="AF651" i="8"/>
  <c r="AF652" i="8"/>
  <c r="AF653" i="8"/>
  <c r="AF654" i="8"/>
  <c r="AF655" i="8"/>
  <c r="AF656" i="8"/>
  <c r="AF657" i="8"/>
  <c r="AF658" i="8"/>
  <c r="AF659" i="8"/>
  <c r="AF660" i="8"/>
  <c r="AF661" i="8"/>
  <c r="AF662" i="8"/>
  <c r="AF663" i="8"/>
  <c r="AF664" i="8"/>
  <c r="AF665" i="8"/>
  <c r="AF666" i="8"/>
  <c r="AF667" i="8"/>
  <c r="AF668" i="8"/>
  <c r="AF669" i="8"/>
  <c r="AF670" i="8"/>
  <c r="AF671" i="8"/>
  <c r="AF672" i="8"/>
  <c r="AF673" i="8"/>
  <c r="AF674" i="8"/>
  <c r="AF675" i="8"/>
  <c r="AF676" i="8"/>
  <c r="AF677" i="8"/>
  <c r="AF678" i="8"/>
  <c r="AF679" i="8"/>
  <c r="AF680" i="8"/>
  <c r="AF681" i="8"/>
  <c r="AF682" i="8"/>
  <c r="AF683" i="8"/>
  <c r="AF684" i="8"/>
  <c r="AF685" i="8"/>
  <c r="AF686" i="8"/>
  <c r="AF687" i="8"/>
  <c r="AF688" i="8"/>
  <c r="AF689" i="8"/>
  <c r="AF690" i="8"/>
  <c r="AF691" i="8"/>
  <c r="AF692" i="8"/>
  <c r="AF693" i="8"/>
  <c r="AF694" i="8"/>
  <c r="AF695" i="8"/>
  <c r="AF696" i="8"/>
  <c r="AF697" i="8"/>
  <c r="AF698" i="8"/>
  <c r="AF699" i="8"/>
  <c r="AF700" i="8"/>
  <c r="AF701" i="8"/>
  <c r="AF702" i="8"/>
  <c r="AF703" i="8"/>
  <c r="AF704" i="8"/>
  <c r="AF705" i="8"/>
  <c r="AF706" i="8"/>
  <c r="AF707" i="8"/>
  <c r="AF708" i="8"/>
  <c r="AF709" i="8"/>
  <c r="AF710" i="8"/>
  <c r="AF711" i="8"/>
  <c r="AF712" i="8"/>
  <c r="AF713" i="8"/>
  <c r="AF714" i="8"/>
  <c r="AF715" i="8"/>
  <c r="AF716" i="8"/>
  <c r="AF717" i="8"/>
  <c r="AF718" i="8"/>
  <c r="AF719" i="8"/>
  <c r="AF720" i="8"/>
  <c r="AF721" i="8"/>
  <c r="AF722" i="8"/>
  <c r="AF723" i="8"/>
  <c r="AF724" i="8"/>
  <c r="AF725" i="8"/>
  <c r="AF726" i="8"/>
  <c r="AF727" i="8"/>
  <c r="AF728" i="8"/>
  <c r="AF729" i="8"/>
  <c r="AF730" i="8"/>
  <c r="AF731" i="8"/>
  <c r="AF732" i="8"/>
  <c r="AF733" i="8"/>
  <c r="AF734" i="8"/>
  <c r="AF735" i="8"/>
  <c r="AF736" i="8"/>
  <c r="AF737" i="8"/>
  <c r="AF738" i="8"/>
  <c r="AF739" i="8"/>
  <c r="AF740" i="8"/>
  <c r="AF741" i="8"/>
  <c r="AF742" i="8"/>
  <c r="AF743" i="8"/>
  <c r="AF744" i="8"/>
  <c r="AF745" i="8"/>
  <c r="AF746" i="8"/>
  <c r="AF747" i="8"/>
  <c r="AF748" i="8"/>
  <c r="AF749" i="8"/>
  <c r="AF750" i="8"/>
  <c r="AF751" i="8"/>
  <c r="AF752" i="8"/>
  <c r="AF753" i="8"/>
  <c r="AF754" i="8"/>
  <c r="AF755" i="8"/>
  <c r="AF756" i="8"/>
  <c r="AF757" i="8"/>
  <c r="AF758" i="8"/>
  <c r="AF759" i="8"/>
  <c r="AF760" i="8"/>
  <c r="AF761" i="8"/>
  <c r="AF762" i="8"/>
  <c r="AF763" i="8"/>
  <c r="AF764" i="8"/>
  <c r="AF765" i="8"/>
  <c r="AF766" i="8"/>
  <c r="AF767" i="8"/>
  <c r="AF768" i="8"/>
  <c r="AF769" i="8"/>
  <c r="AF770" i="8"/>
  <c r="AF771" i="8"/>
  <c r="AF772" i="8"/>
  <c r="AF773" i="8"/>
  <c r="AF774" i="8"/>
  <c r="AF775" i="8"/>
  <c r="AF776" i="8"/>
  <c r="AF777" i="8"/>
  <c r="AF778" i="8"/>
  <c r="AF779" i="8"/>
  <c r="AF780" i="8"/>
  <c r="AF781" i="8"/>
  <c r="AF782" i="8"/>
  <c r="AF783" i="8"/>
  <c r="AF784" i="8"/>
  <c r="AF785" i="8"/>
  <c r="AF786" i="8"/>
  <c r="AF787" i="8"/>
  <c r="AF788" i="8"/>
  <c r="AF789" i="8"/>
  <c r="AF790" i="8"/>
  <c r="AF791" i="8"/>
  <c r="AF792" i="8"/>
  <c r="AF793" i="8"/>
  <c r="AF794" i="8"/>
  <c r="AF795" i="8"/>
  <c r="AF796" i="8"/>
  <c r="AF797" i="8"/>
  <c r="AF798" i="8"/>
  <c r="AF799" i="8"/>
  <c r="AF800" i="8"/>
  <c r="AF801" i="8"/>
  <c r="AF802" i="8"/>
  <c r="AF803" i="8"/>
  <c r="AF804" i="8"/>
  <c r="AF805" i="8"/>
  <c r="AF806" i="8"/>
  <c r="AF807" i="8"/>
  <c r="AF808" i="8"/>
  <c r="AF809" i="8"/>
  <c r="AF810" i="8"/>
  <c r="AF811" i="8"/>
  <c r="AF812" i="8"/>
  <c r="AF813" i="8"/>
  <c r="AF814" i="8"/>
  <c r="AF815" i="8"/>
  <c r="AF816" i="8"/>
  <c r="AF817" i="8"/>
  <c r="AF818" i="8"/>
  <c r="AF819" i="8"/>
  <c r="AF820" i="8"/>
  <c r="AF821" i="8"/>
  <c r="AF822" i="8"/>
  <c r="AF823" i="8"/>
  <c r="AF824" i="8"/>
  <c r="AF825" i="8"/>
  <c r="AF826" i="8"/>
  <c r="AF827" i="8"/>
  <c r="AF828" i="8"/>
  <c r="AF829" i="8"/>
  <c r="AF830" i="8"/>
  <c r="AF831" i="8"/>
  <c r="AF832" i="8"/>
  <c r="AF833" i="8"/>
  <c r="AF834" i="8"/>
  <c r="AF835" i="8"/>
  <c r="AF836" i="8"/>
  <c r="AF837" i="8"/>
  <c r="AF838" i="8"/>
  <c r="AF839" i="8"/>
  <c r="AF840" i="8"/>
  <c r="AF841" i="8"/>
  <c r="AF842" i="8"/>
  <c r="AF843" i="8"/>
  <c r="AF844" i="8"/>
  <c r="AF845" i="8"/>
  <c r="AF846" i="8"/>
  <c r="AF847" i="8"/>
  <c r="AF848" i="8"/>
  <c r="AF849" i="8"/>
  <c r="AF850" i="8"/>
  <c r="AF851" i="8"/>
  <c r="AF852" i="8"/>
  <c r="AF853" i="8"/>
  <c r="AF854" i="8"/>
  <c r="AF855" i="8"/>
  <c r="AF856" i="8"/>
  <c r="AF857" i="8"/>
  <c r="AF858" i="8"/>
  <c r="AF859" i="8"/>
  <c r="AF860" i="8"/>
  <c r="AF861" i="8"/>
  <c r="AF862" i="8"/>
  <c r="AF863" i="8"/>
  <c r="AF864" i="8"/>
  <c r="AF865" i="8"/>
  <c r="AF866" i="8"/>
  <c r="AF867" i="8"/>
  <c r="AF868" i="8"/>
  <c r="AF869" i="8"/>
  <c r="AF870" i="8"/>
  <c r="AF871" i="8"/>
  <c r="AF872" i="8"/>
  <c r="AF873" i="8"/>
  <c r="AF874" i="8"/>
  <c r="AF875" i="8"/>
  <c r="AF876" i="8"/>
  <c r="AF877" i="8"/>
  <c r="AF878" i="8"/>
  <c r="AF879" i="8"/>
  <c r="AF880" i="8"/>
  <c r="AF881" i="8"/>
  <c r="AF882" i="8"/>
  <c r="AF883" i="8"/>
  <c r="AF884" i="8"/>
  <c r="AF885" i="8"/>
  <c r="AF886" i="8"/>
  <c r="AF887" i="8"/>
  <c r="AF888" i="8"/>
  <c r="AF889" i="8"/>
  <c r="AF890" i="8"/>
  <c r="AF891" i="8"/>
  <c r="AF892" i="8"/>
  <c r="AF893" i="8"/>
  <c r="AF894" i="8"/>
  <c r="AF895" i="8"/>
  <c r="AF896" i="8"/>
  <c r="AF897" i="8"/>
  <c r="AF898" i="8"/>
  <c r="AF899" i="8"/>
  <c r="AF900" i="8"/>
  <c r="AF901" i="8"/>
  <c r="AF902" i="8"/>
  <c r="AF903" i="8"/>
  <c r="AF904" i="8"/>
  <c r="AF905" i="8"/>
  <c r="AF906" i="8"/>
  <c r="AF907" i="8"/>
  <c r="AF908" i="8"/>
  <c r="AF909" i="8"/>
  <c r="AF910" i="8"/>
  <c r="AF911" i="8"/>
  <c r="AF912" i="8"/>
  <c r="AF913" i="8"/>
  <c r="AO6" i="8"/>
  <c r="AL3" i="8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8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AL135" i="8"/>
  <c r="AL136" i="8"/>
  <c r="AL137" i="8"/>
  <c r="AL138" i="8"/>
  <c r="AL139" i="8"/>
  <c r="AL140" i="8"/>
  <c r="AL141" i="8"/>
  <c r="AL142" i="8"/>
  <c r="AL143" i="8"/>
  <c r="AL144" i="8"/>
  <c r="AL145" i="8"/>
  <c r="AL146" i="8"/>
  <c r="AL147" i="8"/>
  <c r="AL148" i="8"/>
  <c r="AL149" i="8"/>
  <c r="AL150" i="8"/>
  <c r="AL151" i="8"/>
  <c r="AL152" i="8"/>
  <c r="AL153" i="8"/>
  <c r="AL154" i="8"/>
  <c r="AL155" i="8"/>
  <c r="AL156" i="8"/>
  <c r="AL157" i="8"/>
  <c r="AL158" i="8"/>
  <c r="AL159" i="8"/>
  <c r="AL160" i="8"/>
  <c r="AL161" i="8"/>
  <c r="AL162" i="8"/>
  <c r="AL163" i="8"/>
  <c r="AL164" i="8"/>
  <c r="AL165" i="8"/>
  <c r="AL166" i="8"/>
  <c r="AL167" i="8"/>
  <c r="AL168" i="8"/>
  <c r="AL169" i="8"/>
  <c r="AL170" i="8"/>
  <c r="AL171" i="8"/>
  <c r="AL172" i="8"/>
  <c r="AL173" i="8"/>
  <c r="AL174" i="8"/>
  <c r="AL175" i="8"/>
  <c r="AL176" i="8"/>
  <c r="AL177" i="8"/>
  <c r="AL178" i="8"/>
  <c r="AL179" i="8"/>
  <c r="AL180" i="8"/>
  <c r="AL181" i="8"/>
  <c r="AL182" i="8"/>
  <c r="AL183" i="8"/>
  <c r="AL184" i="8"/>
  <c r="AL185" i="8"/>
  <c r="AL186" i="8"/>
  <c r="AL187" i="8"/>
  <c r="AL188" i="8"/>
  <c r="AL189" i="8"/>
  <c r="AL190" i="8"/>
  <c r="AL191" i="8"/>
  <c r="AL192" i="8"/>
  <c r="AL193" i="8"/>
  <c r="AL194" i="8"/>
  <c r="AL195" i="8"/>
  <c r="AL196" i="8"/>
  <c r="AL197" i="8"/>
  <c r="AL198" i="8"/>
  <c r="AL199" i="8"/>
  <c r="AL200" i="8"/>
  <c r="AL201" i="8"/>
  <c r="AL202" i="8"/>
  <c r="AL203" i="8"/>
  <c r="AL204" i="8"/>
  <c r="AL205" i="8"/>
  <c r="AL206" i="8"/>
  <c r="AL207" i="8"/>
  <c r="AL208" i="8"/>
  <c r="AL209" i="8"/>
  <c r="AL210" i="8"/>
  <c r="AL211" i="8"/>
  <c r="AL212" i="8"/>
  <c r="AL213" i="8"/>
  <c r="AL214" i="8"/>
  <c r="AL215" i="8"/>
  <c r="AL216" i="8"/>
  <c r="AL217" i="8"/>
  <c r="AL218" i="8"/>
  <c r="AL219" i="8"/>
  <c r="AL220" i="8"/>
  <c r="AL221" i="8"/>
  <c r="AL222" i="8"/>
  <c r="AL223" i="8"/>
  <c r="AL224" i="8"/>
  <c r="AL225" i="8"/>
  <c r="AL226" i="8"/>
  <c r="AL227" i="8"/>
  <c r="AL228" i="8"/>
  <c r="AL229" i="8"/>
  <c r="AL230" i="8"/>
  <c r="AL231" i="8"/>
  <c r="AL232" i="8"/>
  <c r="AL233" i="8"/>
  <c r="AL234" i="8"/>
  <c r="AL235" i="8"/>
  <c r="AL236" i="8"/>
  <c r="AL237" i="8"/>
  <c r="AL238" i="8"/>
  <c r="AL239" i="8"/>
  <c r="AL240" i="8"/>
  <c r="AL241" i="8"/>
  <c r="AL242" i="8"/>
  <c r="AL243" i="8"/>
  <c r="AL244" i="8"/>
  <c r="AL245" i="8"/>
  <c r="AL246" i="8"/>
  <c r="AL247" i="8"/>
  <c r="AL248" i="8"/>
  <c r="AL249" i="8"/>
  <c r="AL250" i="8"/>
  <c r="AL251" i="8"/>
  <c r="AL252" i="8"/>
  <c r="AL253" i="8"/>
  <c r="AL254" i="8"/>
  <c r="AL255" i="8"/>
  <c r="AL256" i="8"/>
  <c r="AL257" i="8"/>
  <c r="AL258" i="8"/>
  <c r="AL259" i="8"/>
  <c r="AL260" i="8"/>
  <c r="AL261" i="8"/>
  <c r="AL262" i="8"/>
  <c r="AL263" i="8"/>
  <c r="AL264" i="8"/>
  <c r="AL265" i="8"/>
  <c r="AL266" i="8"/>
  <c r="AL267" i="8"/>
  <c r="AL268" i="8"/>
  <c r="AL269" i="8"/>
  <c r="AL270" i="8"/>
  <c r="AL271" i="8"/>
  <c r="AL272" i="8"/>
  <c r="AL273" i="8"/>
  <c r="AL274" i="8"/>
  <c r="AL275" i="8"/>
  <c r="AL276" i="8"/>
  <c r="AL277" i="8"/>
  <c r="AL278" i="8"/>
  <c r="AL279" i="8"/>
  <c r="AL280" i="8"/>
  <c r="AL281" i="8"/>
  <c r="AL282" i="8"/>
  <c r="AL283" i="8"/>
  <c r="AL284" i="8"/>
  <c r="AL285" i="8"/>
  <c r="AL286" i="8"/>
  <c r="AL287" i="8"/>
  <c r="AL288" i="8"/>
  <c r="AL289" i="8"/>
  <c r="AL290" i="8"/>
  <c r="AL291" i="8"/>
  <c r="AL292" i="8"/>
  <c r="AL293" i="8"/>
  <c r="AL294" i="8"/>
  <c r="AL295" i="8"/>
  <c r="AL296" i="8"/>
  <c r="AL297" i="8"/>
  <c r="AL298" i="8"/>
  <c r="AL299" i="8"/>
  <c r="AL300" i="8"/>
  <c r="AL301" i="8"/>
  <c r="AL302" i="8"/>
  <c r="AL303" i="8"/>
  <c r="AL304" i="8"/>
  <c r="AL305" i="8"/>
  <c r="AL306" i="8"/>
  <c r="AL307" i="8"/>
  <c r="AL308" i="8"/>
  <c r="AL309" i="8"/>
  <c r="AL310" i="8"/>
  <c r="AL311" i="8"/>
  <c r="AL312" i="8"/>
  <c r="AL313" i="8"/>
  <c r="AL314" i="8"/>
  <c r="AL315" i="8"/>
  <c r="AL316" i="8"/>
  <c r="AL317" i="8"/>
  <c r="AL318" i="8"/>
  <c r="AL319" i="8"/>
  <c r="AL320" i="8"/>
  <c r="AL321" i="8"/>
  <c r="AL322" i="8"/>
  <c r="AL323" i="8"/>
  <c r="AL324" i="8"/>
  <c r="AL325" i="8"/>
  <c r="AL326" i="8"/>
  <c r="AL327" i="8"/>
  <c r="AL328" i="8"/>
  <c r="AL329" i="8"/>
  <c r="AL330" i="8"/>
  <c r="AL331" i="8"/>
  <c r="AL332" i="8"/>
  <c r="AL333" i="8"/>
  <c r="AL334" i="8"/>
  <c r="AL335" i="8"/>
  <c r="AL336" i="8"/>
  <c r="AL337" i="8"/>
  <c r="AL338" i="8"/>
  <c r="AL339" i="8"/>
  <c r="AL340" i="8"/>
  <c r="AL341" i="8"/>
  <c r="AL342" i="8"/>
  <c r="AL343" i="8"/>
  <c r="AL344" i="8"/>
  <c r="AL345" i="8"/>
  <c r="AL346" i="8"/>
  <c r="AL347" i="8"/>
  <c r="AL348" i="8"/>
  <c r="AL349" i="8"/>
  <c r="AL350" i="8"/>
  <c r="AL351" i="8"/>
  <c r="AL352" i="8"/>
  <c r="AL353" i="8"/>
  <c r="AL354" i="8"/>
  <c r="AL355" i="8"/>
  <c r="AL356" i="8"/>
  <c r="AL357" i="8"/>
  <c r="AL358" i="8"/>
  <c r="AL359" i="8"/>
  <c r="AL360" i="8"/>
  <c r="AL361" i="8"/>
  <c r="AL362" i="8"/>
  <c r="AL363" i="8"/>
  <c r="AL364" i="8"/>
  <c r="AL365" i="8"/>
  <c r="AL366" i="8"/>
  <c r="AL367" i="8"/>
  <c r="AL368" i="8"/>
  <c r="AL369" i="8"/>
  <c r="AL370" i="8"/>
  <c r="AL371" i="8"/>
  <c r="AL372" i="8"/>
  <c r="AL373" i="8"/>
  <c r="AL374" i="8"/>
  <c r="AL375" i="8"/>
  <c r="AL376" i="8"/>
  <c r="AL377" i="8"/>
  <c r="AL378" i="8"/>
  <c r="AL379" i="8"/>
  <c r="AL380" i="8"/>
  <c r="AL381" i="8"/>
  <c r="AL382" i="8"/>
  <c r="AL383" i="8"/>
  <c r="AL384" i="8"/>
  <c r="AL385" i="8"/>
  <c r="AL386" i="8"/>
  <c r="AL387" i="8"/>
  <c r="AL388" i="8"/>
  <c r="AL389" i="8"/>
  <c r="AL390" i="8"/>
  <c r="AL391" i="8"/>
  <c r="AL392" i="8"/>
  <c r="AL393" i="8"/>
  <c r="AL394" i="8"/>
  <c r="AL395" i="8"/>
  <c r="AL396" i="8"/>
  <c r="AL397" i="8"/>
  <c r="AL398" i="8"/>
  <c r="AL399" i="8"/>
  <c r="AL400" i="8"/>
  <c r="AL401" i="8"/>
  <c r="AL402" i="8"/>
  <c r="AL403" i="8"/>
  <c r="AL404" i="8"/>
  <c r="AL405" i="8"/>
  <c r="AL406" i="8"/>
  <c r="AL407" i="8"/>
  <c r="AL408" i="8"/>
  <c r="AL409" i="8"/>
  <c r="AL410" i="8"/>
  <c r="AL411" i="8"/>
  <c r="AL412" i="8"/>
  <c r="AL413" i="8"/>
  <c r="AL414" i="8"/>
  <c r="AL415" i="8"/>
  <c r="AL416" i="8"/>
  <c r="AL417" i="8"/>
  <c r="AL418" i="8"/>
  <c r="AL419" i="8"/>
  <c r="AL420" i="8"/>
  <c r="AL421" i="8"/>
  <c r="AL422" i="8"/>
  <c r="AL423" i="8"/>
  <c r="AL424" i="8"/>
  <c r="AL425" i="8"/>
  <c r="AL426" i="8"/>
  <c r="AL427" i="8"/>
  <c r="AL428" i="8"/>
  <c r="AL429" i="8"/>
  <c r="AL430" i="8"/>
  <c r="AL431" i="8"/>
  <c r="AL432" i="8"/>
  <c r="AL433" i="8"/>
  <c r="AL434" i="8"/>
  <c r="AL435" i="8"/>
  <c r="AL436" i="8"/>
  <c r="AL437" i="8"/>
  <c r="AL438" i="8"/>
  <c r="AL439" i="8"/>
  <c r="AL440" i="8"/>
  <c r="AL441" i="8"/>
  <c r="AL442" i="8"/>
  <c r="AL443" i="8"/>
  <c r="AL444" i="8"/>
  <c r="AL445" i="8"/>
  <c r="AL446" i="8"/>
  <c r="AL447" i="8"/>
  <c r="AL448" i="8"/>
  <c r="AL449" i="8"/>
  <c r="AL450" i="8"/>
  <c r="AL451" i="8"/>
  <c r="AL452" i="8"/>
  <c r="AL453" i="8"/>
  <c r="AL454" i="8"/>
  <c r="AL455" i="8"/>
  <c r="AL456" i="8"/>
  <c r="AL457" i="8"/>
  <c r="AL458" i="8"/>
  <c r="AL459" i="8"/>
  <c r="AL460" i="8"/>
  <c r="AL461" i="8"/>
  <c r="AL462" i="8"/>
  <c r="AL463" i="8"/>
  <c r="AL464" i="8"/>
  <c r="AL465" i="8"/>
  <c r="AL466" i="8"/>
  <c r="AL467" i="8"/>
  <c r="AL468" i="8"/>
  <c r="AL469" i="8"/>
  <c r="AL470" i="8"/>
  <c r="AL471" i="8"/>
  <c r="AL472" i="8"/>
  <c r="AL473" i="8"/>
  <c r="AL474" i="8"/>
  <c r="AL475" i="8"/>
  <c r="AL476" i="8"/>
  <c r="AL477" i="8"/>
  <c r="AL478" i="8"/>
  <c r="AL479" i="8"/>
  <c r="AL480" i="8"/>
  <c r="AL481" i="8"/>
  <c r="AL482" i="8"/>
  <c r="AL483" i="8"/>
  <c r="AL484" i="8"/>
  <c r="AL485" i="8"/>
  <c r="AL486" i="8"/>
  <c r="AL487" i="8"/>
  <c r="AL488" i="8"/>
  <c r="AL489" i="8"/>
  <c r="AL490" i="8"/>
  <c r="AL491" i="8"/>
  <c r="AL492" i="8"/>
  <c r="AL493" i="8"/>
  <c r="AL494" i="8"/>
  <c r="AL495" i="8"/>
  <c r="AL496" i="8"/>
  <c r="AL497" i="8"/>
  <c r="AL498" i="8"/>
  <c r="AL499" i="8"/>
  <c r="AL500" i="8"/>
  <c r="AL501" i="8"/>
  <c r="AL502" i="8"/>
  <c r="AL503" i="8"/>
  <c r="AL504" i="8"/>
  <c r="AL505" i="8"/>
  <c r="AL506" i="8"/>
  <c r="AL507" i="8"/>
  <c r="AL508" i="8"/>
  <c r="AL509" i="8"/>
  <c r="AL510" i="8"/>
  <c r="AL511" i="8"/>
  <c r="AL512" i="8"/>
  <c r="AL513" i="8"/>
  <c r="AL514" i="8"/>
  <c r="AL515" i="8"/>
  <c r="AL516" i="8"/>
  <c r="AL517" i="8"/>
  <c r="AL518" i="8"/>
  <c r="AL519" i="8"/>
  <c r="AL520" i="8"/>
  <c r="AL521" i="8"/>
  <c r="AL522" i="8"/>
  <c r="AL523" i="8"/>
  <c r="AL524" i="8"/>
  <c r="AL525" i="8"/>
  <c r="AL526" i="8"/>
  <c r="AL527" i="8"/>
  <c r="AL528" i="8"/>
  <c r="AL529" i="8"/>
  <c r="AL530" i="8"/>
  <c r="AL531" i="8"/>
  <c r="AL532" i="8"/>
  <c r="AL533" i="8"/>
  <c r="AL534" i="8"/>
  <c r="AL535" i="8"/>
  <c r="AL536" i="8"/>
  <c r="AL537" i="8"/>
  <c r="AL538" i="8"/>
  <c r="AL539" i="8"/>
  <c r="AL540" i="8"/>
  <c r="AL541" i="8"/>
  <c r="AL542" i="8"/>
  <c r="AL543" i="8"/>
  <c r="AL544" i="8"/>
  <c r="AL545" i="8"/>
  <c r="AL546" i="8"/>
  <c r="AL547" i="8"/>
  <c r="AL548" i="8"/>
  <c r="AL549" i="8"/>
  <c r="AL550" i="8"/>
  <c r="AL551" i="8"/>
  <c r="AL552" i="8"/>
  <c r="AL553" i="8"/>
  <c r="AL554" i="8"/>
  <c r="AL555" i="8"/>
  <c r="AL556" i="8"/>
  <c r="AL557" i="8"/>
  <c r="AL558" i="8"/>
  <c r="AL559" i="8"/>
  <c r="AL560" i="8"/>
  <c r="AL561" i="8"/>
  <c r="AL562" i="8"/>
  <c r="AL563" i="8"/>
  <c r="AL564" i="8"/>
  <c r="AL565" i="8"/>
  <c r="AL566" i="8"/>
  <c r="AL567" i="8"/>
  <c r="AL568" i="8"/>
  <c r="AL569" i="8"/>
  <c r="AL570" i="8"/>
  <c r="AL571" i="8"/>
  <c r="AL572" i="8"/>
  <c r="AL573" i="8"/>
  <c r="AL574" i="8"/>
  <c r="AL575" i="8"/>
  <c r="AL576" i="8"/>
  <c r="AL577" i="8"/>
  <c r="AL578" i="8"/>
  <c r="AL579" i="8"/>
  <c r="AL580" i="8"/>
  <c r="AL581" i="8"/>
  <c r="AL582" i="8"/>
  <c r="AL583" i="8"/>
  <c r="AL584" i="8"/>
  <c r="AL585" i="8"/>
  <c r="AL586" i="8"/>
  <c r="AL587" i="8"/>
  <c r="AL588" i="8"/>
  <c r="AL589" i="8"/>
  <c r="AL590" i="8"/>
  <c r="AL591" i="8"/>
  <c r="AL592" i="8"/>
  <c r="AL593" i="8"/>
  <c r="AL594" i="8"/>
  <c r="AL595" i="8"/>
  <c r="AL596" i="8"/>
  <c r="AL597" i="8"/>
  <c r="AL598" i="8"/>
  <c r="AL599" i="8"/>
  <c r="AL600" i="8"/>
  <c r="AL601" i="8"/>
  <c r="AL602" i="8"/>
  <c r="AL603" i="8"/>
  <c r="AL604" i="8"/>
  <c r="AL605" i="8"/>
  <c r="AL606" i="8"/>
  <c r="AL607" i="8"/>
  <c r="AL608" i="8"/>
  <c r="AL609" i="8"/>
  <c r="AL610" i="8"/>
  <c r="AL611" i="8"/>
  <c r="AL612" i="8"/>
  <c r="AL613" i="8"/>
  <c r="AL614" i="8"/>
  <c r="AL615" i="8"/>
  <c r="AL616" i="8"/>
  <c r="AL617" i="8"/>
  <c r="AL618" i="8"/>
  <c r="AL619" i="8"/>
  <c r="AL620" i="8"/>
  <c r="AL621" i="8"/>
  <c r="AL622" i="8"/>
  <c r="AL623" i="8"/>
  <c r="AL624" i="8"/>
  <c r="AL625" i="8"/>
  <c r="AL626" i="8"/>
  <c r="AL627" i="8"/>
  <c r="AL628" i="8"/>
  <c r="AL629" i="8"/>
  <c r="AL630" i="8"/>
  <c r="AL631" i="8"/>
  <c r="AL632" i="8"/>
  <c r="AL633" i="8"/>
  <c r="AL634" i="8"/>
  <c r="AL635" i="8"/>
  <c r="AL636" i="8"/>
  <c r="AL637" i="8"/>
  <c r="AL638" i="8"/>
  <c r="AL639" i="8"/>
  <c r="AL640" i="8"/>
  <c r="AL641" i="8"/>
  <c r="AL642" i="8"/>
  <c r="AL643" i="8"/>
  <c r="AL644" i="8"/>
  <c r="AL645" i="8"/>
  <c r="AL646" i="8"/>
  <c r="AL647" i="8"/>
  <c r="AL648" i="8"/>
  <c r="AL649" i="8"/>
  <c r="AL650" i="8"/>
  <c r="AL651" i="8"/>
  <c r="AL652" i="8"/>
  <c r="AL653" i="8"/>
  <c r="AL654" i="8"/>
  <c r="AL655" i="8"/>
  <c r="AL656" i="8"/>
  <c r="AL657" i="8"/>
  <c r="AL658" i="8"/>
  <c r="AL659" i="8"/>
  <c r="AL660" i="8"/>
  <c r="AL661" i="8"/>
  <c r="AL662" i="8"/>
  <c r="AL663" i="8"/>
  <c r="AL664" i="8"/>
  <c r="AL665" i="8"/>
  <c r="AL666" i="8"/>
  <c r="AL667" i="8"/>
  <c r="AL668" i="8"/>
  <c r="AL669" i="8"/>
  <c r="AL670" i="8"/>
  <c r="AL671" i="8"/>
  <c r="AL672" i="8"/>
  <c r="AL673" i="8"/>
  <c r="AL674" i="8"/>
  <c r="AL675" i="8"/>
  <c r="AL676" i="8"/>
  <c r="AL677" i="8"/>
  <c r="AL678" i="8"/>
  <c r="AL679" i="8"/>
  <c r="AL680" i="8"/>
  <c r="AL681" i="8"/>
  <c r="AL682" i="8"/>
  <c r="AL683" i="8"/>
  <c r="AL684" i="8"/>
  <c r="AL685" i="8"/>
  <c r="AL686" i="8"/>
  <c r="AL687" i="8"/>
  <c r="AL688" i="8"/>
  <c r="AL689" i="8"/>
  <c r="AL690" i="8"/>
  <c r="AL691" i="8"/>
  <c r="AL692" i="8"/>
  <c r="AL693" i="8"/>
  <c r="AL694" i="8"/>
  <c r="AL695" i="8"/>
  <c r="AL696" i="8"/>
  <c r="AL697" i="8"/>
  <c r="AL698" i="8"/>
  <c r="AL699" i="8"/>
  <c r="AL700" i="8"/>
  <c r="AL701" i="8"/>
  <c r="AL702" i="8"/>
  <c r="AL703" i="8"/>
  <c r="AL704" i="8"/>
  <c r="AL705" i="8"/>
  <c r="AL706" i="8"/>
  <c r="AL707" i="8"/>
  <c r="AL708" i="8"/>
  <c r="AL709" i="8"/>
  <c r="AL710" i="8"/>
  <c r="AL711" i="8"/>
  <c r="AL712" i="8"/>
  <c r="AL713" i="8"/>
  <c r="AL714" i="8"/>
  <c r="AL715" i="8"/>
  <c r="AL716" i="8"/>
  <c r="AL717" i="8"/>
  <c r="AL718" i="8"/>
  <c r="AL719" i="8"/>
  <c r="AL720" i="8"/>
  <c r="AL721" i="8"/>
  <c r="AL722" i="8"/>
  <c r="AL723" i="8"/>
  <c r="AL724" i="8"/>
  <c r="AL725" i="8"/>
  <c r="AL726" i="8"/>
  <c r="AL727" i="8"/>
  <c r="AL728" i="8"/>
  <c r="AL729" i="8"/>
  <c r="AL730" i="8"/>
  <c r="AL731" i="8"/>
  <c r="AL732" i="8"/>
  <c r="AL733" i="8"/>
  <c r="AL734" i="8"/>
  <c r="AL735" i="8"/>
  <c r="AL736" i="8"/>
  <c r="AL737" i="8"/>
  <c r="AL738" i="8"/>
  <c r="AL739" i="8"/>
  <c r="AL740" i="8"/>
  <c r="AL741" i="8"/>
  <c r="AL742" i="8"/>
  <c r="AL743" i="8"/>
  <c r="AL744" i="8"/>
  <c r="AL745" i="8"/>
  <c r="AL746" i="8"/>
  <c r="AL747" i="8"/>
  <c r="AL748" i="8"/>
  <c r="AL749" i="8"/>
  <c r="AL750" i="8"/>
  <c r="AL751" i="8"/>
  <c r="AL752" i="8"/>
  <c r="AL753" i="8"/>
  <c r="AL754" i="8"/>
  <c r="AL755" i="8"/>
  <c r="AL756" i="8"/>
  <c r="AL757" i="8"/>
  <c r="AL758" i="8"/>
  <c r="AL759" i="8"/>
  <c r="AL760" i="8"/>
  <c r="AL761" i="8"/>
  <c r="AL762" i="8"/>
  <c r="AL763" i="8"/>
  <c r="AL764" i="8"/>
  <c r="AL765" i="8"/>
  <c r="AL766" i="8"/>
  <c r="AL767" i="8"/>
  <c r="AL768" i="8"/>
  <c r="AL769" i="8"/>
  <c r="AL770" i="8"/>
  <c r="AL771" i="8"/>
  <c r="AL772" i="8"/>
  <c r="AL773" i="8"/>
  <c r="AL774" i="8"/>
  <c r="AL775" i="8"/>
  <c r="AL776" i="8"/>
  <c r="AL777" i="8"/>
  <c r="AL778" i="8"/>
  <c r="AL779" i="8"/>
  <c r="AL780" i="8"/>
  <c r="AL781" i="8"/>
  <c r="AL782" i="8"/>
  <c r="AL783" i="8"/>
  <c r="AL784" i="8"/>
  <c r="AL785" i="8"/>
  <c r="AL786" i="8"/>
  <c r="AL787" i="8"/>
  <c r="AL788" i="8"/>
  <c r="AL789" i="8"/>
  <c r="AL790" i="8"/>
  <c r="AL791" i="8"/>
  <c r="AL792" i="8"/>
  <c r="AL793" i="8"/>
  <c r="AL794" i="8"/>
  <c r="AL795" i="8"/>
  <c r="AL796" i="8"/>
  <c r="AL797" i="8"/>
  <c r="AL798" i="8"/>
  <c r="AL799" i="8"/>
  <c r="AL800" i="8"/>
  <c r="AL801" i="8"/>
  <c r="AL802" i="8"/>
  <c r="AL803" i="8"/>
  <c r="AL804" i="8"/>
  <c r="AL805" i="8"/>
  <c r="AL806" i="8"/>
  <c r="AL807" i="8"/>
  <c r="AL808" i="8"/>
  <c r="AL809" i="8"/>
  <c r="AL810" i="8"/>
  <c r="AL811" i="8"/>
  <c r="AL812" i="8"/>
  <c r="AL813" i="8"/>
  <c r="AL814" i="8"/>
  <c r="AL815" i="8"/>
  <c r="AL816" i="8"/>
  <c r="AL817" i="8"/>
  <c r="AL818" i="8"/>
  <c r="AL819" i="8"/>
  <c r="AL820" i="8"/>
  <c r="AL821" i="8"/>
  <c r="AL822" i="8"/>
  <c r="AL823" i="8"/>
  <c r="AL824" i="8"/>
  <c r="AL825" i="8"/>
  <c r="AL826" i="8"/>
  <c r="AL827" i="8"/>
  <c r="AL828" i="8"/>
  <c r="AL829" i="8"/>
  <c r="AL830" i="8"/>
  <c r="AL831" i="8"/>
  <c r="AL832" i="8"/>
  <c r="AL833" i="8"/>
  <c r="AL834" i="8"/>
  <c r="AL835" i="8"/>
  <c r="AL836" i="8"/>
  <c r="AL837" i="8"/>
  <c r="AL838" i="8"/>
  <c r="AL839" i="8"/>
  <c r="AL840" i="8"/>
  <c r="AL841" i="8"/>
  <c r="AL842" i="8"/>
  <c r="AL843" i="8"/>
  <c r="AL844" i="8"/>
  <c r="AL845" i="8"/>
  <c r="AL846" i="8"/>
  <c r="AL847" i="8"/>
  <c r="AL848" i="8"/>
  <c r="AL849" i="8"/>
  <c r="AL850" i="8"/>
  <c r="AL851" i="8"/>
  <c r="AL852" i="8"/>
  <c r="AL853" i="8"/>
  <c r="AL854" i="8"/>
  <c r="AL855" i="8"/>
  <c r="AL856" i="8"/>
  <c r="AL857" i="8"/>
  <c r="AL858" i="8"/>
  <c r="AL859" i="8"/>
  <c r="AL860" i="8"/>
  <c r="AL861" i="8"/>
  <c r="AL862" i="8"/>
  <c r="AL863" i="8"/>
  <c r="AL864" i="8"/>
  <c r="AL865" i="8"/>
  <c r="AL866" i="8"/>
  <c r="AL867" i="8"/>
  <c r="AL868" i="8"/>
  <c r="AL869" i="8"/>
  <c r="AL870" i="8"/>
  <c r="AL871" i="8"/>
  <c r="AL872" i="8"/>
  <c r="AL873" i="8"/>
  <c r="AL874" i="8"/>
  <c r="AL875" i="8"/>
  <c r="AL876" i="8"/>
  <c r="AL877" i="8"/>
  <c r="AL878" i="8"/>
  <c r="AL879" i="8"/>
  <c r="AL880" i="8"/>
  <c r="AL881" i="8"/>
  <c r="AL882" i="8"/>
  <c r="AL883" i="8"/>
  <c r="AL884" i="8"/>
  <c r="AL885" i="8"/>
  <c r="AL886" i="8"/>
  <c r="AL887" i="8"/>
  <c r="AL888" i="8"/>
  <c r="AL889" i="8"/>
  <c r="AL890" i="8"/>
  <c r="AL891" i="8"/>
  <c r="AL892" i="8"/>
  <c r="AL893" i="8"/>
  <c r="AL894" i="8"/>
  <c r="AL895" i="8"/>
  <c r="AL896" i="8"/>
  <c r="AL897" i="8"/>
  <c r="AL898" i="8"/>
  <c r="AL899" i="8"/>
  <c r="AL900" i="8"/>
  <c r="AL901" i="8"/>
  <c r="AL902" i="8"/>
  <c r="AL903" i="8"/>
  <c r="AL904" i="8"/>
  <c r="AL905" i="8"/>
  <c r="AL906" i="8"/>
  <c r="AL907" i="8"/>
  <c r="AL908" i="8"/>
  <c r="AL909" i="8"/>
  <c r="AL910" i="8"/>
  <c r="AL911" i="8"/>
  <c r="AL912" i="8"/>
  <c r="AL913" i="8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157" i="8"/>
  <c r="AK158" i="8"/>
  <c r="AK159" i="8"/>
  <c r="AK160" i="8"/>
  <c r="AK161" i="8"/>
  <c r="AK162" i="8"/>
  <c r="AK163" i="8"/>
  <c r="AK164" i="8"/>
  <c r="AK165" i="8"/>
  <c r="AK166" i="8"/>
  <c r="AK167" i="8"/>
  <c r="AK168" i="8"/>
  <c r="AK169" i="8"/>
  <c r="AK170" i="8"/>
  <c r="AK171" i="8"/>
  <c r="AK172" i="8"/>
  <c r="AK173" i="8"/>
  <c r="AK174" i="8"/>
  <c r="AK175" i="8"/>
  <c r="AK176" i="8"/>
  <c r="AK177" i="8"/>
  <c r="AK178" i="8"/>
  <c r="AK179" i="8"/>
  <c r="AK180" i="8"/>
  <c r="AK181" i="8"/>
  <c r="AK182" i="8"/>
  <c r="AK183" i="8"/>
  <c r="AK184" i="8"/>
  <c r="AK185" i="8"/>
  <c r="AK186" i="8"/>
  <c r="AK187" i="8"/>
  <c r="AK188" i="8"/>
  <c r="AK189" i="8"/>
  <c r="AK190" i="8"/>
  <c r="AK191" i="8"/>
  <c r="AK192" i="8"/>
  <c r="AK193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AK252" i="8"/>
  <c r="AK253" i="8"/>
  <c r="AK254" i="8"/>
  <c r="AK255" i="8"/>
  <c r="AK256" i="8"/>
  <c r="AK257" i="8"/>
  <c r="AK258" i="8"/>
  <c r="AK259" i="8"/>
  <c r="AK260" i="8"/>
  <c r="AK261" i="8"/>
  <c r="AK262" i="8"/>
  <c r="AK263" i="8"/>
  <c r="AK264" i="8"/>
  <c r="AK265" i="8"/>
  <c r="AK266" i="8"/>
  <c r="AK267" i="8"/>
  <c r="AK268" i="8"/>
  <c r="AK269" i="8"/>
  <c r="AK270" i="8"/>
  <c r="AK271" i="8"/>
  <c r="AK272" i="8"/>
  <c r="AK273" i="8"/>
  <c r="AK274" i="8"/>
  <c r="AK275" i="8"/>
  <c r="AK276" i="8"/>
  <c r="AK277" i="8"/>
  <c r="AK278" i="8"/>
  <c r="AK279" i="8"/>
  <c r="AK280" i="8"/>
  <c r="AK281" i="8"/>
  <c r="AK282" i="8"/>
  <c r="AK283" i="8"/>
  <c r="AK284" i="8"/>
  <c r="AK285" i="8"/>
  <c r="AK286" i="8"/>
  <c r="AK287" i="8"/>
  <c r="AK288" i="8"/>
  <c r="AK289" i="8"/>
  <c r="AK290" i="8"/>
  <c r="AK291" i="8"/>
  <c r="AK292" i="8"/>
  <c r="AK293" i="8"/>
  <c r="AK294" i="8"/>
  <c r="AK295" i="8"/>
  <c r="AK296" i="8"/>
  <c r="AK297" i="8"/>
  <c r="AK298" i="8"/>
  <c r="AK299" i="8"/>
  <c r="AK300" i="8"/>
  <c r="AK301" i="8"/>
  <c r="AK302" i="8"/>
  <c r="AK303" i="8"/>
  <c r="AK304" i="8"/>
  <c r="AK305" i="8"/>
  <c r="AK306" i="8"/>
  <c r="AK307" i="8"/>
  <c r="AK308" i="8"/>
  <c r="AK309" i="8"/>
  <c r="AK310" i="8"/>
  <c r="AK311" i="8"/>
  <c r="AK312" i="8"/>
  <c r="AK313" i="8"/>
  <c r="AK314" i="8"/>
  <c r="AK315" i="8"/>
  <c r="AK316" i="8"/>
  <c r="AK317" i="8"/>
  <c r="AK318" i="8"/>
  <c r="AK319" i="8"/>
  <c r="AK320" i="8"/>
  <c r="AK321" i="8"/>
  <c r="AK322" i="8"/>
  <c r="AK323" i="8"/>
  <c r="AK324" i="8"/>
  <c r="AK325" i="8"/>
  <c r="AK326" i="8"/>
  <c r="AK327" i="8"/>
  <c r="AK328" i="8"/>
  <c r="AK329" i="8"/>
  <c r="AK330" i="8"/>
  <c r="AK331" i="8"/>
  <c r="AK332" i="8"/>
  <c r="AK333" i="8"/>
  <c r="AK334" i="8"/>
  <c r="AK335" i="8"/>
  <c r="AK336" i="8"/>
  <c r="AK337" i="8"/>
  <c r="AK338" i="8"/>
  <c r="AK339" i="8"/>
  <c r="AK340" i="8"/>
  <c r="AK341" i="8"/>
  <c r="AK342" i="8"/>
  <c r="AK343" i="8"/>
  <c r="AK344" i="8"/>
  <c r="AK345" i="8"/>
  <c r="AK346" i="8"/>
  <c r="AK347" i="8"/>
  <c r="AK348" i="8"/>
  <c r="AK349" i="8"/>
  <c r="AK350" i="8"/>
  <c r="AK351" i="8"/>
  <c r="AK352" i="8"/>
  <c r="AK353" i="8"/>
  <c r="AK354" i="8"/>
  <c r="AK355" i="8"/>
  <c r="AK356" i="8"/>
  <c r="AK357" i="8"/>
  <c r="AK358" i="8"/>
  <c r="AK359" i="8"/>
  <c r="AK360" i="8"/>
  <c r="AK361" i="8"/>
  <c r="AK362" i="8"/>
  <c r="AK363" i="8"/>
  <c r="AK364" i="8"/>
  <c r="AK365" i="8"/>
  <c r="AK366" i="8"/>
  <c r="AK367" i="8"/>
  <c r="AK368" i="8"/>
  <c r="AK369" i="8"/>
  <c r="AK370" i="8"/>
  <c r="AK371" i="8"/>
  <c r="AK372" i="8"/>
  <c r="AK373" i="8"/>
  <c r="AK374" i="8"/>
  <c r="AK375" i="8"/>
  <c r="AK376" i="8"/>
  <c r="AK377" i="8"/>
  <c r="AK378" i="8"/>
  <c r="AK379" i="8"/>
  <c r="AK380" i="8"/>
  <c r="AK381" i="8"/>
  <c r="AK382" i="8"/>
  <c r="AK383" i="8"/>
  <c r="AK384" i="8"/>
  <c r="AK385" i="8"/>
  <c r="AK386" i="8"/>
  <c r="AK387" i="8"/>
  <c r="AK388" i="8"/>
  <c r="AK389" i="8"/>
  <c r="AK390" i="8"/>
  <c r="AK391" i="8"/>
  <c r="AK392" i="8"/>
  <c r="AK393" i="8"/>
  <c r="AK394" i="8"/>
  <c r="AK395" i="8"/>
  <c r="AK396" i="8"/>
  <c r="AK397" i="8"/>
  <c r="AK398" i="8"/>
  <c r="AK399" i="8"/>
  <c r="AK400" i="8"/>
  <c r="AK401" i="8"/>
  <c r="AK402" i="8"/>
  <c r="AK403" i="8"/>
  <c r="AK404" i="8"/>
  <c r="AK405" i="8"/>
  <c r="AK406" i="8"/>
  <c r="AK407" i="8"/>
  <c r="AK408" i="8"/>
  <c r="AK409" i="8"/>
  <c r="AK410" i="8"/>
  <c r="AK411" i="8"/>
  <c r="AK412" i="8"/>
  <c r="AK413" i="8"/>
  <c r="AK414" i="8"/>
  <c r="AK415" i="8"/>
  <c r="AK416" i="8"/>
  <c r="AK417" i="8"/>
  <c r="AK418" i="8"/>
  <c r="AK419" i="8"/>
  <c r="AK420" i="8"/>
  <c r="AK421" i="8"/>
  <c r="AK422" i="8"/>
  <c r="AK423" i="8"/>
  <c r="AK424" i="8"/>
  <c r="AK425" i="8"/>
  <c r="AK426" i="8"/>
  <c r="AK427" i="8"/>
  <c r="AK428" i="8"/>
  <c r="AK429" i="8"/>
  <c r="AK430" i="8"/>
  <c r="AK431" i="8"/>
  <c r="AK432" i="8"/>
  <c r="AK433" i="8"/>
  <c r="AK434" i="8"/>
  <c r="AK435" i="8"/>
  <c r="AK436" i="8"/>
  <c r="AK437" i="8"/>
  <c r="AK438" i="8"/>
  <c r="AK439" i="8"/>
  <c r="AK440" i="8"/>
  <c r="AK441" i="8"/>
  <c r="AK442" i="8"/>
  <c r="AK443" i="8"/>
  <c r="AK444" i="8"/>
  <c r="AK445" i="8"/>
  <c r="AK446" i="8"/>
  <c r="AK447" i="8"/>
  <c r="AK448" i="8"/>
  <c r="AK449" i="8"/>
  <c r="AK450" i="8"/>
  <c r="AK451" i="8"/>
  <c r="AK452" i="8"/>
  <c r="AK453" i="8"/>
  <c r="AK454" i="8"/>
  <c r="AK455" i="8"/>
  <c r="AK456" i="8"/>
  <c r="AK457" i="8"/>
  <c r="AK458" i="8"/>
  <c r="AK459" i="8"/>
  <c r="AK460" i="8"/>
  <c r="AK461" i="8"/>
  <c r="AK462" i="8"/>
  <c r="AK463" i="8"/>
  <c r="AK464" i="8"/>
  <c r="AK465" i="8"/>
  <c r="AK466" i="8"/>
  <c r="AK467" i="8"/>
  <c r="AK468" i="8"/>
  <c r="AK469" i="8"/>
  <c r="AK470" i="8"/>
  <c r="AK471" i="8"/>
  <c r="AK472" i="8"/>
  <c r="AK473" i="8"/>
  <c r="AK474" i="8"/>
  <c r="AK475" i="8"/>
  <c r="AK476" i="8"/>
  <c r="AK477" i="8"/>
  <c r="AK478" i="8"/>
  <c r="AK479" i="8"/>
  <c r="AK480" i="8"/>
  <c r="AK481" i="8"/>
  <c r="AK482" i="8"/>
  <c r="AK483" i="8"/>
  <c r="AK484" i="8"/>
  <c r="AK485" i="8"/>
  <c r="AK486" i="8"/>
  <c r="AK487" i="8"/>
  <c r="AK488" i="8"/>
  <c r="AK489" i="8"/>
  <c r="AK490" i="8"/>
  <c r="AK491" i="8"/>
  <c r="AK492" i="8"/>
  <c r="AK493" i="8"/>
  <c r="AK494" i="8"/>
  <c r="AK495" i="8"/>
  <c r="AK496" i="8"/>
  <c r="AK497" i="8"/>
  <c r="AK498" i="8"/>
  <c r="AK499" i="8"/>
  <c r="AK500" i="8"/>
  <c r="AK501" i="8"/>
  <c r="AK502" i="8"/>
  <c r="AK503" i="8"/>
  <c r="AK504" i="8"/>
  <c r="AK505" i="8"/>
  <c r="AK506" i="8"/>
  <c r="AK507" i="8"/>
  <c r="AK508" i="8"/>
  <c r="AK509" i="8"/>
  <c r="AK510" i="8"/>
  <c r="AK511" i="8"/>
  <c r="AK512" i="8"/>
  <c r="AK513" i="8"/>
  <c r="AK514" i="8"/>
  <c r="AK515" i="8"/>
  <c r="AK516" i="8"/>
  <c r="AK517" i="8"/>
  <c r="AK518" i="8"/>
  <c r="AK519" i="8"/>
  <c r="AK520" i="8"/>
  <c r="AK521" i="8"/>
  <c r="AK522" i="8"/>
  <c r="AK523" i="8"/>
  <c r="AK524" i="8"/>
  <c r="AK525" i="8"/>
  <c r="AK526" i="8"/>
  <c r="AK527" i="8"/>
  <c r="AK528" i="8"/>
  <c r="AK529" i="8"/>
  <c r="AK530" i="8"/>
  <c r="AK531" i="8"/>
  <c r="AK532" i="8"/>
  <c r="AK533" i="8"/>
  <c r="AK534" i="8"/>
  <c r="AK535" i="8"/>
  <c r="AK536" i="8"/>
  <c r="AK537" i="8"/>
  <c r="AK538" i="8"/>
  <c r="AK539" i="8"/>
  <c r="AK540" i="8"/>
  <c r="AK541" i="8"/>
  <c r="AK542" i="8"/>
  <c r="AK543" i="8"/>
  <c r="AK544" i="8"/>
  <c r="AK545" i="8"/>
  <c r="AK546" i="8"/>
  <c r="AK547" i="8"/>
  <c r="AK548" i="8"/>
  <c r="AK549" i="8"/>
  <c r="AK550" i="8"/>
  <c r="AK551" i="8"/>
  <c r="AK552" i="8"/>
  <c r="AK553" i="8"/>
  <c r="AK554" i="8"/>
  <c r="AK555" i="8"/>
  <c r="AK556" i="8"/>
  <c r="AK557" i="8"/>
  <c r="AK558" i="8"/>
  <c r="AK559" i="8"/>
  <c r="AK560" i="8"/>
  <c r="AK561" i="8"/>
  <c r="AK562" i="8"/>
  <c r="AK563" i="8"/>
  <c r="AK564" i="8"/>
  <c r="AK565" i="8"/>
  <c r="AK566" i="8"/>
  <c r="AK567" i="8"/>
  <c r="AK568" i="8"/>
  <c r="AK569" i="8"/>
  <c r="AK570" i="8"/>
  <c r="AK571" i="8"/>
  <c r="AK572" i="8"/>
  <c r="AK573" i="8"/>
  <c r="AK574" i="8"/>
  <c r="AK575" i="8"/>
  <c r="AK576" i="8"/>
  <c r="AK577" i="8"/>
  <c r="AK578" i="8"/>
  <c r="AK579" i="8"/>
  <c r="AK580" i="8"/>
  <c r="AK581" i="8"/>
  <c r="AK582" i="8"/>
  <c r="AK583" i="8"/>
  <c r="AK584" i="8"/>
  <c r="AK585" i="8"/>
  <c r="AK586" i="8"/>
  <c r="AK587" i="8"/>
  <c r="AK588" i="8"/>
  <c r="AK589" i="8"/>
  <c r="AK590" i="8"/>
  <c r="AK591" i="8"/>
  <c r="AK592" i="8"/>
  <c r="AK593" i="8"/>
  <c r="AK594" i="8"/>
  <c r="AK595" i="8"/>
  <c r="AK596" i="8"/>
  <c r="AK597" i="8"/>
  <c r="AK598" i="8"/>
  <c r="AK599" i="8"/>
  <c r="AK600" i="8"/>
  <c r="AK601" i="8"/>
  <c r="AK602" i="8"/>
  <c r="AK603" i="8"/>
  <c r="AK604" i="8"/>
  <c r="AK605" i="8"/>
  <c r="AK606" i="8"/>
  <c r="AK607" i="8"/>
  <c r="AK608" i="8"/>
  <c r="AK609" i="8"/>
  <c r="AK610" i="8"/>
  <c r="AK611" i="8"/>
  <c r="AK612" i="8"/>
  <c r="AK613" i="8"/>
  <c r="AK614" i="8"/>
  <c r="AK615" i="8"/>
  <c r="AK616" i="8"/>
  <c r="AK617" i="8"/>
  <c r="AK618" i="8"/>
  <c r="AK619" i="8"/>
  <c r="AK620" i="8"/>
  <c r="AK621" i="8"/>
  <c r="AK622" i="8"/>
  <c r="AK623" i="8"/>
  <c r="AK624" i="8"/>
  <c r="AK625" i="8"/>
  <c r="AK626" i="8"/>
  <c r="AK627" i="8"/>
  <c r="AK628" i="8"/>
  <c r="AK629" i="8"/>
  <c r="AK630" i="8"/>
  <c r="AK631" i="8"/>
  <c r="AK632" i="8"/>
  <c r="AK633" i="8"/>
  <c r="AK634" i="8"/>
  <c r="AK635" i="8"/>
  <c r="AK636" i="8"/>
  <c r="AK637" i="8"/>
  <c r="AK638" i="8"/>
  <c r="AK639" i="8"/>
  <c r="AK640" i="8"/>
  <c r="AK641" i="8"/>
  <c r="AK642" i="8"/>
  <c r="AK643" i="8"/>
  <c r="AK644" i="8"/>
  <c r="AK645" i="8"/>
  <c r="AK646" i="8"/>
  <c r="AK647" i="8"/>
  <c r="AK648" i="8"/>
  <c r="AK649" i="8"/>
  <c r="AK650" i="8"/>
  <c r="AK651" i="8"/>
  <c r="AK652" i="8"/>
  <c r="AK653" i="8"/>
  <c r="AK654" i="8"/>
  <c r="AK655" i="8"/>
  <c r="AK656" i="8"/>
  <c r="AK657" i="8"/>
  <c r="AK658" i="8"/>
  <c r="AK659" i="8"/>
  <c r="AK660" i="8"/>
  <c r="AK661" i="8"/>
  <c r="AK662" i="8"/>
  <c r="AK663" i="8"/>
  <c r="AK664" i="8"/>
  <c r="AK665" i="8"/>
  <c r="AK666" i="8"/>
  <c r="AK667" i="8"/>
  <c r="AK668" i="8"/>
  <c r="AK669" i="8"/>
  <c r="AK670" i="8"/>
  <c r="AK671" i="8"/>
  <c r="AK672" i="8"/>
  <c r="AK673" i="8"/>
  <c r="AK674" i="8"/>
  <c r="AK675" i="8"/>
  <c r="AK676" i="8"/>
  <c r="AK677" i="8"/>
  <c r="AK678" i="8"/>
  <c r="AK679" i="8"/>
  <c r="AK680" i="8"/>
  <c r="AK681" i="8"/>
  <c r="AK682" i="8"/>
  <c r="AK683" i="8"/>
  <c r="AK684" i="8"/>
  <c r="AK685" i="8"/>
  <c r="AK686" i="8"/>
  <c r="AK687" i="8"/>
  <c r="AK688" i="8"/>
  <c r="AK689" i="8"/>
  <c r="AK690" i="8"/>
  <c r="AK691" i="8"/>
  <c r="AK692" i="8"/>
  <c r="AK693" i="8"/>
  <c r="AK694" i="8"/>
  <c r="AK695" i="8"/>
  <c r="AK696" i="8"/>
  <c r="AK697" i="8"/>
  <c r="AK698" i="8"/>
  <c r="AK699" i="8"/>
  <c r="AK700" i="8"/>
  <c r="AK701" i="8"/>
  <c r="AK702" i="8"/>
  <c r="AK703" i="8"/>
  <c r="AK704" i="8"/>
  <c r="AK705" i="8"/>
  <c r="AK706" i="8"/>
  <c r="AK707" i="8"/>
  <c r="AK708" i="8"/>
  <c r="AK709" i="8"/>
  <c r="AK710" i="8"/>
  <c r="AK711" i="8"/>
  <c r="AK712" i="8"/>
  <c r="AK713" i="8"/>
  <c r="AK714" i="8"/>
  <c r="AK715" i="8"/>
  <c r="AK716" i="8"/>
  <c r="AK717" i="8"/>
  <c r="AK718" i="8"/>
  <c r="AK719" i="8"/>
  <c r="AK720" i="8"/>
  <c r="AK721" i="8"/>
  <c r="AK722" i="8"/>
  <c r="AK723" i="8"/>
  <c r="AK724" i="8"/>
  <c r="AK725" i="8"/>
  <c r="AK726" i="8"/>
  <c r="AK727" i="8"/>
  <c r="AK728" i="8"/>
  <c r="AK729" i="8"/>
  <c r="AK730" i="8"/>
  <c r="AK731" i="8"/>
  <c r="AK732" i="8"/>
  <c r="AK733" i="8"/>
  <c r="AK734" i="8"/>
  <c r="AK735" i="8"/>
  <c r="AK736" i="8"/>
  <c r="AK737" i="8"/>
  <c r="AK738" i="8"/>
  <c r="AK739" i="8"/>
  <c r="AK740" i="8"/>
  <c r="AK741" i="8"/>
  <c r="AK742" i="8"/>
  <c r="AK743" i="8"/>
  <c r="AK744" i="8"/>
  <c r="AK745" i="8"/>
  <c r="AK746" i="8"/>
  <c r="AK747" i="8"/>
  <c r="AK748" i="8"/>
  <c r="AK749" i="8"/>
  <c r="AK750" i="8"/>
  <c r="AK751" i="8"/>
  <c r="AK752" i="8"/>
  <c r="AK753" i="8"/>
  <c r="AK754" i="8"/>
  <c r="AK755" i="8"/>
  <c r="AK756" i="8"/>
  <c r="AK757" i="8"/>
  <c r="AK758" i="8"/>
  <c r="AK759" i="8"/>
  <c r="AK760" i="8"/>
  <c r="AK761" i="8"/>
  <c r="AK762" i="8"/>
  <c r="AK763" i="8"/>
  <c r="AK764" i="8"/>
  <c r="AK765" i="8"/>
  <c r="AK766" i="8"/>
  <c r="AK767" i="8"/>
  <c r="AK768" i="8"/>
  <c r="AK769" i="8"/>
  <c r="AK770" i="8"/>
  <c r="AK771" i="8"/>
  <c r="AK772" i="8"/>
  <c r="AK773" i="8"/>
  <c r="AK774" i="8"/>
  <c r="AK775" i="8"/>
  <c r="AK776" i="8"/>
  <c r="AK777" i="8"/>
  <c r="AK778" i="8"/>
  <c r="AK779" i="8"/>
  <c r="AK780" i="8"/>
  <c r="AK781" i="8"/>
  <c r="AK782" i="8"/>
  <c r="AK783" i="8"/>
  <c r="AK784" i="8"/>
  <c r="AK785" i="8"/>
  <c r="AK786" i="8"/>
  <c r="AK787" i="8"/>
  <c r="AK788" i="8"/>
  <c r="AK789" i="8"/>
  <c r="AK790" i="8"/>
  <c r="AK791" i="8"/>
  <c r="AK792" i="8"/>
  <c r="AK793" i="8"/>
  <c r="AK794" i="8"/>
  <c r="AK795" i="8"/>
  <c r="AK796" i="8"/>
  <c r="AK797" i="8"/>
  <c r="AK798" i="8"/>
  <c r="AK799" i="8"/>
  <c r="AK800" i="8"/>
  <c r="AK801" i="8"/>
  <c r="AK802" i="8"/>
  <c r="AK803" i="8"/>
  <c r="AK804" i="8"/>
  <c r="AK805" i="8"/>
  <c r="AK806" i="8"/>
  <c r="AK807" i="8"/>
  <c r="AK808" i="8"/>
  <c r="AK809" i="8"/>
  <c r="AK810" i="8"/>
  <c r="AK811" i="8"/>
  <c r="AK812" i="8"/>
  <c r="AK813" i="8"/>
  <c r="AK814" i="8"/>
  <c r="AK815" i="8"/>
  <c r="AK816" i="8"/>
  <c r="AK817" i="8"/>
  <c r="AK818" i="8"/>
  <c r="AK819" i="8"/>
  <c r="AK820" i="8"/>
  <c r="AK821" i="8"/>
  <c r="AK822" i="8"/>
  <c r="AK823" i="8"/>
  <c r="AK824" i="8"/>
  <c r="AK825" i="8"/>
  <c r="AK826" i="8"/>
  <c r="AK827" i="8"/>
  <c r="AK828" i="8"/>
  <c r="AK829" i="8"/>
  <c r="AK830" i="8"/>
  <c r="AK831" i="8"/>
  <c r="AK832" i="8"/>
  <c r="AK833" i="8"/>
  <c r="AK834" i="8"/>
  <c r="AK835" i="8"/>
  <c r="AK836" i="8"/>
  <c r="AK837" i="8"/>
  <c r="AK838" i="8"/>
  <c r="AK839" i="8"/>
  <c r="AK840" i="8"/>
  <c r="AK841" i="8"/>
  <c r="AK842" i="8"/>
  <c r="AK843" i="8"/>
  <c r="AK844" i="8"/>
  <c r="AK845" i="8"/>
  <c r="AK846" i="8"/>
  <c r="AK847" i="8"/>
  <c r="AK848" i="8"/>
  <c r="AK849" i="8"/>
  <c r="AK850" i="8"/>
  <c r="AK851" i="8"/>
  <c r="AK852" i="8"/>
  <c r="AK853" i="8"/>
  <c r="AK854" i="8"/>
  <c r="AK855" i="8"/>
  <c r="AK856" i="8"/>
  <c r="AK857" i="8"/>
  <c r="AK858" i="8"/>
  <c r="AK859" i="8"/>
  <c r="AK860" i="8"/>
  <c r="AK861" i="8"/>
  <c r="AK862" i="8"/>
  <c r="AK863" i="8"/>
  <c r="AK864" i="8"/>
  <c r="AK865" i="8"/>
  <c r="AK866" i="8"/>
  <c r="AK867" i="8"/>
  <c r="AK868" i="8"/>
  <c r="AK869" i="8"/>
  <c r="AK870" i="8"/>
  <c r="AK871" i="8"/>
  <c r="AK872" i="8"/>
  <c r="AK873" i="8"/>
  <c r="AK874" i="8"/>
  <c r="AK875" i="8"/>
  <c r="AK876" i="8"/>
  <c r="AK877" i="8"/>
  <c r="AK878" i="8"/>
  <c r="AK879" i="8"/>
  <c r="AK880" i="8"/>
  <c r="AK881" i="8"/>
  <c r="AK882" i="8"/>
  <c r="AK883" i="8"/>
  <c r="AK884" i="8"/>
  <c r="AK885" i="8"/>
  <c r="AK886" i="8"/>
  <c r="AK887" i="8"/>
  <c r="AK888" i="8"/>
  <c r="AK889" i="8"/>
  <c r="AK890" i="8"/>
  <c r="AK891" i="8"/>
  <c r="AK892" i="8"/>
  <c r="AK893" i="8"/>
  <c r="AK894" i="8"/>
  <c r="AK895" i="8"/>
  <c r="AK896" i="8"/>
  <c r="AK897" i="8"/>
  <c r="AK898" i="8"/>
  <c r="AK899" i="8"/>
  <c r="AK900" i="8"/>
  <c r="AK901" i="8"/>
  <c r="AK902" i="8"/>
  <c r="AK903" i="8"/>
  <c r="AK904" i="8"/>
  <c r="AK905" i="8"/>
  <c r="AK907" i="8"/>
  <c r="AK908" i="8"/>
  <c r="AK909" i="8"/>
  <c r="AK910" i="8"/>
  <c r="AK911" i="8"/>
  <c r="AK912" i="8"/>
  <c r="AK913" i="8"/>
  <c r="AL2" i="8"/>
  <c r="AK2" i="8"/>
  <c r="X3" i="3"/>
  <c r="X4" i="3"/>
  <c r="X5" i="3"/>
  <c r="X6" i="3"/>
  <c r="X7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6" i="3"/>
  <c r="X127" i="3"/>
  <c r="X128" i="3"/>
  <c r="X130" i="3"/>
  <c r="X131" i="3"/>
  <c r="X132" i="3"/>
  <c r="X133" i="3"/>
  <c r="X134" i="3"/>
  <c r="X136" i="3"/>
  <c r="X137" i="3"/>
  <c r="X138" i="3"/>
  <c r="X139" i="3"/>
  <c r="X140" i="3"/>
  <c r="X141" i="3"/>
  <c r="X142" i="3"/>
  <c r="X143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5" i="3"/>
  <c r="X276" i="3"/>
  <c r="X277" i="3"/>
  <c r="X279" i="3"/>
  <c r="X280" i="3"/>
  <c r="X281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4" i="3"/>
  <c r="X335" i="3"/>
  <c r="X336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6" i="3"/>
  <c r="X377" i="3"/>
  <c r="X378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7" i="3"/>
  <c r="X698" i="3"/>
  <c r="X699" i="3"/>
  <c r="X700" i="3"/>
  <c r="X701" i="3"/>
  <c r="X702" i="3"/>
  <c r="X703" i="3"/>
  <c r="X704" i="3"/>
  <c r="X705" i="3"/>
  <c r="X707" i="3"/>
  <c r="X708" i="3"/>
  <c r="X709" i="3"/>
  <c r="X710" i="3"/>
  <c r="X711" i="3"/>
  <c r="X712" i="3"/>
  <c r="X713" i="3"/>
  <c r="X715" i="3"/>
  <c r="X716" i="3"/>
  <c r="X717" i="3"/>
  <c r="X718" i="3"/>
  <c r="X719" i="3"/>
  <c r="X720" i="3"/>
  <c r="X722" i="3"/>
  <c r="X723" i="3"/>
  <c r="X724" i="3"/>
  <c r="X725" i="3"/>
  <c r="X726" i="3"/>
  <c r="X727" i="3"/>
  <c r="X728" i="3"/>
  <c r="X729" i="3"/>
  <c r="X730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V913" i="8"/>
  <c r="AH913" i="8" s="1"/>
  <c r="U913" i="8"/>
  <c r="T913" i="8"/>
  <c r="M913" i="8"/>
  <c r="K913" i="8"/>
  <c r="J913" i="8"/>
  <c r="I913" i="8"/>
  <c r="H913" i="8"/>
  <c r="G913" i="8"/>
  <c r="F913" i="8"/>
  <c r="E913" i="8"/>
  <c r="V912" i="8"/>
  <c r="AH912" i="8" s="1"/>
  <c r="U912" i="8"/>
  <c r="T912" i="8"/>
  <c r="M912" i="8"/>
  <c r="K912" i="8"/>
  <c r="J912" i="8"/>
  <c r="I912" i="8"/>
  <c r="H912" i="8"/>
  <c r="G912" i="8"/>
  <c r="F912" i="8"/>
  <c r="E912" i="8"/>
  <c r="V911" i="8"/>
  <c r="AH911" i="8" s="1"/>
  <c r="U911" i="8"/>
  <c r="T911" i="8"/>
  <c r="M911" i="8"/>
  <c r="K911" i="8"/>
  <c r="J911" i="8"/>
  <c r="I911" i="8"/>
  <c r="H911" i="8"/>
  <c r="G911" i="8"/>
  <c r="F911" i="8"/>
  <c r="E911" i="8"/>
  <c r="V910" i="8"/>
  <c r="AH910" i="8" s="1"/>
  <c r="U910" i="8"/>
  <c r="T910" i="8"/>
  <c r="M910" i="8"/>
  <c r="K910" i="8"/>
  <c r="J910" i="8"/>
  <c r="I910" i="8"/>
  <c r="H910" i="8"/>
  <c r="G910" i="8"/>
  <c r="F910" i="8"/>
  <c r="E910" i="8"/>
  <c r="V909" i="8"/>
  <c r="AH909" i="8" s="1"/>
  <c r="U909" i="8"/>
  <c r="T909" i="8"/>
  <c r="K909" i="8"/>
  <c r="J909" i="8"/>
  <c r="I909" i="8"/>
  <c r="H909" i="8"/>
  <c r="G909" i="8"/>
  <c r="F909" i="8"/>
  <c r="E909" i="8"/>
  <c r="V908" i="8"/>
  <c r="AH908" i="8" s="1"/>
  <c r="U908" i="8"/>
  <c r="T908" i="8"/>
  <c r="M908" i="8"/>
  <c r="K908" i="8"/>
  <c r="J908" i="8"/>
  <c r="I908" i="8"/>
  <c r="H908" i="8"/>
  <c r="G908" i="8"/>
  <c r="F908" i="8"/>
  <c r="E908" i="8"/>
  <c r="V907" i="8"/>
  <c r="AH907" i="8" s="1"/>
  <c r="U907" i="8"/>
  <c r="T907" i="8"/>
  <c r="M907" i="8"/>
  <c r="K907" i="8"/>
  <c r="J907" i="8"/>
  <c r="I907" i="8"/>
  <c r="H907" i="8"/>
  <c r="G907" i="8"/>
  <c r="F907" i="8"/>
  <c r="E907" i="8"/>
  <c r="V906" i="8"/>
  <c r="AH906" i="8" s="1"/>
  <c r="U906" i="8"/>
  <c r="T906" i="8"/>
  <c r="M906" i="8"/>
  <c r="K906" i="8"/>
  <c r="J906" i="8"/>
  <c r="I906" i="8"/>
  <c r="H906" i="8"/>
  <c r="G906" i="8"/>
  <c r="F906" i="8"/>
  <c r="E906" i="8"/>
  <c r="V905" i="8"/>
  <c r="AH905" i="8" s="1"/>
  <c r="U905" i="8"/>
  <c r="T905" i="8"/>
  <c r="M905" i="8"/>
  <c r="K905" i="8"/>
  <c r="J905" i="8"/>
  <c r="I905" i="8"/>
  <c r="H905" i="8"/>
  <c r="G905" i="8"/>
  <c r="F905" i="8"/>
  <c r="E905" i="8"/>
  <c r="V904" i="8"/>
  <c r="AH904" i="8" s="1"/>
  <c r="U904" i="8"/>
  <c r="T904" i="8"/>
  <c r="M904" i="8"/>
  <c r="K904" i="8"/>
  <c r="J904" i="8"/>
  <c r="I904" i="8"/>
  <c r="H904" i="8"/>
  <c r="G904" i="8"/>
  <c r="F904" i="8"/>
  <c r="E904" i="8"/>
  <c r="V903" i="8"/>
  <c r="AH903" i="8" s="1"/>
  <c r="U903" i="8"/>
  <c r="T903" i="8"/>
  <c r="M903" i="8"/>
  <c r="K903" i="8"/>
  <c r="J903" i="8"/>
  <c r="I903" i="8"/>
  <c r="H903" i="8"/>
  <c r="G903" i="8"/>
  <c r="F903" i="8"/>
  <c r="E903" i="8"/>
  <c r="V902" i="8"/>
  <c r="AH902" i="8" s="1"/>
  <c r="U902" i="8"/>
  <c r="T902" i="8"/>
  <c r="M902" i="8"/>
  <c r="K902" i="8"/>
  <c r="J902" i="8"/>
  <c r="I902" i="8"/>
  <c r="H902" i="8"/>
  <c r="G902" i="8"/>
  <c r="F902" i="8"/>
  <c r="E902" i="8"/>
  <c r="AE901" i="8"/>
  <c r="V901" i="8"/>
  <c r="AH901" i="8" s="1"/>
  <c r="U901" i="8"/>
  <c r="T901" i="8"/>
  <c r="M901" i="8"/>
  <c r="K901" i="8"/>
  <c r="J901" i="8"/>
  <c r="I901" i="8"/>
  <c r="H901" i="8"/>
  <c r="G901" i="8"/>
  <c r="F901" i="8"/>
  <c r="E901" i="8"/>
  <c r="AE900" i="8"/>
  <c r="V900" i="8"/>
  <c r="AH900" i="8" s="1"/>
  <c r="U900" i="8"/>
  <c r="T900" i="8"/>
  <c r="M900" i="8"/>
  <c r="K900" i="8"/>
  <c r="J900" i="8"/>
  <c r="I900" i="8"/>
  <c r="H900" i="8"/>
  <c r="G900" i="8"/>
  <c r="F900" i="8"/>
  <c r="E900" i="8"/>
  <c r="AE899" i="8"/>
  <c r="V899" i="8"/>
  <c r="AH899" i="8" s="1"/>
  <c r="U899" i="8"/>
  <c r="T899" i="8"/>
  <c r="M899" i="8"/>
  <c r="K899" i="8"/>
  <c r="J899" i="8"/>
  <c r="I899" i="8"/>
  <c r="H899" i="8"/>
  <c r="G899" i="8"/>
  <c r="F899" i="8"/>
  <c r="E899" i="8"/>
  <c r="AE898" i="8"/>
  <c r="V898" i="8"/>
  <c r="AH898" i="8" s="1"/>
  <c r="U898" i="8"/>
  <c r="T898" i="8"/>
  <c r="M898" i="8"/>
  <c r="K898" i="8"/>
  <c r="J898" i="8"/>
  <c r="I898" i="8"/>
  <c r="H898" i="8"/>
  <c r="G898" i="8"/>
  <c r="F898" i="8"/>
  <c r="E898" i="8"/>
  <c r="AE897" i="8"/>
  <c r="V897" i="8"/>
  <c r="AH897" i="8" s="1"/>
  <c r="U897" i="8"/>
  <c r="T897" i="8"/>
  <c r="M897" i="8"/>
  <c r="K897" i="8"/>
  <c r="J897" i="8"/>
  <c r="I897" i="8"/>
  <c r="H897" i="8"/>
  <c r="G897" i="8"/>
  <c r="F897" i="8"/>
  <c r="E897" i="8"/>
  <c r="AE896" i="8"/>
  <c r="V896" i="8"/>
  <c r="AH896" i="8" s="1"/>
  <c r="U896" i="8"/>
  <c r="T896" i="8"/>
  <c r="M896" i="8"/>
  <c r="K896" i="8"/>
  <c r="J896" i="8"/>
  <c r="I896" i="8"/>
  <c r="H896" i="8"/>
  <c r="G896" i="8"/>
  <c r="F896" i="8"/>
  <c r="E896" i="8"/>
  <c r="AE895" i="8"/>
  <c r="V895" i="8"/>
  <c r="AH895" i="8" s="1"/>
  <c r="U895" i="8"/>
  <c r="T895" i="8"/>
  <c r="M895" i="8"/>
  <c r="K895" i="8"/>
  <c r="J895" i="8"/>
  <c r="I895" i="8"/>
  <c r="H895" i="8"/>
  <c r="G895" i="8"/>
  <c r="F895" i="8"/>
  <c r="E895" i="8"/>
  <c r="AE894" i="8"/>
  <c r="V894" i="8"/>
  <c r="AH894" i="8" s="1"/>
  <c r="U894" i="8"/>
  <c r="T894" i="8"/>
  <c r="M894" i="8"/>
  <c r="K894" i="8"/>
  <c r="J894" i="8"/>
  <c r="I894" i="8"/>
  <c r="H894" i="8"/>
  <c r="G894" i="8"/>
  <c r="F894" i="8"/>
  <c r="E894" i="8"/>
  <c r="AE893" i="8"/>
  <c r="V893" i="8"/>
  <c r="AH893" i="8" s="1"/>
  <c r="U893" i="8"/>
  <c r="T893" i="8"/>
  <c r="M893" i="8"/>
  <c r="K893" i="8"/>
  <c r="J893" i="8"/>
  <c r="I893" i="8"/>
  <c r="H893" i="8"/>
  <c r="G893" i="8"/>
  <c r="F893" i="8"/>
  <c r="E893" i="8"/>
  <c r="AE892" i="8"/>
  <c r="V892" i="8"/>
  <c r="AH892" i="8" s="1"/>
  <c r="U892" i="8"/>
  <c r="T892" i="8"/>
  <c r="M892" i="8"/>
  <c r="K892" i="8"/>
  <c r="J892" i="8"/>
  <c r="I892" i="8"/>
  <c r="H892" i="8"/>
  <c r="G892" i="8"/>
  <c r="F892" i="8"/>
  <c r="E892" i="8"/>
  <c r="AE891" i="8"/>
  <c r="V891" i="8"/>
  <c r="AH891" i="8" s="1"/>
  <c r="U891" i="8"/>
  <c r="T891" i="8"/>
  <c r="M891" i="8"/>
  <c r="K891" i="8"/>
  <c r="J891" i="8"/>
  <c r="I891" i="8"/>
  <c r="H891" i="8"/>
  <c r="G891" i="8"/>
  <c r="F891" i="8"/>
  <c r="E891" i="8"/>
  <c r="AE890" i="8"/>
  <c r="V890" i="8"/>
  <c r="AH890" i="8" s="1"/>
  <c r="U890" i="8"/>
  <c r="T890" i="8"/>
  <c r="M890" i="8"/>
  <c r="K890" i="8"/>
  <c r="J890" i="8"/>
  <c r="I890" i="8"/>
  <c r="H890" i="8"/>
  <c r="G890" i="8"/>
  <c r="F890" i="8"/>
  <c r="E890" i="8"/>
  <c r="AE889" i="8"/>
  <c r="V889" i="8"/>
  <c r="AH889" i="8" s="1"/>
  <c r="U889" i="8"/>
  <c r="T889" i="8"/>
  <c r="M889" i="8"/>
  <c r="K889" i="8"/>
  <c r="J889" i="8"/>
  <c r="I889" i="8"/>
  <c r="H889" i="8"/>
  <c r="G889" i="8"/>
  <c r="F889" i="8"/>
  <c r="E889" i="8"/>
  <c r="AE888" i="8"/>
  <c r="V888" i="8"/>
  <c r="AH888" i="8" s="1"/>
  <c r="U888" i="8"/>
  <c r="T888" i="8"/>
  <c r="M888" i="8"/>
  <c r="K888" i="8"/>
  <c r="J888" i="8"/>
  <c r="I888" i="8"/>
  <c r="H888" i="8"/>
  <c r="G888" i="8"/>
  <c r="F888" i="8"/>
  <c r="E888" i="8"/>
  <c r="AE887" i="8"/>
  <c r="V887" i="8"/>
  <c r="AH887" i="8" s="1"/>
  <c r="U887" i="8"/>
  <c r="T887" i="8"/>
  <c r="M887" i="8"/>
  <c r="K887" i="8"/>
  <c r="J887" i="8"/>
  <c r="I887" i="8"/>
  <c r="H887" i="8"/>
  <c r="G887" i="8"/>
  <c r="F887" i="8"/>
  <c r="E887" i="8"/>
  <c r="AE886" i="8"/>
  <c r="V886" i="8"/>
  <c r="AH886" i="8" s="1"/>
  <c r="U886" i="8"/>
  <c r="T886" i="8"/>
  <c r="M886" i="8"/>
  <c r="K886" i="8"/>
  <c r="J886" i="8"/>
  <c r="I886" i="8"/>
  <c r="H886" i="8"/>
  <c r="G886" i="8"/>
  <c r="F886" i="8"/>
  <c r="E886" i="8"/>
  <c r="AE885" i="8"/>
  <c r="V885" i="8"/>
  <c r="AH885" i="8" s="1"/>
  <c r="U885" i="8"/>
  <c r="T885" i="8"/>
  <c r="M885" i="8"/>
  <c r="K885" i="8"/>
  <c r="J885" i="8"/>
  <c r="I885" i="8"/>
  <c r="H885" i="8"/>
  <c r="G885" i="8"/>
  <c r="F885" i="8"/>
  <c r="E885" i="8"/>
  <c r="AE884" i="8"/>
  <c r="V884" i="8"/>
  <c r="AH884" i="8" s="1"/>
  <c r="U884" i="8"/>
  <c r="T884" i="8"/>
  <c r="M884" i="8"/>
  <c r="K884" i="8"/>
  <c r="J884" i="8"/>
  <c r="I884" i="8"/>
  <c r="H884" i="8"/>
  <c r="G884" i="8"/>
  <c r="F884" i="8"/>
  <c r="E884" i="8"/>
  <c r="AE883" i="8"/>
  <c r="V883" i="8"/>
  <c r="AH883" i="8" s="1"/>
  <c r="U883" i="8"/>
  <c r="T883" i="8"/>
  <c r="M883" i="8"/>
  <c r="K883" i="8"/>
  <c r="J883" i="8"/>
  <c r="I883" i="8"/>
  <c r="H883" i="8"/>
  <c r="G883" i="8"/>
  <c r="F883" i="8"/>
  <c r="E883" i="8"/>
  <c r="AE882" i="8"/>
  <c r="V882" i="8"/>
  <c r="AH882" i="8" s="1"/>
  <c r="U882" i="8"/>
  <c r="T882" i="8"/>
  <c r="M882" i="8"/>
  <c r="K882" i="8"/>
  <c r="J882" i="8"/>
  <c r="I882" i="8"/>
  <c r="H882" i="8"/>
  <c r="F882" i="8"/>
  <c r="E882" i="8"/>
  <c r="AE881" i="8"/>
  <c r="V881" i="8"/>
  <c r="AH881" i="8" s="1"/>
  <c r="U881" i="8"/>
  <c r="T881" i="8"/>
  <c r="M881" i="8"/>
  <c r="K881" i="8"/>
  <c r="J881" i="8"/>
  <c r="I881" i="8"/>
  <c r="H881" i="8"/>
  <c r="G881" i="8"/>
  <c r="F881" i="8"/>
  <c r="E881" i="8"/>
  <c r="AE880" i="8"/>
  <c r="V880" i="8"/>
  <c r="AH880" i="8" s="1"/>
  <c r="U880" i="8"/>
  <c r="T880" i="8"/>
  <c r="M880" i="8"/>
  <c r="K880" i="8"/>
  <c r="J880" i="8"/>
  <c r="I880" i="8"/>
  <c r="H880" i="8"/>
  <c r="G880" i="8"/>
  <c r="F880" i="8"/>
  <c r="E880" i="8"/>
  <c r="AE879" i="8"/>
  <c r="V879" i="8"/>
  <c r="AH879" i="8" s="1"/>
  <c r="U879" i="8"/>
  <c r="T879" i="8"/>
  <c r="M879" i="8"/>
  <c r="K879" i="8"/>
  <c r="J879" i="8"/>
  <c r="I879" i="8"/>
  <c r="H879" i="8"/>
  <c r="G879" i="8"/>
  <c r="F879" i="8"/>
  <c r="E879" i="8"/>
  <c r="AE878" i="8"/>
  <c r="V878" i="8"/>
  <c r="AH878" i="8" s="1"/>
  <c r="U878" i="8"/>
  <c r="T878" i="8"/>
  <c r="M878" i="8"/>
  <c r="K878" i="8"/>
  <c r="J878" i="8"/>
  <c r="I878" i="8"/>
  <c r="H878" i="8"/>
  <c r="G878" i="8"/>
  <c r="F878" i="8"/>
  <c r="E878" i="8"/>
  <c r="AE877" i="8"/>
  <c r="V877" i="8"/>
  <c r="AH877" i="8" s="1"/>
  <c r="U877" i="8"/>
  <c r="T877" i="8"/>
  <c r="M877" i="8"/>
  <c r="K877" i="8"/>
  <c r="J877" i="8"/>
  <c r="I877" i="8"/>
  <c r="H877" i="8"/>
  <c r="G877" i="8"/>
  <c r="F877" i="8"/>
  <c r="E877" i="8"/>
  <c r="AE876" i="8"/>
  <c r="V876" i="8"/>
  <c r="AH876" i="8" s="1"/>
  <c r="U876" i="8"/>
  <c r="T876" i="8"/>
  <c r="M876" i="8"/>
  <c r="K876" i="8"/>
  <c r="J876" i="8"/>
  <c r="I876" i="8"/>
  <c r="H876" i="8"/>
  <c r="G876" i="8"/>
  <c r="F876" i="8"/>
  <c r="E876" i="8"/>
  <c r="AE875" i="8"/>
  <c r="V875" i="8"/>
  <c r="AH875" i="8" s="1"/>
  <c r="U875" i="8"/>
  <c r="T875" i="8"/>
  <c r="M875" i="8"/>
  <c r="K875" i="8"/>
  <c r="J875" i="8"/>
  <c r="I875" i="8"/>
  <c r="H875" i="8"/>
  <c r="G875" i="8"/>
  <c r="F875" i="8"/>
  <c r="E875" i="8"/>
  <c r="AE874" i="8"/>
  <c r="V874" i="8"/>
  <c r="AH874" i="8" s="1"/>
  <c r="U874" i="8"/>
  <c r="T874" i="8"/>
  <c r="M874" i="8"/>
  <c r="K874" i="8"/>
  <c r="J874" i="8"/>
  <c r="I874" i="8"/>
  <c r="H874" i="8"/>
  <c r="G874" i="8"/>
  <c r="F874" i="8"/>
  <c r="E874" i="8"/>
  <c r="AE873" i="8"/>
  <c r="V873" i="8"/>
  <c r="AH873" i="8" s="1"/>
  <c r="U873" i="8"/>
  <c r="T873" i="8"/>
  <c r="M873" i="8"/>
  <c r="K873" i="8"/>
  <c r="J873" i="8"/>
  <c r="I873" i="8"/>
  <c r="H873" i="8"/>
  <c r="G873" i="8"/>
  <c r="F873" i="8"/>
  <c r="E873" i="8"/>
  <c r="AE872" i="8"/>
  <c r="V872" i="8"/>
  <c r="AH872" i="8" s="1"/>
  <c r="U872" i="8"/>
  <c r="T872" i="8"/>
  <c r="M872" i="8"/>
  <c r="K872" i="8"/>
  <c r="J872" i="8"/>
  <c r="I872" i="8"/>
  <c r="H872" i="8"/>
  <c r="G872" i="8"/>
  <c r="F872" i="8"/>
  <c r="E872" i="8"/>
  <c r="AE871" i="8"/>
  <c r="V871" i="8"/>
  <c r="AH871" i="8" s="1"/>
  <c r="U871" i="8"/>
  <c r="T871" i="8"/>
  <c r="M871" i="8"/>
  <c r="K871" i="8"/>
  <c r="J871" i="8"/>
  <c r="I871" i="8"/>
  <c r="H871" i="8"/>
  <c r="F871" i="8"/>
  <c r="E871" i="8"/>
  <c r="AE870" i="8"/>
  <c r="V870" i="8"/>
  <c r="AH870" i="8" s="1"/>
  <c r="U870" i="8"/>
  <c r="T870" i="8"/>
  <c r="M870" i="8"/>
  <c r="K870" i="8"/>
  <c r="J870" i="8"/>
  <c r="I870" i="8"/>
  <c r="H870" i="8"/>
  <c r="G870" i="8"/>
  <c r="F870" i="8"/>
  <c r="E870" i="8"/>
  <c r="AE869" i="8"/>
  <c r="V869" i="8"/>
  <c r="AH869" i="8" s="1"/>
  <c r="U869" i="8"/>
  <c r="T869" i="8"/>
  <c r="M869" i="8"/>
  <c r="K869" i="8"/>
  <c r="J869" i="8"/>
  <c r="I869" i="8"/>
  <c r="H869" i="8"/>
  <c r="G869" i="8"/>
  <c r="F869" i="8"/>
  <c r="E869" i="8"/>
  <c r="AE868" i="8"/>
  <c r="V868" i="8"/>
  <c r="AH868" i="8" s="1"/>
  <c r="U868" i="8"/>
  <c r="T868" i="8"/>
  <c r="M868" i="8"/>
  <c r="K868" i="8"/>
  <c r="J868" i="8"/>
  <c r="I868" i="8"/>
  <c r="H868" i="8"/>
  <c r="G868" i="8"/>
  <c r="F868" i="8"/>
  <c r="E868" i="8"/>
  <c r="AE867" i="8"/>
  <c r="V867" i="8"/>
  <c r="AH867" i="8" s="1"/>
  <c r="U867" i="8"/>
  <c r="T867" i="8"/>
  <c r="M867" i="8"/>
  <c r="K867" i="8"/>
  <c r="J867" i="8"/>
  <c r="I867" i="8"/>
  <c r="H867" i="8"/>
  <c r="G867" i="8"/>
  <c r="F867" i="8"/>
  <c r="E867" i="8"/>
  <c r="AE866" i="8"/>
  <c r="V866" i="8"/>
  <c r="AH866" i="8" s="1"/>
  <c r="U866" i="8"/>
  <c r="T866" i="8"/>
  <c r="M866" i="8"/>
  <c r="K866" i="8"/>
  <c r="J866" i="8"/>
  <c r="I866" i="8"/>
  <c r="H866" i="8"/>
  <c r="G866" i="8"/>
  <c r="F866" i="8"/>
  <c r="E866" i="8"/>
  <c r="AE865" i="8"/>
  <c r="V865" i="8"/>
  <c r="AH865" i="8" s="1"/>
  <c r="U865" i="8"/>
  <c r="T865" i="8"/>
  <c r="M865" i="8"/>
  <c r="K865" i="8"/>
  <c r="J865" i="8"/>
  <c r="I865" i="8"/>
  <c r="H865" i="8"/>
  <c r="G865" i="8"/>
  <c r="F865" i="8"/>
  <c r="E865" i="8"/>
  <c r="AE864" i="8"/>
  <c r="V864" i="8"/>
  <c r="AH864" i="8" s="1"/>
  <c r="U864" i="8"/>
  <c r="T864" i="8"/>
  <c r="M864" i="8"/>
  <c r="K864" i="8"/>
  <c r="J864" i="8"/>
  <c r="I864" i="8"/>
  <c r="H864" i="8"/>
  <c r="G864" i="8"/>
  <c r="F864" i="8"/>
  <c r="E864" i="8"/>
  <c r="AE863" i="8"/>
  <c r="V863" i="8"/>
  <c r="AH863" i="8" s="1"/>
  <c r="U863" i="8"/>
  <c r="T863" i="8"/>
  <c r="M863" i="8"/>
  <c r="K863" i="8"/>
  <c r="J863" i="8"/>
  <c r="I863" i="8"/>
  <c r="H863" i="8"/>
  <c r="G863" i="8"/>
  <c r="F863" i="8"/>
  <c r="E863" i="8"/>
  <c r="AE862" i="8"/>
  <c r="V862" i="8"/>
  <c r="AH862" i="8" s="1"/>
  <c r="U862" i="8"/>
  <c r="T862" i="8"/>
  <c r="M862" i="8"/>
  <c r="K862" i="8"/>
  <c r="J862" i="8"/>
  <c r="I862" i="8"/>
  <c r="H862" i="8"/>
  <c r="G862" i="8"/>
  <c r="F862" i="8"/>
  <c r="E862" i="8"/>
  <c r="AE861" i="8"/>
  <c r="V861" i="8"/>
  <c r="AH861" i="8" s="1"/>
  <c r="U861" i="8"/>
  <c r="T861" i="8"/>
  <c r="M861" i="8"/>
  <c r="K861" i="8"/>
  <c r="J861" i="8"/>
  <c r="I861" i="8"/>
  <c r="H861" i="8"/>
  <c r="G861" i="8"/>
  <c r="F861" i="8"/>
  <c r="E861" i="8"/>
  <c r="AE860" i="8"/>
  <c r="V860" i="8"/>
  <c r="AH860" i="8" s="1"/>
  <c r="U860" i="8"/>
  <c r="T860" i="8"/>
  <c r="M860" i="8"/>
  <c r="K860" i="8"/>
  <c r="J860" i="8"/>
  <c r="I860" i="8"/>
  <c r="H860" i="8"/>
  <c r="G860" i="8"/>
  <c r="F860" i="8"/>
  <c r="E860" i="8"/>
  <c r="AE859" i="8"/>
  <c r="V859" i="8"/>
  <c r="AH859" i="8" s="1"/>
  <c r="U859" i="8"/>
  <c r="T859" i="8"/>
  <c r="M859" i="8"/>
  <c r="K859" i="8"/>
  <c r="J859" i="8"/>
  <c r="I859" i="8"/>
  <c r="H859" i="8"/>
  <c r="G859" i="8"/>
  <c r="F859" i="8"/>
  <c r="E859" i="8"/>
  <c r="AE858" i="8"/>
  <c r="V858" i="8"/>
  <c r="AH858" i="8" s="1"/>
  <c r="U858" i="8"/>
  <c r="T858" i="8"/>
  <c r="M858" i="8"/>
  <c r="K858" i="8"/>
  <c r="J858" i="8"/>
  <c r="I858" i="8"/>
  <c r="H858" i="8"/>
  <c r="G858" i="8"/>
  <c r="F858" i="8"/>
  <c r="E858" i="8"/>
  <c r="AE857" i="8"/>
  <c r="V857" i="8"/>
  <c r="AH857" i="8" s="1"/>
  <c r="U857" i="8"/>
  <c r="T857" i="8"/>
  <c r="M857" i="8"/>
  <c r="K857" i="8"/>
  <c r="J857" i="8"/>
  <c r="I857" i="8"/>
  <c r="H857" i="8"/>
  <c r="G857" i="8"/>
  <c r="F857" i="8"/>
  <c r="E857" i="8"/>
  <c r="AE856" i="8"/>
  <c r="V856" i="8"/>
  <c r="AH856" i="8" s="1"/>
  <c r="U856" i="8"/>
  <c r="T856" i="8"/>
  <c r="M856" i="8"/>
  <c r="K856" i="8"/>
  <c r="J856" i="8"/>
  <c r="I856" i="8"/>
  <c r="H856" i="8"/>
  <c r="G856" i="8"/>
  <c r="F856" i="8"/>
  <c r="E856" i="8"/>
  <c r="AE855" i="8"/>
  <c r="V855" i="8"/>
  <c r="AH855" i="8" s="1"/>
  <c r="U855" i="8"/>
  <c r="T855" i="8"/>
  <c r="M855" i="8"/>
  <c r="K855" i="8"/>
  <c r="J855" i="8"/>
  <c r="I855" i="8"/>
  <c r="H855" i="8"/>
  <c r="G855" i="8"/>
  <c r="F855" i="8"/>
  <c r="E855" i="8"/>
  <c r="AE854" i="8"/>
  <c r="V854" i="8"/>
  <c r="AH854" i="8" s="1"/>
  <c r="U854" i="8"/>
  <c r="T854" i="8"/>
  <c r="M854" i="8"/>
  <c r="K854" i="8"/>
  <c r="J854" i="8"/>
  <c r="I854" i="8"/>
  <c r="H854" i="8"/>
  <c r="G854" i="8"/>
  <c r="F854" i="8"/>
  <c r="E854" i="8"/>
  <c r="AE853" i="8"/>
  <c r="V853" i="8"/>
  <c r="AH853" i="8" s="1"/>
  <c r="U853" i="8"/>
  <c r="T853" i="8"/>
  <c r="M853" i="8"/>
  <c r="K853" i="8"/>
  <c r="J853" i="8"/>
  <c r="I853" i="8"/>
  <c r="H853" i="8"/>
  <c r="G853" i="8"/>
  <c r="F853" i="8"/>
  <c r="E853" i="8"/>
  <c r="AE852" i="8"/>
  <c r="V852" i="8"/>
  <c r="AH852" i="8" s="1"/>
  <c r="U852" i="8"/>
  <c r="T852" i="8"/>
  <c r="M852" i="8"/>
  <c r="K852" i="8"/>
  <c r="J852" i="8"/>
  <c r="I852" i="8"/>
  <c r="H852" i="8"/>
  <c r="G852" i="8"/>
  <c r="F852" i="8"/>
  <c r="E852" i="8"/>
  <c r="V851" i="8"/>
  <c r="AH851" i="8" s="1"/>
  <c r="U851" i="8"/>
  <c r="T851" i="8"/>
  <c r="M851" i="8"/>
  <c r="K851" i="8"/>
  <c r="J851" i="8"/>
  <c r="I851" i="8"/>
  <c r="H851" i="8"/>
  <c r="G851" i="8"/>
  <c r="F851" i="8"/>
  <c r="E851" i="8"/>
  <c r="AE850" i="8"/>
  <c r="V850" i="8"/>
  <c r="AH850" i="8" s="1"/>
  <c r="U850" i="8"/>
  <c r="T850" i="8"/>
  <c r="M850" i="8"/>
  <c r="K850" i="8"/>
  <c r="J850" i="8"/>
  <c r="I850" i="8"/>
  <c r="H850" i="8"/>
  <c r="G850" i="8"/>
  <c r="F850" i="8"/>
  <c r="E850" i="8"/>
  <c r="AE849" i="8"/>
  <c r="V849" i="8"/>
  <c r="AH849" i="8" s="1"/>
  <c r="U849" i="8"/>
  <c r="T849" i="8"/>
  <c r="M849" i="8"/>
  <c r="K849" i="8"/>
  <c r="J849" i="8"/>
  <c r="I849" i="8"/>
  <c r="H849" i="8"/>
  <c r="G849" i="8"/>
  <c r="F849" i="8"/>
  <c r="E849" i="8"/>
  <c r="AE848" i="8"/>
  <c r="V848" i="8"/>
  <c r="AH848" i="8" s="1"/>
  <c r="U848" i="8"/>
  <c r="T848" i="8"/>
  <c r="M848" i="8"/>
  <c r="K848" i="8"/>
  <c r="J848" i="8"/>
  <c r="I848" i="8"/>
  <c r="H848" i="8"/>
  <c r="G848" i="8"/>
  <c r="F848" i="8"/>
  <c r="E848" i="8"/>
  <c r="AE847" i="8"/>
  <c r="V847" i="8"/>
  <c r="AH847" i="8" s="1"/>
  <c r="U847" i="8"/>
  <c r="T847" i="8"/>
  <c r="M847" i="8"/>
  <c r="K847" i="8"/>
  <c r="J847" i="8"/>
  <c r="I847" i="8"/>
  <c r="H847" i="8"/>
  <c r="G847" i="8"/>
  <c r="F847" i="8"/>
  <c r="E847" i="8"/>
  <c r="AE846" i="8"/>
  <c r="V846" i="8"/>
  <c r="AH846" i="8" s="1"/>
  <c r="U846" i="8"/>
  <c r="T846" i="8"/>
  <c r="M846" i="8"/>
  <c r="K846" i="8"/>
  <c r="J846" i="8"/>
  <c r="I846" i="8"/>
  <c r="H846" i="8"/>
  <c r="G846" i="8"/>
  <c r="F846" i="8"/>
  <c r="E846" i="8"/>
  <c r="AE845" i="8"/>
  <c r="V845" i="8"/>
  <c r="AH845" i="8" s="1"/>
  <c r="U845" i="8"/>
  <c r="T845" i="8"/>
  <c r="M845" i="8"/>
  <c r="K845" i="8"/>
  <c r="J845" i="8"/>
  <c r="I845" i="8"/>
  <c r="H845" i="8"/>
  <c r="G845" i="8"/>
  <c r="F845" i="8"/>
  <c r="E845" i="8"/>
  <c r="AE844" i="8"/>
  <c r="V844" i="8"/>
  <c r="AH844" i="8" s="1"/>
  <c r="U844" i="8"/>
  <c r="T844" i="8"/>
  <c r="M844" i="8"/>
  <c r="K844" i="8"/>
  <c r="J844" i="8"/>
  <c r="I844" i="8"/>
  <c r="H844" i="8"/>
  <c r="G844" i="8"/>
  <c r="F844" i="8"/>
  <c r="E844" i="8"/>
  <c r="AE843" i="8"/>
  <c r="V843" i="8"/>
  <c r="AH843" i="8" s="1"/>
  <c r="U843" i="8"/>
  <c r="T843" i="8"/>
  <c r="M843" i="8"/>
  <c r="K843" i="8"/>
  <c r="J843" i="8"/>
  <c r="I843" i="8"/>
  <c r="H843" i="8"/>
  <c r="G843" i="8"/>
  <c r="F843" i="8"/>
  <c r="E843" i="8"/>
  <c r="AE842" i="8"/>
  <c r="V842" i="8"/>
  <c r="AH842" i="8" s="1"/>
  <c r="U842" i="8"/>
  <c r="T842" i="8"/>
  <c r="M842" i="8"/>
  <c r="K842" i="8"/>
  <c r="J842" i="8"/>
  <c r="I842" i="8"/>
  <c r="H842" i="8"/>
  <c r="G842" i="8"/>
  <c r="F842" i="8"/>
  <c r="E842" i="8"/>
  <c r="AE841" i="8"/>
  <c r="V841" i="8"/>
  <c r="AH841" i="8" s="1"/>
  <c r="U841" i="8"/>
  <c r="T841" i="8"/>
  <c r="M841" i="8"/>
  <c r="K841" i="8"/>
  <c r="J841" i="8"/>
  <c r="I841" i="8"/>
  <c r="H841" i="8"/>
  <c r="G841" i="8"/>
  <c r="F841" i="8"/>
  <c r="E841" i="8"/>
  <c r="AE840" i="8"/>
  <c r="V840" i="8"/>
  <c r="AH840" i="8" s="1"/>
  <c r="U840" i="8"/>
  <c r="T840" i="8"/>
  <c r="M840" i="8"/>
  <c r="K840" i="8"/>
  <c r="J840" i="8"/>
  <c r="I840" i="8"/>
  <c r="H840" i="8"/>
  <c r="G840" i="8"/>
  <c r="F840" i="8"/>
  <c r="E840" i="8"/>
  <c r="AE839" i="8"/>
  <c r="V839" i="8"/>
  <c r="AH839" i="8" s="1"/>
  <c r="U839" i="8"/>
  <c r="T839" i="8"/>
  <c r="M839" i="8"/>
  <c r="K839" i="8"/>
  <c r="J839" i="8"/>
  <c r="I839" i="8"/>
  <c r="H839" i="8"/>
  <c r="G839" i="8"/>
  <c r="F839" i="8"/>
  <c r="E839" i="8"/>
  <c r="AE838" i="8"/>
  <c r="V838" i="8"/>
  <c r="AH838" i="8" s="1"/>
  <c r="U838" i="8"/>
  <c r="T838" i="8"/>
  <c r="M838" i="8"/>
  <c r="K838" i="8"/>
  <c r="J838" i="8"/>
  <c r="I838" i="8"/>
  <c r="H838" i="8"/>
  <c r="G838" i="8"/>
  <c r="F838" i="8"/>
  <c r="E838" i="8"/>
  <c r="AE837" i="8"/>
  <c r="V837" i="8"/>
  <c r="AH837" i="8" s="1"/>
  <c r="U837" i="8"/>
  <c r="T837" i="8"/>
  <c r="M837" i="8"/>
  <c r="K837" i="8"/>
  <c r="J837" i="8"/>
  <c r="I837" i="8"/>
  <c r="H837" i="8"/>
  <c r="G837" i="8"/>
  <c r="F837" i="8"/>
  <c r="E837" i="8"/>
  <c r="AE836" i="8"/>
  <c r="V836" i="8"/>
  <c r="AH836" i="8" s="1"/>
  <c r="U836" i="8"/>
  <c r="T836" i="8"/>
  <c r="M836" i="8"/>
  <c r="K836" i="8"/>
  <c r="J836" i="8"/>
  <c r="I836" i="8"/>
  <c r="H836" i="8"/>
  <c r="G836" i="8"/>
  <c r="F836" i="8"/>
  <c r="E836" i="8"/>
  <c r="AE835" i="8"/>
  <c r="V835" i="8"/>
  <c r="AH835" i="8" s="1"/>
  <c r="U835" i="8"/>
  <c r="T835" i="8"/>
  <c r="M835" i="8"/>
  <c r="K835" i="8"/>
  <c r="J835" i="8"/>
  <c r="I835" i="8"/>
  <c r="H835" i="8"/>
  <c r="G835" i="8"/>
  <c r="F835" i="8"/>
  <c r="E835" i="8"/>
  <c r="AE834" i="8"/>
  <c r="V834" i="8"/>
  <c r="AH834" i="8" s="1"/>
  <c r="U834" i="8"/>
  <c r="T834" i="8"/>
  <c r="M834" i="8"/>
  <c r="K834" i="8"/>
  <c r="J834" i="8"/>
  <c r="I834" i="8"/>
  <c r="H834" i="8"/>
  <c r="G834" i="8"/>
  <c r="F834" i="8"/>
  <c r="E834" i="8"/>
  <c r="AE833" i="8"/>
  <c r="V833" i="8"/>
  <c r="AH833" i="8" s="1"/>
  <c r="U833" i="8"/>
  <c r="T833" i="8"/>
  <c r="M833" i="8"/>
  <c r="K833" i="8"/>
  <c r="J833" i="8"/>
  <c r="I833" i="8"/>
  <c r="H833" i="8"/>
  <c r="F833" i="8"/>
  <c r="E833" i="8"/>
  <c r="AE832" i="8"/>
  <c r="V832" i="8"/>
  <c r="AH832" i="8" s="1"/>
  <c r="U832" i="8"/>
  <c r="T832" i="8"/>
  <c r="M832" i="8"/>
  <c r="K832" i="8"/>
  <c r="J832" i="8"/>
  <c r="I832" i="8"/>
  <c r="H832" i="8"/>
  <c r="F832" i="8"/>
  <c r="E832" i="8"/>
  <c r="AE831" i="8"/>
  <c r="V831" i="8"/>
  <c r="AH831" i="8" s="1"/>
  <c r="U831" i="8"/>
  <c r="T831" i="8"/>
  <c r="M831" i="8"/>
  <c r="K831" i="8"/>
  <c r="J831" i="8"/>
  <c r="I831" i="8"/>
  <c r="H831" i="8"/>
  <c r="G831" i="8"/>
  <c r="F831" i="8"/>
  <c r="E831" i="8"/>
  <c r="AE830" i="8"/>
  <c r="V830" i="8"/>
  <c r="AH830" i="8" s="1"/>
  <c r="U830" i="8"/>
  <c r="T830" i="8"/>
  <c r="M830" i="8"/>
  <c r="K830" i="8"/>
  <c r="J830" i="8"/>
  <c r="I830" i="8"/>
  <c r="H830" i="8"/>
  <c r="G830" i="8"/>
  <c r="F830" i="8"/>
  <c r="E830" i="8"/>
  <c r="AE829" i="8"/>
  <c r="V829" i="8"/>
  <c r="AH829" i="8" s="1"/>
  <c r="U829" i="8"/>
  <c r="T829" i="8"/>
  <c r="M829" i="8"/>
  <c r="K829" i="8"/>
  <c r="J829" i="8"/>
  <c r="I829" i="8"/>
  <c r="H829" i="8"/>
  <c r="G829" i="8"/>
  <c r="F829" i="8"/>
  <c r="E829" i="8"/>
  <c r="AE828" i="8"/>
  <c r="V828" i="8"/>
  <c r="AH828" i="8" s="1"/>
  <c r="U828" i="8"/>
  <c r="T828" i="8"/>
  <c r="M828" i="8"/>
  <c r="K828" i="8"/>
  <c r="J828" i="8"/>
  <c r="I828" i="8"/>
  <c r="H828" i="8"/>
  <c r="G828" i="8"/>
  <c r="F828" i="8"/>
  <c r="E828" i="8"/>
  <c r="AE827" i="8"/>
  <c r="V827" i="8"/>
  <c r="AH827" i="8" s="1"/>
  <c r="U827" i="8"/>
  <c r="T827" i="8"/>
  <c r="M827" i="8"/>
  <c r="K827" i="8"/>
  <c r="J827" i="8"/>
  <c r="I827" i="8"/>
  <c r="H827" i="8"/>
  <c r="G827" i="8"/>
  <c r="F827" i="8"/>
  <c r="E827" i="8"/>
  <c r="AE826" i="8"/>
  <c r="V826" i="8"/>
  <c r="AH826" i="8" s="1"/>
  <c r="U826" i="8"/>
  <c r="T826" i="8"/>
  <c r="M826" i="8"/>
  <c r="K826" i="8"/>
  <c r="J826" i="8"/>
  <c r="I826" i="8"/>
  <c r="H826" i="8"/>
  <c r="G826" i="8"/>
  <c r="F826" i="8"/>
  <c r="E826" i="8"/>
  <c r="AE825" i="8"/>
  <c r="V825" i="8"/>
  <c r="AH825" i="8" s="1"/>
  <c r="U825" i="8"/>
  <c r="T825" i="8"/>
  <c r="M825" i="8"/>
  <c r="K825" i="8"/>
  <c r="J825" i="8"/>
  <c r="I825" i="8"/>
  <c r="H825" i="8"/>
  <c r="G825" i="8"/>
  <c r="F825" i="8"/>
  <c r="E825" i="8"/>
  <c r="AE824" i="8"/>
  <c r="V824" i="8"/>
  <c r="AH824" i="8" s="1"/>
  <c r="U824" i="8"/>
  <c r="T824" i="8"/>
  <c r="M824" i="8"/>
  <c r="K824" i="8"/>
  <c r="J824" i="8"/>
  <c r="I824" i="8"/>
  <c r="H824" i="8"/>
  <c r="G824" i="8"/>
  <c r="F824" i="8"/>
  <c r="E824" i="8"/>
  <c r="AE823" i="8"/>
  <c r="V823" i="8"/>
  <c r="AH823" i="8" s="1"/>
  <c r="U823" i="8"/>
  <c r="T823" i="8"/>
  <c r="M823" i="8"/>
  <c r="K823" i="8"/>
  <c r="J823" i="8"/>
  <c r="I823" i="8"/>
  <c r="H823" i="8"/>
  <c r="G823" i="8"/>
  <c r="F823" i="8"/>
  <c r="E823" i="8"/>
  <c r="AE822" i="8"/>
  <c r="V822" i="8"/>
  <c r="AH822" i="8" s="1"/>
  <c r="U822" i="8"/>
  <c r="T822" i="8"/>
  <c r="M822" i="8"/>
  <c r="K822" i="8"/>
  <c r="J822" i="8"/>
  <c r="I822" i="8"/>
  <c r="H822" i="8"/>
  <c r="G822" i="8"/>
  <c r="F822" i="8"/>
  <c r="E822" i="8"/>
  <c r="AE821" i="8"/>
  <c r="V821" i="8"/>
  <c r="AH821" i="8" s="1"/>
  <c r="U821" i="8"/>
  <c r="T821" i="8"/>
  <c r="M821" i="8"/>
  <c r="K821" i="8"/>
  <c r="J821" i="8"/>
  <c r="I821" i="8"/>
  <c r="H821" i="8"/>
  <c r="G821" i="8"/>
  <c r="F821" i="8"/>
  <c r="E821" i="8"/>
  <c r="AE820" i="8"/>
  <c r="V820" i="8"/>
  <c r="AH820" i="8" s="1"/>
  <c r="U820" i="8"/>
  <c r="T820" i="8"/>
  <c r="M820" i="8"/>
  <c r="K820" i="8"/>
  <c r="J820" i="8"/>
  <c r="I820" i="8"/>
  <c r="H820" i="8"/>
  <c r="G820" i="8"/>
  <c r="F820" i="8"/>
  <c r="E820" i="8"/>
  <c r="AE819" i="8"/>
  <c r="V819" i="8"/>
  <c r="AH819" i="8" s="1"/>
  <c r="U819" i="8"/>
  <c r="T819" i="8"/>
  <c r="M819" i="8"/>
  <c r="K819" i="8"/>
  <c r="J819" i="8"/>
  <c r="I819" i="8"/>
  <c r="H819" i="8"/>
  <c r="G819" i="8"/>
  <c r="F819" i="8"/>
  <c r="E819" i="8"/>
  <c r="AE818" i="8"/>
  <c r="V818" i="8"/>
  <c r="AH818" i="8" s="1"/>
  <c r="U818" i="8"/>
  <c r="T818" i="8"/>
  <c r="M818" i="8"/>
  <c r="K818" i="8"/>
  <c r="J818" i="8"/>
  <c r="I818" i="8"/>
  <c r="H818" i="8"/>
  <c r="G818" i="8"/>
  <c r="F818" i="8"/>
  <c r="E818" i="8"/>
  <c r="AE817" i="8"/>
  <c r="V817" i="8"/>
  <c r="AH817" i="8" s="1"/>
  <c r="U817" i="8"/>
  <c r="T817" i="8"/>
  <c r="M817" i="8"/>
  <c r="K817" i="8"/>
  <c r="J817" i="8"/>
  <c r="I817" i="8"/>
  <c r="H817" i="8"/>
  <c r="G817" i="8"/>
  <c r="F817" i="8"/>
  <c r="E817" i="8"/>
  <c r="AE816" i="8"/>
  <c r="V816" i="8"/>
  <c r="AH816" i="8" s="1"/>
  <c r="U816" i="8"/>
  <c r="T816" i="8"/>
  <c r="M816" i="8"/>
  <c r="K816" i="8"/>
  <c r="J816" i="8"/>
  <c r="I816" i="8"/>
  <c r="H816" i="8"/>
  <c r="G816" i="8"/>
  <c r="F816" i="8"/>
  <c r="E816" i="8"/>
  <c r="AE815" i="8"/>
  <c r="V815" i="8"/>
  <c r="AH815" i="8" s="1"/>
  <c r="U815" i="8"/>
  <c r="T815" i="8"/>
  <c r="M815" i="8"/>
  <c r="K815" i="8"/>
  <c r="J815" i="8"/>
  <c r="I815" i="8"/>
  <c r="H815" i="8"/>
  <c r="G815" i="8"/>
  <c r="F815" i="8"/>
  <c r="E815" i="8"/>
  <c r="AE814" i="8"/>
  <c r="V814" i="8"/>
  <c r="AH814" i="8" s="1"/>
  <c r="U814" i="8"/>
  <c r="T814" i="8"/>
  <c r="M814" i="8"/>
  <c r="K814" i="8"/>
  <c r="J814" i="8"/>
  <c r="I814" i="8"/>
  <c r="H814" i="8"/>
  <c r="G814" i="8"/>
  <c r="F814" i="8"/>
  <c r="E814" i="8"/>
  <c r="AE813" i="8"/>
  <c r="V813" i="8"/>
  <c r="AH813" i="8" s="1"/>
  <c r="U813" i="8"/>
  <c r="T813" i="8"/>
  <c r="M813" i="8"/>
  <c r="K813" i="8"/>
  <c r="J813" i="8"/>
  <c r="I813" i="8"/>
  <c r="H813" i="8"/>
  <c r="G813" i="8"/>
  <c r="F813" i="8"/>
  <c r="E813" i="8"/>
  <c r="AE812" i="8"/>
  <c r="V812" i="8"/>
  <c r="AH812" i="8" s="1"/>
  <c r="U812" i="8"/>
  <c r="T812" i="8"/>
  <c r="M812" i="8"/>
  <c r="K812" i="8"/>
  <c r="J812" i="8"/>
  <c r="I812" i="8"/>
  <c r="H812" i="8"/>
  <c r="G812" i="8"/>
  <c r="F812" i="8"/>
  <c r="E812" i="8"/>
  <c r="AE811" i="8"/>
  <c r="V811" i="8"/>
  <c r="AH811" i="8" s="1"/>
  <c r="U811" i="8"/>
  <c r="T811" i="8"/>
  <c r="M811" i="8"/>
  <c r="K811" i="8"/>
  <c r="J811" i="8"/>
  <c r="I811" i="8"/>
  <c r="H811" i="8"/>
  <c r="F811" i="8"/>
  <c r="E811" i="8"/>
  <c r="AE810" i="8"/>
  <c r="V810" i="8"/>
  <c r="AH810" i="8" s="1"/>
  <c r="U810" i="8"/>
  <c r="T810" i="8"/>
  <c r="M810" i="8"/>
  <c r="K810" i="8"/>
  <c r="J810" i="8"/>
  <c r="I810" i="8"/>
  <c r="H810" i="8"/>
  <c r="G810" i="8"/>
  <c r="F810" i="8"/>
  <c r="E810" i="8"/>
  <c r="AE809" i="8"/>
  <c r="V809" i="8"/>
  <c r="AH809" i="8" s="1"/>
  <c r="U809" i="8"/>
  <c r="T809" i="8"/>
  <c r="M809" i="8"/>
  <c r="K809" i="8"/>
  <c r="J809" i="8"/>
  <c r="I809" i="8"/>
  <c r="H809" i="8"/>
  <c r="G809" i="8"/>
  <c r="F809" i="8"/>
  <c r="E809" i="8"/>
  <c r="AE808" i="8"/>
  <c r="V808" i="8"/>
  <c r="AH808" i="8" s="1"/>
  <c r="U808" i="8"/>
  <c r="T808" i="8"/>
  <c r="M808" i="8"/>
  <c r="K808" i="8"/>
  <c r="J808" i="8"/>
  <c r="I808" i="8"/>
  <c r="H808" i="8"/>
  <c r="G808" i="8"/>
  <c r="F808" i="8"/>
  <c r="E808" i="8"/>
  <c r="AE807" i="8"/>
  <c r="V807" i="8"/>
  <c r="AH807" i="8" s="1"/>
  <c r="U807" i="8"/>
  <c r="T807" i="8"/>
  <c r="M807" i="8"/>
  <c r="K807" i="8"/>
  <c r="J807" i="8"/>
  <c r="I807" i="8"/>
  <c r="H807" i="8"/>
  <c r="G807" i="8"/>
  <c r="F807" i="8"/>
  <c r="E807" i="8"/>
  <c r="AE806" i="8"/>
  <c r="V806" i="8"/>
  <c r="AH806" i="8" s="1"/>
  <c r="U806" i="8"/>
  <c r="T806" i="8"/>
  <c r="M806" i="8"/>
  <c r="K806" i="8"/>
  <c r="J806" i="8"/>
  <c r="I806" i="8"/>
  <c r="H806" i="8"/>
  <c r="G806" i="8"/>
  <c r="F806" i="8"/>
  <c r="E806" i="8"/>
  <c r="AE805" i="8"/>
  <c r="V805" i="8"/>
  <c r="AH805" i="8" s="1"/>
  <c r="U805" i="8"/>
  <c r="T805" i="8"/>
  <c r="M805" i="8"/>
  <c r="K805" i="8"/>
  <c r="J805" i="8"/>
  <c r="I805" i="8"/>
  <c r="H805" i="8"/>
  <c r="F805" i="8"/>
  <c r="E805" i="8"/>
  <c r="AE804" i="8"/>
  <c r="V804" i="8"/>
  <c r="AH804" i="8" s="1"/>
  <c r="U804" i="8"/>
  <c r="T804" i="8"/>
  <c r="M804" i="8"/>
  <c r="K804" i="8"/>
  <c r="J804" i="8"/>
  <c r="I804" i="8"/>
  <c r="H804" i="8"/>
  <c r="G804" i="8"/>
  <c r="F804" i="8"/>
  <c r="E804" i="8"/>
  <c r="AE803" i="8"/>
  <c r="V803" i="8"/>
  <c r="AH803" i="8" s="1"/>
  <c r="U803" i="8"/>
  <c r="T803" i="8"/>
  <c r="M803" i="8"/>
  <c r="K803" i="8"/>
  <c r="J803" i="8"/>
  <c r="I803" i="8"/>
  <c r="H803" i="8"/>
  <c r="G803" i="8"/>
  <c r="F803" i="8"/>
  <c r="E803" i="8"/>
  <c r="AE802" i="8"/>
  <c r="V802" i="8"/>
  <c r="AH802" i="8" s="1"/>
  <c r="U802" i="8"/>
  <c r="T802" i="8"/>
  <c r="M802" i="8"/>
  <c r="K802" i="8"/>
  <c r="J802" i="8"/>
  <c r="I802" i="8"/>
  <c r="H802" i="8"/>
  <c r="G802" i="8"/>
  <c r="F802" i="8"/>
  <c r="E802" i="8"/>
  <c r="AE801" i="8"/>
  <c r="V801" i="8"/>
  <c r="AH801" i="8" s="1"/>
  <c r="U801" i="8"/>
  <c r="T801" i="8"/>
  <c r="K801" i="8"/>
  <c r="J801" i="8"/>
  <c r="I801" i="8"/>
  <c r="H801" i="8"/>
  <c r="G801" i="8"/>
  <c r="F801" i="8"/>
  <c r="E801" i="8"/>
  <c r="AE800" i="8"/>
  <c r="V800" i="8"/>
  <c r="AH800" i="8" s="1"/>
  <c r="U800" i="8"/>
  <c r="T800" i="8"/>
  <c r="M800" i="8"/>
  <c r="K800" i="8"/>
  <c r="J800" i="8"/>
  <c r="I800" i="8"/>
  <c r="H800" i="8"/>
  <c r="G800" i="8"/>
  <c r="F800" i="8"/>
  <c r="E800" i="8"/>
  <c r="AE799" i="8"/>
  <c r="V799" i="8"/>
  <c r="AH799" i="8" s="1"/>
  <c r="U799" i="8"/>
  <c r="T799" i="8"/>
  <c r="M799" i="8"/>
  <c r="K799" i="8"/>
  <c r="J799" i="8"/>
  <c r="I799" i="8"/>
  <c r="H799" i="8"/>
  <c r="G799" i="8"/>
  <c r="F799" i="8"/>
  <c r="E799" i="8"/>
  <c r="AE798" i="8"/>
  <c r="V798" i="8"/>
  <c r="AH798" i="8" s="1"/>
  <c r="U798" i="8"/>
  <c r="T798" i="8"/>
  <c r="M798" i="8"/>
  <c r="K798" i="8"/>
  <c r="J798" i="8"/>
  <c r="I798" i="8"/>
  <c r="H798" i="8"/>
  <c r="G798" i="8"/>
  <c r="F798" i="8"/>
  <c r="E798" i="8"/>
  <c r="AE797" i="8"/>
  <c r="V797" i="8"/>
  <c r="AH797" i="8" s="1"/>
  <c r="U797" i="8"/>
  <c r="T797" i="8"/>
  <c r="M797" i="8"/>
  <c r="K797" i="8"/>
  <c r="J797" i="8"/>
  <c r="I797" i="8"/>
  <c r="H797" i="8"/>
  <c r="G797" i="8"/>
  <c r="F797" i="8"/>
  <c r="E797" i="8"/>
  <c r="AE796" i="8"/>
  <c r="V796" i="8"/>
  <c r="AH796" i="8" s="1"/>
  <c r="U796" i="8"/>
  <c r="T796" i="8"/>
  <c r="M796" i="8"/>
  <c r="K796" i="8"/>
  <c r="J796" i="8"/>
  <c r="I796" i="8"/>
  <c r="H796" i="8"/>
  <c r="G796" i="8"/>
  <c r="F796" i="8"/>
  <c r="E796" i="8"/>
  <c r="AE795" i="8"/>
  <c r="V795" i="8"/>
  <c r="AH795" i="8" s="1"/>
  <c r="U795" i="8"/>
  <c r="T795" i="8"/>
  <c r="M795" i="8"/>
  <c r="K795" i="8"/>
  <c r="J795" i="8"/>
  <c r="I795" i="8"/>
  <c r="H795" i="8"/>
  <c r="G795" i="8"/>
  <c r="F795" i="8"/>
  <c r="E795" i="8"/>
  <c r="AE794" i="8"/>
  <c r="V794" i="8"/>
  <c r="AH794" i="8" s="1"/>
  <c r="U794" i="8"/>
  <c r="T794" i="8"/>
  <c r="M794" i="8"/>
  <c r="K794" i="8"/>
  <c r="J794" i="8"/>
  <c r="I794" i="8"/>
  <c r="H794" i="8"/>
  <c r="G794" i="8"/>
  <c r="F794" i="8"/>
  <c r="E794" i="8"/>
  <c r="AE793" i="8"/>
  <c r="V793" i="8"/>
  <c r="AH793" i="8" s="1"/>
  <c r="U793" i="8"/>
  <c r="T793" i="8"/>
  <c r="M793" i="8"/>
  <c r="K793" i="8"/>
  <c r="J793" i="8"/>
  <c r="I793" i="8"/>
  <c r="H793" i="8"/>
  <c r="G793" i="8"/>
  <c r="F793" i="8"/>
  <c r="E793" i="8"/>
  <c r="AE792" i="8"/>
  <c r="V792" i="8"/>
  <c r="AH792" i="8" s="1"/>
  <c r="U792" i="8"/>
  <c r="T792" i="8"/>
  <c r="M792" i="8"/>
  <c r="K792" i="8"/>
  <c r="J792" i="8"/>
  <c r="I792" i="8"/>
  <c r="H792" i="8"/>
  <c r="G792" i="8"/>
  <c r="F792" i="8"/>
  <c r="E792" i="8"/>
  <c r="AE791" i="8"/>
  <c r="V791" i="8"/>
  <c r="AH791" i="8" s="1"/>
  <c r="U791" i="8"/>
  <c r="T791" i="8"/>
  <c r="M791" i="8"/>
  <c r="K791" i="8"/>
  <c r="J791" i="8"/>
  <c r="I791" i="8"/>
  <c r="H791" i="8"/>
  <c r="F791" i="8"/>
  <c r="E791" i="8"/>
  <c r="AE790" i="8"/>
  <c r="V790" i="8"/>
  <c r="AH790" i="8" s="1"/>
  <c r="U790" i="8"/>
  <c r="T790" i="8"/>
  <c r="M790" i="8"/>
  <c r="K790" i="8"/>
  <c r="J790" i="8"/>
  <c r="I790" i="8"/>
  <c r="H790" i="8"/>
  <c r="G790" i="8"/>
  <c r="F790" i="8"/>
  <c r="E790" i="8"/>
  <c r="AE789" i="8"/>
  <c r="V789" i="8"/>
  <c r="AH789" i="8" s="1"/>
  <c r="U789" i="8"/>
  <c r="T789" i="8"/>
  <c r="M789" i="8"/>
  <c r="K789" i="8"/>
  <c r="J789" i="8"/>
  <c r="I789" i="8"/>
  <c r="H789" i="8"/>
  <c r="G789" i="8"/>
  <c r="F789" i="8"/>
  <c r="E789" i="8"/>
  <c r="AE788" i="8"/>
  <c r="V788" i="8"/>
  <c r="AH788" i="8" s="1"/>
  <c r="U788" i="8"/>
  <c r="T788" i="8"/>
  <c r="K788" i="8"/>
  <c r="J788" i="8"/>
  <c r="I788" i="8"/>
  <c r="H788" i="8"/>
  <c r="G788" i="8"/>
  <c r="F788" i="8"/>
  <c r="E788" i="8"/>
  <c r="AE787" i="8"/>
  <c r="V787" i="8"/>
  <c r="AH787" i="8" s="1"/>
  <c r="U787" i="8"/>
  <c r="T787" i="8"/>
  <c r="M787" i="8"/>
  <c r="K787" i="8"/>
  <c r="J787" i="8"/>
  <c r="I787" i="8"/>
  <c r="H787" i="8"/>
  <c r="G787" i="8"/>
  <c r="F787" i="8"/>
  <c r="E787" i="8"/>
  <c r="AE786" i="8"/>
  <c r="V786" i="8"/>
  <c r="AH786" i="8" s="1"/>
  <c r="U786" i="8"/>
  <c r="T786" i="8"/>
  <c r="M786" i="8"/>
  <c r="K786" i="8"/>
  <c r="J786" i="8"/>
  <c r="I786" i="8"/>
  <c r="H786" i="8"/>
  <c r="G786" i="8"/>
  <c r="F786" i="8"/>
  <c r="E786" i="8"/>
  <c r="AE785" i="8"/>
  <c r="V785" i="8"/>
  <c r="AH785" i="8" s="1"/>
  <c r="U785" i="8"/>
  <c r="T785" i="8"/>
  <c r="M785" i="8"/>
  <c r="K785" i="8"/>
  <c r="J785" i="8"/>
  <c r="I785" i="8"/>
  <c r="H785" i="8"/>
  <c r="G785" i="8"/>
  <c r="F785" i="8"/>
  <c r="E785" i="8"/>
  <c r="AE784" i="8"/>
  <c r="V784" i="8"/>
  <c r="AH784" i="8" s="1"/>
  <c r="U784" i="8"/>
  <c r="T784" i="8"/>
  <c r="M784" i="8"/>
  <c r="K784" i="8"/>
  <c r="J784" i="8"/>
  <c r="I784" i="8"/>
  <c r="H784" i="8"/>
  <c r="G784" i="8"/>
  <c r="F784" i="8"/>
  <c r="E784" i="8"/>
  <c r="AE783" i="8"/>
  <c r="V783" i="8"/>
  <c r="AH783" i="8" s="1"/>
  <c r="U783" i="8"/>
  <c r="T783" i="8"/>
  <c r="M783" i="8"/>
  <c r="K783" i="8"/>
  <c r="J783" i="8"/>
  <c r="I783" i="8"/>
  <c r="H783" i="8"/>
  <c r="G783" i="8"/>
  <c r="F783" i="8"/>
  <c r="E783" i="8"/>
  <c r="AE782" i="8"/>
  <c r="V782" i="8"/>
  <c r="AH782" i="8" s="1"/>
  <c r="U782" i="8"/>
  <c r="T782" i="8"/>
  <c r="M782" i="8"/>
  <c r="K782" i="8"/>
  <c r="J782" i="8"/>
  <c r="I782" i="8"/>
  <c r="H782" i="8"/>
  <c r="G782" i="8"/>
  <c r="F782" i="8"/>
  <c r="E782" i="8"/>
  <c r="AE781" i="8"/>
  <c r="V781" i="8"/>
  <c r="AH781" i="8" s="1"/>
  <c r="U781" i="8"/>
  <c r="T781" i="8"/>
  <c r="M781" i="8"/>
  <c r="K781" i="8"/>
  <c r="J781" i="8"/>
  <c r="I781" i="8"/>
  <c r="H781" i="8"/>
  <c r="G781" i="8"/>
  <c r="F781" i="8"/>
  <c r="E781" i="8"/>
  <c r="AE780" i="8"/>
  <c r="V780" i="8"/>
  <c r="AH780" i="8" s="1"/>
  <c r="U780" i="8"/>
  <c r="T780" i="8"/>
  <c r="M780" i="8"/>
  <c r="K780" i="8"/>
  <c r="J780" i="8"/>
  <c r="I780" i="8"/>
  <c r="H780" i="8"/>
  <c r="G780" i="8"/>
  <c r="F780" i="8"/>
  <c r="E780" i="8"/>
  <c r="AE779" i="8"/>
  <c r="V779" i="8"/>
  <c r="AH779" i="8" s="1"/>
  <c r="U779" i="8"/>
  <c r="T779" i="8"/>
  <c r="M779" i="8"/>
  <c r="K779" i="8"/>
  <c r="J779" i="8"/>
  <c r="I779" i="8"/>
  <c r="H779" i="8"/>
  <c r="G779" i="8"/>
  <c r="F779" i="8"/>
  <c r="E779" i="8"/>
  <c r="AE778" i="8"/>
  <c r="V778" i="8"/>
  <c r="AH778" i="8" s="1"/>
  <c r="U778" i="8"/>
  <c r="T778" i="8"/>
  <c r="M778" i="8"/>
  <c r="K778" i="8"/>
  <c r="J778" i="8"/>
  <c r="I778" i="8"/>
  <c r="H778" i="8"/>
  <c r="G778" i="8"/>
  <c r="F778" i="8"/>
  <c r="E778" i="8"/>
  <c r="AE777" i="8"/>
  <c r="V777" i="8"/>
  <c r="AH777" i="8" s="1"/>
  <c r="U777" i="8"/>
  <c r="T777" i="8"/>
  <c r="M777" i="8"/>
  <c r="K777" i="8"/>
  <c r="J777" i="8"/>
  <c r="I777" i="8"/>
  <c r="H777" i="8"/>
  <c r="G777" i="8"/>
  <c r="F777" i="8"/>
  <c r="E777" i="8"/>
  <c r="AE776" i="8"/>
  <c r="V776" i="8"/>
  <c r="AH776" i="8" s="1"/>
  <c r="U776" i="8"/>
  <c r="T776" i="8"/>
  <c r="K776" i="8"/>
  <c r="J776" i="8"/>
  <c r="I776" i="8"/>
  <c r="H776" i="8"/>
  <c r="G776" i="8"/>
  <c r="F776" i="8"/>
  <c r="E776" i="8"/>
  <c r="AE775" i="8"/>
  <c r="V775" i="8"/>
  <c r="AH775" i="8" s="1"/>
  <c r="U775" i="8"/>
  <c r="T775" i="8"/>
  <c r="K775" i="8"/>
  <c r="J775" i="8"/>
  <c r="I775" i="8"/>
  <c r="H775" i="8"/>
  <c r="G775" i="8"/>
  <c r="F775" i="8"/>
  <c r="E775" i="8"/>
  <c r="AE774" i="8"/>
  <c r="V774" i="8"/>
  <c r="AH774" i="8" s="1"/>
  <c r="U774" i="8"/>
  <c r="T774" i="8"/>
  <c r="M774" i="8"/>
  <c r="K774" i="8"/>
  <c r="J774" i="8"/>
  <c r="I774" i="8"/>
  <c r="H774" i="8"/>
  <c r="G774" i="8"/>
  <c r="F774" i="8"/>
  <c r="E774" i="8"/>
  <c r="AE773" i="8"/>
  <c r="V773" i="8"/>
  <c r="AH773" i="8" s="1"/>
  <c r="U773" i="8"/>
  <c r="T773" i="8"/>
  <c r="M773" i="8"/>
  <c r="K773" i="8"/>
  <c r="J773" i="8"/>
  <c r="I773" i="8"/>
  <c r="H773" i="8"/>
  <c r="G773" i="8"/>
  <c r="F773" i="8"/>
  <c r="E773" i="8"/>
  <c r="AE772" i="8"/>
  <c r="V772" i="8"/>
  <c r="AH772" i="8" s="1"/>
  <c r="U772" i="8"/>
  <c r="T772" i="8"/>
  <c r="M772" i="8"/>
  <c r="K772" i="8"/>
  <c r="J772" i="8"/>
  <c r="I772" i="8"/>
  <c r="H772" i="8"/>
  <c r="G772" i="8"/>
  <c r="F772" i="8"/>
  <c r="E772" i="8"/>
  <c r="AE771" i="8"/>
  <c r="V771" i="8"/>
  <c r="AH771" i="8" s="1"/>
  <c r="U771" i="8"/>
  <c r="T771" i="8"/>
  <c r="M771" i="8"/>
  <c r="K771" i="8"/>
  <c r="J771" i="8"/>
  <c r="I771" i="8"/>
  <c r="H771" i="8"/>
  <c r="G771" i="8"/>
  <c r="F771" i="8"/>
  <c r="E771" i="8"/>
  <c r="AE770" i="8"/>
  <c r="V770" i="8"/>
  <c r="AH770" i="8" s="1"/>
  <c r="U770" i="8"/>
  <c r="T770" i="8"/>
  <c r="M770" i="8"/>
  <c r="K770" i="8"/>
  <c r="J770" i="8"/>
  <c r="I770" i="8"/>
  <c r="H770" i="8"/>
  <c r="G770" i="8"/>
  <c r="F770" i="8"/>
  <c r="E770" i="8"/>
  <c r="AE769" i="8"/>
  <c r="V769" i="8"/>
  <c r="AH769" i="8" s="1"/>
  <c r="U769" i="8"/>
  <c r="T769" i="8"/>
  <c r="M769" i="8"/>
  <c r="K769" i="8"/>
  <c r="J769" i="8"/>
  <c r="I769" i="8"/>
  <c r="H769" i="8"/>
  <c r="G769" i="8"/>
  <c r="F769" i="8"/>
  <c r="E769" i="8"/>
  <c r="AE768" i="8"/>
  <c r="V768" i="8"/>
  <c r="AH768" i="8" s="1"/>
  <c r="U768" i="8"/>
  <c r="T768" i="8"/>
  <c r="M768" i="8"/>
  <c r="K768" i="8"/>
  <c r="J768" i="8"/>
  <c r="I768" i="8"/>
  <c r="H768" i="8"/>
  <c r="G768" i="8"/>
  <c r="F768" i="8"/>
  <c r="E768" i="8"/>
  <c r="AE767" i="8"/>
  <c r="V767" i="8"/>
  <c r="AH767" i="8" s="1"/>
  <c r="U767" i="8"/>
  <c r="T767" i="8"/>
  <c r="M767" i="8"/>
  <c r="K767" i="8"/>
  <c r="J767" i="8"/>
  <c r="I767" i="8"/>
  <c r="H767" i="8"/>
  <c r="G767" i="8"/>
  <c r="F767" i="8"/>
  <c r="E767" i="8"/>
  <c r="AE766" i="8"/>
  <c r="V766" i="8"/>
  <c r="AH766" i="8" s="1"/>
  <c r="U766" i="8"/>
  <c r="T766" i="8"/>
  <c r="M766" i="8"/>
  <c r="K766" i="8"/>
  <c r="J766" i="8"/>
  <c r="I766" i="8"/>
  <c r="H766" i="8"/>
  <c r="G766" i="8"/>
  <c r="F766" i="8"/>
  <c r="E766" i="8"/>
  <c r="AE765" i="8"/>
  <c r="V765" i="8"/>
  <c r="AH765" i="8" s="1"/>
  <c r="U765" i="8"/>
  <c r="T765" i="8"/>
  <c r="M765" i="8"/>
  <c r="K765" i="8"/>
  <c r="J765" i="8"/>
  <c r="I765" i="8"/>
  <c r="H765" i="8"/>
  <c r="G765" i="8"/>
  <c r="F765" i="8"/>
  <c r="E765" i="8"/>
  <c r="AE764" i="8"/>
  <c r="V764" i="8"/>
  <c r="AH764" i="8" s="1"/>
  <c r="U764" i="8"/>
  <c r="T764" i="8"/>
  <c r="M764" i="8"/>
  <c r="K764" i="8"/>
  <c r="J764" i="8"/>
  <c r="I764" i="8"/>
  <c r="H764" i="8"/>
  <c r="G764" i="8"/>
  <c r="F764" i="8"/>
  <c r="E764" i="8"/>
  <c r="AE763" i="8"/>
  <c r="V763" i="8"/>
  <c r="AH763" i="8" s="1"/>
  <c r="U763" i="8"/>
  <c r="T763" i="8"/>
  <c r="M763" i="8"/>
  <c r="K763" i="8"/>
  <c r="J763" i="8"/>
  <c r="I763" i="8"/>
  <c r="H763" i="8"/>
  <c r="G763" i="8"/>
  <c r="F763" i="8"/>
  <c r="E763" i="8"/>
  <c r="AE762" i="8"/>
  <c r="V762" i="8"/>
  <c r="AH762" i="8" s="1"/>
  <c r="U762" i="8"/>
  <c r="T762" i="8"/>
  <c r="M762" i="8"/>
  <c r="K762" i="8"/>
  <c r="J762" i="8"/>
  <c r="I762" i="8"/>
  <c r="H762" i="8"/>
  <c r="G762" i="8"/>
  <c r="F762" i="8"/>
  <c r="E762" i="8"/>
  <c r="AE761" i="8"/>
  <c r="V761" i="8"/>
  <c r="AH761" i="8" s="1"/>
  <c r="U761" i="8"/>
  <c r="T761" i="8"/>
  <c r="M761" i="8"/>
  <c r="K761" i="8"/>
  <c r="J761" i="8"/>
  <c r="I761" i="8"/>
  <c r="H761" i="8"/>
  <c r="G761" i="8"/>
  <c r="F761" i="8"/>
  <c r="E761" i="8"/>
  <c r="AE760" i="8"/>
  <c r="V760" i="8"/>
  <c r="AH760" i="8" s="1"/>
  <c r="U760" i="8"/>
  <c r="T760" i="8"/>
  <c r="M760" i="8"/>
  <c r="K760" i="8"/>
  <c r="J760" i="8"/>
  <c r="I760" i="8"/>
  <c r="H760" i="8"/>
  <c r="G760" i="8"/>
  <c r="F760" i="8"/>
  <c r="E760" i="8"/>
  <c r="AE759" i="8"/>
  <c r="V759" i="8"/>
  <c r="AH759" i="8" s="1"/>
  <c r="U759" i="8"/>
  <c r="T759" i="8"/>
  <c r="M759" i="8"/>
  <c r="K759" i="8"/>
  <c r="J759" i="8"/>
  <c r="I759" i="8"/>
  <c r="H759" i="8"/>
  <c r="G759" i="8"/>
  <c r="F759" i="8"/>
  <c r="E759" i="8"/>
  <c r="AE758" i="8"/>
  <c r="V758" i="8"/>
  <c r="AH758" i="8" s="1"/>
  <c r="U758" i="8"/>
  <c r="T758" i="8"/>
  <c r="M758" i="8"/>
  <c r="K758" i="8"/>
  <c r="J758" i="8"/>
  <c r="I758" i="8"/>
  <c r="H758" i="8"/>
  <c r="G758" i="8"/>
  <c r="F758" i="8"/>
  <c r="E758" i="8"/>
  <c r="AE757" i="8"/>
  <c r="V757" i="8"/>
  <c r="AH757" i="8" s="1"/>
  <c r="U757" i="8"/>
  <c r="T757" i="8"/>
  <c r="M757" i="8"/>
  <c r="K757" i="8"/>
  <c r="J757" i="8"/>
  <c r="I757" i="8"/>
  <c r="H757" i="8"/>
  <c r="G757" i="8"/>
  <c r="F757" i="8"/>
  <c r="E757" i="8"/>
  <c r="AE756" i="8"/>
  <c r="V756" i="8"/>
  <c r="AH756" i="8" s="1"/>
  <c r="U756" i="8"/>
  <c r="T756" i="8"/>
  <c r="M756" i="8"/>
  <c r="K756" i="8"/>
  <c r="J756" i="8"/>
  <c r="I756" i="8"/>
  <c r="H756" i="8"/>
  <c r="G756" i="8"/>
  <c r="F756" i="8"/>
  <c r="E756" i="8"/>
  <c r="AE755" i="8"/>
  <c r="V755" i="8"/>
  <c r="AH755" i="8" s="1"/>
  <c r="U755" i="8"/>
  <c r="T755" i="8"/>
  <c r="M755" i="8"/>
  <c r="K755" i="8"/>
  <c r="J755" i="8"/>
  <c r="I755" i="8"/>
  <c r="H755" i="8"/>
  <c r="G755" i="8"/>
  <c r="F755" i="8"/>
  <c r="E755" i="8"/>
  <c r="AE754" i="8"/>
  <c r="V754" i="8"/>
  <c r="AH754" i="8" s="1"/>
  <c r="U754" i="8"/>
  <c r="T754" i="8"/>
  <c r="M754" i="8"/>
  <c r="K754" i="8"/>
  <c r="J754" i="8"/>
  <c r="I754" i="8"/>
  <c r="H754" i="8"/>
  <c r="G754" i="8"/>
  <c r="F754" i="8"/>
  <c r="E754" i="8"/>
  <c r="AE753" i="8"/>
  <c r="V753" i="8"/>
  <c r="AH753" i="8" s="1"/>
  <c r="U753" i="8"/>
  <c r="T753" i="8"/>
  <c r="K753" i="8"/>
  <c r="J753" i="8"/>
  <c r="I753" i="8"/>
  <c r="H753" i="8"/>
  <c r="F753" i="8"/>
  <c r="E753" i="8"/>
  <c r="AE752" i="8"/>
  <c r="V752" i="8"/>
  <c r="AH752" i="8" s="1"/>
  <c r="U752" i="8"/>
  <c r="T752" i="8"/>
  <c r="M752" i="8"/>
  <c r="K752" i="8"/>
  <c r="J752" i="8"/>
  <c r="I752" i="8"/>
  <c r="H752" i="8"/>
  <c r="G752" i="8"/>
  <c r="F752" i="8"/>
  <c r="E752" i="8"/>
  <c r="AE751" i="8"/>
  <c r="V751" i="8"/>
  <c r="AH751" i="8" s="1"/>
  <c r="U751" i="8"/>
  <c r="T751" i="8"/>
  <c r="M751" i="8"/>
  <c r="K751" i="8"/>
  <c r="J751" i="8"/>
  <c r="I751" i="8"/>
  <c r="H751" i="8"/>
  <c r="G751" i="8"/>
  <c r="F751" i="8"/>
  <c r="E751" i="8"/>
  <c r="AE750" i="8"/>
  <c r="V750" i="8"/>
  <c r="AH750" i="8" s="1"/>
  <c r="U750" i="8"/>
  <c r="T750" i="8"/>
  <c r="M750" i="8"/>
  <c r="K750" i="8"/>
  <c r="J750" i="8"/>
  <c r="I750" i="8"/>
  <c r="H750" i="8"/>
  <c r="G750" i="8"/>
  <c r="F750" i="8"/>
  <c r="E750" i="8"/>
  <c r="AE749" i="8"/>
  <c r="V749" i="8"/>
  <c r="AH749" i="8" s="1"/>
  <c r="U749" i="8"/>
  <c r="T749" i="8"/>
  <c r="M749" i="8"/>
  <c r="K749" i="8"/>
  <c r="J749" i="8"/>
  <c r="I749" i="8"/>
  <c r="H749" i="8"/>
  <c r="G749" i="8"/>
  <c r="F749" i="8"/>
  <c r="E749" i="8"/>
  <c r="AE748" i="8"/>
  <c r="V748" i="8"/>
  <c r="AH748" i="8" s="1"/>
  <c r="U748" i="8"/>
  <c r="T748" i="8"/>
  <c r="M748" i="8"/>
  <c r="K748" i="8"/>
  <c r="J748" i="8"/>
  <c r="I748" i="8"/>
  <c r="H748" i="8"/>
  <c r="G748" i="8"/>
  <c r="F748" i="8"/>
  <c r="E748" i="8"/>
  <c r="AE747" i="8"/>
  <c r="V747" i="8"/>
  <c r="AH747" i="8" s="1"/>
  <c r="U747" i="8"/>
  <c r="T747" i="8"/>
  <c r="M747" i="8"/>
  <c r="K747" i="8"/>
  <c r="J747" i="8"/>
  <c r="I747" i="8"/>
  <c r="H747" i="8"/>
  <c r="G747" i="8"/>
  <c r="F747" i="8"/>
  <c r="E747" i="8"/>
  <c r="AE746" i="8"/>
  <c r="V746" i="8"/>
  <c r="AH746" i="8" s="1"/>
  <c r="U746" i="8"/>
  <c r="T746" i="8"/>
  <c r="M746" i="8"/>
  <c r="K746" i="8"/>
  <c r="J746" i="8"/>
  <c r="I746" i="8"/>
  <c r="H746" i="8"/>
  <c r="G746" i="8"/>
  <c r="F746" i="8"/>
  <c r="E746" i="8"/>
  <c r="AE745" i="8"/>
  <c r="V745" i="8"/>
  <c r="AH745" i="8" s="1"/>
  <c r="U745" i="8"/>
  <c r="T745" i="8"/>
  <c r="M745" i="8"/>
  <c r="K745" i="8"/>
  <c r="J745" i="8"/>
  <c r="I745" i="8"/>
  <c r="H745" i="8"/>
  <c r="G745" i="8"/>
  <c r="F745" i="8"/>
  <c r="E745" i="8"/>
  <c r="AE744" i="8"/>
  <c r="V744" i="8"/>
  <c r="AH744" i="8" s="1"/>
  <c r="U744" i="8"/>
  <c r="T744" i="8"/>
  <c r="M744" i="8"/>
  <c r="K744" i="8"/>
  <c r="J744" i="8"/>
  <c r="I744" i="8"/>
  <c r="H744" i="8"/>
  <c r="G744" i="8"/>
  <c r="F744" i="8"/>
  <c r="E744" i="8"/>
  <c r="AE743" i="8"/>
  <c r="V743" i="8"/>
  <c r="AH743" i="8" s="1"/>
  <c r="U743" i="8"/>
  <c r="T743" i="8"/>
  <c r="M743" i="8"/>
  <c r="K743" i="8"/>
  <c r="J743" i="8"/>
  <c r="I743" i="8"/>
  <c r="H743" i="8"/>
  <c r="G743" i="8"/>
  <c r="F743" i="8"/>
  <c r="E743" i="8"/>
  <c r="AE742" i="8"/>
  <c r="V742" i="8"/>
  <c r="AH742" i="8" s="1"/>
  <c r="U742" i="8"/>
  <c r="T742" i="8"/>
  <c r="M742" i="8"/>
  <c r="K742" i="8"/>
  <c r="J742" i="8"/>
  <c r="I742" i="8"/>
  <c r="H742" i="8"/>
  <c r="G742" i="8"/>
  <c r="F742" i="8"/>
  <c r="E742" i="8"/>
  <c r="AE741" i="8"/>
  <c r="V741" i="8"/>
  <c r="AH741" i="8" s="1"/>
  <c r="U741" i="8"/>
  <c r="T741" i="8"/>
  <c r="M741" i="8"/>
  <c r="K741" i="8"/>
  <c r="J741" i="8"/>
  <c r="I741" i="8"/>
  <c r="H741" i="8"/>
  <c r="G741" i="8"/>
  <c r="F741" i="8"/>
  <c r="E741" i="8"/>
  <c r="AE740" i="8"/>
  <c r="V740" i="8"/>
  <c r="AH740" i="8" s="1"/>
  <c r="U740" i="8"/>
  <c r="T740" i="8"/>
  <c r="M740" i="8"/>
  <c r="K740" i="8"/>
  <c r="J740" i="8"/>
  <c r="I740" i="8"/>
  <c r="H740" i="8"/>
  <c r="G740" i="8"/>
  <c r="F740" i="8"/>
  <c r="E740" i="8"/>
  <c r="AE739" i="8"/>
  <c r="V739" i="8"/>
  <c r="AH739" i="8" s="1"/>
  <c r="U739" i="8"/>
  <c r="T739" i="8"/>
  <c r="M739" i="8"/>
  <c r="K739" i="8"/>
  <c r="J739" i="8"/>
  <c r="I739" i="8"/>
  <c r="H739" i="8"/>
  <c r="G739" i="8"/>
  <c r="F739" i="8"/>
  <c r="E739" i="8"/>
  <c r="AE738" i="8"/>
  <c r="V738" i="8"/>
  <c r="AH738" i="8" s="1"/>
  <c r="U738" i="8"/>
  <c r="T738" i="8"/>
  <c r="M738" i="8"/>
  <c r="K738" i="8"/>
  <c r="J738" i="8"/>
  <c r="I738" i="8"/>
  <c r="H738" i="8"/>
  <c r="G738" i="8"/>
  <c r="F738" i="8"/>
  <c r="E738" i="8"/>
  <c r="AE737" i="8"/>
  <c r="V737" i="8"/>
  <c r="AH737" i="8" s="1"/>
  <c r="U737" i="8"/>
  <c r="T737" i="8"/>
  <c r="M737" i="8"/>
  <c r="K737" i="8"/>
  <c r="J737" i="8"/>
  <c r="I737" i="8"/>
  <c r="H737" i="8"/>
  <c r="G737" i="8"/>
  <c r="F737" i="8"/>
  <c r="E737" i="8"/>
  <c r="AE736" i="8"/>
  <c r="V736" i="8"/>
  <c r="AH736" i="8" s="1"/>
  <c r="U736" i="8"/>
  <c r="T736" i="8"/>
  <c r="M736" i="8"/>
  <c r="K736" i="8"/>
  <c r="J736" i="8"/>
  <c r="I736" i="8"/>
  <c r="H736" i="8"/>
  <c r="G736" i="8"/>
  <c r="F736" i="8"/>
  <c r="E736" i="8"/>
  <c r="AE735" i="8"/>
  <c r="V735" i="8"/>
  <c r="AH735" i="8" s="1"/>
  <c r="U735" i="8"/>
  <c r="T735" i="8"/>
  <c r="M735" i="8"/>
  <c r="K735" i="8"/>
  <c r="J735" i="8"/>
  <c r="I735" i="8"/>
  <c r="H735" i="8"/>
  <c r="G735" i="8"/>
  <c r="F735" i="8"/>
  <c r="E735" i="8"/>
  <c r="AE734" i="8"/>
  <c r="V734" i="8"/>
  <c r="AH734" i="8" s="1"/>
  <c r="U734" i="8"/>
  <c r="T734" i="8"/>
  <c r="M734" i="8"/>
  <c r="K734" i="8"/>
  <c r="J734" i="8"/>
  <c r="I734" i="8"/>
  <c r="H734" i="8"/>
  <c r="G734" i="8"/>
  <c r="F734" i="8"/>
  <c r="E734" i="8"/>
  <c r="AE733" i="8"/>
  <c r="V733" i="8"/>
  <c r="AH733" i="8" s="1"/>
  <c r="U733" i="8"/>
  <c r="T733" i="8"/>
  <c r="M733" i="8"/>
  <c r="K733" i="8"/>
  <c r="J733" i="8"/>
  <c r="I733" i="8"/>
  <c r="H733" i="8"/>
  <c r="G733" i="8"/>
  <c r="F733" i="8"/>
  <c r="E733" i="8"/>
  <c r="AE732" i="8"/>
  <c r="V732" i="8"/>
  <c r="AH732" i="8" s="1"/>
  <c r="U732" i="8"/>
  <c r="T732" i="8"/>
  <c r="M732" i="8"/>
  <c r="K732" i="8"/>
  <c r="J732" i="8"/>
  <c r="I732" i="8"/>
  <c r="H732" i="8"/>
  <c r="G732" i="8"/>
  <c r="F732" i="8"/>
  <c r="E732" i="8"/>
  <c r="V731" i="8"/>
  <c r="AH731" i="8" s="1"/>
  <c r="U731" i="8"/>
  <c r="T731" i="8"/>
  <c r="M731" i="8"/>
  <c r="K731" i="8"/>
  <c r="J731" i="8"/>
  <c r="I731" i="8"/>
  <c r="H731" i="8"/>
  <c r="G731" i="8"/>
  <c r="F731" i="8"/>
  <c r="E731" i="8"/>
  <c r="AE730" i="8"/>
  <c r="V730" i="8"/>
  <c r="AH730" i="8" s="1"/>
  <c r="U730" i="8"/>
  <c r="T730" i="8"/>
  <c r="M730" i="8"/>
  <c r="K730" i="8"/>
  <c r="J730" i="8"/>
  <c r="I730" i="8"/>
  <c r="H730" i="8"/>
  <c r="G730" i="8"/>
  <c r="F730" i="8"/>
  <c r="E730" i="8"/>
  <c r="AE729" i="8"/>
  <c r="V729" i="8"/>
  <c r="AH729" i="8" s="1"/>
  <c r="U729" i="8"/>
  <c r="T729" i="8"/>
  <c r="M729" i="8"/>
  <c r="K729" i="8"/>
  <c r="J729" i="8"/>
  <c r="I729" i="8"/>
  <c r="H729" i="8"/>
  <c r="G729" i="8"/>
  <c r="F729" i="8"/>
  <c r="E729" i="8"/>
  <c r="AE728" i="8"/>
  <c r="V728" i="8"/>
  <c r="AH728" i="8" s="1"/>
  <c r="U728" i="8"/>
  <c r="T728" i="8"/>
  <c r="M728" i="8"/>
  <c r="K728" i="8"/>
  <c r="J728" i="8"/>
  <c r="I728" i="8"/>
  <c r="H728" i="8"/>
  <c r="G728" i="8"/>
  <c r="F728" i="8"/>
  <c r="E728" i="8"/>
  <c r="AE727" i="8"/>
  <c r="V727" i="8"/>
  <c r="AH727" i="8" s="1"/>
  <c r="U727" i="8"/>
  <c r="T727" i="8"/>
  <c r="M727" i="8"/>
  <c r="K727" i="8"/>
  <c r="J727" i="8"/>
  <c r="I727" i="8"/>
  <c r="H727" i="8"/>
  <c r="G727" i="8"/>
  <c r="F727" i="8"/>
  <c r="E727" i="8"/>
  <c r="AE726" i="8"/>
  <c r="V726" i="8"/>
  <c r="AH726" i="8" s="1"/>
  <c r="U726" i="8"/>
  <c r="T726" i="8"/>
  <c r="M726" i="8"/>
  <c r="K726" i="8"/>
  <c r="J726" i="8"/>
  <c r="I726" i="8"/>
  <c r="H726" i="8"/>
  <c r="G726" i="8"/>
  <c r="F726" i="8"/>
  <c r="E726" i="8"/>
  <c r="AE725" i="8"/>
  <c r="V725" i="8"/>
  <c r="AH725" i="8" s="1"/>
  <c r="U725" i="8"/>
  <c r="T725" i="8"/>
  <c r="M725" i="8"/>
  <c r="K725" i="8"/>
  <c r="J725" i="8"/>
  <c r="I725" i="8"/>
  <c r="H725" i="8"/>
  <c r="G725" i="8"/>
  <c r="F725" i="8"/>
  <c r="E725" i="8"/>
  <c r="AE724" i="8"/>
  <c r="V724" i="8"/>
  <c r="AH724" i="8" s="1"/>
  <c r="U724" i="8"/>
  <c r="T724" i="8"/>
  <c r="M724" i="8"/>
  <c r="K724" i="8"/>
  <c r="J724" i="8"/>
  <c r="I724" i="8"/>
  <c r="H724" i="8"/>
  <c r="G724" i="8"/>
  <c r="F724" i="8"/>
  <c r="E724" i="8"/>
  <c r="AE723" i="8"/>
  <c r="V723" i="8"/>
  <c r="AH723" i="8" s="1"/>
  <c r="U723" i="8"/>
  <c r="T723" i="8"/>
  <c r="M723" i="8"/>
  <c r="K723" i="8"/>
  <c r="J723" i="8"/>
  <c r="I723" i="8"/>
  <c r="H723" i="8"/>
  <c r="G723" i="8"/>
  <c r="F723" i="8"/>
  <c r="E723" i="8"/>
  <c r="AE722" i="8"/>
  <c r="V722" i="8"/>
  <c r="AH722" i="8" s="1"/>
  <c r="U722" i="8"/>
  <c r="T722" i="8"/>
  <c r="M722" i="8"/>
  <c r="K722" i="8"/>
  <c r="J722" i="8"/>
  <c r="I722" i="8"/>
  <c r="H722" i="8"/>
  <c r="G722" i="8"/>
  <c r="F722" i="8"/>
  <c r="E722" i="8"/>
  <c r="V721" i="8"/>
  <c r="AH721" i="8" s="1"/>
  <c r="U721" i="8"/>
  <c r="T721" i="8"/>
  <c r="M721" i="8"/>
  <c r="K721" i="8"/>
  <c r="J721" i="8"/>
  <c r="I721" i="8"/>
  <c r="H721" i="8"/>
  <c r="G721" i="8"/>
  <c r="F721" i="8"/>
  <c r="E721" i="8"/>
  <c r="AE720" i="8"/>
  <c r="V720" i="8"/>
  <c r="AH720" i="8" s="1"/>
  <c r="U720" i="8"/>
  <c r="T720" i="8"/>
  <c r="M720" i="8"/>
  <c r="K720" i="8"/>
  <c r="J720" i="8"/>
  <c r="I720" i="8"/>
  <c r="H720" i="8"/>
  <c r="G720" i="8"/>
  <c r="F720" i="8"/>
  <c r="E720" i="8"/>
  <c r="AE719" i="8"/>
  <c r="V719" i="8"/>
  <c r="AH719" i="8" s="1"/>
  <c r="U719" i="8"/>
  <c r="T719" i="8"/>
  <c r="M719" i="8"/>
  <c r="K719" i="8"/>
  <c r="J719" i="8"/>
  <c r="I719" i="8"/>
  <c r="H719" i="8"/>
  <c r="G719" i="8"/>
  <c r="F719" i="8"/>
  <c r="E719" i="8"/>
  <c r="AE718" i="8"/>
  <c r="V718" i="8"/>
  <c r="AH718" i="8" s="1"/>
  <c r="U718" i="8"/>
  <c r="T718" i="8"/>
  <c r="M718" i="8"/>
  <c r="K718" i="8"/>
  <c r="J718" i="8"/>
  <c r="I718" i="8"/>
  <c r="H718" i="8"/>
  <c r="G718" i="8"/>
  <c r="F718" i="8"/>
  <c r="E718" i="8"/>
  <c r="AE717" i="8"/>
  <c r="V717" i="8"/>
  <c r="AH717" i="8" s="1"/>
  <c r="U717" i="8"/>
  <c r="T717" i="8"/>
  <c r="M717" i="8"/>
  <c r="K717" i="8"/>
  <c r="J717" i="8"/>
  <c r="I717" i="8"/>
  <c r="H717" i="8"/>
  <c r="G717" i="8"/>
  <c r="F717" i="8"/>
  <c r="E717" i="8"/>
  <c r="AE716" i="8"/>
  <c r="V716" i="8"/>
  <c r="AH716" i="8" s="1"/>
  <c r="U716" i="8"/>
  <c r="T716" i="8"/>
  <c r="M716" i="8"/>
  <c r="K716" i="8"/>
  <c r="J716" i="8"/>
  <c r="I716" i="8"/>
  <c r="H716" i="8"/>
  <c r="G716" i="8"/>
  <c r="F716" i="8"/>
  <c r="E716" i="8"/>
  <c r="AE715" i="8"/>
  <c r="V715" i="8"/>
  <c r="AH715" i="8" s="1"/>
  <c r="U715" i="8"/>
  <c r="T715" i="8"/>
  <c r="M715" i="8"/>
  <c r="K715" i="8"/>
  <c r="J715" i="8"/>
  <c r="I715" i="8"/>
  <c r="H715" i="8"/>
  <c r="G715" i="8"/>
  <c r="F715" i="8"/>
  <c r="E715" i="8"/>
  <c r="V714" i="8"/>
  <c r="AH714" i="8" s="1"/>
  <c r="U714" i="8"/>
  <c r="T714" i="8"/>
  <c r="M714" i="8"/>
  <c r="K714" i="8"/>
  <c r="J714" i="8"/>
  <c r="I714" i="8"/>
  <c r="H714" i="8"/>
  <c r="G714" i="8"/>
  <c r="F714" i="8"/>
  <c r="E714" i="8"/>
  <c r="AE713" i="8"/>
  <c r="V713" i="8"/>
  <c r="AH713" i="8" s="1"/>
  <c r="U713" i="8"/>
  <c r="T713" i="8"/>
  <c r="M713" i="8"/>
  <c r="K713" i="8"/>
  <c r="J713" i="8"/>
  <c r="I713" i="8"/>
  <c r="H713" i="8"/>
  <c r="G713" i="8"/>
  <c r="F713" i="8"/>
  <c r="E713" i="8"/>
  <c r="AE712" i="8"/>
  <c r="V712" i="8"/>
  <c r="AH712" i="8" s="1"/>
  <c r="U712" i="8"/>
  <c r="T712" i="8"/>
  <c r="M712" i="8"/>
  <c r="K712" i="8"/>
  <c r="J712" i="8"/>
  <c r="I712" i="8"/>
  <c r="H712" i="8"/>
  <c r="G712" i="8"/>
  <c r="F712" i="8"/>
  <c r="E712" i="8"/>
  <c r="AE711" i="8"/>
  <c r="V711" i="8"/>
  <c r="AH711" i="8" s="1"/>
  <c r="U711" i="8"/>
  <c r="T711" i="8"/>
  <c r="M711" i="8"/>
  <c r="K711" i="8"/>
  <c r="J711" i="8"/>
  <c r="I711" i="8"/>
  <c r="H711" i="8"/>
  <c r="G711" i="8"/>
  <c r="F711" i="8"/>
  <c r="E711" i="8"/>
  <c r="AE710" i="8"/>
  <c r="V710" i="8"/>
  <c r="AH710" i="8" s="1"/>
  <c r="U710" i="8"/>
  <c r="T710" i="8"/>
  <c r="M710" i="8"/>
  <c r="K710" i="8"/>
  <c r="J710" i="8"/>
  <c r="I710" i="8"/>
  <c r="H710" i="8"/>
  <c r="G710" i="8"/>
  <c r="F710" i="8"/>
  <c r="E710" i="8"/>
  <c r="AE709" i="8"/>
  <c r="V709" i="8"/>
  <c r="AH709" i="8" s="1"/>
  <c r="U709" i="8"/>
  <c r="T709" i="8"/>
  <c r="M709" i="8"/>
  <c r="K709" i="8"/>
  <c r="J709" i="8"/>
  <c r="I709" i="8"/>
  <c r="H709" i="8"/>
  <c r="G709" i="8"/>
  <c r="F709" i="8"/>
  <c r="E709" i="8"/>
  <c r="AE708" i="8"/>
  <c r="V708" i="8"/>
  <c r="AH708" i="8" s="1"/>
  <c r="U708" i="8"/>
  <c r="T708" i="8"/>
  <c r="M708" i="8"/>
  <c r="K708" i="8"/>
  <c r="J708" i="8"/>
  <c r="I708" i="8"/>
  <c r="H708" i="8"/>
  <c r="G708" i="8"/>
  <c r="F708" i="8"/>
  <c r="E708" i="8"/>
  <c r="AE707" i="8"/>
  <c r="V707" i="8"/>
  <c r="AH707" i="8" s="1"/>
  <c r="U707" i="8"/>
  <c r="T707" i="8"/>
  <c r="M707" i="8"/>
  <c r="K707" i="8"/>
  <c r="J707" i="8"/>
  <c r="I707" i="8"/>
  <c r="H707" i="8"/>
  <c r="G707" i="8"/>
  <c r="F707" i="8"/>
  <c r="E707" i="8"/>
  <c r="V706" i="8"/>
  <c r="AH706" i="8" s="1"/>
  <c r="U706" i="8"/>
  <c r="T706" i="8"/>
  <c r="K706" i="8"/>
  <c r="J706" i="8"/>
  <c r="I706" i="8"/>
  <c r="H706" i="8"/>
  <c r="G706" i="8"/>
  <c r="F706" i="8"/>
  <c r="E706" i="8"/>
  <c r="AE705" i="8"/>
  <c r="V705" i="8"/>
  <c r="AH705" i="8" s="1"/>
  <c r="U705" i="8"/>
  <c r="T705" i="8"/>
  <c r="M705" i="8"/>
  <c r="K705" i="8"/>
  <c r="J705" i="8"/>
  <c r="I705" i="8"/>
  <c r="H705" i="8"/>
  <c r="G705" i="8"/>
  <c r="F705" i="8"/>
  <c r="E705" i="8"/>
  <c r="AE704" i="8"/>
  <c r="V704" i="8"/>
  <c r="AH704" i="8" s="1"/>
  <c r="U704" i="8"/>
  <c r="T704" i="8"/>
  <c r="M704" i="8"/>
  <c r="K704" i="8"/>
  <c r="J704" i="8"/>
  <c r="I704" i="8"/>
  <c r="H704" i="8"/>
  <c r="G704" i="8"/>
  <c r="F704" i="8"/>
  <c r="E704" i="8"/>
  <c r="AE703" i="8"/>
  <c r="V703" i="8"/>
  <c r="AH703" i="8" s="1"/>
  <c r="U703" i="8"/>
  <c r="T703" i="8"/>
  <c r="M703" i="8"/>
  <c r="K703" i="8"/>
  <c r="J703" i="8"/>
  <c r="I703" i="8"/>
  <c r="H703" i="8"/>
  <c r="G703" i="8"/>
  <c r="F703" i="8"/>
  <c r="E703" i="8"/>
  <c r="AE702" i="8"/>
  <c r="V702" i="8"/>
  <c r="AH702" i="8" s="1"/>
  <c r="U702" i="8"/>
  <c r="T702" i="8"/>
  <c r="M702" i="8"/>
  <c r="K702" i="8"/>
  <c r="J702" i="8"/>
  <c r="I702" i="8"/>
  <c r="H702" i="8"/>
  <c r="G702" i="8"/>
  <c r="F702" i="8"/>
  <c r="E702" i="8"/>
  <c r="AE701" i="8"/>
  <c r="V701" i="8"/>
  <c r="AH701" i="8" s="1"/>
  <c r="U701" i="8"/>
  <c r="T701" i="8"/>
  <c r="M701" i="8"/>
  <c r="K701" i="8"/>
  <c r="J701" i="8"/>
  <c r="I701" i="8"/>
  <c r="H701" i="8"/>
  <c r="G701" i="8"/>
  <c r="F701" i="8"/>
  <c r="E701" i="8"/>
  <c r="AE700" i="8"/>
  <c r="V700" i="8"/>
  <c r="AH700" i="8" s="1"/>
  <c r="U700" i="8"/>
  <c r="T700" i="8"/>
  <c r="M700" i="8"/>
  <c r="K700" i="8"/>
  <c r="J700" i="8"/>
  <c r="I700" i="8"/>
  <c r="H700" i="8"/>
  <c r="G700" i="8"/>
  <c r="F700" i="8"/>
  <c r="E700" i="8"/>
  <c r="AE699" i="8"/>
  <c r="V699" i="8"/>
  <c r="AH699" i="8" s="1"/>
  <c r="U699" i="8"/>
  <c r="T699" i="8"/>
  <c r="M699" i="8"/>
  <c r="K699" i="8"/>
  <c r="J699" i="8"/>
  <c r="I699" i="8"/>
  <c r="H699" i="8"/>
  <c r="G699" i="8"/>
  <c r="F699" i="8"/>
  <c r="E699" i="8"/>
  <c r="AE698" i="8"/>
  <c r="V698" i="8"/>
  <c r="AH698" i="8" s="1"/>
  <c r="U698" i="8"/>
  <c r="T698" i="8"/>
  <c r="K698" i="8"/>
  <c r="J698" i="8"/>
  <c r="I698" i="8"/>
  <c r="H698" i="8"/>
  <c r="G698" i="8"/>
  <c r="F698" i="8"/>
  <c r="E698" i="8"/>
  <c r="AE697" i="8"/>
  <c r="V697" i="8"/>
  <c r="AH697" i="8" s="1"/>
  <c r="U697" i="8"/>
  <c r="T697" i="8"/>
  <c r="M697" i="8"/>
  <c r="K697" i="8"/>
  <c r="J697" i="8"/>
  <c r="I697" i="8"/>
  <c r="H697" i="8"/>
  <c r="G697" i="8"/>
  <c r="F697" i="8"/>
  <c r="E697" i="8"/>
  <c r="V696" i="8"/>
  <c r="AH696" i="8" s="1"/>
  <c r="U696" i="8"/>
  <c r="T696" i="8"/>
  <c r="M696" i="8"/>
  <c r="K696" i="8"/>
  <c r="J696" i="8"/>
  <c r="I696" i="8"/>
  <c r="H696" i="8"/>
  <c r="G696" i="8"/>
  <c r="F696" i="8"/>
  <c r="E696" i="8"/>
  <c r="AE695" i="8"/>
  <c r="V695" i="8"/>
  <c r="AH695" i="8" s="1"/>
  <c r="U695" i="8"/>
  <c r="T695" i="8"/>
  <c r="M695" i="8"/>
  <c r="K695" i="8"/>
  <c r="J695" i="8"/>
  <c r="I695" i="8"/>
  <c r="H695" i="8"/>
  <c r="G695" i="8"/>
  <c r="F695" i="8"/>
  <c r="E695" i="8"/>
  <c r="AE694" i="8"/>
  <c r="V694" i="8"/>
  <c r="AH694" i="8" s="1"/>
  <c r="U694" i="8"/>
  <c r="T694" i="8"/>
  <c r="M694" i="8"/>
  <c r="K694" i="8"/>
  <c r="J694" i="8"/>
  <c r="I694" i="8"/>
  <c r="H694" i="8"/>
  <c r="G694" i="8"/>
  <c r="F694" i="8"/>
  <c r="E694" i="8"/>
  <c r="AE693" i="8"/>
  <c r="V693" i="8"/>
  <c r="AH693" i="8" s="1"/>
  <c r="U693" i="8"/>
  <c r="T693" i="8"/>
  <c r="M693" i="8"/>
  <c r="K693" i="8"/>
  <c r="J693" i="8"/>
  <c r="I693" i="8"/>
  <c r="H693" i="8"/>
  <c r="G693" i="8"/>
  <c r="F693" i="8"/>
  <c r="E693" i="8"/>
  <c r="AE692" i="8"/>
  <c r="V692" i="8"/>
  <c r="AH692" i="8" s="1"/>
  <c r="U692" i="8"/>
  <c r="T692" i="8"/>
  <c r="M692" i="8"/>
  <c r="K692" i="8"/>
  <c r="J692" i="8"/>
  <c r="I692" i="8"/>
  <c r="H692" i="8"/>
  <c r="G692" i="8"/>
  <c r="F692" i="8"/>
  <c r="E692" i="8"/>
  <c r="AE691" i="8"/>
  <c r="V691" i="8"/>
  <c r="AH691" i="8" s="1"/>
  <c r="U691" i="8"/>
  <c r="T691" i="8"/>
  <c r="M691" i="8"/>
  <c r="K691" i="8"/>
  <c r="J691" i="8"/>
  <c r="I691" i="8"/>
  <c r="H691" i="8"/>
  <c r="G691" i="8"/>
  <c r="F691" i="8"/>
  <c r="E691" i="8"/>
  <c r="AE690" i="8"/>
  <c r="V690" i="8"/>
  <c r="AH690" i="8" s="1"/>
  <c r="U690" i="8"/>
  <c r="T690" i="8"/>
  <c r="M690" i="8"/>
  <c r="K690" i="8"/>
  <c r="J690" i="8"/>
  <c r="I690" i="8"/>
  <c r="H690" i="8"/>
  <c r="G690" i="8"/>
  <c r="F690" i="8"/>
  <c r="E690" i="8"/>
  <c r="AE689" i="8"/>
  <c r="V689" i="8"/>
  <c r="AH689" i="8" s="1"/>
  <c r="U689" i="8"/>
  <c r="T689" i="8"/>
  <c r="M689" i="8"/>
  <c r="K689" i="8"/>
  <c r="J689" i="8"/>
  <c r="I689" i="8"/>
  <c r="H689" i="8"/>
  <c r="G689" i="8"/>
  <c r="F689" i="8"/>
  <c r="E689" i="8"/>
  <c r="AE688" i="8"/>
  <c r="V688" i="8"/>
  <c r="AH688" i="8" s="1"/>
  <c r="U688" i="8"/>
  <c r="T688" i="8"/>
  <c r="M688" i="8"/>
  <c r="K688" i="8"/>
  <c r="J688" i="8"/>
  <c r="I688" i="8"/>
  <c r="H688" i="8"/>
  <c r="G688" i="8"/>
  <c r="F688" i="8"/>
  <c r="E688" i="8"/>
  <c r="AE687" i="8"/>
  <c r="V687" i="8"/>
  <c r="AH687" i="8" s="1"/>
  <c r="U687" i="8"/>
  <c r="T687" i="8"/>
  <c r="M687" i="8"/>
  <c r="K687" i="8"/>
  <c r="J687" i="8"/>
  <c r="I687" i="8"/>
  <c r="H687" i="8"/>
  <c r="G687" i="8"/>
  <c r="F687" i="8"/>
  <c r="E687" i="8"/>
  <c r="AE686" i="8"/>
  <c r="V686" i="8"/>
  <c r="AH686" i="8" s="1"/>
  <c r="U686" i="8"/>
  <c r="T686" i="8"/>
  <c r="M686" i="8"/>
  <c r="K686" i="8"/>
  <c r="J686" i="8"/>
  <c r="I686" i="8"/>
  <c r="H686" i="8"/>
  <c r="G686" i="8"/>
  <c r="F686" i="8"/>
  <c r="E686" i="8"/>
  <c r="AE685" i="8"/>
  <c r="V685" i="8"/>
  <c r="AH685" i="8" s="1"/>
  <c r="U685" i="8"/>
  <c r="T685" i="8"/>
  <c r="M685" i="8"/>
  <c r="K685" i="8"/>
  <c r="J685" i="8"/>
  <c r="I685" i="8"/>
  <c r="H685" i="8"/>
  <c r="G685" i="8"/>
  <c r="F685" i="8"/>
  <c r="E685" i="8"/>
  <c r="AE684" i="8"/>
  <c r="V684" i="8"/>
  <c r="AH684" i="8" s="1"/>
  <c r="U684" i="8"/>
  <c r="T684" i="8"/>
  <c r="M684" i="8"/>
  <c r="K684" i="8"/>
  <c r="J684" i="8"/>
  <c r="I684" i="8"/>
  <c r="H684" i="8"/>
  <c r="G684" i="8"/>
  <c r="F684" i="8"/>
  <c r="E684" i="8"/>
  <c r="AE683" i="8"/>
  <c r="V683" i="8"/>
  <c r="AH683" i="8" s="1"/>
  <c r="U683" i="8"/>
  <c r="T683" i="8"/>
  <c r="M683" i="8"/>
  <c r="K683" i="8"/>
  <c r="J683" i="8"/>
  <c r="I683" i="8"/>
  <c r="H683" i="8"/>
  <c r="G683" i="8"/>
  <c r="F683" i="8"/>
  <c r="E683" i="8"/>
  <c r="AE682" i="8"/>
  <c r="V682" i="8"/>
  <c r="AH682" i="8" s="1"/>
  <c r="U682" i="8"/>
  <c r="T682" i="8"/>
  <c r="M682" i="8"/>
  <c r="K682" i="8"/>
  <c r="J682" i="8"/>
  <c r="I682" i="8"/>
  <c r="H682" i="8"/>
  <c r="G682" i="8"/>
  <c r="F682" i="8"/>
  <c r="E682" i="8"/>
  <c r="AE681" i="8"/>
  <c r="V681" i="8"/>
  <c r="AH681" i="8" s="1"/>
  <c r="U681" i="8"/>
  <c r="T681" i="8"/>
  <c r="M681" i="8"/>
  <c r="K681" i="8"/>
  <c r="J681" i="8"/>
  <c r="I681" i="8"/>
  <c r="H681" i="8"/>
  <c r="G681" i="8"/>
  <c r="F681" i="8"/>
  <c r="E681" i="8"/>
  <c r="AE680" i="8"/>
  <c r="V680" i="8"/>
  <c r="AH680" i="8" s="1"/>
  <c r="U680" i="8"/>
  <c r="T680" i="8"/>
  <c r="M680" i="8"/>
  <c r="K680" i="8"/>
  <c r="J680" i="8"/>
  <c r="I680" i="8"/>
  <c r="H680" i="8"/>
  <c r="G680" i="8"/>
  <c r="F680" i="8"/>
  <c r="E680" i="8"/>
  <c r="AE679" i="8"/>
  <c r="V679" i="8"/>
  <c r="AH679" i="8" s="1"/>
  <c r="U679" i="8"/>
  <c r="T679" i="8"/>
  <c r="M679" i="8"/>
  <c r="K679" i="8"/>
  <c r="J679" i="8"/>
  <c r="I679" i="8"/>
  <c r="H679" i="8"/>
  <c r="G679" i="8"/>
  <c r="F679" i="8"/>
  <c r="E679" i="8"/>
  <c r="V678" i="8"/>
  <c r="AH678" i="8" s="1"/>
  <c r="U678" i="8"/>
  <c r="T678" i="8"/>
  <c r="M678" i="8"/>
  <c r="K678" i="8"/>
  <c r="J678" i="8"/>
  <c r="I678" i="8"/>
  <c r="H678" i="8"/>
  <c r="G678" i="8"/>
  <c r="F678" i="8"/>
  <c r="E678" i="8"/>
  <c r="AE677" i="8"/>
  <c r="V677" i="8"/>
  <c r="AH677" i="8" s="1"/>
  <c r="U677" i="8"/>
  <c r="T677" i="8"/>
  <c r="M677" i="8"/>
  <c r="K677" i="8"/>
  <c r="J677" i="8"/>
  <c r="I677" i="8"/>
  <c r="H677" i="8"/>
  <c r="G677" i="8"/>
  <c r="F677" i="8"/>
  <c r="E677" i="8"/>
  <c r="AE676" i="8"/>
  <c r="V676" i="8"/>
  <c r="AH676" i="8" s="1"/>
  <c r="U676" i="8"/>
  <c r="T676" i="8"/>
  <c r="M676" i="8"/>
  <c r="K676" i="8"/>
  <c r="J676" i="8"/>
  <c r="I676" i="8"/>
  <c r="H676" i="8"/>
  <c r="G676" i="8"/>
  <c r="F676" i="8"/>
  <c r="E676" i="8"/>
  <c r="AE675" i="8"/>
  <c r="V675" i="8"/>
  <c r="AH675" i="8" s="1"/>
  <c r="U675" i="8"/>
  <c r="T675" i="8"/>
  <c r="M675" i="8"/>
  <c r="K675" i="8"/>
  <c r="J675" i="8"/>
  <c r="I675" i="8"/>
  <c r="H675" i="8"/>
  <c r="G675" i="8"/>
  <c r="F675" i="8"/>
  <c r="E675" i="8"/>
  <c r="AE674" i="8"/>
  <c r="V674" i="8"/>
  <c r="AH674" i="8" s="1"/>
  <c r="U674" i="8"/>
  <c r="T674" i="8"/>
  <c r="M674" i="8"/>
  <c r="K674" i="8"/>
  <c r="J674" i="8"/>
  <c r="I674" i="8"/>
  <c r="H674" i="8"/>
  <c r="G674" i="8"/>
  <c r="F674" i="8"/>
  <c r="E674" i="8"/>
  <c r="AE673" i="8"/>
  <c r="V673" i="8"/>
  <c r="AH673" i="8" s="1"/>
  <c r="U673" i="8"/>
  <c r="T673" i="8"/>
  <c r="M673" i="8"/>
  <c r="K673" i="8"/>
  <c r="J673" i="8"/>
  <c r="I673" i="8"/>
  <c r="H673" i="8"/>
  <c r="G673" i="8"/>
  <c r="F673" i="8"/>
  <c r="E673" i="8"/>
  <c r="AE672" i="8"/>
  <c r="V672" i="8"/>
  <c r="AH672" i="8" s="1"/>
  <c r="U672" i="8"/>
  <c r="T672" i="8"/>
  <c r="M672" i="8"/>
  <c r="K672" i="8"/>
  <c r="J672" i="8"/>
  <c r="I672" i="8"/>
  <c r="H672" i="8"/>
  <c r="G672" i="8"/>
  <c r="F672" i="8"/>
  <c r="E672" i="8"/>
  <c r="AE671" i="8"/>
  <c r="V671" i="8"/>
  <c r="AH671" i="8" s="1"/>
  <c r="U671" i="8"/>
  <c r="T671" i="8"/>
  <c r="M671" i="8"/>
  <c r="K671" i="8"/>
  <c r="J671" i="8"/>
  <c r="I671" i="8"/>
  <c r="H671" i="8"/>
  <c r="G671" i="8"/>
  <c r="F671" i="8"/>
  <c r="E671" i="8"/>
  <c r="AE670" i="8"/>
  <c r="V670" i="8"/>
  <c r="AH670" i="8" s="1"/>
  <c r="U670" i="8"/>
  <c r="T670" i="8"/>
  <c r="M670" i="8"/>
  <c r="K670" i="8"/>
  <c r="J670" i="8"/>
  <c r="I670" i="8"/>
  <c r="H670" i="8"/>
  <c r="G670" i="8"/>
  <c r="F670" i="8"/>
  <c r="E670" i="8"/>
  <c r="AE669" i="8"/>
  <c r="V669" i="8"/>
  <c r="AH669" i="8" s="1"/>
  <c r="U669" i="8"/>
  <c r="T669" i="8"/>
  <c r="M669" i="8"/>
  <c r="K669" i="8"/>
  <c r="J669" i="8"/>
  <c r="I669" i="8"/>
  <c r="H669" i="8"/>
  <c r="G669" i="8"/>
  <c r="F669" i="8"/>
  <c r="E669" i="8"/>
  <c r="AE668" i="8"/>
  <c r="V668" i="8"/>
  <c r="AH668" i="8" s="1"/>
  <c r="U668" i="8"/>
  <c r="T668" i="8"/>
  <c r="M668" i="8"/>
  <c r="K668" i="8"/>
  <c r="J668" i="8"/>
  <c r="I668" i="8"/>
  <c r="H668" i="8"/>
  <c r="G668" i="8"/>
  <c r="F668" i="8"/>
  <c r="E668" i="8"/>
  <c r="AE667" i="8"/>
  <c r="V667" i="8"/>
  <c r="AH667" i="8" s="1"/>
  <c r="U667" i="8"/>
  <c r="T667" i="8"/>
  <c r="M667" i="8"/>
  <c r="K667" i="8"/>
  <c r="J667" i="8"/>
  <c r="I667" i="8"/>
  <c r="H667" i="8"/>
  <c r="G667" i="8"/>
  <c r="F667" i="8"/>
  <c r="E667" i="8"/>
  <c r="AE666" i="8"/>
  <c r="V666" i="8"/>
  <c r="AH666" i="8" s="1"/>
  <c r="U666" i="8"/>
  <c r="T666" i="8"/>
  <c r="M666" i="8"/>
  <c r="K666" i="8"/>
  <c r="J666" i="8"/>
  <c r="I666" i="8"/>
  <c r="H666" i="8"/>
  <c r="G666" i="8"/>
  <c r="F666" i="8"/>
  <c r="E666" i="8"/>
  <c r="AE665" i="8"/>
  <c r="V665" i="8"/>
  <c r="AH665" i="8" s="1"/>
  <c r="U665" i="8"/>
  <c r="T665" i="8"/>
  <c r="M665" i="8"/>
  <c r="K665" i="8"/>
  <c r="J665" i="8"/>
  <c r="I665" i="8"/>
  <c r="H665" i="8"/>
  <c r="G665" i="8"/>
  <c r="F665" i="8"/>
  <c r="E665" i="8"/>
  <c r="AE664" i="8"/>
  <c r="V664" i="8"/>
  <c r="AH664" i="8" s="1"/>
  <c r="U664" i="8"/>
  <c r="T664" i="8"/>
  <c r="M664" i="8"/>
  <c r="K664" i="8"/>
  <c r="J664" i="8"/>
  <c r="I664" i="8"/>
  <c r="H664" i="8"/>
  <c r="G664" i="8"/>
  <c r="F664" i="8"/>
  <c r="E664" i="8"/>
  <c r="AE663" i="8"/>
  <c r="V663" i="8"/>
  <c r="AH663" i="8" s="1"/>
  <c r="U663" i="8"/>
  <c r="T663" i="8"/>
  <c r="M663" i="8"/>
  <c r="K663" i="8"/>
  <c r="J663" i="8"/>
  <c r="I663" i="8"/>
  <c r="H663" i="8"/>
  <c r="G663" i="8"/>
  <c r="F663" i="8"/>
  <c r="E663" i="8"/>
  <c r="AE662" i="8"/>
  <c r="V662" i="8"/>
  <c r="AH662" i="8" s="1"/>
  <c r="U662" i="8"/>
  <c r="T662" i="8"/>
  <c r="M662" i="8"/>
  <c r="K662" i="8"/>
  <c r="J662" i="8"/>
  <c r="I662" i="8"/>
  <c r="H662" i="8"/>
  <c r="G662" i="8"/>
  <c r="F662" i="8"/>
  <c r="E662" i="8"/>
  <c r="AE661" i="8"/>
  <c r="V661" i="8"/>
  <c r="AH661" i="8" s="1"/>
  <c r="U661" i="8"/>
  <c r="T661" i="8"/>
  <c r="M661" i="8"/>
  <c r="K661" i="8"/>
  <c r="J661" i="8"/>
  <c r="I661" i="8"/>
  <c r="H661" i="8"/>
  <c r="G661" i="8"/>
  <c r="F661" i="8"/>
  <c r="E661" i="8"/>
  <c r="AE660" i="8"/>
  <c r="V660" i="8"/>
  <c r="AH660" i="8" s="1"/>
  <c r="U660" i="8"/>
  <c r="T660" i="8"/>
  <c r="M660" i="8"/>
  <c r="K660" i="8"/>
  <c r="J660" i="8"/>
  <c r="I660" i="8"/>
  <c r="H660" i="8"/>
  <c r="F660" i="8"/>
  <c r="E660" i="8"/>
  <c r="AE659" i="8"/>
  <c r="V659" i="8"/>
  <c r="AH659" i="8" s="1"/>
  <c r="U659" i="8"/>
  <c r="T659" i="8"/>
  <c r="M659" i="8"/>
  <c r="K659" i="8"/>
  <c r="J659" i="8"/>
  <c r="I659" i="8"/>
  <c r="H659" i="8"/>
  <c r="G659" i="8"/>
  <c r="F659" i="8"/>
  <c r="E659" i="8"/>
  <c r="AE658" i="8"/>
  <c r="V658" i="8"/>
  <c r="AH658" i="8" s="1"/>
  <c r="U658" i="8"/>
  <c r="T658" i="8"/>
  <c r="M658" i="8"/>
  <c r="K658" i="8"/>
  <c r="J658" i="8"/>
  <c r="I658" i="8"/>
  <c r="H658" i="8"/>
  <c r="G658" i="8"/>
  <c r="F658" i="8"/>
  <c r="E658" i="8"/>
  <c r="AE657" i="8"/>
  <c r="V657" i="8"/>
  <c r="AH657" i="8" s="1"/>
  <c r="U657" i="8"/>
  <c r="T657" i="8"/>
  <c r="M657" i="8"/>
  <c r="K657" i="8"/>
  <c r="J657" i="8"/>
  <c r="I657" i="8"/>
  <c r="H657" i="8"/>
  <c r="G657" i="8"/>
  <c r="F657" i="8"/>
  <c r="E657" i="8"/>
  <c r="AE656" i="8"/>
  <c r="V656" i="8"/>
  <c r="AH656" i="8" s="1"/>
  <c r="U656" i="8"/>
  <c r="T656" i="8"/>
  <c r="M656" i="8"/>
  <c r="K656" i="8"/>
  <c r="J656" i="8"/>
  <c r="I656" i="8"/>
  <c r="H656" i="8"/>
  <c r="G656" i="8"/>
  <c r="F656" i="8"/>
  <c r="E656" i="8"/>
  <c r="AE655" i="8"/>
  <c r="V655" i="8"/>
  <c r="AH655" i="8" s="1"/>
  <c r="U655" i="8"/>
  <c r="T655" i="8"/>
  <c r="M655" i="8"/>
  <c r="K655" i="8"/>
  <c r="J655" i="8"/>
  <c r="I655" i="8"/>
  <c r="H655" i="8"/>
  <c r="G655" i="8"/>
  <c r="F655" i="8"/>
  <c r="E655" i="8"/>
  <c r="AE654" i="8"/>
  <c r="V654" i="8"/>
  <c r="AH654" i="8" s="1"/>
  <c r="U654" i="8"/>
  <c r="T654" i="8"/>
  <c r="M654" i="8"/>
  <c r="K654" i="8"/>
  <c r="J654" i="8"/>
  <c r="I654" i="8"/>
  <c r="H654" i="8"/>
  <c r="G654" i="8"/>
  <c r="F654" i="8"/>
  <c r="E654" i="8"/>
  <c r="AE653" i="8"/>
  <c r="V653" i="8"/>
  <c r="AH653" i="8" s="1"/>
  <c r="U653" i="8"/>
  <c r="T653" i="8"/>
  <c r="M653" i="8"/>
  <c r="K653" i="8"/>
  <c r="J653" i="8"/>
  <c r="I653" i="8"/>
  <c r="H653" i="8"/>
  <c r="G653" i="8"/>
  <c r="F653" i="8"/>
  <c r="E653" i="8"/>
  <c r="AE652" i="8"/>
  <c r="V652" i="8"/>
  <c r="AH652" i="8" s="1"/>
  <c r="U652" i="8"/>
  <c r="T652" i="8"/>
  <c r="M652" i="8"/>
  <c r="K652" i="8"/>
  <c r="J652" i="8"/>
  <c r="I652" i="8"/>
  <c r="H652" i="8"/>
  <c r="G652" i="8"/>
  <c r="F652" i="8"/>
  <c r="E652" i="8"/>
  <c r="AE651" i="8"/>
  <c r="V651" i="8"/>
  <c r="AH651" i="8" s="1"/>
  <c r="U651" i="8"/>
  <c r="T651" i="8"/>
  <c r="M651" i="8"/>
  <c r="K651" i="8"/>
  <c r="J651" i="8"/>
  <c r="I651" i="8"/>
  <c r="H651" i="8"/>
  <c r="G651" i="8"/>
  <c r="F651" i="8"/>
  <c r="E651" i="8"/>
  <c r="AE650" i="8"/>
  <c r="V650" i="8"/>
  <c r="AH650" i="8" s="1"/>
  <c r="U650" i="8"/>
  <c r="T650" i="8"/>
  <c r="M650" i="8"/>
  <c r="K650" i="8"/>
  <c r="J650" i="8"/>
  <c r="I650" i="8"/>
  <c r="H650" i="8"/>
  <c r="G650" i="8"/>
  <c r="F650" i="8"/>
  <c r="E650" i="8"/>
  <c r="AE649" i="8"/>
  <c r="V649" i="8"/>
  <c r="AH649" i="8" s="1"/>
  <c r="U649" i="8"/>
  <c r="T649" i="8"/>
  <c r="M649" i="8"/>
  <c r="K649" i="8"/>
  <c r="J649" i="8"/>
  <c r="I649" i="8"/>
  <c r="H649" i="8"/>
  <c r="G649" i="8"/>
  <c r="F649" i="8"/>
  <c r="E649" i="8"/>
  <c r="AE648" i="8"/>
  <c r="V648" i="8"/>
  <c r="AH648" i="8" s="1"/>
  <c r="U648" i="8"/>
  <c r="T648" i="8"/>
  <c r="M648" i="8"/>
  <c r="K648" i="8"/>
  <c r="J648" i="8"/>
  <c r="I648" i="8"/>
  <c r="H648" i="8"/>
  <c r="G648" i="8"/>
  <c r="F648" i="8"/>
  <c r="E648" i="8"/>
  <c r="AE647" i="8"/>
  <c r="V647" i="8"/>
  <c r="AH647" i="8" s="1"/>
  <c r="U647" i="8"/>
  <c r="T647" i="8"/>
  <c r="M647" i="8"/>
  <c r="K647" i="8"/>
  <c r="J647" i="8"/>
  <c r="I647" i="8"/>
  <c r="H647" i="8"/>
  <c r="G647" i="8"/>
  <c r="F647" i="8"/>
  <c r="E647" i="8"/>
  <c r="AE646" i="8"/>
  <c r="V646" i="8"/>
  <c r="AH646" i="8" s="1"/>
  <c r="U646" i="8"/>
  <c r="T646" i="8"/>
  <c r="M646" i="8"/>
  <c r="K646" i="8"/>
  <c r="J646" i="8"/>
  <c r="I646" i="8"/>
  <c r="H646" i="8"/>
  <c r="G646" i="8"/>
  <c r="F646" i="8"/>
  <c r="E646" i="8"/>
  <c r="AE645" i="8"/>
  <c r="V645" i="8"/>
  <c r="AH645" i="8" s="1"/>
  <c r="U645" i="8"/>
  <c r="T645" i="8"/>
  <c r="M645" i="8"/>
  <c r="K645" i="8"/>
  <c r="J645" i="8"/>
  <c r="I645" i="8"/>
  <c r="H645" i="8"/>
  <c r="G645" i="8"/>
  <c r="F645" i="8"/>
  <c r="E645" i="8"/>
  <c r="AE644" i="8"/>
  <c r="V644" i="8"/>
  <c r="AH644" i="8" s="1"/>
  <c r="U644" i="8"/>
  <c r="T644" i="8"/>
  <c r="M644" i="8"/>
  <c r="K644" i="8"/>
  <c r="J644" i="8"/>
  <c r="I644" i="8"/>
  <c r="H644" i="8"/>
  <c r="G644" i="8"/>
  <c r="F644" i="8"/>
  <c r="E644" i="8"/>
  <c r="AE643" i="8"/>
  <c r="V643" i="8"/>
  <c r="AH643" i="8" s="1"/>
  <c r="U643" i="8"/>
  <c r="T643" i="8"/>
  <c r="M643" i="8"/>
  <c r="K643" i="8"/>
  <c r="J643" i="8"/>
  <c r="I643" i="8"/>
  <c r="H643" i="8"/>
  <c r="G643" i="8"/>
  <c r="F643" i="8"/>
  <c r="E643" i="8"/>
  <c r="AE642" i="8"/>
  <c r="V642" i="8"/>
  <c r="AH642" i="8" s="1"/>
  <c r="U642" i="8"/>
  <c r="T642" i="8"/>
  <c r="M642" i="8"/>
  <c r="K642" i="8"/>
  <c r="J642" i="8"/>
  <c r="I642" i="8"/>
  <c r="H642" i="8"/>
  <c r="G642" i="8"/>
  <c r="F642" i="8"/>
  <c r="E642" i="8"/>
  <c r="AE641" i="8"/>
  <c r="V641" i="8"/>
  <c r="AH641" i="8" s="1"/>
  <c r="U641" i="8"/>
  <c r="T641" i="8"/>
  <c r="M641" i="8"/>
  <c r="K641" i="8"/>
  <c r="J641" i="8"/>
  <c r="I641" i="8"/>
  <c r="H641" i="8"/>
  <c r="G641" i="8"/>
  <c r="F641" i="8"/>
  <c r="E641" i="8"/>
  <c r="AE640" i="8"/>
  <c r="V640" i="8"/>
  <c r="AH640" i="8" s="1"/>
  <c r="U640" i="8"/>
  <c r="T640" i="8"/>
  <c r="M640" i="8"/>
  <c r="K640" i="8"/>
  <c r="J640" i="8"/>
  <c r="I640" i="8"/>
  <c r="H640" i="8"/>
  <c r="G640" i="8"/>
  <c r="F640" i="8"/>
  <c r="E640" i="8"/>
  <c r="AE639" i="8"/>
  <c r="V639" i="8"/>
  <c r="AH639" i="8" s="1"/>
  <c r="U639" i="8"/>
  <c r="T639" i="8"/>
  <c r="M639" i="8"/>
  <c r="K639" i="8"/>
  <c r="J639" i="8"/>
  <c r="I639" i="8"/>
  <c r="H639" i="8"/>
  <c r="G639" i="8"/>
  <c r="F639" i="8"/>
  <c r="E639" i="8"/>
  <c r="AE638" i="8"/>
  <c r="V638" i="8"/>
  <c r="AH638" i="8" s="1"/>
  <c r="U638" i="8"/>
  <c r="T638" i="8"/>
  <c r="M638" i="8"/>
  <c r="K638" i="8"/>
  <c r="J638" i="8"/>
  <c r="I638" i="8"/>
  <c r="H638" i="8"/>
  <c r="G638" i="8"/>
  <c r="F638" i="8"/>
  <c r="E638" i="8"/>
  <c r="AE637" i="8"/>
  <c r="V637" i="8"/>
  <c r="AH637" i="8" s="1"/>
  <c r="U637" i="8"/>
  <c r="T637" i="8"/>
  <c r="M637" i="8"/>
  <c r="K637" i="8"/>
  <c r="J637" i="8"/>
  <c r="I637" i="8"/>
  <c r="H637" i="8"/>
  <c r="G637" i="8"/>
  <c r="F637" i="8"/>
  <c r="E637" i="8"/>
  <c r="AE636" i="8"/>
  <c r="V636" i="8"/>
  <c r="AH636" i="8" s="1"/>
  <c r="U636" i="8"/>
  <c r="T636" i="8"/>
  <c r="M636" i="8"/>
  <c r="K636" i="8"/>
  <c r="J636" i="8"/>
  <c r="I636" i="8"/>
  <c r="H636" i="8"/>
  <c r="G636" i="8"/>
  <c r="F636" i="8"/>
  <c r="E636" i="8"/>
  <c r="AE635" i="8"/>
  <c r="V635" i="8"/>
  <c r="AH635" i="8" s="1"/>
  <c r="U635" i="8"/>
  <c r="T635" i="8"/>
  <c r="M635" i="8"/>
  <c r="K635" i="8"/>
  <c r="J635" i="8"/>
  <c r="I635" i="8"/>
  <c r="H635" i="8"/>
  <c r="G635" i="8"/>
  <c r="F635" i="8"/>
  <c r="E635" i="8"/>
  <c r="V634" i="8"/>
  <c r="AH634" i="8" s="1"/>
  <c r="U634" i="8"/>
  <c r="T634" i="8"/>
  <c r="M634" i="8"/>
  <c r="K634" i="8"/>
  <c r="J634" i="8"/>
  <c r="I634" i="8"/>
  <c r="H634" i="8"/>
  <c r="G634" i="8"/>
  <c r="F634" i="8"/>
  <c r="E634" i="8"/>
  <c r="AE633" i="8"/>
  <c r="V633" i="8"/>
  <c r="AH633" i="8" s="1"/>
  <c r="U633" i="8"/>
  <c r="T633" i="8"/>
  <c r="M633" i="8"/>
  <c r="K633" i="8"/>
  <c r="J633" i="8"/>
  <c r="I633" i="8"/>
  <c r="H633" i="8"/>
  <c r="G633" i="8"/>
  <c r="F633" i="8"/>
  <c r="E633" i="8"/>
  <c r="AE632" i="8"/>
  <c r="V632" i="8"/>
  <c r="AH632" i="8" s="1"/>
  <c r="U632" i="8"/>
  <c r="T632" i="8"/>
  <c r="M632" i="8"/>
  <c r="K632" i="8"/>
  <c r="J632" i="8"/>
  <c r="I632" i="8"/>
  <c r="H632" i="8"/>
  <c r="G632" i="8"/>
  <c r="F632" i="8"/>
  <c r="E632" i="8"/>
  <c r="AE631" i="8"/>
  <c r="V631" i="8"/>
  <c r="AH631" i="8" s="1"/>
  <c r="U631" i="8"/>
  <c r="T631" i="8"/>
  <c r="M631" i="8"/>
  <c r="K631" i="8"/>
  <c r="J631" i="8"/>
  <c r="I631" i="8"/>
  <c r="H631" i="8"/>
  <c r="G631" i="8"/>
  <c r="F631" i="8"/>
  <c r="E631" i="8"/>
  <c r="AE630" i="8"/>
  <c r="V630" i="8"/>
  <c r="AH630" i="8" s="1"/>
  <c r="U630" i="8"/>
  <c r="T630" i="8"/>
  <c r="M630" i="8"/>
  <c r="K630" i="8"/>
  <c r="J630" i="8"/>
  <c r="I630" i="8"/>
  <c r="H630" i="8"/>
  <c r="G630" i="8"/>
  <c r="F630" i="8"/>
  <c r="E630" i="8"/>
  <c r="AE629" i="8"/>
  <c r="V629" i="8"/>
  <c r="AH629" i="8" s="1"/>
  <c r="U629" i="8"/>
  <c r="T629" i="8"/>
  <c r="M629" i="8"/>
  <c r="K629" i="8"/>
  <c r="J629" i="8"/>
  <c r="I629" i="8"/>
  <c r="H629" i="8"/>
  <c r="G629" i="8"/>
  <c r="F629" i="8"/>
  <c r="E629" i="8"/>
  <c r="AE628" i="8"/>
  <c r="V628" i="8"/>
  <c r="AH628" i="8" s="1"/>
  <c r="U628" i="8"/>
  <c r="T628" i="8"/>
  <c r="M628" i="8"/>
  <c r="K628" i="8"/>
  <c r="J628" i="8"/>
  <c r="I628" i="8"/>
  <c r="H628" i="8"/>
  <c r="G628" i="8"/>
  <c r="F628" i="8"/>
  <c r="E628" i="8"/>
  <c r="AE627" i="8"/>
  <c r="V627" i="8"/>
  <c r="AH627" i="8" s="1"/>
  <c r="U627" i="8"/>
  <c r="T627" i="8"/>
  <c r="M627" i="8"/>
  <c r="K627" i="8"/>
  <c r="J627" i="8"/>
  <c r="I627" i="8"/>
  <c r="H627" i="8"/>
  <c r="G627" i="8"/>
  <c r="F627" i="8"/>
  <c r="E627" i="8"/>
  <c r="AE626" i="8"/>
  <c r="V626" i="8"/>
  <c r="AH626" i="8" s="1"/>
  <c r="U626" i="8"/>
  <c r="T626" i="8"/>
  <c r="M626" i="8"/>
  <c r="K626" i="8"/>
  <c r="J626" i="8"/>
  <c r="I626" i="8"/>
  <c r="H626" i="8"/>
  <c r="G626" i="8"/>
  <c r="F626" i="8"/>
  <c r="E626" i="8"/>
  <c r="AE625" i="8"/>
  <c r="V625" i="8"/>
  <c r="AH625" i="8" s="1"/>
  <c r="U625" i="8"/>
  <c r="T625" i="8"/>
  <c r="M625" i="8"/>
  <c r="K625" i="8"/>
  <c r="J625" i="8"/>
  <c r="I625" i="8"/>
  <c r="H625" i="8"/>
  <c r="G625" i="8"/>
  <c r="F625" i="8"/>
  <c r="E625" i="8"/>
  <c r="AE624" i="8"/>
  <c r="V624" i="8"/>
  <c r="AH624" i="8" s="1"/>
  <c r="U624" i="8"/>
  <c r="T624" i="8"/>
  <c r="M624" i="8"/>
  <c r="K624" i="8"/>
  <c r="J624" i="8"/>
  <c r="I624" i="8"/>
  <c r="H624" i="8"/>
  <c r="G624" i="8"/>
  <c r="F624" i="8"/>
  <c r="E624" i="8"/>
  <c r="AE623" i="8"/>
  <c r="V623" i="8"/>
  <c r="AH623" i="8" s="1"/>
  <c r="U623" i="8"/>
  <c r="T623" i="8"/>
  <c r="M623" i="8"/>
  <c r="K623" i="8"/>
  <c r="J623" i="8"/>
  <c r="I623" i="8"/>
  <c r="H623" i="8"/>
  <c r="G623" i="8"/>
  <c r="F623" i="8"/>
  <c r="E623" i="8"/>
  <c r="AE622" i="8"/>
  <c r="V622" i="8"/>
  <c r="AH622" i="8" s="1"/>
  <c r="U622" i="8"/>
  <c r="T622" i="8"/>
  <c r="M622" i="8"/>
  <c r="K622" i="8"/>
  <c r="J622" i="8"/>
  <c r="I622" i="8"/>
  <c r="H622" i="8"/>
  <c r="G622" i="8"/>
  <c r="F622" i="8"/>
  <c r="E622" i="8"/>
  <c r="AE621" i="8"/>
  <c r="V621" i="8"/>
  <c r="AH621" i="8" s="1"/>
  <c r="U621" i="8"/>
  <c r="T621" i="8"/>
  <c r="M621" i="8"/>
  <c r="K621" i="8"/>
  <c r="J621" i="8"/>
  <c r="I621" i="8"/>
  <c r="H621" i="8"/>
  <c r="G621" i="8"/>
  <c r="F621" i="8"/>
  <c r="E621" i="8"/>
  <c r="AE620" i="8"/>
  <c r="V620" i="8"/>
  <c r="AH620" i="8" s="1"/>
  <c r="U620" i="8"/>
  <c r="T620" i="8"/>
  <c r="M620" i="8"/>
  <c r="K620" i="8"/>
  <c r="J620" i="8"/>
  <c r="I620" i="8"/>
  <c r="H620" i="8"/>
  <c r="G620" i="8"/>
  <c r="F620" i="8"/>
  <c r="E620" i="8"/>
  <c r="AE619" i="8"/>
  <c r="V619" i="8"/>
  <c r="AH619" i="8" s="1"/>
  <c r="U619" i="8"/>
  <c r="T619" i="8"/>
  <c r="M619" i="8"/>
  <c r="K619" i="8"/>
  <c r="J619" i="8"/>
  <c r="I619" i="8"/>
  <c r="H619" i="8"/>
  <c r="G619" i="8"/>
  <c r="F619" i="8"/>
  <c r="E619" i="8"/>
  <c r="AE618" i="8"/>
  <c r="V618" i="8"/>
  <c r="AH618" i="8" s="1"/>
  <c r="U618" i="8"/>
  <c r="T618" i="8"/>
  <c r="M618" i="8"/>
  <c r="K618" i="8"/>
  <c r="J618" i="8"/>
  <c r="I618" i="8"/>
  <c r="H618" i="8"/>
  <c r="G618" i="8"/>
  <c r="F618" i="8"/>
  <c r="E618" i="8"/>
  <c r="AE617" i="8"/>
  <c r="V617" i="8"/>
  <c r="AH617" i="8" s="1"/>
  <c r="U617" i="8"/>
  <c r="T617" i="8"/>
  <c r="M617" i="8"/>
  <c r="K617" i="8"/>
  <c r="J617" i="8"/>
  <c r="I617" i="8"/>
  <c r="H617" i="8"/>
  <c r="G617" i="8"/>
  <c r="F617" i="8"/>
  <c r="E617" i="8"/>
  <c r="AE616" i="8"/>
  <c r="V616" i="8"/>
  <c r="AH616" i="8" s="1"/>
  <c r="U616" i="8"/>
  <c r="T616" i="8"/>
  <c r="M616" i="8"/>
  <c r="K616" i="8"/>
  <c r="J616" i="8"/>
  <c r="I616" i="8"/>
  <c r="H616" i="8"/>
  <c r="G616" i="8"/>
  <c r="F616" i="8"/>
  <c r="E616" i="8"/>
  <c r="AE615" i="8"/>
  <c r="V615" i="8"/>
  <c r="AH615" i="8" s="1"/>
  <c r="U615" i="8"/>
  <c r="T615" i="8"/>
  <c r="M615" i="8"/>
  <c r="K615" i="8"/>
  <c r="J615" i="8"/>
  <c r="I615" i="8"/>
  <c r="H615" i="8"/>
  <c r="G615" i="8"/>
  <c r="F615" i="8"/>
  <c r="E615" i="8"/>
  <c r="AE614" i="8"/>
  <c r="V614" i="8"/>
  <c r="AH614" i="8" s="1"/>
  <c r="U614" i="8"/>
  <c r="T614" i="8"/>
  <c r="M614" i="8"/>
  <c r="K614" i="8"/>
  <c r="J614" i="8"/>
  <c r="I614" i="8"/>
  <c r="H614" i="8"/>
  <c r="F614" i="8"/>
  <c r="E614" i="8"/>
  <c r="AE613" i="8"/>
  <c r="V613" i="8"/>
  <c r="AH613" i="8" s="1"/>
  <c r="U613" i="8"/>
  <c r="T613" i="8"/>
  <c r="M613" i="8"/>
  <c r="K613" i="8"/>
  <c r="J613" i="8"/>
  <c r="I613" i="8"/>
  <c r="H613" i="8"/>
  <c r="G613" i="8"/>
  <c r="F613" i="8"/>
  <c r="E613" i="8"/>
  <c r="AE612" i="8"/>
  <c r="V612" i="8"/>
  <c r="AH612" i="8" s="1"/>
  <c r="U612" i="8"/>
  <c r="T612" i="8"/>
  <c r="M612" i="8"/>
  <c r="K612" i="8"/>
  <c r="J612" i="8"/>
  <c r="I612" i="8"/>
  <c r="H612" i="8"/>
  <c r="G612" i="8"/>
  <c r="F612" i="8"/>
  <c r="E612" i="8"/>
  <c r="AE611" i="8"/>
  <c r="V611" i="8"/>
  <c r="AH611" i="8" s="1"/>
  <c r="U611" i="8"/>
  <c r="T611" i="8"/>
  <c r="M611" i="8"/>
  <c r="K611" i="8"/>
  <c r="J611" i="8"/>
  <c r="I611" i="8"/>
  <c r="H611" i="8"/>
  <c r="G611" i="8"/>
  <c r="F611" i="8"/>
  <c r="E611" i="8"/>
  <c r="AE610" i="8"/>
  <c r="V610" i="8"/>
  <c r="AH610" i="8" s="1"/>
  <c r="U610" i="8"/>
  <c r="T610" i="8"/>
  <c r="M610" i="8"/>
  <c r="K610" i="8"/>
  <c r="J610" i="8"/>
  <c r="I610" i="8"/>
  <c r="H610" i="8"/>
  <c r="G610" i="8"/>
  <c r="F610" i="8"/>
  <c r="E610" i="8"/>
  <c r="AE609" i="8"/>
  <c r="V609" i="8"/>
  <c r="AH609" i="8" s="1"/>
  <c r="U609" i="8"/>
  <c r="T609" i="8"/>
  <c r="M609" i="8"/>
  <c r="K609" i="8"/>
  <c r="J609" i="8"/>
  <c r="I609" i="8"/>
  <c r="H609" i="8"/>
  <c r="G609" i="8"/>
  <c r="F609" i="8"/>
  <c r="E609" i="8"/>
  <c r="AE608" i="8"/>
  <c r="V608" i="8"/>
  <c r="AH608" i="8" s="1"/>
  <c r="U608" i="8"/>
  <c r="T608" i="8"/>
  <c r="M608" i="8"/>
  <c r="K608" i="8"/>
  <c r="J608" i="8"/>
  <c r="I608" i="8"/>
  <c r="H608" i="8"/>
  <c r="G608" i="8"/>
  <c r="F608" i="8"/>
  <c r="E608" i="8"/>
  <c r="AE607" i="8"/>
  <c r="V607" i="8"/>
  <c r="AH607" i="8" s="1"/>
  <c r="U607" i="8"/>
  <c r="T607" i="8"/>
  <c r="M607" i="8"/>
  <c r="K607" i="8"/>
  <c r="J607" i="8"/>
  <c r="I607" i="8"/>
  <c r="H607" i="8"/>
  <c r="G607" i="8"/>
  <c r="F607" i="8"/>
  <c r="E607" i="8"/>
  <c r="AE606" i="8"/>
  <c r="V606" i="8"/>
  <c r="AH606" i="8" s="1"/>
  <c r="U606" i="8"/>
  <c r="T606" i="8"/>
  <c r="M606" i="8"/>
  <c r="K606" i="8"/>
  <c r="J606" i="8"/>
  <c r="I606" i="8"/>
  <c r="H606" i="8"/>
  <c r="G606" i="8"/>
  <c r="F606" i="8"/>
  <c r="E606" i="8"/>
  <c r="AE605" i="8"/>
  <c r="V605" i="8"/>
  <c r="AH605" i="8" s="1"/>
  <c r="U605" i="8"/>
  <c r="T605" i="8"/>
  <c r="M605" i="8"/>
  <c r="K605" i="8"/>
  <c r="J605" i="8"/>
  <c r="I605" i="8"/>
  <c r="H605" i="8"/>
  <c r="G605" i="8"/>
  <c r="F605" i="8"/>
  <c r="E605" i="8"/>
  <c r="AE604" i="8"/>
  <c r="V604" i="8"/>
  <c r="AH604" i="8" s="1"/>
  <c r="U604" i="8"/>
  <c r="T604" i="8"/>
  <c r="M604" i="8"/>
  <c r="K604" i="8"/>
  <c r="J604" i="8"/>
  <c r="I604" i="8"/>
  <c r="H604" i="8"/>
  <c r="G604" i="8"/>
  <c r="F604" i="8"/>
  <c r="E604" i="8"/>
  <c r="AE603" i="8"/>
  <c r="V603" i="8"/>
  <c r="AH603" i="8" s="1"/>
  <c r="U603" i="8"/>
  <c r="T603" i="8"/>
  <c r="M603" i="8"/>
  <c r="K603" i="8"/>
  <c r="J603" i="8"/>
  <c r="I603" i="8"/>
  <c r="H603" i="8"/>
  <c r="G603" i="8"/>
  <c r="F603" i="8"/>
  <c r="E603" i="8"/>
  <c r="AE602" i="8"/>
  <c r="V602" i="8"/>
  <c r="AH602" i="8" s="1"/>
  <c r="U602" i="8"/>
  <c r="T602" i="8"/>
  <c r="M602" i="8"/>
  <c r="K602" i="8"/>
  <c r="J602" i="8"/>
  <c r="I602" i="8"/>
  <c r="H602" i="8"/>
  <c r="G602" i="8"/>
  <c r="F602" i="8"/>
  <c r="E602" i="8"/>
  <c r="AE601" i="8"/>
  <c r="V601" i="8"/>
  <c r="AH601" i="8" s="1"/>
  <c r="U601" i="8"/>
  <c r="T601" i="8"/>
  <c r="M601" i="8"/>
  <c r="K601" i="8"/>
  <c r="J601" i="8"/>
  <c r="I601" i="8"/>
  <c r="H601" i="8"/>
  <c r="G601" i="8"/>
  <c r="F601" i="8"/>
  <c r="E601" i="8"/>
  <c r="V600" i="8"/>
  <c r="AH600" i="8" s="1"/>
  <c r="U600" i="8"/>
  <c r="T600" i="8"/>
  <c r="M600" i="8"/>
  <c r="K600" i="8"/>
  <c r="J600" i="8"/>
  <c r="I600" i="8"/>
  <c r="H600" i="8"/>
  <c r="G600" i="8"/>
  <c r="F600" i="8"/>
  <c r="E600" i="8"/>
  <c r="AE599" i="8"/>
  <c r="V599" i="8"/>
  <c r="AH599" i="8" s="1"/>
  <c r="U599" i="8"/>
  <c r="T599" i="8"/>
  <c r="M599" i="8"/>
  <c r="K599" i="8"/>
  <c r="J599" i="8"/>
  <c r="I599" i="8"/>
  <c r="H599" i="8"/>
  <c r="G599" i="8"/>
  <c r="F599" i="8"/>
  <c r="E599" i="8"/>
  <c r="AE598" i="8"/>
  <c r="V598" i="8"/>
  <c r="AH598" i="8" s="1"/>
  <c r="U598" i="8"/>
  <c r="T598" i="8"/>
  <c r="M598" i="8"/>
  <c r="K598" i="8"/>
  <c r="J598" i="8"/>
  <c r="I598" i="8"/>
  <c r="H598" i="8"/>
  <c r="G598" i="8"/>
  <c r="F598" i="8"/>
  <c r="E598" i="8"/>
  <c r="AE597" i="8"/>
  <c r="V597" i="8"/>
  <c r="AH597" i="8" s="1"/>
  <c r="U597" i="8"/>
  <c r="T597" i="8"/>
  <c r="M597" i="8"/>
  <c r="K597" i="8"/>
  <c r="J597" i="8"/>
  <c r="I597" i="8"/>
  <c r="H597" i="8"/>
  <c r="G597" i="8"/>
  <c r="F597" i="8"/>
  <c r="E597" i="8"/>
  <c r="AE596" i="8"/>
  <c r="V596" i="8"/>
  <c r="AH596" i="8" s="1"/>
  <c r="U596" i="8"/>
  <c r="T596" i="8"/>
  <c r="M596" i="8"/>
  <c r="K596" i="8"/>
  <c r="J596" i="8"/>
  <c r="I596" i="8"/>
  <c r="H596" i="8"/>
  <c r="G596" i="8"/>
  <c r="F596" i="8"/>
  <c r="E596" i="8"/>
  <c r="AE595" i="8"/>
  <c r="V595" i="8"/>
  <c r="AH595" i="8" s="1"/>
  <c r="U595" i="8"/>
  <c r="T595" i="8"/>
  <c r="M595" i="8"/>
  <c r="K595" i="8"/>
  <c r="J595" i="8"/>
  <c r="I595" i="8"/>
  <c r="H595" i="8"/>
  <c r="G595" i="8"/>
  <c r="F595" i="8"/>
  <c r="E595" i="8"/>
  <c r="AE594" i="8"/>
  <c r="V594" i="8"/>
  <c r="AH594" i="8" s="1"/>
  <c r="U594" i="8"/>
  <c r="T594" i="8"/>
  <c r="M594" i="8"/>
  <c r="K594" i="8"/>
  <c r="J594" i="8"/>
  <c r="I594" i="8"/>
  <c r="H594" i="8"/>
  <c r="G594" i="8"/>
  <c r="F594" i="8"/>
  <c r="E594" i="8"/>
  <c r="AE593" i="8"/>
  <c r="V593" i="8"/>
  <c r="AH593" i="8" s="1"/>
  <c r="U593" i="8"/>
  <c r="T593" i="8"/>
  <c r="M593" i="8"/>
  <c r="K593" i="8"/>
  <c r="J593" i="8"/>
  <c r="I593" i="8"/>
  <c r="H593" i="8"/>
  <c r="G593" i="8"/>
  <c r="F593" i="8"/>
  <c r="E593" i="8"/>
  <c r="AE592" i="8"/>
  <c r="V592" i="8"/>
  <c r="AH592" i="8" s="1"/>
  <c r="U592" i="8"/>
  <c r="T592" i="8"/>
  <c r="M592" i="8"/>
  <c r="K592" i="8"/>
  <c r="J592" i="8"/>
  <c r="I592" i="8"/>
  <c r="H592" i="8"/>
  <c r="G592" i="8"/>
  <c r="F592" i="8"/>
  <c r="E592" i="8"/>
  <c r="AE591" i="8"/>
  <c r="V591" i="8"/>
  <c r="AH591" i="8" s="1"/>
  <c r="U591" i="8"/>
  <c r="T591" i="8"/>
  <c r="M591" i="8"/>
  <c r="K591" i="8"/>
  <c r="J591" i="8"/>
  <c r="I591" i="8"/>
  <c r="H591" i="8"/>
  <c r="G591" i="8"/>
  <c r="F591" i="8"/>
  <c r="E591" i="8"/>
  <c r="AE590" i="8"/>
  <c r="V590" i="8"/>
  <c r="AH590" i="8" s="1"/>
  <c r="U590" i="8"/>
  <c r="T590" i="8"/>
  <c r="M590" i="8"/>
  <c r="K590" i="8"/>
  <c r="J590" i="8"/>
  <c r="I590" i="8"/>
  <c r="H590" i="8"/>
  <c r="G590" i="8"/>
  <c r="F590" i="8"/>
  <c r="E590" i="8"/>
  <c r="AE589" i="8"/>
  <c r="V589" i="8"/>
  <c r="AH589" i="8" s="1"/>
  <c r="U589" i="8"/>
  <c r="T589" i="8"/>
  <c r="M589" i="8"/>
  <c r="K589" i="8"/>
  <c r="J589" i="8"/>
  <c r="I589" i="8"/>
  <c r="H589" i="8"/>
  <c r="G589" i="8"/>
  <c r="F589" i="8"/>
  <c r="E589" i="8"/>
  <c r="AE588" i="8"/>
  <c r="V588" i="8"/>
  <c r="AH588" i="8" s="1"/>
  <c r="U588" i="8"/>
  <c r="T588" i="8"/>
  <c r="M588" i="8"/>
  <c r="K588" i="8"/>
  <c r="J588" i="8"/>
  <c r="I588" i="8"/>
  <c r="H588" i="8"/>
  <c r="G588" i="8"/>
  <c r="F588" i="8"/>
  <c r="E588" i="8"/>
  <c r="AE587" i="8"/>
  <c r="V587" i="8"/>
  <c r="AH587" i="8" s="1"/>
  <c r="U587" i="8"/>
  <c r="T587" i="8"/>
  <c r="M587" i="8"/>
  <c r="K587" i="8"/>
  <c r="J587" i="8"/>
  <c r="I587" i="8"/>
  <c r="H587" i="8"/>
  <c r="G587" i="8"/>
  <c r="F587" i="8"/>
  <c r="E587" i="8"/>
  <c r="AE586" i="8"/>
  <c r="V586" i="8"/>
  <c r="AH586" i="8" s="1"/>
  <c r="U586" i="8"/>
  <c r="T586" i="8"/>
  <c r="M586" i="8"/>
  <c r="K586" i="8"/>
  <c r="J586" i="8"/>
  <c r="I586" i="8"/>
  <c r="H586" i="8"/>
  <c r="G586" i="8"/>
  <c r="F586" i="8"/>
  <c r="E586" i="8"/>
  <c r="AE585" i="8"/>
  <c r="V585" i="8"/>
  <c r="AH585" i="8" s="1"/>
  <c r="U585" i="8"/>
  <c r="T585" i="8"/>
  <c r="M585" i="8"/>
  <c r="K585" i="8"/>
  <c r="J585" i="8"/>
  <c r="I585" i="8"/>
  <c r="H585" i="8"/>
  <c r="G585" i="8"/>
  <c r="F585" i="8"/>
  <c r="E585" i="8"/>
  <c r="AE584" i="8"/>
  <c r="V584" i="8"/>
  <c r="AH584" i="8" s="1"/>
  <c r="U584" i="8"/>
  <c r="T584" i="8"/>
  <c r="M584" i="8"/>
  <c r="K584" i="8"/>
  <c r="J584" i="8"/>
  <c r="I584" i="8"/>
  <c r="H584" i="8"/>
  <c r="G584" i="8"/>
  <c r="F584" i="8"/>
  <c r="E584" i="8"/>
  <c r="AE583" i="8"/>
  <c r="V583" i="8"/>
  <c r="AH583" i="8" s="1"/>
  <c r="U583" i="8"/>
  <c r="T583" i="8"/>
  <c r="M583" i="8"/>
  <c r="K583" i="8"/>
  <c r="J583" i="8"/>
  <c r="I583" i="8"/>
  <c r="H583" i="8"/>
  <c r="G583" i="8"/>
  <c r="F583" i="8"/>
  <c r="E583" i="8"/>
  <c r="AE582" i="8"/>
  <c r="V582" i="8"/>
  <c r="AH582" i="8" s="1"/>
  <c r="U582" i="8"/>
  <c r="T582" i="8"/>
  <c r="M582" i="8"/>
  <c r="K582" i="8"/>
  <c r="J582" i="8"/>
  <c r="I582" i="8"/>
  <c r="H582" i="8"/>
  <c r="G582" i="8"/>
  <c r="F582" i="8"/>
  <c r="E582" i="8"/>
  <c r="AE581" i="8"/>
  <c r="V581" i="8"/>
  <c r="AH581" i="8" s="1"/>
  <c r="U581" i="8"/>
  <c r="T581" i="8"/>
  <c r="M581" i="8"/>
  <c r="K581" i="8"/>
  <c r="J581" i="8"/>
  <c r="I581" i="8"/>
  <c r="H581" i="8"/>
  <c r="G581" i="8"/>
  <c r="F581" i="8"/>
  <c r="E581" i="8"/>
  <c r="AE580" i="8"/>
  <c r="V580" i="8"/>
  <c r="AH580" i="8" s="1"/>
  <c r="U580" i="8"/>
  <c r="T580" i="8"/>
  <c r="M580" i="8"/>
  <c r="K580" i="8"/>
  <c r="J580" i="8"/>
  <c r="I580" i="8"/>
  <c r="H580" i="8"/>
  <c r="G580" i="8"/>
  <c r="F580" i="8"/>
  <c r="E580" i="8"/>
  <c r="AE579" i="8"/>
  <c r="V579" i="8"/>
  <c r="AH579" i="8" s="1"/>
  <c r="U579" i="8"/>
  <c r="T579" i="8"/>
  <c r="M579" i="8"/>
  <c r="K579" i="8"/>
  <c r="J579" i="8"/>
  <c r="I579" i="8"/>
  <c r="H579" i="8"/>
  <c r="G579" i="8"/>
  <c r="F579" i="8"/>
  <c r="E579" i="8"/>
  <c r="AE578" i="8"/>
  <c r="V578" i="8"/>
  <c r="AH578" i="8" s="1"/>
  <c r="U578" i="8"/>
  <c r="T578" i="8"/>
  <c r="M578" i="8"/>
  <c r="K578" i="8"/>
  <c r="J578" i="8"/>
  <c r="I578" i="8"/>
  <c r="H578" i="8"/>
  <c r="F578" i="8"/>
  <c r="E578" i="8"/>
  <c r="AE577" i="8"/>
  <c r="V577" i="8"/>
  <c r="AH577" i="8" s="1"/>
  <c r="U577" i="8"/>
  <c r="T577" i="8"/>
  <c r="M577" i="8"/>
  <c r="K577" i="8"/>
  <c r="J577" i="8"/>
  <c r="I577" i="8"/>
  <c r="H577" i="8"/>
  <c r="G577" i="8"/>
  <c r="F577" i="8"/>
  <c r="E577" i="8"/>
  <c r="AE576" i="8"/>
  <c r="V576" i="8"/>
  <c r="AH576" i="8" s="1"/>
  <c r="U576" i="8"/>
  <c r="T576" i="8"/>
  <c r="M576" i="8"/>
  <c r="K576" i="8"/>
  <c r="J576" i="8"/>
  <c r="I576" i="8"/>
  <c r="H576" i="8"/>
  <c r="G576" i="8"/>
  <c r="F576" i="8"/>
  <c r="E576" i="8"/>
  <c r="AE575" i="8"/>
  <c r="V575" i="8"/>
  <c r="AH575" i="8" s="1"/>
  <c r="U575" i="8"/>
  <c r="T575" i="8"/>
  <c r="M575" i="8"/>
  <c r="K575" i="8"/>
  <c r="J575" i="8"/>
  <c r="I575" i="8"/>
  <c r="H575" i="8"/>
  <c r="G575" i="8"/>
  <c r="F575" i="8"/>
  <c r="E575" i="8"/>
  <c r="AE574" i="8"/>
  <c r="V574" i="8"/>
  <c r="AH574" i="8" s="1"/>
  <c r="U574" i="8"/>
  <c r="T574" i="8"/>
  <c r="M574" i="8"/>
  <c r="K574" i="8"/>
  <c r="J574" i="8"/>
  <c r="I574" i="8"/>
  <c r="H574" i="8"/>
  <c r="G574" i="8"/>
  <c r="F574" i="8"/>
  <c r="E574" i="8"/>
  <c r="V573" i="8"/>
  <c r="AH573" i="8" s="1"/>
  <c r="U573" i="8"/>
  <c r="T573" i="8"/>
  <c r="K573" i="8"/>
  <c r="J573" i="8"/>
  <c r="I573" i="8"/>
  <c r="H573" i="8"/>
  <c r="G573" i="8"/>
  <c r="F573" i="8"/>
  <c r="E573" i="8"/>
  <c r="AE572" i="8"/>
  <c r="V572" i="8"/>
  <c r="AH572" i="8" s="1"/>
  <c r="U572" i="8"/>
  <c r="T572" i="8"/>
  <c r="M572" i="8"/>
  <c r="K572" i="8"/>
  <c r="J572" i="8"/>
  <c r="I572" i="8"/>
  <c r="H572" i="8"/>
  <c r="G572" i="8"/>
  <c r="F572" i="8"/>
  <c r="E572" i="8"/>
  <c r="AE571" i="8"/>
  <c r="V571" i="8"/>
  <c r="AH571" i="8" s="1"/>
  <c r="U571" i="8"/>
  <c r="T571" i="8"/>
  <c r="M571" i="8"/>
  <c r="K571" i="8"/>
  <c r="J571" i="8"/>
  <c r="I571" i="8"/>
  <c r="H571" i="8"/>
  <c r="G571" i="8"/>
  <c r="F571" i="8"/>
  <c r="E571" i="8"/>
  <c r="AE570" i="8"/>
  <c r="V570" i="8"/>
  <c r="AH570" i="8" s="1"/>
  <c r="U570" i="8"/>
  <c r="T570" i="8"/>
  <c r="M570" i="8"/>
  <c r="K570" i="8"/>
  <c r="J570" i="8"/>
  <c r="I570" i="8"/>
  <c r="H570" i="8"/>
  <c r="G570" i="8"/>
  <c r="F570" i="8"/>
  <c r="E570" i="8"/>
  <c r="AE569" i="8"/>
  <c r="V569" i="8"/>
  <c r="AH569" i="8" s="1"/>
  <c r="U569" i="8"/>
  <c r="T569" i="8"/>
  <c r="M569" i="8"/>
  <c r="K569" i="8"/>
  <c r="J569" i="8"/>
  <c r="I569" i="8"/>
  <c r="H569" i="8"/>
  <c r="G569" i="8"/>
  <c r="F569" i="8"/>
  <c r="E569" i="8"/>
  <c r="AE568" i="8"/>
  <c r="V568" i="8"/>
  <c r="AH568" i="8" s="1"/>
  <c r="U568" i="8"/>
  <c r="T568" i="8"/>
  <c r="M568" i="8"/>
  <c r="K568" i="8"/>
  <c r="J568" i="8"/>
  <c r="I568" i="8"/>
  <c r="H568" i="8"/>
  <c r="G568" i="8"/>
  <c r="F568" i="8"/>
  <c r="E568" i="8"/>
  <c r="AE567" i="8"/>
  <c r="V567" i="8"/>
  <c r="AH567" i="8" s="1"/>
  <c r="U567" i="8"/>
  <c r="T567" i="8"/>
  <c r="M567" i="8"/>
  <c r="K567" i="8"/>
  <c r="J567" i="8"/>
  <c r="I567" i="8"/>
  <c r="H567" i="8"/>
  <c r="G567" i="8"/>
  <c r="F567" i="8"/>
  <c r="E567" i="8"/>
  <c r="AE566" i="8"/>
  <c r="V566" i="8"/>
  <c r="AH566" i="8" s="1"/>
  <c r="U566" i="8"/>
  <c r="T566" i="8"/>
  <c r="M566" i="8"/>
  <c r="K566" i="8"/>
  <c r="J566" i="8"/>
  <c r="I566" i="8"/>
  <c r="H566" i="8"/>
  <c r="G566" i="8"/>
  <c r="F566" i="8"/>
  <c r="E566" i="8"/>
  <c r="AE565" i="8"/>
  <c r="V565" i="8"/>
  <c r="AH565" i="8" s="1"/>
  <c r="U565" i="8"/>
  <c r="T565" i="8"/>
  <c r="M565" i="8"/>
  <c r="K565" i="8"/>
  <c r="J565" i="8"/>
  <c r="I565" i="8"/>
  <c r="H565" i="8"/>
  <c r="G565" i="8"/>
  <c r="F565" i="8"/>
  <c r="E565" i="8"/>
  <c r="AE564" i="8"/>
  <c r="V564" i="8"/>
  <c r="AH564" i="8" s="1"/>
  <c r="U564" i="8"/>
  <c r="T564" i="8"/>
  <c r="M564" i="8"/>
  <c r="K564" i="8"/>
  <c r="J564" i="8"/>
  <c r="I564" i="8"/>
  <c r="H564" i="8"/>
  <c r="G564" i="8"/>
  <c r="F564" i="8"/>
  <c r="E564" i="8"/>
  <c r="AE563" i="8"/>
  <c r="V563" i="8"/>
  <c r="AH563" i="8" s="1"/>
  <c r="U563" i="8"/>
  <c r="T563" i="8"/>
  <c r="M563" i="8"/>
  <c r="K563" i="8"/>
  <c r="J563" i="8"/>
  <c r="I563" i="8"/>
  <c r="H563" i="8"/>
  <c r="G563" i="8"/>
  <c r="F563" i="8"/>
  <c r="E563" i="8"/>
  <c r="AE562" i="8"/>
  <c r="V562" i="8"/>
  <c r="AH562" i="8" s="1"/>
  <c r="U562" i="8"/>
  <c r="T562" i="8"/>
  <c r="M562" i="8"/>
  <c r="K562" i="8"/>
  <c r="J562" i="8"/>
  <c r="I562" i="8"/>
  <c r="H562" i="8"/>
  <c r="G562" i="8"/>
  <c r="F562" i="8"/>
  <c r="E562" i="8"/>
  <c r="AE561" i="8"/>
  <c r="V561" i="8"/>
  <c r="AH561" i="8" s="1"/>
  <c r="U561" i="8"/>
  <c r="T561" i="8"/>
  <c r="M561" i="8"/>
  <c r="K561" i="8"/>
  <c r="J561" i="8"/>
  <c r="I561" i="8"/>
  <c r="H561" i="8"/>
  <c r="G561" i="8"/>
  <c r="F561" i="8"/>
  <c r="E561" i="8"/>
  <c r="AE560" i="8"/>
  <c r="V560" i="8"/>
  <c r="AH560" i="8" s="1"/>
  <c r="U560" i="8"/>
  <c r="T560" i="8"/>
  <c r="M560" i="8"/>
  <c r="K560" i="8"/>
  <c r="J560" i="8"/>
  <c r="I560" i="8"/>
  <c r="H560" i="8"/>
  <c r="G560" i="8"/>
  <c r="F560" i="8"/>
  <c r="E560" i="8"/>
  <c r="AE559" i="8"/>
  <c r="V559" i="8"/>
  <c r="AH559" i="8" s="1"/>
  <c r="U559" i="8"/>
  <c r="T559" i="8"/>
  <c r="M559" i="8"/>
  <c r="K559" i="8"/>
  <c r="J559" i="8"/>
  <c r="I559" i="8"/>
  <c r="H559" i="8"/>
  <c r="G559" i="8"/>
  <c r="F559" i="8"/>
  <c r="E559" i="8"/>
  <c r="AE558" i="8"/>
  <c r="V558" i="8"/>
  <c r="AH558" i="8" s="1"/>
  <c r="U558" i="8"/>
  <c r="T558" i="8"/>
  <c r="M558" i="8"/>
  <c r="K558" i="8"/>
  <c r="J558" i="8"/>
  <c r="I558" i="8"/>
  <c r="H558" i="8"/>
  <c r="G558" i="8"/>
  <c r="F558" i="8"/>
  <c r="E558" i="8"/>
  <c r="AE557" i="8"/>
  <c r="V557" i="8"/>
  <c r="AH557" i="8" s="1"/>
  <c r="U557" i="8"/>
  <c r="T557" i="8"/>
  <c r="M557" i="8"/>
  <c r="K557" i="8"/>
  <c r="J557" i="8"/>
  <c r="I557" i="8"/>
  <c r="H557" i="8"/>
  <c r="G557" i="8"/>
  <c r="F557" i="8"/>
  <c r="E557" i="8"/>
  <c r="AE556" i="8"/>
  <c r="V556" i="8"/>
  <c r="AH556" i="8" s="1"/>
  <c r="U556" i="8"/>
  <c r="T556" i="8"/>
  <c r="M556" i="8"/>
  <c r="K556" i="8"/>
  <c r="J556" i="8"/>
  <c r="I556" i="8"/>
  <c r="H556" i="8"/>
  <c r="F556" i="8"/>
  <c r="E556" i="8"/>
  <c r="AE555" i="8"/>
  <c r="V555" i="8"/>
  <c r="AH555" i="8" s="1"/>
  <c r="U555" i="8"/>
  <c r="T555" i="8"/>
  <c r="M555" i="8"/>
  <c r="K555" i="8"/>
  <c r="J555" i="8"/>
  <c r="I555" i="8"/>
  <c r="H555" i="8"/>
  <c r="G555" i="8"/>
  <c r="F555" i="8"/>
  <c r="E555" i="8"/>
  <c r="AE554" i="8"/>
  <c r="V554" i="8"/>
  <c r="AH554" i="8" s="1"/>
  <c r="U554" i="8"/>
  <c r="T554" i="8"/>
  <c r="M554" i="8"/>
  <c r="K554" i="8"/>
  <c r="J554" i="8"/>
  <c r="I554" i="8"/>
  <c r="H554" i="8"/>
  <c r="G554" i="8"/>
  <c r="F554" i="8"/>
  <c r="E554" i="8"/>
  <c r="AE553" i="8"/>
  <c r="V553" i="8"/>
  <c r="AH553" i="8" s="1"/>
  <c r="U553" i="8"/>
  <c r="T553" i="8"/>
  <c r="M553" i="8"/>
  <c r="K553" i="8"/>
  <c r="J553" i="8"/>
  <c r="I553" i="8"/>
  <c r="H553" i="8"/>
  <c r="G553" i="8"/>
  <c r="F553" i="8"/>
  <c r="E553" i="8"/>
  <c r="AE552" i="8"/>
  <c r="V552" i="8"/>
  <c r="AH552" i="8" s="1"/>
  <c r="U552" i="8"/>
  <c r="T552" i="8"/>
  <c r="M552" i="8"/>
  <c r="K552" i="8"/>
  <c r="J552" i="8"/>
  <c r="I552" i="8"/>
  <c r="H552" i="8"/>
  <c r="G552" i="8"/>
  <c r="F552" i="8"/>
  <c r="E552" i="8"/>
  <c r="V551" i="8"/>
  <c r="AH551" i="8" s="1"/>
  <c r="U551" i="8"/>
  <c r="T551" i="8"/>
  <c r="M551" i="8"/>
  <c r="K551" i="8"/>
  <c r="J551" i="8"/>
  <c r="I551" i="8"/>
  <c r="H551" i="8"/>
  <c r="G551" i="8"/>
  <c r="F551" i="8"/>
  <c r="E551" i="8"/>
  <c r="AE550" i="8"/>
  <c r="V550" i="8"/>
  <c r="AH550" i="8" s="1"/>
  <c r="U550" i="8"/>
  <c r="T550" i="8"/>
  <c r="M550" i="8"/>
  <c r="K550" i="8"/>
  <c r="J550" i="8"/>
  <c r="I550" i="8"/>
  <c r="H550" i="8"/>
  <c r="G550" i="8"/>
  <c r="F550" i="8"/>
  <c r="E550" i="8"/>
  <c r="AE549" i="8"/>
  <c r="V549" i="8"/>
  <c r="AH549" i="8" s="1"/>
  <c r="U549" i="8"/>
  <c r="T549" i="8"/>
  <c r="M549" i="8"/>
  <c r="K549" i="8"/>
  <c r="J549" i="8"/>
  <c r="I549" i="8"/>
  <c r="H549" i="8"/>
  <c r="G549" i="8"/>
  <c r="F549" i="8"/>
  <c r="E549" i="8"/>
  <c r="AE548" i="8"/>
  <c r="V548" i="8"/>
  <c r="AH548" i="8" s="1"/>
  <c r="U548" i="8"/>
  <c r="T548" i="8"/>
  <c r="M548" i="8"/>
  <c r="K548" i="8"/>
  <c r="J548" i="8"/>
  <c r="I548" i="8"/>
  <c r="H548" i="8"/>
  <c r="G548" i="8"/>
  <c r="F548" i="8"/>
  <c r="E548" i="8"/>
  <c r="AE547" i="8"/>
  <c r="V547" i="8"/>
  <c r="AH547" i="8" s="1"/>
  <c r="U547" i="8"/>
  <c r="T547" i="8"/>
  <c r="M547" i="8"/>
  <c r="K547" i="8"/>
  <c r="J547" i="8"/>
  <c r="I547" i="8"/>
  <c r="H547" i="8"/>
  <c r="G547" i="8"/>
  <c r="F547" i="8"/>
  <c r="E547" i="8"/>
  <c r="AE546" i="8"/>
  <c r="V546" i="8"/>
  <c r="AH546" i="8" s="1"/>
  <c r="U546" i="8"/>
  <c r="T546" i="8"/>
  <c r="M546" i="8"/>
  <c r="K546" i="8"/>
  <c r="J546" i="8"/>
  <c r="I546" i="8"/>
  <c r="H546" i="8"/>
  <c r="G546" i="8"/>
  <c r="F546" i="8"/>
  <c r="E546" i="8"/>
  <c r="AE545" i="8"/>
  <c r="V545" i="8"/>
  <c r="AH545" i="8" s="1"/>
  <c r="U545" i="8"/>
  <c r="T545" i="8"/>
  <c r="M545" i="8"/>
  <c r="K545" i="8"/>
  <c r="J545" i="8"/>
  <c r="I545" i="8"/>
  <c r="H545" i="8"/>
  <c r="G545" i="8"/>
  <c r="F545" i="8"/>
  <c r="E545" i="8"/>
  <c r="AE544" i="8"/>
  <c r="V544" i="8"/>
  <c r="AH544" i="8" s="1"/>
  <c r="U544" i="8"/>
  <c r="T544" i="8"/>
  <c r="M544" i="8"/>
  <c r="K544" i="8"/>
  <c r="J544" i="8"/>
  <c r="I544" i="8"/>
  <c r="H544" i="8"/>
  <c r="G544" i="8"/>
  <c r="F544" i="8"/>
  <c r="E544" i="8"/>
  <c r="AE543" i="8"/>
  <c r="V543" i="8"/>
  <c r="AH543" i="8" s="1"/>
  <c r="U543" i="8"/>
  <c r="T543" i="8"/>
  <c r="M543" i="8"/>
  <c r="K543" i="8"/>
  <c r="J543" i="8"/>
  <c r="I543" i="8"/>
  <c r="H543" i="8"/>
  <c r="G543" i="8"/>
  <c r="F543" i="8"/>
  <c r="E543" i="8"/>
  <c r="AE542" i="8"/>
  <c r="V542" i="8"/>
  <c r="AH542" i="8" s="1"/>
  <c r="U542" i="8"/>
  <c r="T542" i="8"/>
  <c r="M542" i="8"/>
  <c r="K542" i="8"/>
  <c r="J542" i="8"/>
  <c r="I542" i="8"/>
  <c r="H542" i="8"/>
  <c r="G542" i="8"/>
  <c r="F542" i="8"/>
  <c r="E542" i="8"/>
  <c r="AE541" i="8"/>
  <c r="V541" i="8"/>
  <c r="AH541" i="8" s="1"/>
  <c r="U541" i="8"/>
  <c r="T541" i="8"/>
  <c r="M541" i="8"/>
  <c r="K541" i="8"/>
  <c r="J541" i="8"/>
  <c r="I541" i="8"/>
  <c r="H541" i="8"/>
  <c r="G541" i="8"/>
  <c r="F541" i="8"/>
  <c r="E541" i="8"/>
  <c r="AE540" i="8"/>
  <c r="V540" i="8"/>
  <c r="AH540" i="8" s="1"/>
  <c r="U540" i="8"/>
  <c r="T540" i="8"/>
  <c r="M540" i="8"/>
  <c r="K540" i="8"/>
  <c r="J540" i="8"/>
  <c r="I540" i="8"/>
  <c r="H540" i="8"/>
  <c r="G540" i="8"/>
  <c r="F540" i="8"/>
  <c r="E540" i="8"/>
  <c r="AE539" i="8"/>
  <c r="V539" i="8"/>
  <c r="AH539" i="8" s="1"/>
  <c r="U539" i="8"/>
  <c r="T539" i="8"/>
  <c r="M539" i="8"/>
  <c r="K539" i="8"/>
  <c r="J539" i="8"/>
  <c r="I539" i="8"/>
  <c r="H539" i="8"/>
  <c r="G539" i="8"/>
  <c r="F539" i="8"/>
  <c r="E539" i="8"/>
  <c r="AE538" i="8"/>
  <c r="V538" i="8"/>
  <c r="AH538" i="8" s="1"/>
  <c r="U538" i="8"/>
  <c r="T538" i="8"/>
  <c r="M538" i="8"/>
  <c r="K538" i="8"/>
  <c r="J538" i="8"/>
  <c r="I538" i="8"/>
  <c r="H538" i="8"/>
  <c r="G538" i="8"/>
  <c r="F538" i="8"/>
  <c r="E538" i="8"/>
  <c r="AE537" i="8"/>
  <c r="V537" i="8"/>
  <c r="AH537" i="8" s="1"/>
  <c r="U537" i="8"/>
  <c r="T537" i="8"/>
  <c r="M537" i="8"/>
  <c r="K537" i="8"/>
  <c r="J537" i="8"/>
  <c r="I537" i="8"/>
  <c r="H537" i="8"/>
  <c r="G537" i="8"/>
  <c r="F537" i="8"/>
  <c r="E537" i="8"/>
  <c r="AE536" i="8"/>
  <c r="V536" i="8"/>
  <c r="AH536" i="8" s="1"/>
  <c r="U536" i="8"/>
  <c r="T536" i="8"/>
  <c r="M536" i="8"/>
  <c r="K536" i="8"/>
  <c r="J536" i="8"/>
  <c r="I536" i="8"/>
  <c r="H536" i="8"/>
  <c r="G536" i="8"/>
  <c r="F536" i="8"/>
  <c r="E536" i="8"/>
  <c r="AE535" i="8"/>
  <c r="V535" i="8"/>
  <c r="AH535" i="8" s="1"/>
  <c r="U535" i="8"/>
  <c r="T535" i="8"/>
  <c r="M535" i="8"/>
  <c r="K535" i="8"/>
  <c r="J535" i="8"/>
  <c r="I535" i="8"/>
  <c r="H535" i="8"/>
  <c r="G535" i="8"/>
  <c r="F535" i="8"/>
  <c r="E535" i="8"/>
  <c r="AE534" i="8"/>
  <c r="V534" i="8"/>
  <c r="AH534" i="8" s="1"/>
  <c r="U534" i="8"/>
  <c r="T534" i="8"/>
  <c r="M534" i="8"/>
  <c r="K534" i="8"/>
  <c r="J534" i="8"/>
  <c r="I534" i="8"/>
  <c r="H534" i="8"/>
  <c r="G534" i="8"/>
  <c r="F534" i="8"/>
  <c r="E534" i="8"/>
  <c r="AE533" i="8"/>
  <c r="V533" i="8"/>
  <c r="AH533" i="8" s="1"/>
  <c r="U533" i="8"/>
  <c r="T533" i="8"/>
  <c r="K533" i="8"/>
  <c r="J533" i="8"/>
  <c r="I533" i="8"/>
  <c r="H533" i="8"/>
  <c r="G533" i="8"/>
  <c r="F533" i="8"/>
  <c r="E533" i="8"/>
  <c r="AE532" i="8"/>
  <c r="V532" i="8"/>
  <c r="AH532" i="8" s="1"/>
  <c r="U532" i="8"/>
  <c r="T532" i="8"/>
  <c r="M532" i="8"/>
  <c r="K532" i="8"/>
  <c r="J532" i="8"/>
  <c r="I532" i="8"/>
  <c r="H532" i="8"/>
  <c r="G532" i="8"/>
  <c r="F532" i="8"/>
  <c r="E532" i="8"/>
  <c r="AE531" i="8"/>
  <c r="V531" i="8"/>
  <c r="AH531" i="8" s="1"/>
  <c r="U531" i="8"/>
  <c r="T531" i="8"/>
  <c r="M531" i="8"/>
  <c r="K531" i="8"/>
  <c r="J531" i="8"/>
  <c r="I531" i="8"/>
  <c r="H531" i="8"/>
  <c r="G531" i="8"/>
  <c r="F531" i="8"/>
  <c r="E531" i="8"/>
  <c r="AE530" i="8"/>
  <c r="V530" i="8"/>
  <c r="AH530" i="8" s="1"/>
  <c r="U530" i="8"/>
  <c r="T530" i="8"/>
  <c r="M530" i="8"/>
  <c r="K530" i="8"/>
  <c r="J530" i="8"/>
  <c r="I530" i="8"/>
  <c r="H530" i="8"/>
  <c r="G530" i="8"/>
  <c r="F530" i="8"/>
  <c r="E530" i="8"/>
  <c r="AE529" i="8"/>
  <c r="V529" i="8"/>
  <c r="AH529" i="8" s="1"/>
  <c r="U529" i="8"/>
  <c r="T529" i="8"/>
  <c r="M529" i="8"/>
  <c r="K529" i="8"/>
  <c r="J529" i="8"/>
  <c r="I529" i="8"/>
  <c r="H529" i="8"/>
  <c r="G529" i="8"/>
  <c r="F529" i="8"/>
  <c r="E529" i="8"/>
  <c r="AE528" i="8"/>
  <c r="V528" i="8"/>
  <c r="AH528" i="8" s="1"/>
  <c r="U528" i="8"/>
  <c r="T528" i="8"/>
  <c r="M528" i="8"/>
  <c r="K528" i="8"/>
  <c r="J528" i="8"/>
  <c r="I528" i="8"/>
  <c r="H528" i="8"/>
  <c r="G528" i="8"/>
  <c r="F528" i="8"/>
  <c r="E528" i="8"/>
  <c r="AE527" i="8"/>
  <c r="V527" i="8"/>
  <c r="AH527" i="8" s="1"/>
  <c r="U527" i="8"/>
  <c r="T527" i="8"/>
  <c r="M527" i="8"/>
  <c r="K527" i="8"/>
  <c r="J527" i="8"/>
  <c r="I527" i="8"/>
  <c r="H527" i="8"/>
  <c r="G527" i="8"/>
  <c r="F527" i="8"/>
  <c r="E527" i="8"/>
  <c r="AE526" i="8"/>
  <c r="V526" i="8"/>
  <c r="AH526" i="8" s="1"/>
  <c r="U526" i="8"/>
  <c r="T526" i="8"/>
  <c r="M526" i="8"/>
  <c r="K526" i="8"/>
  <c r="J526" i="8"/>
  <c r="I526" i="8"/>
  <c r="H526" i="8"/>
  <c r="G526" i="8"/>
  <c r="F526" i="8"/>
  <c r="E526" i="8"/>
  <c r="AE525" i="8"/>
  <c r="V525" i="8"/>
  <c r="AH525" i="8" s="1"/>
  <c r="U525" i="8"/>
  <c r="T525" i="8"/>
  <c r="M525" i="8"/>
  <c r="K525" i="8"/>
  <c r="J525" i="8"/>
  <c r="I525" i="8"/>
  <c r="H525" i="8"/>
  <c r="G525" i="8"/>
  <c r="F525" i="8"/>
  <c r="E525" i="8"/>
  <c r="AE524" i="8"/>
  <c r="V524" i="8"/>
  <c r="AH524" i="8" s="1"/>
  <c r="U524" i="8"/>
  <c r="T524" i="8"/>
  <c r="M524" i="8"/>
  <c r="K524" i="8"/>
  <c r="J524" i="8"/>
  <c r="I524" i="8"/>
  <c r="H524" i="8"/>
  <c r="G524" i="8"/>
  <c r="F524" i="8"/>
  <c r="E524" i="8"/>
  <c r="AE523" i="8"/>
  <c r="V523" i="8"/>
  <c r="AH523" i="8" s="1"/>
  <c r="U523" i="8"/>
  <c r="T523" i="8"/>
  <c r="M523" i="8"/>
  <c r="K523" i="8"/>
  <c r="J523" i="8"/>
  <c r="I523" i="8"/>
  <c r="H523" i="8"/>
  <c r="G523" i="8"/>
  <c r="F523" i="8"/>
  <c r="E523" i="8"/>
  <c r="AE522" i="8"/>
  <c r="V522" i="8"/>
  <c r="AH522" i="8" s="1"/>
  <c r="U522" i="8"/>
  <c r="T522" i="8"/>
  <c r="M522" i="8"/>
  <c r="K522" i="8"/>
  <c r="J522" i="8"/>
  <c r="I522" i="8"/>
  <c r="H522" i="8"/>
  <c r="G522" i="8"/>
  <c r="F522" i="8"/>
  <c r="E522" i="8"/>
  <c r="AE521" i="8"/>
  <c r="V521" i="8"/>
  <c r="AH521" i="8" s="1"/>
  <c r="U521" i="8"/>
  <c r="T521" i="8"/>
  <c r="M521" i="8"/>
  <c r="K521" i="8"/>
  <c r="J521" i="8"/>
  <c r="I521" i="8"/>
  <c r="H521" i="8"/>
  <c r="G521" i="8"/>
  <c r="F521" i="8"/>
  <c r="E521" i="8"/>
  <c r="AE520" i="8"/>
  <c r="V520" i="8"/>
  <c r="AH520" i="8" s="1"/>
  <c r="U520" i="8"/>
  <c r="T520" i="8"/>
  <c r="M520" i="8"/>
  <c r="K520" i="8"/>
  <c r="J520" i="8"/>
  <c r="I520" i="8"/>
  <c r="H520" i="8"/>
  <c r="G520" i="8"/>
  <c r="F520" i="8"/>
  <c r="E520" i="8"/>
  <c r="AE519" i="8"/>
  <c r="V519" i="8"/>
  <c r="AH519" i="8" s="1"/>
  <c r="U519" i="8"/>
  <c r="T519" i="8"/>
  <c r="M519" i="8"/>
  <c r="K519" i="8"/>
  <c r="J519" i="8"/>
  <c r="I519" i="8"/>
  <c r="H519" i="8"/>
  <c r="G519" i="8"/>
  <c r="F519" i="8"/>
  <c r="E519" i="8"/>
  <c r="AE518" i="8"/>
  <c r="V518" i="8"/>
  <c r="AH518" i="8" s="1"/>
  <c r="U518" i="8"/>
  <c r="T518" i="8"/>
  <c r="M518" i="8"/>
  <c r="K518" i="8"/>
  <c r="J518" i="8"/>
  <c r="I518" i="8"/>
  <c r="H518" i="8"/>
  <c r="G518" i="8"/>
  <c r="F518" i="8"/>
  <c r="E518" i="8"/>
  <c r="AE517" i="8"/>
  <c r="V517" i="8"/>
  <c r="AH517" i="8" s="1"/>
  <c r="U517" i="8"/>
  <c r="T517" i="8"/>
  <c r="M517" i="8"/>
  <c r="K517" i="8"/>
  <c r="J517" i="8"/>
  <c r="I517" i="8"/>
  <c r="H517" i="8"/>
  <c r="G517" i="8"/>
  <c r="F517" i="8"/>
  <c r="E517" i="8"/>
  <c r="AE516" i="8"/>
  <c r="V516" i="8"/>
  <c r="AH516" i="8" s="1"/>
  <c r="U516" i="8"/>
  <c r="T516" i="8"/>
  <c r="M516" i="8"/>
  <c r="K516" i="8"/>
  <c r="J516" i="8"/>
  <c r="I516" i="8"/>
  <c r="H516" i="8"/>
  <c r="G516" i="8"/>
  <c r="F516" i="8"/>
  <c r="E516" i="8"/>
  <c r="AE515" i="8"/>
  <c r="V515" i="8"/>
  <c r="AH515" i="8" s="1"/>
  <c r="U515" i="8"/>
  <c r="T515" i="8"/>
  <c r="M515" i="8"/>
  <c r="K515" i="8"/>
  <c r="J515" i="8"/>
  <c r="I515" i="8"/>
  <c r="H515" i="8"/>
  <c r="G515" i="8"/>
  <c r="F515" i="8"/>
  <c r="E515" i="8"/>
  <c r="AE514" i="8"/>
  <c r="V514" i="8"/>
  <c r="AH514" i="8" s="1"/>
  <c r="U514" i="8"/>
  <c r="T514" i="8"/>
  <c r="M514" i="8"/>
  <c r="K514" i="8"/>
  <c r="J514" i="8"/>
  <c r="I514" i="8"/>
  <c r="H514" i="8"/>
  <c r="G514" i="8"/>
  <c r="F514" i="8"/>
  <c r="E514" i="8"/>
  <c r="AE513" i="8"/>
  <c r="V513" i="8"/>
  <c r="AH513" i="8" s="1"/>
  <c r="U513" i="8"/>
  <c r="T513" i="8"/>
  <c r="M513" i="8"/>
  <c r="K513" i="8"/>
  <c r="J513" i="8"/>
  <c r="I513" i="8"/>
  <c r="H513" i="8"/>
  <c r="G513" i="8"/>
  <c r="F513" i="8"/>
  <c r="E513" i="8"/>
  <c r="AE512" i="8"/>
  <c r="V512" i="8"/>
  <c r="AH512" i="8" s="1"/>
  <c r="U512" i="8"/>
  <c r="T512" i="8"/>
  <c r="M512" i="8"/>
  <c r="K512" i="8"/>
  <c r="J512" i="8"/>
  <c r="I512" i="8"/>
  <c r="H512" i="8"/>
  <c r="G512" i="8"/>
  <c r="F512" i="8"/>
  <c r="E512" i="8"/>
  <c r="AE511" i="8"/>
  <c r="V511" i="8"/>
  <c r="AH511" i="8" s="1"/>
  <c r="U511" i="8"/>
  <c r="T511" i="8"/>
  <c r="M511" i="8"/>
  <c r="K511" i="8"/>
  <c r="J511" i="8"/>
  <c r="I511" i="8"/>
  <c r="H511" i="8"/>
  <c r="G511" i="8"/>
  <c r="F511" i="8"/>
  <c r="E511" i="8"/>
  <c r="AE510" i="8"/>
  <c r="V510" i="8"/>
  <c r="AH510" i="8" s="1"/>
  <c r="U510" i="8"/>
  <c r="T510" i="8"/>
  <c r="M510" i="8"/>
  <c r="K510" i="8"/>
  <c r="J510" i="8"/>
  <c r="I510" i="8"/>
  <c r="H510" i="8"/>
  <c r="G510" i="8"/>
  <c r="F510" i="8"/>
  <c r="E510" i="8"/>
  <c r="AE509" i="8"/>
  <c r="V509" i="8"/>
  <c r="AH509" i="8" s="1"/>
  <c r="U509" i="8"/>
  <c r="T509" i="8"/>
  <c r="M509" i="8"/>
  <c r="K509" i="8"/>
  <c r="J509" i="8"/>
  <c r="I509" i="8"/>
  <c r="H509" i="8"/>
  <c r="G509" i="8"/>
  <c r="F509" i="8"/>
  <c r="E509" i="8"/>
  <c r="AE508" i="8"/>
  <c r="V508" i="8"/>
  <c r="AH508" i="8" s="1"/>
  <c r="U508" i="8"/>
  <c r="T508" i="8"/>
  <c r="M508" i="8"/>
  <c r="K508" i="8"/>
  <c r="J508" i="8"/>
  <c r="I508" i="8"/>
  <c r="H508" i="8"/>
  <c r="G508" i="8"/>
  <c r="F508" i="8"/>
  <c r="E508" i="8"/>
  <c r="AE507" i="8"/>
  <c r="V507" i="8"/>
  <c r="AH507" i="8" s="1"/>
  <c r="U507" i="8"/>
  <c r="T507" i="8"/>
  <c r="M507" i="8"/>
  <c r="K507" i="8"/>
  <c r="J507" i="8"/>
  <c r="I507" i="8"/>
  <c r="H507" i="8"/>
  <c r="G507" i="8"/>
  <c r="F507" i="8"/>
  <c r="E507" i="8"/>
  <c r="AE506" i="8"/>
  <c r="V506" i="8"/>
  <c r="AH506" i="8" s="1"/>
  <c r="U506" i="8"/>
  <c r="T506" i="8"/>
  <c r="M506" i="8"/>
  <c r="K506" i="8"/>
  <c r="J506" i="8"/>
  <c r="I506" i="8"/>
  <c r="H506" i="8"/>
  <c r="G506" i="8"/>
  <c r="F506" i="8"/>
  <c r="E506" i="8"/>
  <c r="AE505" i="8"/>
  <c r="V505" i="8"/>
  <c r="AH505" i="8" s="1"/>
  <c r="U505" i="8"/>
  <c r="T505" i="8"/>
  <c r="M505" i="8"/>
  <c r="K505" i="8"/>
  <c r="J505" i="8"/>
  <c r="I505" i="8"/>
  <c r="H505" i="8"/>
  <c r="G505" i="8"/>
  <c r="F505" i="8"/>
  <c r="E505" i="8"/>
  <c r="V504" i="8"/>
  <c r="AH504" i="8" s="1"/>
  <c r="U504" i="8"/>
  <c r="T504" i="8"/>
  <c r="M504" i="8"/>
  <c r="K504" i="8"/>
  <c r="J504" i="8"/>
  <c r="I504" i="8"/>
  <c r="H504" i="8"/>
  <c r="G504" i="8"/>
  <c r="F504" i="8"/>
  <c r="E504" i="8"/>
  <c r="AE503" i="8"/>
  <c r="V503" i="8"/>
  <c r="AH503" i="8" s="1"/>
  <c r="U503" i="8"/>
  <c r="T503" i="8"/>
  <c r="M503" i="8"/>
  <c r="K503" i="8"/>
  <c r="J503" i="8"/>
  <c r="I503" i="8"/>
  <c r="H503" i="8"/>
  <c r="G503" i="8"/>
  <c r="F503" i="8"/>
  <c r="E503" i="8"/>
  <c r="AE502" i="8"/>
  <c r="V502" i="8"/>
  <c r="AH502" i="8" s="1"/>
  <c r="U502" i="8"/>
  <c r="T502" i="8"/>
  <c r="M502" i="8"/>
  <c r="K502" i="8"/>
  <c r="J502" i="8"/>
  <c r="I502" i="8"/>
  <c r="H502" i="8"/>
  <c r="G502" i="8"/>
  <c r="F502" i="8"/>
  <c r="E502" i="8"/>
  <c r="AE501" i="8"/>
  <c r="V501" i="8"/>
  <c r="AH501" i="8" s="1"/>
  <c r="U501" i="8"/>
  <c r="T501" i="8"/>
  <c r="M501" i="8"/>
  <c r="K501" i="8"/>
  <c r="J501" i="8"/>
  <c r="I501" i="8"/>
  <c r="H501" i="8"/>
  <c r="G501" i="8"/>
  <c r="F501" i="8"/>
  <c r="E501" i="8"/>
  <c r="AE500" i="8"/>
  <c r="V500" i="8"/>
  <c r="AH500" i="8" s="1"/>
  <c r="U500" i="8"/>
  <c r="T500" i="8"/>
  <c r="M500" i="8"/>
  <c r="K500" i="8"/>
  <c r="J500" i="8"/>
  <c r="I500" i="8"/>
  <c r="H500" i="8"/>
  <c r="G500" i="8"/>
  <c r="F500" i="8"/>
  <c r="E500" i="8"/>
  <c r="AE499" i="8"/>
  <c r="V499" i="8"/>
  <c r="AH499" i="8" s="1"/>
  <c r="U499" i="8"/>
  <c r="T499" i="8"/>
  <c r="M499" i="8"/>
  <c r="K499" i="8"/>
  <c r="J499" i="8"/>
  <c r="I499" i="8"/>
  <c r="H499" i="8"/>
  <c r="G499" i="8"/>
  <c r="F499" i="8"/>
  <c r="E499" i="8"/>
  <c r="AE498" i="8"/>
  <c r="V498" i="8"/>
  <c r="AH498" i="8" s="1"/>
  <c r="U498" i="8"/>
  <c r="T498" i="8"/>
  <c r="M498" i="8"/>
  <c r="K498" i="8"/>
  <c r="J498" i="8"/>
  <c r="I498" i="8"/>
  <c r="H498" i="8"/>
  <c r="G498" i="8"/>
  <c r="F498" i="8"/>
  <c r="E498" i="8"/>
  <c r="AE497" i="8"/>
  <c r="V497" i="8"/>
  <c r="AH497" i="8" s="1"/>
  <c r="U497" i="8"/>
  <c r="T497" i="8"/>
  <c r="M497" i="8"/>
  <c r="K497" i="8"/>
  <c r="J497" i="8"/>
  <c r="I497" i="8"/>
  <c r="H497" i="8"/>
  <c r="G497" i="8"/>
  <c r="F497" i="8"/>
  <c r="E497" i="8"/>
  <c r="AE496" i="8"/>
  <c r="V496" i="8"/>
  <c r="AH496" i="8" s="1"/>
  <c r="U496" i="8"/>
  <c r="T496" i="8"/>
  <c r="M496" i="8"/>
  <c r="K496" i="8"/>
  <c r="J496" i="8"/>
  <c r="I496" i="8"/>
  <c r="H496" i="8"/>
  <c r="G496" i="8"/>
  <c r="F496" i="8"/>
  <c r="E496" i="8"/>
  <c r="AE495" i="8"/>
  <c r="V495" i="8"/>
  <c r="AH495" i="8" s="1"/>
  <c r="U495" i="8"/>
  <c r="T495" i="8"/>
  <c r="M495" i="8"/>
  <c r="K495" i="8"/>
  <c r="J495" i="8"/>
  <c r="I495" i="8"/>
  <c r="H495" i="8"/>
  <c r="G495" i="8"/>
  <c r="F495" i="8"/>
  <c r="E495" i="8"/>
  <c r="AE494" i="8"/>
  <c r="V494" i="8"/>
  <c r="AH494" i="8" s="1"/>
  <c r="U494" i="8"/>
  <c r="T494" i="8"/>
  <c r="M494" i="8"/>
  <c r="K494" i="8"/>
  <c r="J494" i="8"/>
  <c r="I494" i="8"/>
  <c r="H494" i="8"/>
  <c r="G494" i="8"/>
  <c r="F494" i="8"/>
  <c r="E494" i="8"/>
  <c r="AE493" i="8"/>
  <c r="V493" i="8"/>
  <c r="AH493" i="8" s="1"/>
  <c r="U493" i="8"/>
  <c r="T493" i="8"/>
  <c r="M493" i="8"/>
  <c r="K493" i="8"/>
  <c r="J493" i="8"/>
  <c r="I493" i="8"/>
  <c r="H493" i="8"/>
  <c r="G493" i="8"/>
  <c r="F493" i="8"/>
  <c r="E493" i="8"/>
  <c r="AE492" i="8"/>
  <c r="V492" i="8"/>
  <c r="AH492" i="8" s="1"/>
  <c r="U492" i="8"/>
  <c r="T492" i="8"/>
  <c r="M492" i="8"/>
  <c r="K492" i="8"/>
  <c r="J492" i="8"/>
  <c r="I492" i="8"/>
  <c r="H492" i="8"/>
  <c r="G492" i="8"/>
  <c r="F492" i="8"/>
  <c r="E492" i="8"/>
  <c r="AE491" i="8"/>
  <c r="V491" i="8"/>
  <c r="AH491" i="8" s="1"/>
  <c r="U491" i="8"/>
  <c r="T491" i="8"/>
  <c r="M491" i="8"/>
  <c r="K491" i="8"/>
  <c r="J491" i="8"/>
  <c r="I491" i="8"/>
  <c r="H491" i="8"/>
  <c r="G491" i="8"/>
  <c r="F491" i="8"/>
  <c r="E491" i="8"/>
  <c r="AE490" i="8"/>
  <c r="V490" i="8"/>
  <c r="AH490" i="8" s="1"/>
  <c r="U490" i="8"/>
  <c r="T490" i="8"/>
  <c r="M490" i="8"/>
  <c r="K490" i="8"/>
  <c r="J490" i="8"/>
  <c r="I490" i="8"/>
  <c r="H490" i="8"/>
  <c r="G490" i="8"/>
  <c r="F490" i="8"/>
  <c r="E490" i="8"/>
  <c r="AE489" i="8"/>
  <c r="V489" i="8"/>
  <c r="AH489" i="8" s="1"/>
  <c r="U489" i="8"/>
  <c r="T489" i="8"/>
  <c r="M489" i="8"/>
  <c r="K489" i="8"/>
  <c r="J489" i="8"/>
  <c r="I489" i="8"/>
  <c r="H489" i="8"/>
  <c r="G489" i="8"/>
  <c r="F489" i="8"/>
  <c r="E489" i="8"/>
  <c r="AE488" i="8"/>
  <c r="V488" i="8"/>
  <c r="AH488" i="8" s="1"/>
  <c r="U488" i="8"/>
  <c r="T488" i="8"/>
  <c r="M488" i="8"/>
  <c r="K488" i="8"/>
  <c r="J488" i="8"/>
  <c r="I488" i="8"/>
  <c r="H488" i="8"/>
  <c r="G488" i="8"/>
  <c r="F488" i="8"/>
  <c r="E488" i="8"/>
  <c r="AE487" i="8"/>
  <c r="V487" i="8"/>
  <c r="AH487" i="8" s="1"/>
  <c r="U487" i="8"/>
  <c r="T487" i="8"/>
  <c r="M487" i="8"/>
  <c r="K487" i="8"/>
  <c r="J487" i="8"/>
  <c r="I487" i="8"/>
  <c r="H487" i="8"/>
  <c r="G487" i="8"/>
  <c r="F487" i="8"/>
  <c r="E487" i="8"/>
  <c r="AE486" i="8"/>
  <c r="V486" i="8"/>
  <c r="AH486" i="8" s="1"/>
  <c r="U486" i="8"/>
  <c r="T486" i="8"/>
  <c r="M486" i="8"/>
  <c r="K486" i="8"/>
  <c r="J486" i="8"/>
  <c r="I486" i="8"/>
  <c r="H486" i="8"/>
  <c r="G486" i="8"/>
  <c r="F486" i="8"/>
  <c r="E486" i="8"/>
  <c r="AE485" i="8"/>
  <c r="V485" i="8"/>
  <c r="AH485" i="8" s="1"/>
  <c r="U485" i="8"/>
  <c r="T485" i="8"/>
  <c r="M485" i="8"/>
  <c r="K485" i="8"/>
  <c r="J485" i="8"/>
  <c r="I485" i="8"/>
  <c r="H485" i="8"/>
  <c r="G485" i="8"/>
  <c r="F485" i="8"/>
  <c r="E485" i="8"/>
  <c r="AE484" i="8"/>
  <c r="V484" i="8"/>
  <c r="AH484" i="8" s="1"/>
  <c r="U484" i="8"/>
  <c r="T484" i="8"/>
  <c r="M484" i="8"/>
  <c r="K484" i="8"/>
  <c r="J484" i="8"/>
  <c r="I484" i="8"/>
  <c r="H484" i="8"/>
  <c r="G484" i="8"/>
  <c r="F484" i="8"/>
  <c r="E484" i="8"/>
  <c r="AE483" i="8"/>
  <c r="V483" i="8"/>
  <c r="AH483" i="8" s="1"/>
  <c r="U483" i="8"/>
  <c r="T483" i="8"/>
  <c r="M483" i="8"/>
  <c r="K483" i="8"/>
  <c r="J483" i="8"/>
  <c r="I483" i="8"/>
  <c r="H483" i="8"/>
  <c r="G483" i="8"/>
  <c r="F483" i="8"/>
  <c r="E483" i="8"/>
  <c r="AE482" i="8"/>
  <c r="V482" i="8"/>
  <c r="AH482" i="8" s="1"/>
  <c r="U482" i="8"/>
  <c r="T482" i="8"/>
  <c r="K482" i="8"/>
  <c r="J482" i="8"/>
  <c r="I482" i="8"/>
  <c r="H482" i="8"/>
  <c r="G482" i="8"/>
  <c r="F482" i="8"/>
  <c r="E482" i="8"/>
  <c r="AE481" i="8"/>
  <c r="V481" i="8"/>
  <c r="AH481" i="8" s="1"/>
  <c r="U481" i="8"/>
  <c r="T481" i="8"/>
  <c r="M481" i="8"/>
  <c r="K481" i="8"/>
  <c r="J481" i="8"/>
  <c r="I481" i="8"/>
  <c r="H481" i="8"/>
  <c r="G481" i="8"/>
  <c r="F481" i="8"/>
  <c r="E481" i="8"/>
  <c r="AE480" i="8"/>
  <c r="V480" i="8"/>
  <c r="AH480" i="8" s="1"/>
  <c r="U480" i="8"/>
  <c r="T480" i="8"/>
  <c r="M480" i="8"/>
  <c r="K480" i="8"/>
  <c r="J480" i="8"/>
  <c r="I480" i="8"/>
  <c r="H480" i="8"/>
  <c r="F480" i="8"/>
  <c r="E480" i="8"/>
  <c r="AE479" i="8"/>
  <c r="V479" i="8"/>
  <c r="AH479" i="8" s="1"/>
  <c r="U479" i="8"/>
  <c r="T479" i="8"/>
  <c r="M479" i="8"/>
  <c r="K479" i="8"/>
  <c r="J479" i="8"/>
  <c r="I479" i="8"/>
  <c r="H479" i="8"/>
  <c r="G479" i="8"/>
  <c r="F479" i="8"/>
  <c r="E479" i="8"/>
  <c r="AE478" i="8"/>
  <c r="V478" i="8"/>
  <c r="AH478" i="8" s="1"/>
  <c r="U478" i="8"/>
  <c r="T478" i="8"/>
  <c r="M478" i="8"/>
  <c r="K478" i="8"/>
  <c r="J478" i="8"/>
  <c r="I478" i="8"/>
  <c r="H478" i="8"/>
  <c r="G478" i="8"/>
  <c r="F478" i="8"/>
  <c r="E478" i="8"/>
  <c r="AE477" i="8"/>
  <c r="V477" i="8"/>
  <c r="AH477" i="8" s="1"/>
  <c r="U477" i="8"/>
  <c r="T477" i="8"/>
  <c r="M477" i="8"/>
  <c r="K477" i="8"/>
  <c r="J477" i="8"/>
  <c r="I477" i="8"/>
  <c r="H477" i="8"/>
  <c r="G477" i="8"/>
  <c r="F477" i="8"/>
  <c r="E477" i="8"/>
  <c r="AE476" i="8"/>
  <c r="V476" i="8"/>
  <c r="AH476" i="8" s="1"/>
  <c r="U476" i="8"/>
  <c r="T476" i="8"/>
  <c r="M476" i="8"/>
  <c r="K476" i="8"/>
  <c r="J476" i="8"/>
  <c r="I476" i="8"/>
  <c r="H476" i="8"/>
  <c r="G476" i="8"/>
  <c r="F476" i="8"/>
  <c r="E476" i="8"/>
  <c r="AE475" i="8"/>
  <c r="V475" i="8"/>
  <c r="AH475" i="8" s="1"/>
  <c r="U475" i="8"/>
  <c r="T475" i="8"/>
  <c r="M475" i="8"/>
  <c r="K475" i="8"/>
  <c r="J475" i="8"/>
  <c r="I475" i="8"/>
  <c r="H475" i="8"/>
  <c r="G475" i="8"/>
  <c r="F475" i="8"/>
  <c r="E475" i="8"/>
  <c r="AE474" i="8"/>
  <c r="V474" i="8"/>
  <c r="AH474" i="8" s="1"/>
  <c r="U474" i="8"/>
  <c r="T474" i="8"/>
  <c r="M474" i="8"/>
  <c r="K474" i="8"/>
  <c r="J474" i="8"/>
  <c r="I474" i="8"/>
  <c r="H474" i="8"/>
  <c r="G474" i="8"/>
  <c r="F474" i="8"/>
  <c r="E474" i="8"/>
  <c r="AE473" i="8"/>
  <c r="V473" i="8"/>
  <c r="AH473" i="8" s="1"/>
  <c r="U473" i="8"/>
  <c r="T473" i="8"/>
  <c r="M473" i="8"/>
  <c r="K473" i="8"/>
  <c r="J473" i="8"/>
  <c r="I473" i="8"/>
  <c r="H473" i="8"/>
  <c r="G473" i="8"/>
  <c r="F473" i="8"/>
  <c r="E473" i="8"/>
  <c r="AE472" i="8"/>
  <c r="V472" i="8"/>
  <c r="AH472" i="8" s="1"/>
  <c r="U472" i="8"/>
  <c r="T472" i="8"/>
  <c r="M472" i="8"/>
  <c r="K472" i="8"/>
  <c r="J472" i="8"/>
  <c r="I472" i="8"/>
  <c r="H472" i="8"/>
  <c r="G472" i="8"/>
  <c r="F472" i="8"/>
  <c r="E472" i="8"/>
  <c r="AE471" i="8"/>
  <c r="V471" i="8"/>
  <c r="AH471" i="8" s="1"/>
  <c r="U471" i="8"/>
  <c r="T471" i="8"/>
  <c r="M471" i="8"/>
  <c r="K471" i="8"/>
  <c r="J471" i="8"/>
  <c r="I471" i="8"/>
  <c r="H471" i="8"/>
  <c r="G471" i="8"/>
  <c r="F471" i="8"/>
  <c r="E471" i="8"/>
  <c r="AE470" i="8"/>
  <c r="V470" i="8"/>
  <c r="AH470" i="8" s="1"/>
  <c r="U470" i="8"/>
  <c r="T470" i="8"/>
  <c r="M470" i="8"/>
  <c r="K470" i="8"/>
  <c r="J470" i="8"/>
  <c r="I470" i="8"/>
  <c r="H470" i="8"/>
  <c r="G470" i="8"/>
  <c r="F470" i="8"/>
  <c r="E470" i="8"/>
  <c r="AE469" i="8"/>
  <c r="V469" i="8"/>
  <c r="AH469" i="8" s="1"/>
  <c r="U469" i="8"/>
  <c r="T469" i="8"/>
  <c r="M469" i="8"/>
  <c r="K469" i="8"/>
  <c r="J469" i="8"/>
  <c r="I469" i="8"/>
  <c r="H469" i="8"/>
  <c r="G469" i="8"/>
  <c r="F469" i="8"/>
  <c r="E469" i="8"/>
  <c r="AE468" i="8"/>
  <c r="V468" i="8"/>
  <c r="AH468" i="8" s="1"/>
  <c r="U468" i="8"/>
  <c r="T468" i="8"/>
  <c r="M468" i="8"/>
  <c r="K468" i="8"/>
  <c r="J468" i="8"/>
  <c r="I468" i="8"/>
  <c r="H468" i="8"/>
  <c r="G468" i="8"/>
  <c r="F468" i="8"/>
  <c r="E468" i="8"/>
  <c r="AE467" i="8"/>
  <c r="V467" i="8"/>
  <c r="AH467" i="8" s="1"/>
  <c r="U467" i="8"/>
  <c r="T467" i="8"/>
  <c r="M467" i="8"/>
  <c r="K467" i="8"/>
  <c r="J467" i="8"/>
  <c r="I467" i="8"/>
  <c r="H467" i="8"/>
  <c r="G467" i="8"/>
  <c r="F467" i="8"/>
  <c r="E467" i="8"/>
  <c r="AE466" i="8"/>
  <c r="V466" i="8"/>
  <c r="AH466" i="8" s="1"/>
  <c r="U466" i="8"/>
  <c r="T466" i="8"/>
  <c r="M466" i="8"/>
  <c r="K466" i="8"/>
  <c r="J466" i="8"/>
  <c r="I466" i="8"/>
  <c r="H466" i="8"/>
  <c r="G466" i="8"/>
  <c r="F466" i="8"/>
  <c r="E466" i="8"/>
  <c r="AE465" i="8"/>
  <c r="V465" i="8"/>
  <c r="AH465" i="8" s="1"/>
  <c r="U465" i="8"/>
  <c r="T465" i="8"/>
  <c r="M465" i="8"/>
  <c r="K465" i="8"/>
  <c r="J465" i="8"/>
  <c r="I465" i="8"/>
  <c r="H465" i="8"/>
  <c r="G465" i="8"/>
  <c r="F465" i="8"/>
  <c r="E465" i="8"/>
  <c r="AE464" i="8"/>
  <c r="V464" i="8"/>
  <c r="AH464" i="8" s="1"/>
  <c r="U464" i="8"/>
  <c r="T464" i="8"/>
  <c r="M464" i="8"/>
  <c r="K464" i="8"/>
  <c r="J464" i="8"/>
  <c r="I464" i="8"/>
  <c r="H464" i="8"/>
  <c r="G464" i="8"/>
  <c r="F464" i="8"/>
  <c r="E464" i="8"/>
  <c r="AE463" i="8"/>
  <c r="V463" i="8"/>
  <c r="AH463" i="8" s="1"/>
  <c r="U463" i="8"/>
  <c r="T463" i="8"/>
  <c r="M463" i="8"/>
  <c r="K463" i="8"/>
  <c r="J463" i="8"/>
  <c r="I463" i="8"/>
  <c r="H463" i="8"/>
  <c r="G463" i="8"/>
  <c r="F463" i="8"/>
  <c r="E463" i="8"/>
  <c r="AE462" i="8"/>
  <c r="V462" i="8"/>
  <c r="AH462" i="8" s="1"/>
  <c r="U462" i="8"/>
  <c r="T462" i="8"/>
  <c r="M462" i="8"/>
  <c r="K462" i="8"/>
  <c r="J462" i="8"/>
  <c r="I462" i="8"/>
  <c r="H462" i="8"/>
  <c r="F462" i="8"/>
  <c r="E462" i="8"/>
  <c r="AE461" i="8"/>
  <c r="V461" i="8"/>
  <c r="AH461" i="8" s="1"/>
  <c r="U461" i="8"/>
  <c r="T461" i="8"/>
  <c r="M461" i="8"/>
  <c r="K461" i="8"/>
  <c r="J461" i="8"/>
  <c r="I461" i="8"/>
  <c r="H461" i="8"/>
  <c r="G461" i="8"/>
  <c r="F461" i="8"/>
  <c r="E461" i="8"/>
  <c r="AE460" i="8"/>
  <c r="V460" i="8"/>
  <c r="AH460" i="8" s="1"/>
  <c r="U460" i="8"/>
  <c r="T460" i="8"/>
  <c r="M460" i="8"/>
  <c r="K460" i="8"/>
  <c r="J460" i="8"/>
  <c r="I460" i="8"/>
  <c r="H460" i="8"/>
  <c r="G460" i="8"/>
  <c r="F460" i="8"/>
  <c r="E460" i="8"/>
  <c r="AE459" i="8"/>
  <c r="V459" i="8"/>
  <c r="AH459" i="8" s="1"/>
  <c r="U459" i="8"/>
  <c r="T459" i="8"/>
  <c r="M459" i="8"/>
  <c r="K459" i="8"/>
  <c r="J459" i="8"/>
  <c r="I459" i="8"/>
  <c r="H459" i="8"/>
  <c r="G459" i="8"/>
  <c r="F459" i="8"/>
  <c r="E459" i="8"/>
  <c r="AE458" i="8"/>
  <c r="V458" i="8"/>
  <c r="AH458" i="8" s="1"/>
  <c r="U458" i="8"/>
  <c r="T458" i="8"/>
  <c r="M458" i="8"/>
  <c r="K458" i="8"/>
  <c r="J458" i="8"/>
  <c r="I458" i="8"/>
  <c r="H458" i="8"/>
  <c r="G458" i="8"/>
  <c r="F458" i="8"/>
  <c r="E458" i="8"/>
  <c r="AE457" i="8"/>
  <c r="V457" i="8"/>
  <c r="AH457" i="8" s="1"/>
  <c r="U457" i="8"/>
  <c r="T457" i="8"/>
  <c r="M457" i="8"/>
  <c r="K457" i="8"/>
  <c r="J457" i="8"/>
  <c r="I457" i="8"/>
  <c r="H457" i="8"/>
  <c r="G457" i="8"/>
  <c r="F457" i="8"/>
  <c r="E457" i="8"/>
  <c r="AE456" i="8"/>
  <c r="V456" i="8"/>
  <c r="AH456" i="8" s="1"/>
  <c r="U456" i="8"/>
  <c r="T456" i="8"/>
  <c r="M456" i="8"/>
  <c r="K456" i="8"/>
  <c r="J456" i="8"/>
  <c r="I456" i="8"/>
  <c r="H456" i="8"/>
  <c r="G456" i="8"/>
  <c r="F456" i="8"/>
  <c r="E456" i="8"/>
  <c r="AE455" i="8"/>
  <c r="V455" i="8"/>
  <c r="AH455" i="8" s="1"/>
  <c r="U455" i="8"/>
  <c r="T455" i="8"/>
  <c r="M455" i="8"/>
  <c r="K455" i="8"/>
  <c r="J455" i="8"/>
  <c r="I455" i="8"/>
  <c r="H455" i="8"/>
  <c r="G455" i="8"/>
  <c r="F455" i="8"/>
  <c r="E455" i="8"/>
  <c r="AE454" i="8"/>
  <c r="V454" i="8"/>
  <c r="AH454" i="8" s="1"/>
  <c r="U454" i="8"/>
  <c r="T454" i="8"/>
  <c r="M454" i="8"/>
  <c r="K454" i="8"/>
  <c r="J454" i="8"/>
  <c r="I454" i="8"/>
  <c r="H454" i="8"/>
  <c r="G454" i="8"/>
  <c r="F454" i="8"/>
  <c r="E454" i="8"/>
  <c r="AE453" i="8"/>
  <c r="V453" i="8"/>
  <c r="AH453" i="8" s="1"/>
  <c r="U453" i="8"/>
  <c r="T453" i="8"/>
  <c r="M453" i="8"/>
  <c r="K453" i="8"/>
  <c r="J453" i="8"/>
  <c r="I453" i="8"/>
  <c r="H453" i="8"/>
  <c r="G453" i="8"/>
  <c r="F453" i="8"/>
  <c r="E453" i="8"/>
  <c r="AE452" i="8"/>
  <c r="V452" i="8"/>
  <c r="AH452" i="8" s="1"/>
  <c r="U452" i="8"/>
  <c r="T452" i="8"/>
  <c r="M452" i="8"/>
  <c r="K452" i="8"/>
  <c r="J452" i="8"/>
  <c r="I452" i="8"/>
  <c r="H452" i="8"/>
  <c r="G452" i="8"/>
  <c r="F452" i="8"/>
  <c r="E452" i="8"/>
  <c r="AE451" i="8"/>
  <c r="V451" i="8"/>
  <c r="AH451" i="8" s="1"/>
  <c r="U451" i="8"/>
  <c r="T451" i="8"/>
  <c r="M451" i="8"/>
  <c r="K451" i="8"/>
  <c r="J451" i="8"/>
  <c r="I451" i="8"/>
  <c r="H451" i="8"/>
  <c r="G451" i="8"/>
  <c r="F451" i="8"/>
  <c r="E451" i="8"/>
  <c r="AE450" i="8"/>
  <c r="V450" i="8"/>
  <c r="AH450" i="8" s="1"/>
  <c r="U450" i="8"/>
  <c r="T450" i="8"/>
  <c r="M450" i="8"/>
  <c r="K450" i="8"/>
  <c r="J450" i="8"/>
  <c r="I450" i="8"/>
  <c r="H450" i="8"/>
  <c r="G450" i="8"/>
  <c r="F450" i="8"/>
  <c r="E450" i="8"/>
  <c r="AE449" i="8"/>
  <c r="V449" i="8"/>
  <c r="AH449" i="8" s="1"/>
  <c r="U449" i="8"/>
  <c r="T449" i="8"/>
  <c r="M449" i="8"/>
  <c r="K449" i="8"/>
  <c r="J449" i="8"/>
  <c r="I449" i="8"/>
  <c r="H449" i="8"/>
  <c r="G449" i="8"/>
  <c r="F449" i="8"/>
  <c r="E449" i="8"/>
  <c r="AE448" i="8"/>
  <c r="V448" i="8"/>
  <c r="AH448" i="8" s="1"/>
  <c r="U448" i="8"/>
  <c r="T448" i="8"/>
  <c r="M448" i="8"/>
  <c r="K448" i="8"/>
  <c r="J448" i="8"/>
  <c r="I448" i="8"/>
  <c r="H448" i="8"/>
  <c r="G448" i="8"/>
  <c r="F448" i="8"/>
  <c r="E448" i="8"/>
  <c r="AE447" i="8"/>
  <c r="V447" i="8"/>
  <c r="AH447" i="8" s="1"/>
  <c r="U447" i="8"/>
  <c r="T447" i="8"/>
  <c r="M447" i="8"/>
  <c r="K447" i="8"/>
  <c r="J447" i="8"/>
  <c r="I447" i="8"/>
  <c r="H447" i="8"/>
  <c r="G447" i="8"/>
  <c r="F447" i="8"/>
  <c r="E447" i="8"/>
  <c r="AE446" i="8"/>
  <c r="V446" i="8"/>
  <c r="AH446" i="8" s="1"/>
  <c r="U446" i="8"/>
  <c r="T446" i="8"/>
  <c r="M446" i="8"/>
  <c r="K446" i="8"/>
  <c r="J446" i="8"/>
  <c r="I446" i="8"/>
  <c r="H446" i="8"/>
  <c r="G446" i="8"/>
  <c r="F446" i="8"/>
  <c r="E446" i="8"/>
  <c r="AE445" i="8"/>
  <c r="V445" i="8"/>
  <c r="AH445" i="8" s="1"/>
  <c r="U445" i="8"/>
  <c r="T445" i="8"/>
  <c r="M445" i="8"/>
  <c r="K445" i="8"/>
  <c r="J445" i="8"/>
  <c r="I445" i="8"/>
  <c r="H445" i="8"/>
  <c r="G445" i="8"/>
  <c r="F445" i="8"/>
  <c r="E445" i="8"/>
  <c r="AE444" i="8"/>
  <c r="V444" i="8"/>
  <c r="AH444" i="8" s="1"/>
  <c r="U444" i="8"/>
  <c r="T444" i="8"/>
  <c r="M444" i="8"/>
  <c r="K444" i="8"/>
  <c r="J444" i="8"/>
  <c r="I444" i="8"/>
  <c r="H444" i="8"/>
  <c r="G444" i="8"/>
  <c r="F444" i="8"/>
  <c r="E444" i="8"/>
  <c r="AE443" i="8"/>
  <c r="V443" i="8"/>
  <c r="AH443" i="8" s="1"/>
  <c r="U443" i="8"/>
  <c r="T443" i="8"/>
  <c r="M443" i="8"/>
  <c r="K443" i="8"/>
  <c r="J443" i="8"/>
  <c r="I443" i="8"/>
  <c r="H443" i="8"/>
  <c r="G443" i="8"/>
  <c r="F443" i="8"/>
  <c r="E443" i="8"/>
  <c r="AE442" i="8"/>
  <c r="V442" i="8"/>
  <c r="AH442" i="8" s="1"/>
  <c r="U442" i="8"/>
  <c r="T442" i="8"/>
  <c r="M442" i="8"/>
  <c r="K442" i="8"/>
  <c r="J442" i="8"/>
  <c r="I442" i="8"/>
  <c r="H442" i="8"/>
  <c r="G442" i="8"/>
  <c r="F442" i="8"/>
  <c r="E442" i="8"/>
  <c r="AE441" i="8"/>
  <c r="V441" i="8"/>
  <c r="AH441" i="8" s="1"/>
  <c r="U441" i="8"/>
  <c r="T441" i="8"/>
  <c r="M441" i="8"/>
  <c r="K441" i="8"/>
  <c r="J441" i="8"/>
  <c r="I441" i="8"/>
  <c r="H441" i="8"/>
  <c r="G441" i="8"/>
  <c r="F441" i="8"/>
  <c r="E441" i="8"/>
  <c r="AE440" i="8"/>
  <c r="V440" i="8"/>
  <c r="AH440" i="8" s="1"/>
  <c r="U440" i="8"/>
  <c r="T440" i="8"/>
  <c r="M440" i="8"/>
  <c r="K440" i="8"/>
  <c r="J440" i="8"/>
  <c r="I440" i="8"/>
  <c r="H440" i="8"/>
  <c r="G440" i="8"/>
  <c r="F440" i="8"/>
  <c r="E440" i="8"/>
  <c r="AE439" i="8"/>
  <c r="V439" i="8"/>
  <c r="AH439" i="8" s="1"/>
  <c r="U439" i="8"/>
  <c r="T439" i="8"/>
  <c r="M439" i="8"/>
  <c r="K439" i="8"/>
  <c r="J439" i="8"/>
  <c r="I439" i="8"/>
  <c r="H439" i="8"/>
  <c r="G439" i="8"/>
  <c r="F439" i="8"/>
  <c r="E439" i="8"/>
  <c r="AE438" i="8"/>
  <c r="V438" i="8"/>
  <c r="AH438" i="8" s="1"/>
  <c r="U438" i="8"/>
  <c r="T438" i="8"/>
  <c r="M438" i="8"/>
  <c r="K438" i="8"/>
  <c r="J438" i="8"/>
  <c r="I438" i="8"/>
  <c r="H438" i="8"/>
  <c r="G438" i="8"/>
  <c r="F438" i="8"/>
  <c r="E438" i="8"/>
  <c r="AE437" i="8"/>
  <c r="V437" i="8"/>
  <c r="AH437" i="8" s="1"/>
  <c r="U437" i="8"/>
  <c r="T437" i="8"/>
  <c r="M437" i="8"/>
  <c r="K437" i="8"/>
  <c r="J437" i="8"/>
  <c r="I437" i="8"/>
  <c r="H437" i="8"/>
  <c r="G437" i="8"/>
  <c r="F437" i="8"/>
  <c r="E437" i="8"/>
  <c r="AE436" i="8"/>
  <c r="V436" i="8"/>
  <c r="AH436" i="8" s="1"/>
  <c r="U436" i="8"/>
  <c r="T436" i="8"/>
  <c r="M436" i="8"/>
  <c r="K436" i="8"/>
  <c r="J436" i="8"/>
  <c r="I436" i="8"/>
  <c r="H436" i="8"/>
  <c r="G436" i="8"/>
  <c r="F436" i="8"/>
  <c r="E436" i="8"/>
  <c r="AE435" i="8"/>
  <c r="V435" i="8"/>
  <c r="AH435" i="8" s="1"/>
  <c r="U435" i="8"/>
  <c r="T435" i="8"/>
  <c r="M435" i="8"/>
  <c r="K435" i="8"/>
  <c r="J435" i="8"/>
  <c r="I435" i="8"/>
  <c r="H435" i="8"/>
  <c r="G435" i="8"/>
  <c r="F435" i="8"/>
  <c r="E435" i="8"/>
  <c r="AE434" i="8"/>
  <c r="V434" i="8"/>
  <c r="AH434" i="8" s="1"/>
  <c r="U434" i="8"/>
  <c r="T434" i="8"/>
  <c r="M434" i="8"/>
  <c r="K434" i="8"/>
  <c r="J434" i="8"/>
  <c r="I434" i="8"/>
  <c r="H434" i="8"/>
  <c r="G434" i="8"/>
  <c r="F434" i="8"/>
  <c r="E434" i="8"/>
  <c r="AE433" i="8"/>
  <c r="V433" i="8"/>
  <c r="AH433" i="8" s="1"/>
  <c r="U433" i="8"/>
  <c r="T433" i="8"/>
  <c r="M433" i="8"/>
  <c r="K433" i="8"/>
  <c r="J433" i="8"/>
  <c r="I433" i="8"/>
  <c r="H433" i="8"/>
  <c r="G433" i="8"/>
  <c r="F433" i="8"/>
  <c r="E433" i="8"/>
  <c r="AE432" i="8"/>
  <c r="V432" i="8"/>
  <c r="AH432" i="8" s="1"/>
  <c r="U432" i="8"/>
  <c r="T432" i="8"/>
  <c r="M432" i="8"/>
  <c r="K432" i="8"/>
  <c r="J432" i="8"/>
  <c r="I432" i="8"/>
  <c r="H432" i="8"/>
  <c r="G432" i="8"/>
  <c r="F432" i="8"/>
  <c r="E432" i="8"/>
  <c r="AE431" i="8"/>
  <c r="V431" i="8"/>
  <c r="AH431" i="8" s="1"/>
  <c r="U431" i="8"/>
  <c r="T431" i="8"/>
  <c r="M431" i="8"/>
  <c r="K431" i="8"/>
  <c r="J431" i="8"/>
  <c r="I431" i="8"/>
  <c r="H431" i="8"/>
  <c r="G431" i="8"/>
  <c r="F431" i="8"/>
  <c r="E431" i="8"/>
  <c r="AE430" i="8"/>
  <c r="V430" i="8"/>
  <c r="AH430" i="8" s="1"/>
  <c r="U430" i="8"/>
  <c r="T430" i="8"/>
  <c r="M430" i="8"/>
  <c r="K430" i="8"/>
  <c r="J430" i="8"/>
  <c r="I430" i="8"/>
  <c r="H430" i="8"/>
  <c r="G430" i="8"/>
  <c r="F430" i="8"/>
  <c r="E430" i="8"/>
  <c r="AE429" i="8"/>
  <c r="V429" i="8"/>
  <c r="AH429" i="8" s="1"/>
  <c r="U429" i="8"/>
  <c r="T429" i="8"/>
  <c r="M429" i="8"/>
  <c r="K429" i="8"/>
  <c r="J429" i="8"/>
  <c r="I429" i="8"/>
  <c r="H429" i="8"/>
  <c r="F429" i="8"/>
  <c r="E429" i="8"/>
  <c r="AE428" i="8"/>
  <c r="V428" i="8"/>
  <c r="AH428" i="8" s="1"/>
  <c r="U428" i="8"/>
  <c r="T428" i="8"/>
  <c r="M428" i="8"/>
  <c r="K428" i="8"/>
  <c r="J428" i="8"/>
  <c r="I428" i="8"/>
  <c r="H428" i="8"/>
  <c r="G428" i="8"/>
  <c r="F428" i="8"/>
  <c r="E428" i="8"/>
  <c r="AE427" i="8"/>
  <c r="V427" i="8"/>
  <c r="AH427" i="8" s="1"/>
  <c r="U427" i="8"/>
  <c r="T427" i="8"/>
  <c r="M427" i="8"/>
  <c r="K427" i="8"/>
  <c r="J427" i="8"/>
  <c r="I427" i="8"/>
  <c r="H427" i="8"/>
  <c r="G427" i="8"/>
  <c r="F427" i="8"/>
  <c r="E427" i="8"/>
  <c r="AE426" i="8"/>
  <c r="V426" i="8"/>
  <c r="AH426" i="8" s="1"/>
  <c r="U426" i="8"/>
  <c r="T426" i="8"/>
  <c r="M426" i="8"/>
  <c r="K426" i="8"/>
  <c r="J426" i="8"/>
  <c r="I426" i="8"/>
  <c r="H426" i="8"/>
  <c r="G426" i="8"/>
  <c r="F426" i="8"/>
  <c r="E426" i="8"/>
  <c r="V425" i="8"/>
  <c r="AH425" i="8" s="1"/>
  <c r="U425" i="8"/>
  <c r="T425" i="8"/>
  <c r="M425" i="8"/>
  <c r="K425" i="8"/>
  <c r="J425" i="8"/>
  <c r="I425" i="8"/>
  <c r="H425" i="8"/>
  <c r="G425" i="8"/>
  <c r="F425" i="8"/>
  <c r="E425" i="8"/>
  <c r="AE424" i="8"/>
  <c r="V424" i="8"/>
  <c r="AH424" i="8" s="1"/>
  <c r="U424" i="8"/>
  <c r="T424" i="8"/>
  <c r="M424" i="8"/>
  <c r="K424" i="8"/>
  <c r="J424" i="8"/>
  <c r="I424" i="8"/>
  <c r="H424" i="8"/>
  <c r="G424" i="8"/>
  <c r="F424" i="8"/>
  <c r="E424" i="8"/>
  <c r="AE423" i="8"/>
  <c r="V423" i="8"/>
  <c r="AH423" i="8" s="1"/>
  <c r="U423" i="8"/>
  <c r="T423" i="8"/>
  <c r="M423" i="8"/>
  <c r="K423" i="8"/>
  <c r="J423" i="8"/>
  <c r="I423" i="8"/>
  <c r="H423" i="8"/>
  <c r="G423" i="8"/>
  <c r="F423" i="8"/>
  <c r="E423" i="8"/>
  <c r="AE422" i="8"/>
  <c r="V422" i="8"/>
  <c r="AH422" i="8" s="1"/>
  <c r="U422" i="8"/>
  <c r="T422" i="8"/>
  <c r="M422" i="8"/>
  <c r="K422" i="8"/>
  <c r="J422" i="8"/>
  <c r="I422" i="8"/>
  <c r="H422" i="8"/>
  <c r="G422" i="8"/>
  <c r="F422" i="8"/>
  <c r="E422" i="8"/>
  <c r="AE421" i="8"/>
  <c r="V421" i="8"/>
  <c r="AH421" i="8" s="1"/>
  <c r="U421" i="8"/>
  <c r="T421" i="8"/>
  <c r="M421" i="8"/>
  <c r="K421" i="8"/>
  <c r="J421" i="8"/>
  <c r="I421" i="8"/>
  <c r="H421" i="8"/>
  <c r="G421" i="8"/>
  <c r="F421" i="8"/>
  <c r="E421" i="8"/>
  <c r="AE420" i="8"/>
  <c r="V420" i="8"/>
  <c r="AH420" i="8" s="1"/>
  <c r="U420" i="8"/>
  <c r="T420" i="8"/>
  <c r="M420" i="8"/>
  <c r="K420" i="8"/>
  <c r="J420" i="8"/>
  <c r="I420" i="8"/>
  <c r="H420" i="8"/>
  <c r="G420" i="8"/>
  <c r="F420" i="8"/>
  <c r="E420" i="8"/>
  <c r="AE419" i="8"/>
  <c r="V419" i="8"/>
  <c r="AH419" i="8" s="1"/>
  <c r="U419" i="8"/>
  <c r="T419" i="8"/>
  <c r="M419" i="8"/>
  <c r="K419" i="8"/>
  <c r="J419" i="8"/>
  <c r="I419" i="8"/>
  <c r="H419" i="8"/>
  <c r="G419" i="8"/>
  <c r="F419" i="8"/>
  <c r="E419" i="8"/>
  <c r="AE418" i="8"/>
  <c r="V418" i="8"/>
  <c r="AH418" i="8" s="1"/>
  <c r="U418" i="8"/>
  <c r="T418" i="8"/>
  <c r="M418" i="8"/>
  <c r="K418" i="8"/>
  <c r="J418" i="8"/>
  <c r="I418" i="8"/>
  <c r="H418" i="8"/>
  <c r="G418" i="8"/>
  <c r="F418" i="8"/>
  <c r="E418" i="8"/>
  <c r="AE417" i="8"/>
  <c r="V417" i="8"/>
  <c r="AH417" i="8" s="1"/>
  <c r="U417" i="8"/>
  <c r="T417" i="8"/>
  <c r="M417" i="8"/>
  <c r="K417" i="8"/>
  <c r="J417" i="8"/>
  <c r="I417" i="8"/>
  <c r="H417" i="8"/>
  <c r="G417" i="8"/>
  <c r="F417" i="8"/>
  <c r="E417" i="8"/>
  <c r="AE416" i="8"/>
  <c r="V416" i="8"/>
  <c r="AH416" i="8" s="1"/>
  <c r="U416" i="8"/>
  <c r="T416" i="8"/>
  <c r="M416" i="8"/>
  <c r="K416" i="8"/>
  <c r="J416" i="8"/>
  <c r="I416" i="8"/>
  <c r="H416" i="8"/>
  <c r="G416" i="8"/>
  <c r="F416" i="8"/>
  <c r="E416" i="8"/>
  <c r="AE415" i="8"/>
  <c r="V415" i="8"/>
  <c r="AH415" i="8" s="1"/>
  <c r="U415" i="8"/>
  <c r="T415" i="8"/>
  <c r="M415" i="8"/>
  <c r="K415" i="8"/>
  <c r="J415" i="8"/>
  <c r="I415" i="8"/>
  <c r="H415" i="8"/>
  <c r="G415" i="8"/>
  <c r="F415" i="8"/>
  <c r="E415" i="8"/>
  <c r="AE414" i="8"/>
  <c r="V414" i="8"/>
  <c r="AH414" i="8" s="1"/>
  <c r="U414" i="8"/>
  <c r="T414" i="8"/>
  <c r="M414" i="8"/>
  <c r="K414" i="8"/>
  <c r="J414" i="8"/>
  <c r="I414" i="8"/>
  <c r="H414" i="8"/>
  <c r="G414" i="8"/>
  <c r="F414" i="8"/>
  <c r="E414" i="8"/>
  <c r="AE413" i="8"/>
  <c r="V413" i="8"/>
  <c r="AH413" i="8" s="1"/>
  <c r="U413" i="8"/>
  <c r="T413" i="8"/>
  <c r="M413" i="8"/>
  <c r="K413" i="8"/>
  <c r="J413" i="8"/>
  <c r="I413" i="8"/>
  <c r="H413" i="8"/>
  <c r="G413" i="8"/>
  <c r="F413" i="8"/>
  <c r="E413" i="8"/>
  <c r="AE412" i="8"/>
  <c r="V412" i="8"/>
  <c r="AH412" i="8" s="1"/>
  <c r="U412" i="8"/>
  <c r="T412" i="8"/>
  <c r="M412" i="8"/>
  <c r="K412" i="8"/>
  <c r="J412" i="8"/>
  <c r="I412" i="8"/>
  <c r="H412" i="8"/>
  <c r="G412" i="8"/>
  <c r="F412" i="8"/>
  <c r="E412" i="8"/>
  <c r="AE411" i="8"/>
  <c r="V411" i="8"/>
  <c r="AH411" i="8" s="1"/>
  <c r="U411" i="8"/>
  <c r="T411" i="8"/>
  <c r="M411" i="8"/>
  <c r="K411" i="8"/>
  <c r="J411" i="8"/>
  <c r="I411" i="8"/>
  <c r="H411" i="8"/>
  <c r="G411" i="8"/>
  <c r="F411" i="8"/>
  <c r="E411" i="8"/>
  <c r="AE410" i="8"/>
  <c r="V410" i="8"/>
  <c r="AH410" i="8" s="1"/>
  <c r="U410" i="8"/>
  <c r="T410" i="8"/>
  <c r="M410" i="8"/>
  <c r="K410" i="8"/>
  <c r="J410" i="8"/>
  <c r="I410" i="8"/>
  <c r="H410" i="8"/>
  <c r="G410" i="8"/>
  <c r="F410" i="8"/>
  <c r="E410" i="8"/>
  <c r="AE409" i="8"/>
  <c r="V409" i="8"/>
  <c r="AH409" i="8" s="1"/>
  <c r="U409" i="8"/>
  <c r="T409" i="8"/>
  <c r="M409" i="8"/>
  <c r="K409" i="8"/>
  <c r="J409" i="8"/>
  <c r="I409" i="8"/>
  <c r="H409" i="8"/>
  <c r="G409" i="8"/>
  <c r="F409" i="8"/>
  <c r="E409" i="8"/>
  <c r="AE408" i="8"/>
  <c r="V408" i="8"/>
  <c r="AH408" i="8" s="1"/>
  <c r="U408" i="8"/>
  <c r="T408" i="8"/>
  <c r="M408" i="8"/>
  <c r="K408" i="8"/>
  <c r="J408" i="8"/>
  <c r="I408" i="8"/>
  <c r="H408" i="8"/>
  <c r="G408" i="8"/>
  <c r="F408" i="8"/>
  <c r="E408" i="8"/>
  <c r="AE407" i="8"/>
  <c r="V407" i="8"/>
  <c r="AH407" i="8" s="1"/>
  <c r="U407" i="8"/>
  <c r="T407" i="8"/>
  <c r="K407" i="8"/>
  <c r="J407" i="8"/>
  <c r="I407" i="8"/>
  <c r="H407" i="8"/>
  <c r="G407" i="8"/>
  <c r="F407" i="8"/>
  <c r="E407" i="8"/>
  <c r="AE406" i="8"/>
  <c r="V406" i="8"/>
  <c r="AH406" i="8" s="1"/>
  <c r="U406" i="8"/>
  <c r="T406" i="8"/>
  <c r="M406" i="8"/>
  <c r="K406" i="8"/>
  <c r="J406" i="8"/>
  <c r="I406" i="8"/>
  <c r="H406" i="8"/>
  <c r="G406" i="8"/>
  <c r="F406" i="8"/>
  <c r="E406" i="8"/>
  <c r="AE405" i="8"/>
  <c r="V405" i="8"/>
  <c r="AH405" i="8" s="1"/>
  <c r="U405" i="8"/>
  <c r="T405" i="8"/>
  <c r="M405" i="8"/>
  <c r="K405" i="8"/>
  <c r="J405" i="8"/>
  <c r="I405" i="8"/>
  <c r="H405" i="8"/>
  <c r="G405" i="8"/>
  <c r="F405" i="8"/>
  <c r="E405" i="8"/>
  <c r="AE404" i="8"/>
  <c r="V404" i="8"/>
  <c r="AH404" i="8" s="1"/>
  <c r="U404" i="8"/>
  <c r="T404" i="8"/>
  <c r="K404" i="8"/>
  <c r="J404" i="8"/>
  <c r="I404" i="8"/>
  <c r="H404" i="8"/>
  <c r="G404" i="8"/>
  <c r="F404" i="8"/>
  <c r="E404" i="8"/>
  <c r="AE403" i="8"/>
  <c r="V403" i="8"/>
  <c r="AH403" i="8" s="1"/>
  <c r="U403" i="8"/>
  <c r="T403" i="8"/>
  <c r="M403" i="8"/>
  <c r="K403" i="8"/>
  <c r="J403" i="8"/>
  <c r="I403" i="8"/>
  <c r="H403" i="8"/>
  <c r="G403" i="8"/>
  <c r="F403" i="8"/>
  <c r="E403" i="8"/>
  <c r="AE402" i="8"/>
  <c r="V402" i="8"/>
  <c r="AH402" i="8" s="1"/>
  <c r="U402" i="8"/>
  <c r="T402" i="8"/>
  <c r="M402" i="8"/>
  <c r="K402" i="8"/>
  <c r="J402" i="8"/>
  <c r="I402" i="8"/>
  <c r="H402" i="8"/>
  <c r="G402" i="8"/>
  <c r="F402" i="8"/>
  <c r="E402" i="8"/>
  <c r="V401" i="8"/>
  <c r="AH401" i="8" s="1"/>
  <c r="U401" i="8"/>
  <c r="T401" i="8"/>
  <c r="M401" i="8"/>
  <c r="K401" i="8"/>
  <c r="J401" i="8"/>
  <c r="I401" i="8"/>
  <c r="H401" i="8"/>
  <c r="G401" i="8"/>
  <c r="F401" i="8"/>
  <c r="E401" i="8"/>
  <c r="AE400" i="8"/>
  <c r="V400" i="8"/>
  <c r="AH400" i="8" s="1"/>
  <c r="U400" i="8"/>
  <c r="T400" i="8"/>
  <c r="M400" i="8"/>
  <c r="K400" i="8"/>
  <c r="J400" i="8"/>
  <c r="I400" i="8"/>
  <c r="H400" i="8"/>
  <c r="G400" i="8"/>
  <c r="F400" i="8"/>
  <c r="E400" i="8"/>
  <c r="AE399" i="8"/>
  <c r="V399" i="8"/>
  <c r="AH399" i="8" s="1"/>
  <c r="U399" i="8"/>
  <c r="T399" i="8"/>
  <c r="M399" i="8"/>
  <c r="K399" i="8"/>
  <c r="J399" i="8"/>
  <c r="I399" i="8"/>
  <c r="H399" i="8"/>
  <c r="G399" i="8"/>
  <c r="F399" i="8"/>
  <c r="E399" i="8"/>
  <c r="AE398" i="8"/>
  <c r="V398" i="8"/>
  <c r="AH398" i="8" s="1"/>
  <c r="U398" i="8"/>
  <c r="T398" i="8"/>
  <c r="M398" i="8"/>
  <c r="K398" i="8"/>
  <c r="J398" i="8"/>
  <c r="I398" i="8"/>
  <c r="H398" i="8"/>
  <c r="G398" i="8"/>
  <c r="F398" i="8"/>
  <c r="E398" i="8"/>
  <c r="AE397" i="8"/>
  <c r="V397" i="8"/>
  <c r="AH397" i="8" s="1"/>
  <c r="U397" i="8"/>
  <c r="T397" i="8"/>
  <c r="M397" i="8"/>
  <c r="K397" i="8"/>
  <c r="J397" i="8"/>
  <c r="I397" i="8"/>
  <c r="H397" i="8"/>
  <c r="G397" i="8"/>
  <c r="F397" i="8"/>
  <c r="E397" i="8"/>
  <c r="AE396" i="8"/>
  <c r="V396" i="8"/>
  <c r="AH396" i="8" s="1"/>
  <c r="U396" i="8"/>
  <c r="T396" i="8"/>
  <c r="M396" i="8"/>
  <c r="K396" i="8"/>
  <c r="J396" i="8"/>
  <c r="I396" i="8"/>
  <c r="H396" i="8"/>
  <c r="G396" i="8"/>
  <c r="F396" i="8"/>
  <c r="E396" i="8"/>
  <c r="AE395" i="8"/>
  <c r="V395" i="8"/>
  <c r="AH395" i="8" s="1"/>
  <c r="U395" i="8"/>
  <c r="T395" i="8"/>
  <c r="M395" i="8"/>
  <c r="K395" i="8"/>
  <c r="J395" i="8"/>
  <c r="I395" i="8"/>
  <c r="H395" i="8"/>
  <c r="G395" i="8"/>
  <c r="F395" i="8"/>
  <c r="E395" i="8"/>
  <c r="AE394" i="8"/>
  <c r="V394" i="8"/>
  <c r="AH394" i="8" s="1"/>
  <c r="U394" i="8"/>
  <c r="T394" i="8"/>
  <c r="M394" i="8"/>
  <c r="K394" i="8"/>
  <c r="J394" i="8"/>
  <c r="I394" i="8"/>
  <c r="H394" i="8"/>
  <c r="G394" i="8"/>
  <c r="F394" i="8"/>
  <c r="E394" i="8"/>
  <c r="AE393" i="8"/>
  <c r="V393" i="8"/>
  <c r="AH393" i="8" s="1"/>
  <c r="U393" i="8"/>
  <c r="T393" i="8"/>
  <c r="M393" i="8"/>
  <c r="K393" i="8"/>
  <c r="J393" i="8"/>
  <c r="I393" i="8"/>
  <c r="H393" i="8"/>
  <c r="G393" i="8"/>
  <c r="F393" i="8"/>
  <c r="E393" i="8"/>
  <c r="AE392" i="8"/>
  <c r="V392" i="8"/>
  <c r="AH392" i="8" s="1"/>
  <c r="U392" i="8"/>
  <c r="T392" i="8"/>
  <c r="M392" i="8"/>
  <c r="K392" i="8"/>
  <c r="J392" i="8"/>
  <c r="I392" i="8"/>
  <c r="H392" i="8"/>
  <c r="G392" i="8"/>
  <c r="F392" i="8"/>
  <c r="E392" i="8"/>
  <c r="AE391" i="8"/>
  <c r="V391" i="8"/>
  <c r="AH391" i="8" s="1"/>
  <c r="U391" i="8"/>
  <c r="T391" i="8"/>
  <c r="M391" i="8"/>
  <c r="K391" i="8"/>
  <c r="J391" i="8"/>
  <c r="I391" i="8"/>
  <c r="H391" i="8"/>
  <c r="G391" i="8"/>
  <c r="F391" i="8"/>
  <c r="E391" i="8"/>
  <c r="AE390" i="8"/>
  <c r="V390" i="8"/>
  <c r="AH390" i="8" s="1"/>
  <c r="U390" i="8"/>
  <c r="T390" i="8"/>
  <c r="M390" i="8"/>
  <c r="K390" i="8"/>
  <c r="J390" i="8"/>
  <c r="I390" i="8"/>
  <c r="H390" i="8"/>
  <c r="G390" i="8"/>
  <c r="F390" i="8"/>
  <c r="E390" i="8"/>
  <c r="AE389" i="8"/>
  <c r="V389" i="8"/>
  <c r="AH389" i="8" s="1"/>
  <c r="U389" i="8"/>
  <c r="T389" i="8"/>
  <c r="M389" i="8"/>
  <c r="K389" i="8"/>
  <c r="J389" i="8"/>
  <c r="I389" i="8"/>
  <c r="H389" i="8"/>
  <c r="G389" i="8"/>
  <c r="F389" i="8"/>
  <c r="E389" i="8"/>
  <c r="AE388" i="8"/>
  <c r="V388" i="8"/>
  <c r="AH388" i="8" s="1"/>
  <c r="U388" i="8"/>
  <c r="T388" i="8"/>
  <c r="M388" i="8"/>
  <c r="K388" i="8"/>
  <c r="J388" i="8"/>
  <c r="I388" i="8"/>
  <c r="H388" i="8"/>
  <c r="G388" i="8"/>
  <c r="F388" i="8"/>
  <c r="E388" i="8"/>
  <c r="AE387" i="8"/>
  <c r="V387" i="8"/>
  <c r="AH387" i="8" s="1"/>
  <c r="U387" i="8"/>
  <c r="T387" i="8"/>
  <c r="M387" i="8"/>
  <c r="K387" i="8"/>
  <c r="J387" i="8"/>
  <c r="I387" i="8"/>
  <c r="H387" i="8"/>
  <c r="G387" i="8"/>
  <c r="F387" i="8"/>
  <c r="E387" i="8"/>
  <c r="AE386" i="8"/>
  <c r="V386" i="8"/>
  <c r="AH386" i="8" s="1"/>
  <c r="U386" i="8"/>
  <c r="T386" i="8"/>
  <c r="M386" i="8"/>
  <c r="K386" i="8"/>
  <c r="J386" i="8"/>
  <c r="I386" i="8"/>
  <c r="H386" i="8"/>
  <c r="G386" i="8"/>
  <c r="F386" i="8"/>
  <c r="E386" i="8"/>
  <c r="AE385" i="8"/>
  <c r="V385" i="8"/>
  <c r="AH385" i="8" s="1"/>
  <c r="U385" i="8"/>
  <c r="T385" i="8"/>
  <c r="M385" i="8"/>
  <c r="K385" i="8"/>
  <c r="J385" i="8"/>
  <c r="I385" i="8"/>
  <c r="H385" i="8"/>
  <c r="G385" i="8"/>
  <c r="F385" i="8"/>
  <c r="E385" i="8"/>
  <c r="AE384" i="8"/>
  <c r="V384" i="8"/>
  <c r="AH384" i="8" s="1"/>
  <c r="U384" i="8"/>
  <c r="T384" i="8"/>
  <c r="M384" i="8"/>
  <c r="K384" i="8"/>
  <c r="J384" i="8"/>
  <c r="I384" i="8"/>
  <c r="H384" i="8"/>
  <c r="G384" i="8"/>
  <c r="F384" i="8"/>
  <c r="E384" i="8"/>
  <c r="AE383" i="8"/>
  <c r="V383" i="8"/>
  <c r="AH383" i="8" s="1"/>
  <c r="U383" i="8"/>
  <c r="T383" i="8"/>
  <c r="M383" i="8"/>
  <c r="K383" i="8"/>
  <c r="J383" i="8"/>
  <c r="I383" i="8"/>
  <c r="H383" i="8"/>
  <c r="G383" i="8"/>
  <c r="F383" i="8"/>
  <c r="E383" i="8"/>
  <c r="AE382" i="8"/>
  <c r="V382" i="8"/>
  <c r="AH382" i="8" s="1"/>
  <c r="U382" i="8"/>
  <c r="T382" i="8"/>
  <c r="M382" i="8"/>
  <c r="K382" i="8"/>
  <c r="J382" i="8"/>
  <c r="I382" i="8"/>
  <c r="H382" i="8"/>
  <c r="G382" i="8"/>
  <c r="F382" i="8"/>
  <c r="E382" i="8"/>
  <c r="AE381" i="8"/>
  <c r="V381" i="8"/>
  <c r="AH381" i="8" s="1"/>
  <c r="U381" i="8"/>
  <c r="T381" i="8"/>
  <c r="M381" i="8"/>
  <c r="K381" i="8"/>
  <c r="J381" i="8"/>
  <c r="I381" i="8"/>
  <c r="H381" i="8"/>
  <c r="G381" i="8"/>
  <c r="F381" i="8"/>
  <c r="E381" i="8"/>
  <c r="AE380" i="8"/>
  <c r="V380" i="8"/>
  <c r="AH380" i="8" s="1"/>
  <c r="U380" i="8"/>
  <c r="T380" i="8"/>
  <c r="M380" i="8"/>
  <c r="K380" i="8"/>
  <c r="J380" i="8"/>
  <c r="I380" i="8"/>
  <c r="H380" i="8"/>
  <c r="G380" i="8"/>
  <c r="F380" i="8"/>
  <c r="E380" i="8"/>
  <c r="V379" i="8"/>
  <c r="AH379" i="8" s="1"/>
  <c r="U379" i="8"/>
  <c r="T379" i="8"/>
  <c r="M379" i="8"/>
  <c r="K379" i="8"/>
  <c r="J379" i="8"/>
  <c r="I379" i="8"/>
  <c r="H379" i="8"/>
  <c r="G379" i="8"/>
  <c r="F379" i="8"/>
  <c r="E379" i="8"/>
  <c r="AE378" i="8"/>
  <c r="V378" i="8"/>
  <c r="AH378" i="8" s="1"/>
  <c r="U378" i="8"/>
  <c r="T378" i="8"/>
  <c r="M378" i="8"/>
  <c r="K378" i="8"/>
  <c r="J378" i="8"/>
  <c r="I378" i="8"/>
  <c r="H378" i="8"/>
  <c r="G378" i="8"/>
  <c r="F378" i="8"/>
  <c r="E378" i="8"/>
  <c r="AE377" i="8"/>
  <c r="V377" i="8"/>
  <c r="AH377" i="8" s="1"/>
  <c r="U377" i="8"/>
  <c r="T377" i="8"/>
  <c r="M377" i="8"/>
  <c r="K377" i="8"/>
  <c r="J377" i="8"/>
  <c r="I377" i="8"/>
  <c r="H377" i="8"/>
  <c r="G377" i="8"/>
  <c r="F377" i="8"/>
  <c r="E377" i="8"/>
  <c r="AE376" i="8"/>
  <c r="V376" i="8"/>
  <c r="AH376" i="8" s="1"/>
  <c r="U376" i="8"/>
  <c r="T376" i="8"/>
  <c r="M376" i="8"/>
  <c r="K376" i="8"/>
  <c r="J376" i="8"/>
  <c r="I376" i="8"/>
  <c r="H376" i="8"/>
  <c r="G376" i="8"/>
  <c r="F376" i="8"/>
  <c r="E376" i="8"/>
  <c r="V375" i="8"/>
  <c r="AH375" i="8" s="1"/>
  <c r="U375" i="8"/>
  <c r="T375" i="8"/>
  <c r="M375" i="8"/>
  <c r="K375" i="8"/>
  <c r="J375" i="8"/>
  <c r="I375" i="8"/>
  <c r="H375" i="8"/>
  <c r="G375" i="8"/>
  <c r="F375" i="8"/>
  <c r="E375" i="8"/>
  <c r="AE374" i="8"/>
  <c r="V374" i="8"/>
  <c r="AH374" i="8" s="1"/>
  <c r="U374" i="8"/>
  <c r="T374" i="8"/>
  <c r="M374" i="8"/>
  <c r="K374" i="8"/>
  <c r="J374" i="8"/>
  <c r="I374" i="8"/>
  <c r="H374" i="8"/>
  <c r="G374" i="8"/>
  <c r="F374" i="8"/>
  <c r="E374" i="8"/>
  <c r="AE373" i="8"/>
  <c r="V373" i="8"/>
  <c r="AH373" i="8" s="1"/>
  <c r="U373" i="8"/>
  <c r="T373" i="8"/>
  <c r="M373" i="8"/>
  <c r="K373" i="8"/>
  <c r="J373" i="8"/>
  <c r="I373" i="8"/>
  <c r="H373" i="8"/>
  <c r="G373" i="8"/>
  <c r="F373" i="8"/>
  <c r="E373" i="8"/>
  <c r="AE372" i="8"/>
  <c r="V372" i="8"/>
  <c r="AH372" i="8" s="1"/>
  <c r="U372" i="8"/>
  <c r="T372" i="8"/>
  <c r="M372" i="8"/>
  <c r="K372" i="8"/>
  <c r="J372" i="8"/>
  <c r="I372" i="8"/>
  <c r="H372" i="8"/>
  <c r="G372" i="8"/>
  <c r="F372" i="8"/>
  <c r="E372" i="8"/>
  <c r="AE371" i="8"/>
  <c r="V371" i="8"/>
  <c r="AH371" i="8" s="1"/>
  <c r="U371" i="8"/>
  <c r="T371" i="8"/>
  <c r="M371" i="8"/>
  <c r="K371" i="8"/>
  <c r="J371" i="8"/>
  <c r="I371" i="8"/>
  <c r="H371" i="8"/>
  <c r="G371" i="8"/>
  <c r="F371" i="8"/>
  <c r="E371" i="8"/>
  <c r="AE370" i="8"/>
  <c r="V370" i="8"/>
  <c r="AH370" i="8" s="1"/>
  <c r="U370" i="8"/>
  <c r="T370" i="8"/>
  <c r="M370" i="8"/>
  <c r="K370" i="8"/>
  <c r="J370" i="8"/>
  <c r="I370" i="8"/>
  <c r="H370" i="8"/>
  <c r="G370" i="8"/>
  <c r="F370" i="8"/>
  <c r="E370" i="8"/>
  <c r="AE369" i="8"/>
  <c r="V369" i="8"/>
  <c r="AH369" i="8" s="1"/>
  <c r="U369" i="8"/>
  <c r="T369" i="8"/>
  <c r="M369" i="8"/>
  <c r="K369" i="8"/>
  <c r="J369" i="8"/>
  <c r="I369" i="8"/>
  <c r="H369" i="8"/>
  <c r="G369" i="8"/>
  <c r="F369" i="8"/>
  <c r="E369" i="8"/>
  <c r="AE368" i="8"/>
  <c r="V368" i="8"/>
  <c r="AH368" i="8" s="1"/>
  <c r="U368" i="8"/>
  <c r="T368" i="8"/>
  <c r="M368" i="8"/>
  <c r="K368" i="8"/>
  <c r="J368" i="8"/>
  <c r="I368" i="8"/>
  <c r="H368" i="8"/>
  <c r="G368" i="8"/>
  <c r="F368" i="8"/>
  <c r="E368" i="8"/>
  <c r="AE367" i="8"/>
  <c r="V367" i="8"/>
  <c r="AH367" i="8" s="1"/>
  <c r="U367" i="8"/>
  <c r="T367" i="8"/>
  <c r="M367" i="8"/>
  <c r="K367" i="8"/>
  <c r="J367" i="8"/>
  <c r="I367" i="8"/>
  <c r="H367" i="8"/>
  <c r="G367" i="8"/>
  <c r="F367" i="8"/>
  <c r="E367" i="8"/>
  <c r="AE366" i="8"/>
  <c r="V366" i="8"/>
  <c r="AH366" i="8" s="1"/>
  <c r="U366" i="8"/>
  <c r="T366" i="8"/>
  <c r="M366" i="8"/>
  <c r="K366" i="8"/>
  <c r="J366" i="8"/>
  <c r="I366" i="8"/>
  <c r="H366" i="8"/>
  <c r="G366" i="8"/>
  <c r="F366" i="8"/>
  <c r="E366" i="8"/>
  <c r="AE365" i="8"/>
  <c r="V365" i="8"/>
  <c r="AH365" i="8" s="1"/>
  <c r="U365" i="8"/>
  <c r="T365" i="8"/>
  <c r="M365" i="8"/>
  <c r="K365" i="8"/>
  <c r="J365" i="8"/>
  <c r="I365" i="8"/>
  <c r="H365" i="8"/>
  <c r="G365" i="8"/>
  <c r="F365" i="8"/>
  <c r="E365" i="8"/>
  <c r="AE364" i="8"/>
  <c r="V364" i="8"/>
  <c r="AH364" i="8" s="1"/>
  <c r="U364" i="8"/>
  <c r="T364" i="8"/>
  <c r="M364" i="8"/>
  <c r="K364" i="8"/>
  <c r="J364" i="8"/>
  <c r="I364" i="8"/>
  <c r="H364" i="8"/>
  <c r="G364" i="8"/>
  <c r="F364" i="8"/>
  <c r="E364" i="8"/>
  <c r="AE363" i="8"/>
  <c r="V363" i="8"/>
  <c r="AH363" i="8" s="1"/>
  <c r="U363" i="8"/>
  <c r="T363" i="8"/>
  <c r="M363" i="8"/>
  <c r="K363" i="8"/>
  <c r="J363" i="8"/>
  <c r="I363" i="8"/>
  <c r="H363" i="8"/>
  <c r="G363" i="8"/>
  <c r="F363" i="8"/>
  <c r="E363" i="8"/>
  <c r="AE362" i="8"/>
  <c r="V362" i="8"/>
  <c r="AH362" i="8" s="1"/>
  <c r="U362" i="8"/>
  <c r="T362" i="8"/>
  <c r="M362" i="8"/>
  <c r="K362" i="8"/>
  <c r="J362" i="8"/>
  <c r="I362" i="8"/>
  <c r="H362" i="8"/>
  <c r="G362" i="8"/>
  <c r="F362" i="8"/>
  <c r="E362" i="8"/>
  <c r="AE361" i="8"/>
  <c r="V361" i="8"/>
  <c r="AH361" i="8" s="1"/>
  <c r="U361" i="8"/>
  <c r="T361" i="8"/>
  <c r="M361" i="8"/>
  <c r="K361" i="8"/>
  <c r="J361" i="8"/>
  <c r="I361" i="8"/>
  <c r="H361" i="8"/>
  <c r="G361" i="8"/>
  <c r="F361" i="8"/>
  <c r="E361" i="8"/>
  <c r="AE360" i="8"/>
  <c r="V360" i="8"/>
  <c r="AH360" i="8" s="1"/>
  <c r="U360" i="8"/>
  <c r="T360" i="8"/>
  <c r="M360" i="8"/>
  <c r="K360" i="8"/>
  <c r="J360" i="8"/>
  <c r="I360" i="8"/>
  <c r="H360" i="8"/>
  <c r="G360" i="8"/>
  <c r="F360" i="8"/>
  <c r="E360" i="8"/>
  <c r="AE359" i="8"/>
  <c r="V359" i="8"/>
  <c r="AH359" i="8" s="1"/>
  <c r="U359" i="8"/>
  <c r="T359" i="8"/>
  <c r="M359" i="8"/>
  <c r="K359" i="8"/>
  <c r="J359" i="8"/>
  <c r="I359" i="8"/>
  <c r="H359" i="8"/>
  <c r="G359" i="8"/>
  <c r="F359" i="8"/>
  <c r="E359" i="8"/>
  <c r="AE358" i="8"/>
  <c r="V358" i="8"/>
  <c r="AH358" i="8" s="1"/>
  <c r="U358" i="8"/>
  <c r="T358" i="8"/>
  <c r="M358" i="8"/>
  <c r="K358" i="8"/>
  <c r="J358" i="8"/>
  <c r="I358" i="8"/>
  <c r="H358" i="8"/>
  <c r="G358" i="8"/>
  <c r="F358" i="8"/>
  <c r="E358" i="8"/>
  <c r="AE357" i="8"/>
  <c r="V357" i="8"/>
  <c r="AH357" i="8" s="1"/>
  <c r="U357" i="8"/>
  <c r="T357" i="8"/>
  <c r="M357" i="8"/>
  <c r="K357" i="8"/>
  <c r="J357" i="8"/>
  <c r="I357" i="8"/>
  <c r="H357" i="8"/>
  <c r="G357" i="8"/>
  <c r="F357" i="8"/>
  <c r="E357" i="8"/>
  <c r="AE356" i="8"/>
  <c r="V356" i="8"/>
  <c r="AH356" i="8" s="1"/>
  <c r="U356" i="8"/>
  <c r="T356" i="8"/>
  <c r="M356" i="8"/>
  <c r="K356" i="8"/>
  <c r="J356" i="8"/>
  <c r="I356" i="8"/>
  <c r="H356" i="8"/>
  <c r="G356" i="8"/>
  <c r="F356" i="8"/>
  <c r="E356" i="8"/>
  <c r="AE355" i="8"/>
  <c r="V355" i="8"/>
  <c r="AH355" i="8" s="1"/>
  <c r="U355" i="8"/>
  <c r="T355" i="8"/>
  <c r="M355" i="8"/>
  <c r="K355" i="8"/>
  <c r="J355" i="8"/>
  <c r="I355" i="8"/>
  <c r="H355" i="8"/>
  <c r="G355" i="8"/>
  <c r="F355" i="8"/>
  <c r="E355" i="8"/>
  <c r="AE354" i="8"/>
  <c r="V354" i="8"/>
  <c r="AH354" i="8" s="1"/>
  <c r="U354" i="8"/>
  <c r="T354" i="8"/>
  <c r="M354" i="8"/>
  <c r="K354" i="8"/>
  <c r="J354" i="8"/>
  <c r="I354" i="8"/>
  <c r="H354" i="8"/>
  <c r="G354" i="8"/>
  <c r="F354" i="8"/>
  <c r="E354" i="8"/>
  <c r="AE353" i="8"/>
  <c r="V353" i="8"/>
  <c r="AH353" i="8" s="1"/>
  <c r="U353" i="8"/>
  <c r="T353" i="8"/>
  <c r="M353" i="8"/>
  <c r="K353" i="8"/>
  <c r="J353" i="8"/>
  <c r="I353" i="8"/>
  <c r="H353" i="8"/>
  <c r="G353" i="8"/>
  <c r="F353" i="8"/>
  <c r="E353" i="8"/>
  <c r="AE352" i="8"/>
  <c r="V352" i="8"/>
  <c r="AH352" i="8" s="1"/>
  <c r="U352" i="8"/>
  <c r="T352" i="8"/>
  <c r="M352" i="8"/>
  <c r="K352" i="8"/>
  <c r="J352" i="8"/>
  <c r="I352" i="8"/>
  <c r="H352" i="8"/>
  <c r="G352" i="8"/>
  <c r="F352" i="8"/>
  <c r="E352" i="8"/>
  <c r="AE351" i="8"/>
  <c r="V351" i="8"/>
  <c r="AH351" i="8" s="1"/>
  <c r="U351" i="8"/>
  <c r="T351" i="8"/>
  <c r="M351" i="8"/>
  <c r="K351" i="8"/>
  <c r="J351" i="8"/>
  <c r="I351" i="8"/>
  <c r="H351" i="8"/>
  <c r="G351" i="8"/>
  <c r="F351" i="8"/>
  <c r="E351" i="8"/>
  <c r="AE350" i="8"/>
  <c r="V350" i="8"/>
  <c r="AH350" i="8" s="1"/>
  <c r="U350" i="8"/>
  <c r="T350" i="8"/>
  <c r="M350" i="8"/>
  <c r="K350" i="8"/>
  <c r="J350" i="8"/>
  <c r="I350" i="8"/>
  <c r="H350" i="8"/>
  <c r="G350" i="8"/>
  <c r="F350" i="8"/>
  <c r="E350" i="8"/>
  <c r="AE349" i="8"/>
  <c r="V349" i="8"/>
  <c r="AH349" i="8" s="1"/>
  <c r="U349" i="8"/>
  <c r="T349" i="8"/>
  <c r="M349" i="8"/>
  <c r="K349" i="8"/>
  <c r="J349" i="8"/>
  <c r="I349" i="8"/>
  <c r="H349" i="8"/>
  <c r="G349" i="8"/>
  <c r="F349" i="8"/>
  <c r="E349" i="8"/>
  <c r="AE348" i="8"/>
  <c r="V348" i="8"/>
  <c r="AH348" i="8" s="1"/>
  <c r="U348" i="8"/>
  <c r="T348" i="8"/>
  <c r="M348" i="8"/>
  <c r="K348" i="8"/>
  <c r="J348" i="8"/>
  <c r="I348" i="8"/>
  <c r="H348" i="8"/>
  <c r="G348" i="8"/>
  <c r="F348" i="8"/>
  <c r="E348" i="8"/>
  <c r="AE347" i="8"/>
  <c r="V347" i="8"/>
  <c r="AH347" i="8" s="1"/>
  <c r="U347" i="8"/>
  <c r="T347" i="8"/>
  <c r="M347" i="8"/>
  <c r="K347" i="8"/>
  <c r="J347" i="8"/>
  <c r="I347" i="8"/>
  <c r="H347" i="8"/>
  <c r="G347" i="8"/>
  <c r="F347" i="8"/>
  <c r="E347" i="8"/>
  <c r="AE346" i="8"/>
  <c r="V346" i="8"/>
  <c r="AH346" i="8" s="1"/>
  <c r="U346" i="8"/>
  <c r="T346" i="8"/>
  <c r="M346" i="8"/>
  <c r="K346" i="8"/>
  <c r="J346" i="8"/>
  <c r="I346" i="8"/>
  <c r="H346" i="8"/>
  <c r="G346" i="8"/>
  <c r="F346" i="8"/>
  <c r="E346" i="8"/>
  <c r="AE345" i="8"/>
  <c r="V345" i="8"/>
  <c r="AH345" i="8" s="1"/>
  <c r="U345" i="8"/>
  <c r="T345" i="8"/>
  <c r="M345" i="8"/>
  <c r="K345" i="8"/>
  <c r="J345" i="8"/>
  <c r="I345" i="8"/>
  <c r="H345" i="8"/>
  <c r="G345" i="8"/>
  <c r="F345" i="8"/>
  <c r="E345" i="8"/>
  <c r="AE344" i="8"/>
  <c r="V344" i="8"/>
  <c r="AH344" i="8" s="1"/>
  <c r="U344" i="8"/>
  <c r="T344" i="8"/>
  <c r="M344" i="8"/>
  <c r="K344" i="8"/>
  <c r="J344" i="8"/>
  <c r="I344" i="8"/>
  <c r="H344" i="8"/>
  <c r="G344" i="8"/>
  <c r="F344" i="8"/>
  <c r="E344" i="8"/>
  <c r="AE343" i="8"/>
  <c r="V343" i="8"/>
  <c r="AH343" i="8" s="1"/>
  <c r="U343" i="8"/>
  <c r="T343" i="8"/>
  <c r="M343" i="8"/>
  <c r="K343" i="8"/>
  <c r="J343" i="8"/>
  <c r="I343" i="8"/>
  <c r="H343" i="8"/>
  <c r="G343" i="8"/>
  <c r="F343" i="8"/>
  <c r="E343" i="8"/>
  <c r="AE342" i="8"/>
  <c r="V342" i="8"/>
  <c r="AH342" i="8" s="1"/>
  <c r="U342" i="8"/>
  <c r="T342" i="8"/>
  <c r="M342" i="8"/>
  <c r="K342" i="8"/>
  <c r="J342" i="8"/>
  <c r="I342" i="8"/>
  <c r="H342" i="8"/>
  <c r="G342" i="8"/>
  <c r="F342" i="8"/>
  <c r="E342" i="8"/>
  <c r="AE341" i="8"/>
  <c r="V341" i="8"/>
  <c r="AH341" i="8" s="1"/>
  <c r="U341" i="8"/>
  <c r="T341" i="8"/>
  <c r="M341" i="8"/>
  <c r="K341" i="8"/>
  <c r="J341" i="8"/>
  <c r="I341" i="8"/>
  <c r="H341" i="8"/>
  <c r="G341" i="8"/>
  <c r="F341" i="8"/>
  <c r="E341" i="8"/>
  <c r="AE340" i="8"/>
  <c r="V340" i="8"/>
  <c r="AH340" i="8" s="1"/>
  <c r="U340" i="8"/>
  <c r="T340" i="8"/>
  <c r="M340" i="8"/>
  <c r="K340" i="8"/>
  <c r="J340" i="8"/>
  <c r="I340" i="8"/>
  <c r="H340" i="8"/>
  <c r="G340" i="8"/>
  <c r="F340" i="8"/>
  <c r="E340" i="8"/>
  <c r="AE339" i="8"/>
  <c r="V339" i="8"/>
  <c r="AH339" i="8" s="1"/>
  <c r="U339" i="8"/>
  <c r="T339" i="8"/>
  <c r="M339" i="8"/>
  <c r="K339" i="8"/>
  <c r="J339" i="8"/>
  <c r="I339" i="8"/>
  <c r="H339" i="8"/>
  <c r="G339" i="8"/>
  <c r="F339" i="8"/>
  <c r="E339" i="8"/>
  <c r="AE338" i="8"/>
  <c r="V338" i="8"/>
  <c r="AH338" i="8" s="1"/>
  <c r="U338" i="8"/>
  <c r="T338" i="8"/>
  <c r="M338" i="8"/>
  <c r="K338" i="8"/>
  <c r="J338" i="8"/>
  <c r="I338" i="8"/>
  <c r="H338" i="8"/>
  <c r="G338" i="8"/>
  <c r="F338" i="8"/>
  <c r="E338" i="8"/>
  <c r="V337" i="8"/>
  <c r="AH337" i="8" s="1"/>
  <c r="U337" i="8"/>
  <c r="T337" i="8"/>
  <c r="M337" i="8"/>
  <c r="K337" i="8"/>
  <c r="J337" i="8"/>
  <c r="I337" i="8"/>
  <c r="H337" i="8"/>
  <c r="G337" i="8"/>
  <c r="F337" i="8"/>
  <c r="E337" i="8"/>
  <c r="AE336" i="8"/>
  <c r="V336" i="8"/>
  <c r="AH336" i="8" s="1"/>
  <c r="U336" i="8"/>
  <c r="T336" i="8"/>
  <c r="M336" i="8"/>
  <c r="K336" i="8"/>
  <c r="J336" i="8"/>
  <c r="I336" i="8"/>
  <c r="H336" i="8"/>
  <c r="G336" i="8"/>
  <c r="F336" i="8"/>
  <c r="E336" i="8"/>
  <c r="AE335" i="8"/>
  <c r="V335" i="8"/>
  <c r="AH335" i="8" s="1"/>
  <c r="U335" i="8"/>
  <c r="T335" i="8"/>
  <c r="M335" i="8"/>
  <c r="K335" i="8"/>
  <c r="J335" i="8"/>
  <c r="I335" i="8"/>
  <c r="H335" i="8"/>
  <c r="F335" i="8"/>
  <c r="E335" i="8"/>
  <c r="AE334" i="8"/>
  <c r="V334" i="8"/>
  <c r="AH334" i="8" s="1"/>
  <c r="U334" i="8"/>
  <c r="T334" i="8"/>
  <c r="M334" i="8"/>
  <c r="K334" i="8"/>
  <c r="J334" i="8"/>
  <c r="I334" i="8"/>
  <c r="H334" i="8"/>
  <c r="G334" i="8"/>
  <c r="F334" i="8"/>
  <c r="E334" i="8"/>
  <c r="V333" i="8"/>
  <c r="AH333" i="8" s="1"/>
  <c r="U333" i="8"/>
  <c r="T333" i="8"/>
  <c r="M333" i="8"/>
  <c r="K333" i="8"/>
  <c r="J333" i="8"/>
  <c r="I333" i="8"/>
  <c r="H333" i="8"/>
  <c r="G333" i="8"/>
  <c r="F333" i="8"/>
  <c r="E333" i="8"/>
  <c r="AE332" i="8"/>
  <c r="V332" i="8"/>
  <c r="AH332" i="8" s="1"/>
  <c r="U332" i="8"/>
  <c r="T332" i="8"/>
  <c r="M332" i="8"/>
  <c r="K332" i="8"/>
  <c r="J332" i="8"/>
  <c r="I332" i="8"/>
  <c r="H332" i="8"/>
  <c r="G332" i="8"/>
  <c r="F332" i="8"/>
  <c r="E332" i="8"/>
  <c r="AE331" i="8"/>
  <c r="V331" i="8"/>
  <c r="AH331" i="8" s="1"/>
  <c r="U331" i="8"/>
  <c r="T331" i="8"/>
  <c r="M331" i="8"/>
  <c r="K331" i="8"/>
  <c r="J331" i="8"/>
  <c r="I331" i="8"/>
  <c r="H331" i="8"/>
  <c r="G331" i="8"/>
  <c r="F331" i="8"/>
  <c r="E331" i="8"/>
  <c r="AE330" i="8"/>
  <c r="V330" i="8"/>
  <c r="AH330" i="8" s="1"/>
  <c r="U330" i="8"/>
  <c r="T330" i="8"/>
  <c r="M330" i="8"/>
  <c r="K330" i="8"/>
  <c r="J330" i="8"/>
  <c r="I330" i="8"/>
  <c r="H330" i="8"/>
  <c r="G330" i="8"/>
  <c r="F330" i="8"/>
  <c r="E330" i="8"/>
  <c r="AE329" i="8"/>
  <c r="V329" i="8"/>
  <c r="AH329" i="8" s="1"/>
  <c r="U329" i="8"/>
  <c r="T329" i="8"/>
  <c r="M329" i="8"/>
  <c r="K329" i="8"/>
  <c r="J329" i="8"/>
  <c r="I329" i="8"/>
  <c r="H329" i="8"/>
  <c r="G329" i="8"/>
  <c r="F329" i="8"/>
  <c r="E329" i="8"/>
  <c r="AE328" i="8"/>
  <c r="V328" i="8"/>
  <c r="AH328" i="8" s="1"/>
  <c r="U328" i="8"/>
  <c r="T328" i="8"/>
  <c r="M328" i="8"/>
  <c r="K328" i="8"/>
  <c r="J328" i="8"/>
  <c r="I328" i="8"/>
  <c r="H328" i="8"/>
  <c r="G328" i="8"/>
  <c r="F328" i="8"/>
  <c r="E328" i="8"/>
  <c r="AE327" i="8"/>
  <c r="V327" i="8"/>
  <c r="AH327" i="8" s="1"/>
  <c r="U327" i="8"/>
  <c r="T327" i="8"/>
  <c r="M327" i="8"/>
  <c r="K327" i="8"/>
  <c r="J327" i="8"/>
  <c r="I327" i="8"/>
  <c r="H327" i="8"/>
  <c r="G327" i="8"/>
  <c r="F327" i="8"/>
  <c r="E327" i="8"/>
  <c r="AE326" i="8"/>
  <c r="V326" i="8"/>
  <c r="AH326" i="8" s="1"/>
  <c r="U326" i="8"/>
  <c r="T326" i="8"/>
  <c r="M326" i="8"/>
  <c r="K326" i="8"/>
  <c r="J326" i="8"/>
  <c r="I326" i="8"/>
  <c r="H326" i="8"/>
  <c r="G326" i="8"/>
  <c r="F326" i="8"/>
  <c r="E326" i="8"/>
  <c r="AE325" i="8"/>
  <c r="V325" i="8"/>
  <c r="AH325" i="8" s="1"/>
  <c r="U325" i="8"/>
  <c r="T325" i="8"/>
  <c r="M325" i="8"/>
  <c r="K325" i="8"/>
  <c r="J325" i="8"/>
  <c r="I325" i="8"/>
  <c r="H325" i="8"/>
  <c r="G325" i="8"/>
  <c r="F325" i="8"/>
  <c r="E325" i="8"/>
  <c r="AE324" i="8"/>
  <c r="V324" i="8"/>
  <c r="AH324" i="8" s="1"/>
  <c r="U324" i="8"/>
  <c r="T324" i="8"/>
  <c r="M324" i="8"/>
  <c r="K324" i="8"/>
  <c r="J324" i="8"/>
  <c r="I324" i="8"/>
  <c r="H324" i="8"/>
  <c r="G324" i="8"/>
  <c r="F324" i="8"/>
  <c r="E324" i="8"/>
  <c r="AE323" i="8"/>
  <c r="V323" i="8"/>
  <c r="AH323" i="8" s="1"/>
  <c r="U323" i="8"/>
  <c r="T323" i="8"/>
  <c r="M323" i="8"/>
  <c r="K323" i="8"/>
  <c r="J323" i="8"/>
  <c r="I323" i="8"/>
  <c r="H323" i="8"/>
  <c r="G323" i="8"/>
  <c r="F323" i="8"/>
  <c r="E323" i="8"/>
  <c r="AE322" i="8"/>
  <c r="V322" i="8"/>
  <c r="AH322" i="8" s="1"/>
  <c r="U322" i="8"/>
  <c r="T322" i="8"/>
  <c r="M322" i="8"/>
  <c r="K322" i="8"/>
  <c r="J322" i="8"/>
  <c r="I322" i="8"/>
  <c r="H322" i="8"/>
  <c r="G322" i="8"/>
  <c r="F322" i="8"/>
  <c r="E322" i="8"/>
  <c r="AE321" i="8"/>
  <c r="V321" i="8"/>
  <c r="AH321" i="8" s="1"/>
  <c r="U321" i="8"/>
  <c r="T321" i="8"/>
  <c r="M321" i="8"/>
  <c r="K321" i="8"/>
  <c r="J321" i="8"/>
  <c r="I321" i="8"/>
  <c r="H321" i="8"/>
  <c r="G321" i="8"/>
  <c r="F321" i="8"/>
  <c r="E321" i="8"/>
  <c r="AE320" i="8"/>
  <c r="V320" i="8"/>
  <c r="AH320" i="8" s="1"/>
  <c r="U320" i="8"/>
  <c r="T320" i="8"/>
  <c r="M320" i="8"/>
  <c r="K320" i="8"/>
  <c r="J320" i="8"/>
  <c r="I320" i="8"/>
  <c r="H320" i="8"/>
  <c r="G320" i="8"/>
  <c r="F320" i="8"/>
  <c r="E320" i="8"/>
  <c r="AE319" i="8"/>
  <c r="V319" i="8"/>
  <c r="AH319" i="8" s="1"/>
  <c r="U319" i="8"/>
  <c r="T319" i="8"/>
  <c r="M319" i="8"/>
  <c r="K319" i="8"/>
  <c r="J319" i="8"/>
  <c r="I319" i="8"/>
  <c r="H319" i="8"/>
  <c r="G319" i="8"/>
  <c r="F319" i="8"/>
  <c r="E319" i="8"/>
  <c r="AE318" i="8"/>
  <c r="V318" i="8"/>
  <c r="AH318" i="8" s="1"/>
  <c r="U318" i="8"/>
  <c r="T318" i="8"/>
  <c r="M318" i="8"/>
  <c r="K318" i="8"/>
  <c r="J318" i="8"/>
  <c r="I318" i="8"/>
  <c r="H318" i="8"/>
  <c r="G318" i="8"/>
  <c r="F318" i="8"/>
  <c r="E318" i="8"/>
  <c r="AE317" i="8"/>
  <c r="V317" i="8"/>
  <c r="AH317" i="8" s="1"/>
  <c r="U317" i="8"/>
  <c r="T317" i="8"/>
  <c r="M317" i="8"/>
  <c r="K317" i="8"/>
  <c r="J317" i="8"/>
  <c r="I317" i="8"/>
  <c r="H317" i="8"/>
  <c r="G317" i="8"/>
  <c r="F317" i="8"/>
  <c r="E317" i="8"/>
  <c r="V316" i="8"/>
  <c r="AH316" i="8" s="1"/>
  <c r="U316" i="8"/>
  <c r="T316" i="8"/>
  <c r="M316" i="8"/>
  <c r="K316" i="8"/>
  <c r="J316" i="8"/>
  <c r="I316" i="8"/>
  <c r="H316" i="8"/>
  <c r="G316" i="8"/>
  <c r="F316" i="8"/>
  <c r="E316" i="8"/>
  <c r="AE315" i="8"/>
  <c r="V315" i="8"/>
  <c r="AH315" i="8" s="1"/>
  <c r="U315" i="8"/>
  <c r="T315" i="8"/>
  <c r="M315" i="8"/>
  <c r="K315" i="8"/>
  <c r="J315" i="8"/>
  <c r="I315" i="8"/>
  <c r="H315" i="8"/>
  <c r="G315" i="8"/>
  <c r="F315" i="8"/>
  <c r="E315" i="8"/>
  <c r="AE314" i="8"/>
  <c r="V314" i="8"/>
  <c r="AH314" i="8" s="1"/>
  <c r="U314" i="8"/>
  <c r="T314" i="8"/>
  <c r="M314" i="8"/>
  <c r="K314" i="8"/>
  <c r="J314" i="8"/>
  <c r="I314" i="8"/>
  <c r="H314" i="8"/>
  <c r="G314" i="8"/>
  <c r="F314" i="8"/>
  <c r="E314" i="8"/>
  <c r="AE313" i="8"/>
  <c r="V313" i="8"/>
  <c r="AH313" i="8" s="1"/>
  <c r="U313" i="8"/>
  <c r="T313" i="8"/>
  <c r="M313" i="8"/>
  <c r="K313" i="8"/>
  <c r="J313" i="8"/>
  <c r="I313" i="8"/>
  <c r="H313" i="8"/>
  <c r="G313" i="8"/>
  <c r="F313" i="8"/>
  <c r="E313" i="8"/>
  <c r="AE312" i="8"/>
  <c r="V312" i="8"/>
  <c r="AH312" i="8" s="1"/>
  <c r="U312" i="8"/>
  <c r="T312" i="8"/>
  <c r="M312" i="8"/>
  <c r="K312" i="8"/>
  <c r="J312" i="8"/>
  <c r="I312" i="8"/>
  <c r="H312" i="8"/>
  <c r="G312" i="8"/>
  <c r="F312" i="8"/>
  <c r="E312" i="8"/>
  <c r="AE311" i="8"/>
  <c r="V311" i="8"/>
  <c r="AH311" i="8" s="1"/>
  <c r="U311" i="8"/>
  <c r="T311" i="8"/>
  <c r="M311" i="8"/>
  <c r="K311" i="8"/>
  <c r="J311" i="8"/>
  <c r="I311" i="8"/>
  <c r="H311" i="8"/>
  <c r="G311" i="8"/>
  <c r="F311" i="8"/>
  <c r="E311" i="8"/>
  <c r="AE310" i="8"/>
  <c r="V310" i="8"/>
  <c r="AH310" i="8" s="1"/>
  <c r="U310" i="8"/>
  <c r="T310" i="8"/>
  <c r="M310" i="8"/>
  <c r="K310" i="8"/>
  <c r="J310" i="8"/>
  <c r="I310" i="8"/>
  <c r="H310" i="8"/>
  <c r="G310" i="8"/>
  <c r="F310" i="8"/>
  <c r="E310" i="8"/>
  <c r="AE309" i="8"/>
  <c r="V309" i="8"/>
  <c r="AH309" i="8" s="1"/>
  <c r="U309" i="8"/>
  <c r="T309" i="8"/>
  <c r="M309" i="8"/>
  <c r="K309" i="8"/>
  <c r="J309" i="8"/>
  <c r="I309" i="8"/>
  <c r="H309" i="8"/>
  <c r="G309" i="8"/>
  <c r="F309" i="8"/>
  <c r="E309" i="8"/>
  <c r="AE308" i="8"/>
  <c r="V308" i="8"/>
  <c r="AH308" i="8" s="1"/>
  <c r="U308" i="8"/>
  <c r="T308" i="8"/>
  <c r="M308" i="8"/>
  <c r="K308" i="8"/>
  <c r="J308" i="8"/>
  <c r="I308" i="8"/>
  <c r="H308" i="8"/>
  <c r="G308" i="8"/>
  <c r="F308" i="8"/>
  <c r="E308" i="8"/>
  <c r="AE307" i="8"/>
  <c r="V307" i="8"/>
  <c r="AH307" i="8" s="1"/>
  <c r="U307" i="8"/>
  <c r="T307" i="8"/>
  <c r="M307" i="8"/>
  <c r="K307" i="8"/>
  <c r="J307" i="8"/>
  <c r="I307" i="8"/>
  <c r="H307" i="8"/>
  <c r="G307" i="8"/>
  <c r="F307" i="8"/>
  <c r="E307" i="8"/>
  <c r="AE306" i="8"/>
  <c r="V306" i="8"/>
  <c r="AH306" i="8" s="1"/>
  <c r="U306" i="8"/>
  <c r="T306" i="8"/>
  <c r="M306" i="8"/>
  <c r="K306" i="8"/>
  <c r="J306" i="8"/>
  <c r="I306" i="8"/>
  <c r="H306" i="8"/>
  <c r="G306" i="8"/>
  <c r="F306" i="8"/>
  <c r="E306" i="8"/>
  <c r="AE305" i="8"/>
  <c r="V305" i="8"/>
  <c r="AH305" i="8" s="1"/>
  <c r="U305" i="8"/>
  <c r="T305" i="8"/>
  <c r="M305" i="8"/>
  <c r="K305" i="8"/>
  <c r="J305" i="8"/>
  <c r="I305" i="8"/>
  <c r="H305" i="8"/>
  <c r="G305" i="8"/>
  <c r="F305" i="8"/>
  <c r="E305" i="8"/>
  <c r="AE304" i="8"/>
  <c r="V304" i="8"/>
  <c r="AH304" i="8" s="1"/>
  <c r="U304" i="8"/>
  <c r="T304" i="8"/>
  <c r="M304" i="8"/>
  <c r="K304" i="8"/>
  <c r="J304" i="8"/>
  <c r="I304" i="8"/>
  <c r="H304" i="8"/>
  <c r="G304" i="8"/>
  <c r="F304" i="8"/>
  <c r="E304" i="8"/>
  <c r="AE303" i="8"/>
  <c r="V303" i="8"/>
  <c r="AH303" i="8" s="1"/>
  <c r="U303" i="8"/>
  <c r="T303" i="8"/>
  <c r="M303" i="8"/>
  <c r="K303" i="8"/>
  <c r="J303" i="8"/>
  <c r="I303" i="8"/>
  <c r="H303" i="8"/>
  <c r="G303" i="8"/>
  <c r="F303" i="8"/>
  <c r="E303" i="8"/>
  <c r="AE302" i="8"/>
  <c r="V302" i="8"/>
  <c r="AH302" i="8" s="1"/>
  <c r="U302" i="8"/>
  <c r="T302" i="8"/>
  <c r="M302" i="8"/>
  <c r="K302" i="8"/>
  <c r="J302" i="8"/>
  <c r="I302" i="8"/>
  <c r="H302" i="8"/>
  <c r="G302" i="8"/>
  <c r="F302" i="8"/>
  <c r="E302" i="8"/>
  <c r="AE301" i="8"/>
  <c r="V301" i="8"/>
  <c r="AH301" i="8" s="1"/>
  <c r="U301" i="8"/>
  <c r="T301" i="8"/>
  <c r="M301" i="8"/>
  <c r="K301" i="8"/>
  <c r="J301" i="8"/>
  <c r="I301" i="8"/>
  <c r="H301" i="8"/>
  <c r="G301" i="8"/>
  <c r="F301" i="8"/>
  <c r="E301" i="8"/>
  <c r="AE300" i="8"/>
  <c r="V300" i="8"/>
  <c r="AH300" i="8" s="1"/>
  <c r="U300" i="8"/>
  <c r="T300" i="8"/>
  <c r="M300" i="8"/>
  <c r="K300" i="8"/>
  <c r="J300" i="8"/>
  <c r="I300" i="8"/>
  <c r="H300" i="8"/>
  <c r="G300" i="8"/>
  <c r="F300" i="8"/>
  <c r="E300" i="8"/>
  <c r="AE299" i="8"/>
  <c r="V299" i="8"/>
  <c r="AH299" i="8" s="1"/>
  <c r="U299" i="8"/>
  <c r="T299" i="8"/>
  <c r="M299" i="8"/>
  <c r="K299" i="8"/>
  <c r="J299" i="8"/>
  <c r="I299" i="8"/>
  <c r="H299" i="8"/>
  <c r="G299" i="8"/>
  <c r="F299" i="8"/>
  <c r="E299" i="8"/>
  <c r="AE298" i="8"/>
  <c r="V298" i="8"/>
  <c r="AH298" i="8" s="1"/>
  <c r="U298" i="8"/>
  <c r="T298" i="8"/>
  <c r="M298" i="8"/>
  <c r="K298" i="8"/>
  <c r="J298" i="8"/>
  <c r="I298" i="8"/>
  <c r="H298" i="8"/>
  <c r="G298" i="8"/>
  <c r="F298" i="8"/>
  <c r="E298" i="8"/>
  <c r="AE297" i="8"/>
  <c r="V297" i="8"/>
  <c r="AH297" i="8" s="1"/>
  <c r="U297" i="8"/>
  <c r="T297" i="8"/>
  <c r="M297" i="8"/>
  <c r="K297" i="8"/>
  <c r="J297" i="8"/>
  <c r="I297" i="8"/>
  <c r="H297" i="8"/>
  <c r="G297" i="8"/>
  <c r="F297" i="8"/>
  <c r="E297" i="8"/>
  <c r="AE296" i="8"/>
  <c r="V296" i="8"/>
  <c r="AH296" i="8" s="1"/>
  <c r="U296" i="8"/>
  <c r="T296" i="8"/>
  <c r="M296" i="8"/>
  <c r="K296" i="8"/>
  <c r="J296" i="8"/>
  <c r="I296" i="8"/>
  <c r="H296" i="8"/>
  <c r="G296" i="8"/>
  <c r="F296" i="8"/>
  <c r="E296" i="8"/>
  <c r="AE295" i="8"/>
  <c r="V295" i="8"/>
  <c r="AH295" i="8" s="1"/>
  <c r="U295" i="8"/>
  <c r="T295" i="8"/>
  <c r="M295" i="8"/>
  <c r="K295" i="8"/>
  <c r="J295" i="8"/>
  <c r="I295" i="8"/>
  <c r="H295" i="8"/>
  <c r="G295" i="8"/>
  <c r="F295" i="8"/>
  <c r="E295" i="8"/>
  <c r="AE294" i="8"/>
  <c r="V294" i="8"/>
  <c r="AH294" i="8" s="1"/>
  <c r="U294" i="8"/>
  <c r="T294" i="8"/>
  <c r="M294" i="8"/>
  <c r="K294" i="8"/>
  <c r="J294" i="8"/>
  <c r="I294" i="8"/>
  <c r="H294" i="8"/>
  <c r="G294" i="8"/>
  <c r="F294" i="8"/>
  <c r="E294" i="8"/>
  <c r="AE293" i="8"/>
  <c r="V293" i="8"/>
  <c r="AH293" i="8" s="1"/>
  <c r="U293" i="8"/>
  <c r="T293" i="8"/>
  <c r="M293" i="8"/>
  <c r="K293" i="8"/>
  <c r="J293" i="8"/>
  <c r="I293" i="8"/>
  <c r="H293" i="8"/>
  <c r="G293" i="8"/>
  <c r="F293" i="8"/>
  <c r="E293" i="8"/>
  <c r="AE292" i="8"/>
  <c r="V292" i="8"/>
  <c r="AH292" i="8" s="1"/>
  <c r="U292" i="8"/>
  <c r="T292" i="8"/>
  <c r="M292" i="8"/>
  <c r="K292" i="8"/>
  <c r="J292" i="8"/>
  <c r="I292" i="8"/>
  <c r="H292" i="8"/>
  <c r="G292" i="8"/>
  <c r="F292" i="8"/>
  <c r="E292" i="8"/>
  <c r="AE291" i="8"/>
  <c r="V291" i="8"/>
  <c r="AH291" i="8" s="1"/>
  <c r="U291" i="8"/>
  <c r="T291" i="8"/>
  <c r="M291" i="8"/>
  <c r="K291" i="8"/>
  <c r="J291" i="8"/>
  <c r="I291" i="8"/>
  <c r="H291" i="8"/>
  <c r="G291" i="8"/>
  <c r="F291" i="8"/>
  <c r="E291" i="8"/>
  <c r="AE290" i="8"/>
  <c r="V290" i="8"/>
  <c r="AH290" i="8" s="1"/>
  <c r="U290" i="8"/>
  <c r="T290" i="8"/>
  <c r="M290" i="8"/>
  <c r="K290" i="8"/>
  <c r="J290" i="8"/>
  <c r="I290" i="8"/>
  <c r="H290" i="8"/>
  <c r="G290" i="8"/>
  <c r="F290" i="8"/>
  <c r="E290" i="8"/>
  <c r="AE289" i="8"/>
  <c r="V289" i="8"/>
  <c r="AH289" i="8" s="1"/>
  <c r="U289" i="8"/>
  <c r="T289" i="8"/>
  <c r="M289" i="8"/>
  <c r="K289" i="8"/>
  <c r="J289" i="8"/>
  <c r="I289" i="8"/>
  <c r="H289" i="8"/>
  <c r="G289" i="8"/>
  <c r="F289" i="8"/>
  <c r="E289" i="8"/>
  <c r="AE288" i="8"/>
  <c r="V288" i="8"/>
  <c r="AH288" i="8" s="1"/>
  <c r="U288" i="8"/>
  <c r="T288" i="8"/>
  <c r="M288" i="8"/>
  <c r="K288" i="8"/>
  <c r="J288" i="8"/>
  <c r="I288" i="8"/>
  <c r="H288" i="8"/>
  <c r="G288" i="8"/>
  <c r="F288" i="8"/>
  <c r="E288" i="8"/>
  <c r="AE287" i="8"/>
  <c r="V287" i="8"/>
  <c r="AH287" i="8" s="1"/>
  <c r="U287" i="8"/>
  <c r="T287" i="8"/>
  <c r="M287" i="8"/>
  <c r="K287" i="8"/>
  <c r="J287" i="8"/>
  <c r="I287" i="8"/>
  <c r="H287" i="8"/>
  <c r="G287" i="8"/>
  <c r="F287" i="8"/>
  <c r="E287" i="8"/>
  <c r="AE286" i="8"/>
  <c r="V286" i="8"/>
  <c r="AH286" i="8" s="1"/>
  <c r="U286" i="8"/>
  <c r="T286" i="8"/>
  <c r="M286" i="8"/>
  <c r="K286" i="8"/>
  <c r="J286" i="8"/>
  <c r="I286" i="8"/>
  <c r="H286" i="8"/>
  <c r="G286" i="8"/>
  <c r="F286" i="8"/>
  <c r="E286" i="8"/>
  <c r="AE285" i="8"/>
  <c r="V285" i="8"/>
  <c r="AH285" i="8" s="1"/>
  <c r="U285" i="8"/>
  <c r="T285" i="8"/>
  <c r="M285" i="8"/>
  <c r="K285" i="8"/>
  <c r="J285" i="8"/>
  <c r="I285" i="8"/>
  <c r="H285" i="8"/>
  <c r="G285" i="8"/>
  <c r="F285" i="8"/>
  <c r="E285" i="8"/>
  <c r="AE284" i="8"/>
  <c r="V284" i="8"/>
  <c r="AH284" i="8" s="1"/>
  <c r="U284" i="8"/>
  <c r="T284" i="8"/>
  <c r="M284" i="8"/>
  <c r="K284" i="8"/>
  <c r="J284" i="8"/>
  <c r="I284" i="8"/>
  <c r="H284" i="8"/>
  <c r="G284" i="8"/>
  <c r="F284" i="8"/>
  <c r="E284" i="8"/>
  <c r="AE283" i="8"/>
  <c r="V283" i="8"/>
  <c r="AH283" i="8" s="1"/>
  <c r="U283" i="8"/>
  <c r="T283" i="8"/>
  <c r="M283" i="8"/>
  <c r="K283" i="8"/>
  <c r="J283" i="8"/>
  <c r="I283" i="8"/>
  <c r="H283" i="8"/>
  <c r="G283" i="8"/>
  <c r="F283" i="8"/>
  <c r="E283" i="8"/>
  <c r="V282" i="8"/>
  <c r="AH282" i="8" s="1"/>
  <c r="U282" i="8"/>
  <c r="T282" i="8"/>
  <c r="M282" i="8"/>
  <c r="K282" i="8"/>
  <c r="J282" i="8"/>
  <c r="I282" i="8"/>
  <c r="H282" i="8"/>
  <c r="G282" i="8"/>
  <c r="F282" i="8"/>
  <c r="E282" i="8"/>
  <c r="AE281" i="8"/>
  <c r="V281" i="8"/>
  <c r="AH281" i="8" s="1"/>
  <c r="U281" i="8"/>
  <c r="T281" i="8"/>
  <c r="M281" i="8"/>
  <c r="K281" i="8"/>
  <c r="J281" i="8"/>
  <c r="I281" i="8"/>
  <c r="H281" i="8"/>
  <c r="G281" i="8"/>
  <c r="F281" i="8"/>
  <c r="E281" i="8"/>
  <c r="AE280" i="8"/>
  <c r="V280" i="8"/>
  <c r="AH280" i="8" s="1"/>
  <c r="U280" i="8"/>
  <c r="T280" i="8"/>
  <c r="M280" i="8"/>
  <c r="K280" i="8"/>
  <c r="J280" i="8"/>
  <c r="I280" i="8"/>
  <c r="H280" i="8"/>
  <c r="G280" i="8"/>
  <c r="F280" i="8"/>
  <c r="E280" i="8"/>
  <c r="AE279" i="8"/>
  <c r="V279" i="8"/>
  <c r="AH279" i="8" s="1"/>
  <c r="U279" i="8"/>
  <c r="T279" i="8"/>
  <c r="M279" i="8"/>
  <c r="K279" i="8"/>
  <c r="J279" i="8"/>
  <c r="I279" i="8"/>
  <c r="H279" i="8"/>
  <c r="G279" i="8"/>
  <c r="F279" i="8"/>
  <c r="E279" i="8"/>
  <c r="V278" i="8"/>
  <c r="AH278" i="8" s="1"/>
  <c r="U278" i="8"/>
  <c r="T278" i="8"/>
  <c r="M278" i="8"/>
  <c r="K278" i="8"/>
  <c r="J278" i="8"/>
  <c r="I278" i="8"/>
  <c r="H278" i="8"/>
  <c r="F278" i="8"/>
  <c r="E278" i="8"/>
  <c r="AE277" i="8"/>
  <c r="V277" i="8"/>
  <c r="AH277" i="8" s="1"/>
  <c r="U277" i="8"/>
  <c r="T277" i="8"/>
  <c r="M277" i="8"/>
  <c r="K277" i="8"/>
  <c r="J277" i="8"/>
  <c r="I277" i="8"/>
  <c r="H277" i="8"/>
  <c r="G277" i="8"/>
  <c r="F277" i="8"/>
  <c r="E277" i="8"/>
  <c r="AE276" i="8"/>
  <c r="V276" i="8"/>
  <c r="AH276" i="8" s="1"/>
  <c r="U276" i="8"/>
  <c r="T276" i="8"/>
  <c r="M276" i="8"/>
  <c r="K276" i="8"/>
  <c r="J276" i="8"/>
  <c r="I276" i="8"/>
  <c r="H276" i="8"/>
  <c r="G276" i="8"/>
  <c r="F276" i="8"/>
  <c r="E276" i="8"/>
  <c r="AE275" i="8"/>
  <c r="V275" i="8"/>
  <c r="AH275" i="8" s="1"/>
  <c r="U275" i="8"/>
  <c r="T275" i="8"/>
  <c r="M275" i="8"/>
  <c r="K275" i="8"/>
  <c r="J275" i="8"/>
  <c r="I275" i="8"/>
  <c r="H275" i="8"/>
  <c r="G275" i="8"/>
  <c r="F275" i="8"/>
  <c r="E275" i="8"/>
  <c r="V274" i="8"/>
  <c r="AH274" i="8" s="1"/>
  <c r="U274" i="8"/>
  <c r="T274" i="8"/>
  <c r="M274" i="8"/>
  <c r="K274" i="8"/>
  <c r="J274" i="8"/>
  <c r="I274" i="8"/>
  <c r="H274" i="8"/>
  <c r="G274" i="8"/>
  <c r="F274" i="8"/>
  <c r="E274" i="8"/>
  <c r="AE273" i="8"/>
  <c r="V273" i="8"/>
  <c r="AH273" i="8" s="1"/>
  <c r="U273" i="8"/>
  <c r="T273" i="8"/>
  <c r="M273" i="8"/>
  <c r="K273" i="8"/>
  <c r="J273" i="8"/>
  <c r="I273" i="8"/>
  <c r="H273" i="8"/>
  <c r="G273" i="8"/>
  <c r="F273" i="8"/>
  <c r="E273" i="8"/>
  <c r="AE272" i="8"/>
  <c r="V272" i="8"/>
  <c r="AH272" i="8" s="1"/>
  <c r="U272" i="8"/>
  <c r="T272" i="8"/>
  <c r="M272" i="8"/>
  <c r="K272" i="8"/>
  <c r="J272" i="8"/>
  <c r="I272" i="8"/>
  <c r="H272" i="8"/>
  <c r="G272" i="8"/>
  <c r="F272" i="8"/>
  <c r="E272" i="8"/>
  <c r="AE271" i="8"/>
  <c r="V271" i="8"/>
  <c r="AH271" i="8" s="1"/>
  <c r="U271" i="8"/>
  <c r="T271" i="8"/>
  <c r="M271" i="8"/>
  <c r="K271" i="8"/>
  <c r="J271" i="8"/>
  <c r="I271" i="8"/>
  <c r="H271" i="8"/>
  <c r="G271" i="8"/>
  <c r="F271" i="8"/>
  <c r="E271" i="8"/>
  <c r="AE270" i="8"/>
  <c r="V270" i="8"/>
  <c r="AH270" i="8" s="1"/>
  <c r="U270" i="8"/>
  <c r="T270" i="8"/>
  <c r="M270" i="8"/>
  <c r="K270" i="8"/>
  <c r="J270" i="8"/>
  <c r="I270" i="8"/>
  <c r="H270" i="8"/>
  <c r="G270" i="8"/>
  <c r="F270" i="8"/>
  <c r="E270" i="8"/>
  <c r="AE269" i="8"/>
  <c r="V269" i="8"/>
  <c r="AH269" i="8" s="1"/>
  <c r="U269" i="8"/>
  <c r="T269" i="8"/>
  <c r="M269" i="8"/>
  <c r="K269" i="8"/>
  <c r="J269" i="8"/>
  <c r="I269" i="8"/>
  <c r="H269" i="8"/>
  <c r="G269" i="8"/>
  <c r="F269" i="8"/>
  <c r="E269" i="8"/>
  <c r="AE268" i="8"/>
  <c r="V268" i="8"/>
  <c r="AH268" i="8" s="1"/>
  <c r="U268" i="8"/>
  <c r="T268" i="8"/>
  <c r="M268" i="8"/>
  <c r="K268" i="8"/>
  <c r="J268" i="8"/>
  <c r="I268" i="8"/>
  <c r="H268" i="8"/>
  <c r="G268" i="8"/>
  <c r="F268" i="8"/>
  <c r="E268" i="8"/>
  <c r="AE267" i="8"/>
  <c r="V267" i="8"/>
  <c r="AH267" i="8" s="1"/>
  <c r="U267" i="8"/>
  <c r="T267" i="8"/>
  <c r="M267" i="8"/>
  <c r="K267" i="8"/>
  <c r="J267" i="8"/>
  <c r="I267" i="8"/>
  <c r="H267" i="8"/>
  <c r="G267" i="8"/>
  <c r="F267" i="8"/>
  <c r="E267" i="8"/>
  <c r="AE266" i="8"/>
  <c r="V266" i="8"/>
  <c r="AH266" i="8" s="1"/>
  <c r="U266" i="8"/>
  <c r="T266" i="8"/>
  <c r="M266" i="8"/>
  <c r="K266" i="8"/>
  <c r="J266" i="8"/>
  <c r="I266" i="8"/>
  <c r="H266" i="8"/>
  <c r="G266" i="8"/>
  <c r="F266" i="8"/>
  <c r="E266" i="8"/>
  <c r="AE265" i="8"/>
  <c r="V265" i="8"/>
  <c r="AH265" i="8" s="1"/>
  <c r="U265" i="8"/>
  <c r="T265" i="8"/>
  <c r="M265" i="8"/>
  <c r="K265" i="8"/>
  <c r="J265" i="8"/>
  <c r="I265" i="8"/>
  <c r="H265" i="8"/>
  <c r="G265" i="8"/>
  <c r="F265" i="8"/>
  <c r="E265" i="8"/>
  <c r="AE264" i="8"/>
  <c r="V264" i="8"/>
  <c r="AH264" i="8" s="1"/>
  <c r="U264" i="8"/>
  <c r="T264" i="8"/>
  <c r="M264" i="8"/>
  <c r="K264" i="8"/>
  <c r="J264" i="8"/>
  <c r="I264" i="8"/>
  <c r="H264" i="8"/>
  <c r="G264" i="8"/>
  <c r="F264" i="8"/>
  <c r="E264" i="8"/>
  <c r="AE263" i="8"/>
  <c r="V263" i="8"/>
  <c r="AH263" i="8" s="1"/>
  <c r="U263" i="8"/>
  <c r="T263" i="8"/>
  <c r="M263" i="8"/>
  <c r="K263" i="8"/>
  <c r="J263" i="8"/>
  <c r="I263" i="8"/>
  <c r="H263" i="8"/>
  <c r="G263" i="8"/>
  <c r="F263" i="8"/>
  <c r="E263" i="8"/>
  <c r="AE262" i="8"/>
  <c r="V262" i="8"/>
  <c r="AH262" i="8" s="1"/>
  <c r="U262" i="8"/>
  <c r="T262" i="8"/>
  <c r="M262" i="8"/>
  <c r="K262" i="8"/>
  <c r="J262" i="8"/>
  <c r="I262" i="8"/>
  <c r="H262" i="8"/>
  <c r="G262" i="8"/>
  <c r="F262" i="8"/>
  <c r="E262" i="8"/>
  <c r="AE261" i="8"/>
  <c r="V261" i="8"/>
  <c r="AH261" i="8" s="1"/>
  <c r="U261" i="8"/>
  <c r="T261" i="8"/>
  <c r="M261" i="8"/>
  <c r="K261" i="8"/>
  <c r="J261" i="8"/>
  <c r="I261" i="8"/>
  <c r="H261" i="8"/>
  <c r="G261" i="8"/>
  <c r="F261" i="8"/>
  <c r="E261" i="8"/>
  <c r="AE260" i="8"/>
  <c r="V260" i="8"/>
  <c r="AH260" i="8" s="1"/>
  <c r="U260" i="8"/>
  <c r="T260" i="8"/>
  <c r="M260" i="8"/>
  <c r="K260" i="8"/>
  <c r="J260" i="8"/>
  <c r="I260" i="8"/>
  <c r="H260" i="8"/>
  <c r="G260" i="8"/>
  <c r="F260" i="8"/>
  <c r="E260" i="8"/>
  <c r="AE259" i="8"/>
  <c r="V259" i="8"/>
  <c r="AH259" i="8" s="1"/>
  <c r="U259" i="8"/>
  <c r="T259" i="8"/>
  <c r="M259" i="8"/>
  <c r="K259" i="8"/>
  <c r="J259" i="8"/>
  <c r="I259" i="8"/>
  <c r="H259" i="8"/>
  <c r="G259" i="8"/>
  <c r="F259" i="8"/>
  <c r="E259" i="8"/>
  <c r="AE258" i="8"/>
  <c r="V258" i="8"/>
  <c r="AH258" i="8" s="1"/>
  <c r="U258" i="8"/>
  <c r="T258" i="8"/>
  <c r="M258" i="8"/>
  <c r="K258" i="8"/>
  <c r="J258" i="8"/>
  <c r="I258" i="8"/>
  <c r="H258" i="8"/>
  <c r="G258" i="8"/>
  <c r="F258" i="8"/>
  <c r="E258" i="8"/>
  <c r="AE257" i="8"/>
  <c r="V257" i="8"/>
  <c r="AH257" i="8" s="1"/>
  <c r="U257" i="8"/>
  <c r="T257" i="8"/>
  <c r="M257" i="8"/>
  <c r="K257" i="8"/>
  <c r="J257" i="8"/>
  <c r="I257" i="8"/>
  <c r="H257" i="8"/>
  <c r="G257" i="8"/>
  <c r="F257" i="8"/>
  <c r="E257" i="8"/>
  <c r="AE256" i="8"/>
  <c r="V256" i="8"/>
  <c r="AH256" i="8" s="1"/>
  <c r="U256" i="8"/>
  <c r="T256" i="8"/>
  <c r="M256" i="8"/>
  <c r="K256" i="8"/>
  <c r="J256" i="8"/>
  <c r="I256" i="8"/>
  <c r="H256" i="8"/>
  <c r="G256" i="8"/>
  <c r="F256" i="8"/>
  <c r="E256" i="8"/>
  <c r="AE255" i="8"/>
  <c r="V255" i="8"/>
  <c r="AH255" i="8" s="1"/>
  <c r="U255" i="8"/>
  <c r="T255" i="8"/>
  <c r="M255" i="8"/>
  <c r="K255" i="8"/>
  <c r="J255" i="8"/>
  <c r="I255" i="8"/>
  <c r="H255" i="8"/>
  <c r="G255" i="8"/>
  <c r="F255" i="8"/>
  <c r="E255" i="8"/>
  <c r="AE254" i="8"/>
  <c r="V254" i="8"/>
  <c r="AH254" i="8" s="1"/>
  <c r="U254" i="8"/>
  <c r="T254" i="8"/>
  <c r="M254" i="8"/>
  <c r="K254" i="8"/>
  <c r="J254" i="8"/>
  <c r="I254" i="8"/>
  <c r="H254" i="8"/>
  <c r="G254" i="8"/>
  <c r="F254" i="8"/>
  <c r="E254" i="8"/>
  <c r="AE253" i="8"/>
  <c r="V253" i="8"/>
  <c r="AH253" i="8" s="1"/>
  <c r="U253" i="8"/>
  <c r="T253" i="8"/>
  <c r="M253" i="8"/>
  <c r="K253" i="8"/>
  <c r="J253" i="8"/>
  <c r="I253" i="8"/>
  <c r="H253" i="8"/>
  <c r="G253" i="8"/>
  <c r="F253" i="8"/>
  <c r="E253" i="8"/>
  <c r="V252" i="8"/>
  <c r="AH252" i="8" s="1"/>
  <c r="U252" i="8"/>
  <c r="T252" i="8"/>
  <c r="M252" i="8"/>
  <c r="K252" i="8"/>
  <c r="J252" i="8"/>
  <c r="I252" i="8"/>
  <c r="H252" i="8"/>
  <c r="G252" i="8"/>
  <c r="F252" i="8"/>
  <c r="E252" i="8"/>
  <c r="AE251" i="8"/>
  <c r="V251" i="8"/>
  <c r="AH251" i="8" s="1"/>
  <c r="U251" i="8"/>
  <c r="T251" i="8"/>
  <c r="M251" i="8"/>
  <c r="K251" i="8"/>
  <c r="J251" i="8"/>
  <c r="I251" i="8"/>
  <c r="H251" i="8"/>
  <c r="G251" i="8"/>
  <c r="F251" i="8"/>
  <c r="E251" i="8"/>
  <c r="AE250" i="8"/>
  <c r="V250" i="8"/>
  <c r="AH250" i="8" s="1"/>
  <c r="U250" i="8"/>
  <c r="T250" i="8"/>
  <c r="M250" i="8"/>
  <c r="K250" i="8"/>
  <c r="J250" i="8"/>
  <c r="I250" i="8"/>
  <c r="H250" i="8"/>
  <c r="G250" i="8"/>
  <c r="F250" i="8"/>
  <c r="E250" i="8"/>
  <c r="AE249" i="8"/>
  <c r="V249" i="8"/>
  <c r="AH249" i="8" s="1"/>
  <c r="U249" i="8"/>
  <c r="T249" i="8"/>
  <c r="M249" i="8"/>
  <c r="K249" i="8"/>
  <c r="J249" i="8"/>
  <c r="I249" i="8"/>
  <c r="H249" i="8"/>
  <c r="G249" i="8"/>
  <c r="F249" i="8"/>
  <c r="E249" i="8"/>
  <c r="AE248" i="8"/>
  <c r="V248" i="8"/>
  <c r="AH248" i="8" s="1"/>
  <c r="U248" i="8"/>
  <c r="T248" i="8"/>
  <c r="M248" i="8"/>
  <c r="K248" i="8"/>
  <c r="J248" i="8"/>
  <c r="I248" i="8"/>
  <c r="H248" i="8"/>
  <c r="G248" i="8"/>
  <c r="F248" i="8"/>
  <c r="E248" i="8"/>
  <c r="AE247" i="8"/>
  <c r="V247" i="8"/>
  <c r="AH247" i="8" s="1"/>
  <c r="U247" i="8"/>
  <c r="T247" i="8"/>
  <c r="M247" i="8"/>
  <c r="K247" i="8"/>
  <c r="J247" i="8"/>
  <c r="I247" i="8"/>
  <c r="H247" i="8"/>
  <c r="G247" i="8"/>
  <c r="F247" i="8"/>
  <c r="E247" i="8"/>
  <c r="AE246" i="8"/>
  <c r="V246" i="8"/>
  <c r="AH246" i="8" s="1"/>
  <c r="U246" i="8"/>
  <c r="T246" i="8"/>
  <c r="M246" i="8"/>
  <c r="K246" i="8"/>
  <c r="J246" i="8"/>
  <c r="I246" i="8"/>
  <c r="H246" i="8"/>
  <c r="G246" i="8"/>
  <c r="F246" i="8"/>
  <c r="E246" i="8"/>
  <c r="AE245" i="8"/>
  <c r="V245" i="8"/>
  <c r="AH245" i="8" s="1"/>
  <c r="U245" i="8"/>
  <c r="T245" i="8"/>
  <c r="M245" i="8"/>
  <c r="K245" i="8"/>
  <c r="J245" i="8"/>
  <c r="I245" i="8"/>
  <c r="H245" i="8"/>
  <c r="F245" i="8"/>
  <c r="E245" i="8"/>
  <c r="AE244" i="8"/>
  <c r="V244" i="8"/>
  <c r="AH244" i="8" s="1"/>
  <c r="U244" i="8"/>
  <c r="T244" i="8"/>
  <c r="M244" i="8"/>
  <c r="K244" i="8"/>
  <c r="J244" i="8"/>
  <c r="I244" i="8"/>
  <c r="H244" i="8"/>
  <c r="G244" i="8"/>
  <c r="F244" i="8"/>
  <c r="E244" i="8"/>
  <c r="AE243" i="8"/>
  <c r="V243" i="8"/>
  <c r="AH243" i="8" s="1"/>
  <c r="U243" i="8"/>
  <c r="T243" i="8"/>
  <c r="M243" i="8"/>
  <c r="K243" i="8"/>
  <c r="J243" i="8"/>
  <c r="I243" i="8"/>
  <c r="H243" i="8"/>
  <c r="G243" i="8"/>
  <c r="F243" i="8"/>
  <c r="E243" i="8"/>
  <c r="AE242" i="8"/>
  <c r="V242" i="8"/>
  <c r="AH242" i="8" s="1"/>
  <c r="U242" i="8"/>
  <c r="T242" i="8"/>
  <c r="M242" i="8"/>
  <c r="K242" i="8"/>
  <c r="J242" i="8"/>
  <c r="I242" i="8"/>
  <c r="H242" i="8"/>
  <c r="G242" i="8"/>
  <c r="F242" i="8"/>
  <c r="E242" i="8"/>
  <c r="AE241" i="8"/>
  <c r="V241" i="8"/>
  <c r="AH241" i="8" s="1"/>
  <c r="U241" i="8"/>
  <c r="T241" i="8"/>
  <c r="M241" i="8"/>
  <c r="K241" i="8"/>
  <c r="J241" i="8"/>
  <c r="I241" i="8"/>
  <c r="H241" i="8"/>
  <c r="G241" i="8"/>
  <c r="F241" i="8"/>
  <c r="E241" i="8"/>
  <c r="AE240" i="8"/>
  <c r="V240" i="8"/>
  <c r="AH240" i="8" s="1"/>
  <c r="U240" i="8"/>
  <c r="T240" i="8"/>
  <c r="M240" i="8"/>
  <c r="K240" i="8"/>
  <c r="J240" i="8"/>
  <c r="I240" i="8"/>
  <c r="H240" i="8"/>
  <c r="G240" i="8"/>
  <c r="F240" i="8"/>
  <c r="E240" i="8"/>
  <c r="AE239" i="8"/>
  <c r="V239" i="8"/>
  <c r="AH239" i="8" s="1"/>
  <c r="U239" i="8"/>
  <c r="T239" i="8"/>
  <c r="M239" i="8"/>
  <c r="K239" i="8"/>
  <c r="J239" i="8"/>
  <c r="I239" i="8"/>
  <c r="H239" i="8"/>
  <c r="G239" i="8"/>
  <c r="F239" i="8"/>
  <c r="E239" i="8"/>
  <c r="AE238" i="8"/>
  <c r="V238" i="8"/>
  <c r="AH238" i="8" s="1"/>
  <c r="U238" i="8"/>
  <c r="T238" i="8"/>
  <c r="M238" i="8"/>
  <c r="K238" i="8"/>
  <c r="J238" i="8"/>
  <c r="I238" i="8"/>
  <c r="H238" i="8"/>
  <c r="G238" i="8"/>
  <c r="F238" i="8"/>
  <c r="E238" i="8"/>
  <c r="AE237" i="8"/>
  <c r="V237" i="8"/>
  <c r="AH237" i="8" s="1"/>
  <c r="U237" i="8"/>
  <c r="T237" i="8"/>
  <c r="M237" i="8"/>
  <c r="K237" i="8"/>
  <c r="J237" i="8"/>
  <c r="I237" i="8"/>
  <c r="H237" i="8"/>
  <c r="G237" i="8"/>
  <c r="F237" i="8"/>
  <c r="E237" i="8"/>
  <c r="AE236" i="8"/>
  <c r="V236" i="8"/>
  <c r="AH236" i="8" s="1"/>
  <c r="U236" i="8"/>
  <c r="T236" i="8"/>
  <c r="M236" i="8"/>
  <c r="K236" i="8"/>
  <c r="J236" i="8"/>
  <c r="I236" i="8"/>
  <c r="H236" i="8"/>
  <c r="G236" i="8"/>
  <c r="F236" i="8"/>
  <c r="E236" i="8"/>
  <c r="AE235" i="8"/>
  <c r="V235" i="8"/>
  <c r="AH235" i="8" s="1"/>
  <c r="U235" i="8"/>
  <c r="T235" i="8"/>
  <c r="K235" i="8"/>
  <c r="J235" i="8"/>
  <c r="I235" i="8"/>
  <c r="H235" i="8"/>
  <c r="G235" i="8"/>
  <c r="F235" i="8"/>
  <c r="E235" i="8"/>
  <c r="AE234" i="8"/>
  <c r="V234" i="8"/>
  <c r="AH234" i="8" s="1"/>
  <c r="U234" i="8"/>
  <c r="T234" i="8"/>
  <c r="M234" i="8"/>
  <c r="K234" i="8"/>
  <c r="J234" i="8"/>
  <c r="I234" i="8"/>
  <c r="H234" i="8"/>
  <c r="G234" i="8"/>
  <c r="F234" i="8"/>
  <c r="E234" i="8"/>
  <c r="AE233" i="8"/>
  <c r="V233" i="8"/>
  <c r="AH233" i="8" s="1"/>
  <c r="U233" i="8"/>
  <c r="T233" i="8"/>
  <c r="M233" i="8"/>
  <c r="K233" i="8"/>
  <c r="J233" i="8"/>
  <c r="I233" i="8"/>
  <c r="H233" i="8"/>
  <c r="G233" i="8"/>
  <c r="F233" i="8"/>
  <c r="E233" i="8"/>
  <c r="AE232" i="8"/>
  <c r="V232" i="8"/>
  <c r="AH232" i="8" s="1"/>
  <c r="U232" i="8"/>
  <c r="T232" i="8"/>
  <c r="M232" i="8"/>
  <c r="K232" i="8"/>
  <c r="J232" i="8"/>
  <c r="I232" i="8"/>
  <c r="H232" i="8"/>
  <c r="G232" i="8"/>
  <c r="F232" i="8"/>
  <c r="E232" i="8"/>
  <c r="AE231" i="8"/>
  <c r="V231" i="8"/>
  <c r="AH231" i="8" s="1"/>
  <c r="U231" i="8"/>
  <c r="T231" i="8"/>
  <c r="M231" i="8"/>
  <c r="K231" i="8"/>
  <c r="J231" i="8"/>
  <c r="I231" i="8"/>
  <c r="H231" i="8"/>
  <c r="G231" i="8"/>
  <c r="F231" i="8"/>
  <c r="E231" i="8"/>
  <c r="AE230" i="8"/>
  <c r="V230" i="8"/>
  <c r="AH230" i="8" s="1"/>
  <c r="U230" i="8"/>
  <c r="T230" i="8"/>
  <c r="M230" i="8"/>
  <c r="K230" i="8"/>
  <c r="J230" i="8"/>
  <c r="I230" i="8"/>
  <c r="H230" i="8"/>
  <c r="G230" i="8"/>
  <c r="F230" i="8"/>
  <c r="E230" i="8"/>
  <c r="AE229" i="8"/>
  <c r="V229" i="8"/>
  <c r="AH229" i="8" s="1"/>
  <c r="U229" i="8"/>
  <c r="T229" i="8"/>
  <c r="M229" i="8"/>
  <c r="K229" i="8"/>
  <c r="J229" i="8"/>
  <c r="I229" i="8"/>
  <c r="H229" i="8"/>
  <c r="G229" i="8"/>
  <c r="F229" i="8"/>
  <c r="E229" i="8"/>
  <c r="AE228" i="8"/>
  <c r="V228" i="8"/>
  <c r="AH228" i="8" s="1"/>
  <c r="U228" i="8"/>
  <c r="T228" i="8"/>
  <c r="M228" i="8"/>
  <c r="K228" i="8"/>
  <c r="J228" i="8"/>
  <c r="I228" i="8"/>
  <c r="H228" i="8"/>
  <c r="F228" i="8"/>
  <c r="E228" i="8"/>
  <c r="AE227" i="8"/>
  <c r="V227" i="8"/>
  <c r="AH227" i="8" s="1"/>
  <c r="U227" i="8"/>
  <c r="T227" i="8"/>
  <c r="M227" i="8"/>
  <c r="K227" i="8"/>
  <c r="J227" i="8"/>
  <c r="I227" i="8"/>
  <c r="H227" i="8"/>
  <c r="G227" i="8"/>
  <c r="F227" i="8"/>
  <c r="E227" i="8"/>
  <c r="V226" i="8"/>
  <c r="AH226" i="8" s="1"/>
  <c r="U226" i="8"/>
  <c r="T226" i="8"/>
  <c r="M226" i="8"/>
  <c r="K226" i="8"/>
  <c r="J226" i="8"/>
  <c r="I226" i="8"/>
  <c r="H226" i="8"/>
  <c r="G226" i="8"/>
  <c r="F226" i="8"/>
  <c r="E226" i="8"/>
  <c r="AE225" i="8"/>
  <c r="V225" i="8"/>
  <c r="AH225" i="8" s="1"/>
  <c r="U225" i="8"/>
  <c r="T225" i="8"/>
  <c r="M225" i="8"/>
  <c r="K225" i="8"/>
  <c r="J225" i="8"/>
  <c r="I225" i="8"/>
  <c r="H225" i="8"/>
  <c r="G225" i="8"/>
  <c r="F225" i="8"/>
  <c r="E225" i="8"/>
  <c r="AE224" i="8"/>
  <c r="V224" i="8"/>
  <c r="AH224" i="8" s="1"/>
  <c r="U224" i="8"/>
  <c r="T224" i="8"/>
  <c r="M224" i="8"/>
  <c r="K224" i="8"/>
  <c r="J224" i="8"/>
  <c r="I224" i="8"/>
  <c r="H224" i="8"/>
  <c r="G224" i="8"/>
  <c r="F224" i="8"/>
  <c r="E224" i="8"/>
  <c r="AE223" i="8"/>
  <c r="V223" i="8"/>
  <c r="AH223" i="8" s="1"/>
  <c r="U223" i="8"/>
  <c r="T223" i="8"/>
  <c r="M223" i="8"/>
  <c r="K223" i="8"/>
  <c r="J223" i="8"/>
  <c r="I223" i="8"/>
  <c r="H223" i="8"/>
  <c r="G223" i="8"/>
  <c r="F223" i="8"/>
  <c r="E223" i="8"/>
  <c r="AE222" i="8"/>
  <c r="V222" i="8"/>
  <c r="AH222" i="8" s="1"/>
  <c r="U222" i="8"/>
  <c r="T222" i="8"/>
  <c r="M222" i="8"/>
  <c r="K222" i="8"/>
  <c r="J222" i="8"/>
  <c r="I222" i="8"/>
  <c r="H222" i="8"/>
  <c r="G222" i="8"/>
  <c r="F222" i="8"/>
  <c r="E222" i="8"/>
  <c r="AE221" i="8"/>
  <c r="V221" i="8"/>
  <c r="AH221" i="8" s="1"/>
  <c r="U221" i="8"/>
  <c r="T221" i="8"/>
  <c r="M221" i="8"/>
  <c r="K221" i="8"/>
  <c r="J221" i="8"/>
  <c r="I221" i="8"/>
  <c r="H221" i="8"/>
  <c r="G221" i="8"/>
  <c r="F221" i="8"/>
  <c r="E221" i="8"/>
  <c r="AE220" i="8"/>
  <c r="V220" i="8"/>
  <c r="AH220" i="8" s="1"/>
  <c r="U220" i="8"/>
  <c r="T220" i="8"/>
  <c r="M220" i="8"/>
  <c r="K220" i="8"/>
  <c r="J220" i="8"/>
  <c r="I220" i="8"/>
  <c r="H220" i="8"/>
  <c r="G220" i="8"/>
  <c r="F220" i="8"/>
  <c r="E220" i="8"/>
  <c r="AE219" i="8"/>
  <c r="V219" i="8"/>
  <c r="AH219" i="8" s="1"/>
  <c r="U219" i="8"/>
  <c r="T219" i="8"/>
  <c r="M219" i="8"/>
  <c r="K219" i="8"/>
  <c r="J219" i="8"/>
  <c r="I219" i="8"/>
  <c r="H219" i="8"/>
  <c r="G219" i="8"/>
  <c r="F219" i="8"/>
  <c r="E219" i="8"/>
  <c r="AE218" i="8"/>
  <c r="V218" i="8"/>
  <c r="AH218" i="8" s="1"/>
  <c r="U218" i="8"/>
  <c r="T218" i="8"/>
  <c r="M218" i="8"/>
  <c r="K218" i="8"/>
  <c r="J218" i="8"/>
  <c r="I218" i="8"/>
  <c r="H218" i="8"/>
  <c r="G218" i="8"/>
  <c r="F218" i="8"/>
  <c r="E218" i="8"/>
  <c r="AE217" i="8"/>
  <c r="V217" i="8"/>
  <c r="AH217" i="8" s="1"/>
  <c r="U217" i="8"/>
  <c r="T217" i="8"/>
  <c r="M217" i="8"/>
  <c r="K217" i="8"/>
  <c r="J217" i="8"/>
  <c r="I217" i="8"/>
  <c r="H217" i="8"/>
  <c r="G217" i="8"/>
  <c r="F217" i="8"/>
  <c r="E217" i="8"/>
  <c r="AE216" i="8"/>
  <c r="V216" i="8"/>
  <c r="AH216" i="8" s="1"/>
  <c r="U216" i="8"/>
  <c r="T216" i="8"/>
  <c r="M216" i="8"/>
  <c r="K216" i="8"/>
  <c r="J216" i="8"/>
  <c r="I216" i="8"/>
  <c r="H216" i="8"/>
  <c r="G216" i="8"/>
  <c r="F216" i="8"/>
  <c r="E216" i="8"/>
  <c r="AE215" i="8"/>
  <c r="V215" i="8"/>
  <c r="AH215" i="8" s="1"/>
  <c r="U215" i="8"/>
  <c r="T215" i="8"/>
  <c r="M215" i="8"/>
  <c r="K215" i="8"/>
  <c r="J215" i="8"/>
  <c r="I215" i="8"/>
  <c r="H215" i="8"/>
  <c r="G215" i="8"/>
  <c r="F215" i="8"/>
  <c r="E215" i="8"/>
  <c r="AE214" i="8"/>
  <c r="V214" i="8"/>
  <c r="AH214" i="8" s="1"/>
  <c r="U214" i="8"/>
  <c r="T214" i="8"/>
  <c r="M214" i="8"/>
  <c r="K214" i="8"/>
  <c r="J214" i="8"/>
  <c r="I214" i="8"/>
  <c r="H214" i="8"/>
  <c r="G214" i="8"/>
  <c r="F214" i="8"/>
  <c r="E214" i="8"/>
  <c r="AE213" i="8"/>
  <c r="V213" i="8"/>
  <c r="AH213" i="8" s="1"/>
  <c r="U213" i="8"/>
  <c r="T213" i="8"/>
  <c r="M213" i="8"/>
  <c r="K213" i="8"/>
  <c r="J213" i="8"/>
  <c r="I213" i="8"/>
  <c r="H213" i="8"/>
  <c r="G213" i="8"/>
  <c r="F213" i="8"/>
  <c r="E213" i="8"/>
  <c r="AE212" i="8"/>
  <c r="V212" i="8"/>
  <c r="AH212" i="8" s="1"/>
  <c r="U212" i="8"/>
  <c r="T212" i="8"/>
  <c r="M212" i="8"/>
  <c r="K212" i="8"/>
  <c r="J212" i="8"/>
  <c r="I212" i="8"/>
  <c r="H212" i="8"/>
  <c r="G212" i="8"/>
  <c r="F212" i="8"/>
  <c r="E212" i="8"/>
  <c r="AE211" i="8"/>
  <c r="V211" i="8"/>
  <c r="AH211" i="8" s="1"/>
  <c r="U211" i="8"/>
  <c r="T211" i="8"/>
  <c r="M211" i="8"/>
  <c r="K211" i="8"/>
  <c r="J211" i="8"/>
  <c r="I211" i="8"/>
  <c r="H211" i="8"/>
  <c r="G211" i="8"/>
  <c r="F211" i="8"/>
  <c r="E211" i="8"/>
  <c r="AE210" i="8"/>
  <c r="V210" i="8"/>
  <c r="AH210" i="8" s="1"/>
  <c r="U210" i="8"/>
  <c r="T210" i="8"/>
  <c r="M210" i="8"/>
  <c r="K210" i="8"/>
  <c r="J210" i="8"/>
  <c r="I210" i="8"/>
  <c r="H210" i="8"/>
  <c r="G210" i="8"/>
  <c r="F210" i="8"/>
  <c r="E210" i="8"/>
  <c r="AE209" i="8"/>
  <c r="V209" i="8"/>
  <c r="AH209" i="8" s="1"/>
  <c r="U209" i="8"/>
  <c r="T209" i="8"/>
  <c r="M209" i="8"/>
  <c r="K209" i="8"/>
  <c r="J209" i="8"/>
  <c r="I209" i="8"/>
  <c r="H209" i="8"/>
  <c r="G209" i="8"/>
  <c r="F209" i="8"/>
  <c r="E209" i="8"/>
  <c r="AE208" i="8"/>
  <c r="V208" i="8"/>
  <c r="AH208" i="8" s="1"/>
  <c r="U208" i="8"/>
  <c r="T208" i="8"/>
  <c r="M208" i="8"/>
  <c r="K208" i="8"/>
  <c r="J208" i="8"/>
  <c r="I208" i="8"/>
  <c r="H208" i="8"/>
  <c r="G208" i="8"/>
  <c r="F208" i="8"/>
  <c r="E208" i="8"/>
  <c r="AE207" i="8"/>
  <c r="V207" i="8"/>
  <c r="AH207" i="8" s="1"/>
  <c r="U207" i="8"/>
  <c r="T207" i="8"/>
  <c r="M207" i="8"/>
  <c r="K207" i="8"/>
  <c r="J207" i="8"/>
  <c r="I207" i="8"/>
  <c r="H207" i="8"/>
  <c r="G207" i="8"/>
  <c r="F207" i="8"/>
  <c r="E207" i="8"/>
  <c r="AE206" i="8"/>
  <c r="V206" i="8"/>
  <c r="AH206" i="8" s="1"/>
  <c r="U206" i="8"/>
  <c r="T206" i="8"/>
  <c r="M206" i="8"/>
  <c r="K206" i="8"/>
  <c r="J206" i="8"/>
  <c r="I206" i="8"/>
  <c r="H206" i="8"/>
  <c r="G206" i="8"/>
  <c r="F206" i="8"/>
  <c r="E206" i="8"/>
  <c r="AE205" i="8"/>
  <c r="V205" i="8"/>
  <c r="AH205" i="8" s="1"/>
  <c r="U205" i="8"/>
  <c r="T205" i="8"/>
  <c r="M205" i="8"/>
  <c r="K205" i="8"/>
  <c r="J205" i="8"/>
  <c r="I205" i="8"/>
  <c r="H205" i="8"/>
  <c r="G205" i="8"/>
  <c r="F205" i="8"/>
  <c r="E205" i="8"/>
  <c r="AE204" i="8"/>
  <c r="V204" i="8"/>
  <c r="AH204" i="8" s="1"/>
  <c r="U204" i="8"/>
  <c r="T204" i="8"/>
  <c r="M204" i="8"/>
  <c r="K204" i="8"/>
  <c r="J204" i="8"/>
  <c r="I204" i="8"/>
  <c r="H204" i="8"/>
  <c r="G204" i="8"/>
  <c r="F204" i="8"/>
  <c r="E204" i="8"/>
  <c r="AE203" i="8"/>
  <c r="V203" i="8"/>
  <c r="AH203" i="8" s="1"/>
  <c r="U203" i="8"/>
  <c r="T203" i="8"/>
  <c r="M203" i="8"/>
  <c r="K203" i="8"/>
  <c r="J203" i="8"/>
  <c r="I203" i="8"/>
  <c r="H203" i="8"/>
  <c r="G203" i="8"/>
  <c r="F203" i="8"/>
  <c r="E203" i="8"/>
  <c r="AE202" i="8"/>
  <c r="V202" i="8"/>
  <c r="AH202" i="8" s="1"/>
  <c r="U202" i="8"/>
  <c r="T202" i="8"/>
  <c r="M202" i="8"/>
  <c r="K202" i="8"/>
  <c r="J202" i="8"/>
  <c r="I202" i="8"/>
  <c r="H202" i="8"/>
  <c r="G202" i="8"/>
  <c r="F202" i="8"/>
  <c r="E202" i="8"/>
  <c r="AE201" i="8"/>
  <c r="V201" i="8"/>
  <c r="AH201" i="8" s="1"/>
  <c r="U201" i="8"/>
  <c r="T201" i="8"/>
  <c r="K201" i="8"/>
  <c r="J201" i="8"/>
  <c r="I201" i="8"/>
  <c r="H201" i="8"/>
  <c r="G201" i="8"/>
  <c r="F201" i="8"/>
  <c r="E201" i="8"/>
  <c r="AE200" i="8"/>
  <c r="V200" i="8"/>
  <c r="AH200" i="8" s="1"/>
  <c r="U200" i="8"/>
  <c r="T200" i="8"/>
  <c r="M200" i="8"/>
  <c r="K200" i="8"/>
  <c r="J200" i="8"/>
  <c r="I200" i="8"/>
  <c r="H200" i="8"/>
  <c r="G200" i="8"/>
  <c r="F200" i="8"/>
  <c r="E200" i="8"/>
  <c r="AE199" i="8"/>
  <c r="V199" i="8"/>
  <c r="AH199" i="8" s="1"/>
  <c r="U199" i="8"/>
  <c r="T199" i="8"/>
  <c r="M199" i="8"/>
  <c r="K199" i="8"/>
  <c r="J199" i="8"/>
  <c r="I199" i="8"/>
  <c r="H199" i="8"/>
  <c r="G199" i="8"/>
  <c r="F199" i="8"/>
  <c r="E199" i="8"/>
  <c r="AE198" i="8"/>
  <c r="V198" i="8"/>
  <c r="AH198" i="8" s="1"/>
  <c r="U198" i="8"/>
  <c r="T198" i="8"/>
  <c r="M198" i="8"/>
  <c r="K198" i="8"/>
  <c r="J198" i="8"/>
  <c r="I198" i="8"/>
  <c r="H198" i="8"/>
  <c r="G198" i="8"/>
  <c r="F198" i="8"/>
  <c r="E198" i="8"/>
  <c r="AE197" i="8"/>
  <c r="V197" i="8"/>
  <c r="AH197" i="8" s="1"/>
  <c r="U197" i="8"/>
  <c r="T197" i="8"/>
  <c r="M197" i="8"/>
  <c r="K197" i="8"/>
  <c r="J197" i="8"/>
  <c r="I197" i="8"/>
  <c r="H197" i="8"/>
  <c r="G197" i="8"/>
  <c r="F197" i="8"/>
  <c r="E197" i="8"/>
  <c r="AE196" i="8"/>
  <c r="V196" i="8"/>
  <c r="AH196" i="8" s="1"/>
  <c r="U196" i="8"/>
  <c r="T196" i="8"/>
  <c r="M196" i="8"/>
  <c r="K196" i="8"/>
  <c r="J196" i="8"/>
  <c r="I196" i="8"/>
  <c r="H196" i="8"/>
  <c r="G196" i="8"/>
  <c r="F196" i="8"/>
  <c r="E196" i="8"/>
  <c r="AE195" i="8"/>
  <c r="V195" i="8"/>
  <c r="AH195" i="8" s="1"/>
  <c r="U195" i="8"/>
  <c r="T195" i="8"/>
  <c r="M195" i="8"/>
  <c r="K195" i="8"/>
  <c r="J195" i="8"/>
  <c r="I195" i="8"/>
  <c r="H195" i="8"/>
  <c r="G195" i="8"/>
  <c r="F195" i="8"/>
  <c r="E195" i="8"/>
  <c r="AE194" i="8"/>
  <c r="V194" i="8"/>
  <c r="AH194" i="8" s="1"/>
  <c r="U194" i="8"/>
  <c r="T194" i="8"/>
  <c r="M194" i="8"/>
  <c r="K194" i="8"/>
  <c r="J194" i="8"/>
  <c r="I194" i="8"/>
  <c r="H194" i="8"/>
  <c r="G194" i="8"/>
  <c r="F194" i="8"/>
  <c r="E194" i="8"/>
  <c r="AE193" i="8"/>
  <c r="V193" i="8"/>
  <c r="AH193" i="8" s="1"/>
  <c r="U193" i="8"/>
  <c r="T193" i="8"/>
  <c r="M193" i="8"/>
  <c r="K193" i="8"/>
  <c r="J193" i="8"/>
  <c r="I193" i="8"/>
  <c r="H193" i="8"/>
  <c r="G193" i="8"/>
  <c r="F193" i="8"/>
  <c r="E193" i="8"/>
  <c r="AE192" i="8"/>
  <c r="V192" i="8"/>
  <c r="AH192" i="8" s="1"/>
  <c r="U192" i="8"/>
  <c r="T192" i="8"/>
  <c r="M192" i="8"/>
  <c r="K192" i="8"/>
  <c r="J192" i="8"/>
  <c r="I192" i="8"/>
  <c r="H192" i="8"/>
  <c r="G192" i="8"/>
  <c r="F192" i="8"/>
  <c r="E192" i="8"/>
  <c r="AE191" i="8"/>
  <c r="V191" i="8"/>
  <c r="AH191" i="8" s="1"/>
  <c r="U191" i="8"/>
  <c r="T191" i="8"/>
  <c r="M191" i="8"/>
  <c r="K191" i="8"/>
  <c r="J191" i="8"/>
  <c r="I191" i="8"/>
  <c r="H191" i="8"/>
  <c r="G191" i="8"/>
  <c r="F191" i="8"/>
  <c r="E191" i="8"/>
  <c r="AE190" i="8"/>
  <c r="V190" i="8"/>
  <c r="AH190" i="8" s="1"/>
  <c r="U190" i="8"/>
  <c r="T190" i="8"/>
  <c r="M190" i="8"/>
  <c r="K190" i="8"/>
  <c r="J190" i="8"/>
  <c r="I190" i="8"/>
  <c r="H190" i="8"/>
  <c r="G190" i="8"/>
  <c r="F190" i="8"/>
  <c r="E190" i="8"/>
  <c r="AE189" i="8"/>
  <c r="V189" i="8"/>
  <c r="AH189" i="8" s="1"/>
  <c r="U189" i="8"/>
  <c r="T189" i="8"/>
  <c r="M189" i="8"/>
  <c r="K189" i="8"/>
  <c r="J189" i="8"/>
  <c r="I189" i="8"/>
  <c r="H189" i="8"/>
  <c r="G189" i="8"/>
  <c r="F189" i="8"/>
  <c r="E189" i="8"/>
  <c r="AE188" i="8"/>
  <c r="V188" i="8"/>
  <c r="AH188" i="8" s="1"/>
  <c r="U188" i="8"/>
  <c r="T188" i="8"/>
  <c r="M188" i="8"/>
  <c r="K188" i="8"/>
  <c r="J188" i="8"/>
  <c r="I188" i="8"/>
  <c r="H188" i="8"/>
  <c r="G188" i="8"/>
  <c r="F188" i="8"/>
  <c r="E188" i="8"/>
  <c r="AE187" i="8"/>
  <c r="V187" i="8"/>
  <c r="AH187" i="8" s="1"/>
  <c r="U187" i="8"/>
  <c r="T187" i="8"/>
  <c r="M187" i="8"/>
  <c r="K187" i="8"/>
  <c r="J187" i="8"/>
  <c r="I187" i="8"/>
  <c r="H187" i="8"/>
  <c r="F187" i="8"/>
  <c r="E187" i="8"/>
  <c r="AE186" i="8"/>
  <c r="V186" i="8"/>
  <c r="AH186" i="8" s="1"/>
  <c r="U186" i="8"/>
  <c r="T186" i="8"/>
  <c r="M186" i="8"/>
  <c r="K186" i="8"/>
  <c r="J186" i="8"/>
  <c r="I186" i="8"/>
  <c r="H186" i="8"/>
  <c r="G186" i="8"/>
  <c r="F186" i="8"/>
  <c r="E186" i="8"/>
  <c r="AE185" i="8"/>
  <c r="V185" i="8"/>
  <c r="AH185" i="8" s="1"/>
  <c r="U185" i="8"/>
  <c r="T185" i="8"/>
  <c r="M185" i="8"/>
  <c r="K185" i="8"/>
  <c r="J185" i="8"/>
  <c r="I185" i="8"/>
  <c r="H185" i="8"/>
  <c r="G185" i="8"/>
  <c r="F185" i="8"/>
  <c r="E185" i="8"/>
  <c r="AE184" i="8"/>
  <c r="V184" i="8"/>
  <c r="AH184" i="8" s="1"/>
  <c r="U184" i="8"/>
  <c r="T184" i="8"/>
  <c r="M184" i="8"/>
  <c r="K184" i="8"/>
  <c r="J184" i="8"/>
  <c r="I184" i="8"/>
  <c r="H184" i="8"/>
  <c r="G184" i="8"/>
  <c r="F184" i="8"/>
  <c r="E184" i="8"/>
  <c r="AE183" i="8"/>
  <c r="V183" i="8"/>
  <c r="AH183" i="8" s="1"/>
  <c r="U183" i="8"/>
  <c r="T183" i="8"/>
  <c r="M183" i="8"/>
  <c r="K183" i="8"/>
  <c r="J183" i="8"/>
  <c r="I183" i="8"/>
  <c r="H183" i="8"/>
  <c r="G183" i="8"/>
  <c r="F183" i="8"/>
  <c r="E183" i="8"/>
  <c r="AE182" i="8"/>
  <c r="V182" i="8"/>
  <c r="AH182" i="8" s="1"/>
  <c r="U182" i="8"/>
  <c r="T182" i="8"/>
  <c r="M182" i="8"/>
  <c r="K182" i="8"/>
  <c r="J182" i="8"/>
  <c r="I182" i="8"/>
  <c r="H182" i="8"/>
  <c r="G182" i="8"/>
  <c r="F182" i="8"/>
  <c r="E182" i="8"/>
  <c r="AE181" i="8"/>
  <c r="V181" i="8"/>
  <c r="AH181" i="8" s="1"/>
  <c r="U181" i="8"/>
  <c r="T181" i="8"/>
  <c r="M181" i="8"/>
  <c r="K181" i="8"/>
  <c r="J181" i="8"/>
  <c r="I181" i="8"/>
  <c r="H181" i="8"/>
  <c r="G181" i="8"/>
  <c r="F181" i="8"/>
  <c r="E181" i="8"/>
  <c r="AE180" i="8"/>
  <c r="V180" i="8"/>
  <c r="AH180" i="8" s="1"/>
  <c r="U180" i="8"/>
  <c r="T180" i="8"/>
  <c r="M180" i="8"/>
  <c r="K180" i="8"/>
  <c r="J180" i="8"/>
  <c r="I180" i="8"/>
  <c r="H180" i="8"/>
  <c r="G180" i="8"/>
  <c r="F180" i="8"/>
  <c r="E180" i="8"/>
  <c r="AE179" i="8"/>
  <c r="V179" i="8"/>
  <c r="AH179" i="8" s="1"/>
  <c r="U179" i="8"/>
  <c r="T179" i="8"/>
  <c r="M179" i="8"/>
  <c r="K179" i="8"/>
  <c r="J179" i="8"/>
  <c r="I179" i="8"/>
  <c r="H179" i="8"/>
  <c r="F179" i="8"/>
  <c r="E179" i="8"/>
  <c r="AE178" i="8"/>
  <c r="V178" i="8"/>
  <c r="AH178" i="8" s="1"/>
  <c r="U178" i="8"/>
  <c r="T178" i="8"/>
  <c r="M178" i="8"/>
  <c r="K178" i="8"/>
  <c r="J178" i="8"/>
  <c r="I178" i="8"/>
  <c r="H178" i="8"/>
  <c r="G178" i="8"/>
  <c r="F178" i="8"/>
  <c r="E178" i="8"/>
  <c r="AE177" i="8"/>
  <c r="V177" i="8"/>
  <c r="AH177" i="8" s="1"/>
  <c r="U177" i="8"/>
  <c r="T177" i="8"/>
  <c r="M177" i="8"/>
  <c r="K177" i="8"/>
  <c r="J177" i="8"/>
  <c r="I177" i="8"/>
  <c r="H177" i="8"/>
  <c r="G177" i="8"/>
  <c r="F177" i="8"/>
  <c r="E177" i="8"/>
  <c r="AE176" i="8"/>
  <c r="V176" i="8"/>
  <c r="AH176" i="8" s="1"/>
  <c r="U176" i="8"/>
  <c r="T176" i="8"/>
  <c r="M176" i="8"/>
  <c r="K176" i="8"/>
  <c r="J176" i="8"/>
  <c r="I176" i="8"/>
  <c r="H176" i="8"/>
  <c r="G176" i="8"/>
  <c r="F176" i="8"/>
  <c r="E176" i="8"/>
  <c r="AE175" i="8"/>
  <c r="V175" i="8"/>
  <c r="AH175" i="8" s="1"/>
  <c r="U175" i="8"/>
  <c r="T175" i="8"/>
  <c r="M175" i="8"/>
  <c r="K175" i="8"/>
  <c r="J175" i="8"/>
  <c r="I175" i="8"/>
  <c r="H175" i="8"/>
  <c r="G175" i="8"/>
  <c r="F175" i="8"/>
  <c r="E175" i="8"/>
  <c r="AE174" i="8"/>
  <c r="V174" i="8"/>
  <c r="AH174" i="8" s="1"/>
  <c r="U174" i="8"/>
  <c r="T174" i="8"/>
  <c r="M174" i="8"/>
  <c r="K174" i="8"/>
  <c r="J174" i="8"/>
  <c r="I174" i="8"/>
  <c r="H174" i="8"/>
  <c r="G174" i="8"/>
  <c r="F174" i="8"/>
  <c r="E174" i="8"/>
  <c r="AE173" i="8"/>
  <c r="V173" i="8"/>
  <c r="AH173" i="8" s="1"/>
  <c r="U173" i="8"/>
  <c r="T173" i="8"/>
  <c r="M173" i="8"/>
  <c r="K173" i="8"/>
  <c r="J173" i="8"/>
  <c r="I173" i="8"/>
  <c r="H173" i="8"/>
  <c r="G173" i="8"/>
  <c r="F173" i="8"/>
  <c r="E173" i="8"/>
  <c r="V172" i="8"/>
  <c r="AH172" i="8" s="1"/>
  <c r="U172" i="8"/>
  <c r="T172" i="8"/>
  <c r="M172" i="8"/>
  <c r="K172" i="8"/>
  <c r="J172" i="8"/>
  <c r="I172" i="8"/>
  <c r="H172" i="8"/>
  <c r="G172" i="8"/>
  <c r="F172" i="8"/>
  <c r="E172" i="8"/>
  <c r="AE171" i="8"/>
  <c r="V171" i="8"/>
  <c r="AH171" i="8" s="1"/>
  <c r="U171" i="8"/>
  <c r="T171" i="8"/>
  <c r="M171" i="8"/>
  <c r="K171" i="8"/>
  <c r="J171" i="8"/>
  <c r="I171" i="8"/>
  <c r="H171" i="8"/>
  <c r="G171" i="8"/>
  <c r="F171" i="8"/>
  <c r="E171" i="8"/>
  <c r="AE170" i="8"/>
  <c r="V170" i="8"/>
  <c r="AH170" i="8" s="1"/>
  <c r="U170" i="8"/>
  <c r="T170" i="8"/>
  <c r="M170" i="8"/>
  <c r="K170" i="8"/>
  <c r="J170" i="8"/>
  <c r="I170" i="8"/>
  <c r="H170" i="8"/>
  <c r="G170" i="8"/>
  <c r="F170" i="8"/>
  <c r="E170" i="8"/>
  <c r="AE169" i="8"/>
  <c r="V169" i="8"/>
  <c r="AH169" i="8" s="1"/>
  <c r="U169" i="8"/>
  <c r="T169" i="8"/>
  <c r="M169" i="8"/>
  <c r="K169" i="8"/>
  <c r="J169" i="8"/>
  <c r="I169" i="8"/>
  <c r="H169" i="8"/>
  <c r="G169" i="8"/>
  <c r="F169" i="8"/>
  <c r="E169" i="8"/>
  <c r="AE168" i="8"/>
  <c r="V168" i="8"/>
  <c r="AH168" i="8" s="1"/>
  <c r="U168" i="8"/>
  <c r="T168" i="8"/>
  <c r="M168" i="8"/>
  <c r="K168" i="8"/>
  <c r="J168" i="8"/>
  <c r="I168" i="8"/>
  <c r="H168" i="8"/>
  <c r="G168" i="8"/>
  <c r="F168" i="8"/>
  <c r="E168" i="8"/>
  <c r="AE167" i="8"/>
  <c r="V167" i="8"/>
  <c r="AH167" i="8" s="1"/>
  <c r="U167" i="8"/>
  <c r="T167" i="8"/>
  <c r="M167" i="8"/>
  <c r="K167" i="8"/>
  <c r="J167" i="8"/>
  <c r="I167" i="8"/>
  <c r="H167" i="8"/>
  <c r="G167" i="8"/>
  <c r="F167" i="8"/>
  <c r="E167" i="8"/>
  <c r="AE166" i="8"/>
  <c r="V166" i="8"/>
  <c r="AH166" i="8" s="1"/>
  <c r="U166" i="8"/>
  <c r="T166" i="8"/>
  <c r="M166" i="8"/>
  <c r="K166" i="8"/>
  <c r="J166" i="8"/>
  <c r="I166" i="8"/>
  <c r="H166" i="8"/>
  <c r="G166" i="8"/>
  <c r="F166" i="8"/>
  <c r="E166" i="8"/>
  <c r="AE165" i="8"/>
  <c r="V165" i="8"/>
  <c r="AH165" i="8" s="1"/>
  <c r="U165" i="8"/>
  <c r="T165" i="8"/>
  <c r="K165" i="8"/>
  <c r="J165" i="8"/>
  <c r="I165" i="8"/>
  <c r="H165" i="8"/>
  <c r="G165" i="8"/>
  <c r="F165" i="8"/>
  <c r="E165" i="8"/>
  <c r="AE164" i="8"/>
  <c r="V164" i="8"/>
  <c r="AH164" i="8" s="1"/>
  <c r="U164" i="8"/>
  <c r="T164" i="8"/>
  <c r="M164" i="8"/>
  <c r="K164" i="8"/>
  <c r="J164" i="8"/>
  <c r="I164" i="8"/>
  <c r="H164" i="8"/>
  <c r="G164" i="8"/>
  <c r="F164" i="8"/>
  <c r="E164" i="8"/>
  <c r="AE163" i="8"/>
  <c r="V163" i="8"/>
  <c r="AH163" i="8" s="1"/>
  <c r="U163" i="8"/>
  <c r="T163" i="8"/>
  <c r="M163" i="8"/>
  <c r="K163" i="8"/>
  <c r="J163" i="8"/>
  <c r="I163" i="8"/>
  <c r="H163" i="8"/>
  <c r="G163" i="8"/>
  <c r="F163" i="8"/>
  <c r="E163" i="8"/>
  <c r="AE162" i="8"/>
  <c r="V162" i="8"/>
  <c r="AH162" i="8" s="1"/>
  <c r="U162" i="8"/>
  <c r="T162" i="8"/>
  <c r="M162" i="8"/>
  <c r="K162" i="8"/>
  <c r="J162" i="8"/>
  <c r="I162" i="8"/>
  <c r="H162" i="8"/>
  <c r="G162" i="8"/>
  <c r="F162" i="8"/>
  <c r="E162" i="8"/>
  <c r="AE161" i="8"/>
  <c r="V161" i="8"/>
  <c r="AH161" i="8" s="1"/>
  <c r="U161" i="8"/>
  <c r="T161" i="8"/>
  <c r="M161" i="8"/>
  <c r="K161" i="8"/>
  <c r="J161" i="8"/>
  <c r="I161" i="8"/>
  <c r="H161" i="8"/>
  <c r="G161" i="8"/>
  <c r="F161" i="8"/>
  <c r="E161" i="8"/>
  <c r="AE160" i="8"/>
  <c r="V160" i="8"/>
  <c r="AH160" i="8" s="1"/>
  <c r="U160" i="8"/>
  <c r="T160" i="8"/>
  <c r="M160" i="8"/>
  <c r="K160" i="8"/>
  <c r="J160" i="8"/>
  <c r="I160" i="8"/>
  <c r="H160" i="8"/>
  <c r="G160" i="8"/>
  <c r="F160" i="8"/>
  <c r="E160" i="8"/>
  <c r="AE159" i="8"/>
  <c r="V159" i="8"/>
  <c r="AH159" i="8" s="1"/>
  <c r="U159" i="8"/>
  <c r="T159" i="8"/>
  <c r="M159" i="8"/>
  <c r="K159" i="8"/>
  <c r="J159" i="8"/>
  <c r="I159" i="8"/>
  <c r="H159" i="8"/>
  <c r="G159" i="8"/>
  <c r="F159" i="8"/>
  <c r="E159" i="8"/>
  <c r="AE158" i="8"/>
  <c r="V158" i="8"/>
  <c r="AH158" i="8" s="1"/>
  <c r="U158" i="8"/>
  <c r="T158" i="8"/>
  <c r="M158" i="8"/>
  <c r="K158" i="8"/>
  <c r="J158" i="8"/>
  <c r="I158" i="8"/>
  <c r="H158" i="8"/>
  <c r="G158" i="8"/>
  <c r="F158" i="8"/>
  <c r="E158" i="8"/>
  <c r="AE157" i="8"/>
  <c r="V157" i="8"/>
  <c r="AH157" i="8" s="1"/>
  <c r="U157" i="8"/>
  <c r="T157" i="8"/>
  <c r="M157" i="8"/>
  <c r="K157" i="8"/>
  <c r="J157" i="8"/>
  <c r="I157" i="8"/>
  <c r="H157" i="8"/>
  <c r="G157" i="8"/>
  <c r="F157" i="8"/>
  <c r="E157" i="8"/>
  <c r="AE156" i="8"/>
  <c r="V156" i="8"/>
  <c r="AH156" i="8" s="1"/>
  <c r="U156" i="8"/>
  <c r="T156" i="8"/>
  <c r="M156" i="8"/>
  <c r="K156" i="8"/>
  <c r="J156" i="8"/>
  <c r="I156" i="8"/>
  <c r="H156" i="8"/>
  <c r="G156" i="8"/>
  <c r="F156" i="8"/>
  <c r="E156" i="8"/>
  <c r="AE155" i="8"/>
  <c r="V155" i="8"/>
  <c r="AH155" i="8" s="1"/>
  <c r="U155" i="8"/>
  <c r="T155" i="8"/>
  <c r="M155" i="8"/>
  <c r="K155" i="8"/>
  <c r="J155" i="8"/>
  <c r="I155" i="8"/>
  <c r="H155" i="8"/>
  <c r="G155" i="8"/>
  <c r="F155" i="8"/>
  <c r="E155" i="8"/>
  <c r="AE154" i="8"/>
  <c r="V154" i="8"/>
  <c r="AH154" i="8" s="1"/>
  <c r="U154" i="8"/>
  <c r="T154" i="8"/>
  <c r="M154" i="8"/>
  <c r="K154" i="8"/>
  <c r="J154" i="8"/>
  <c r="I154" i="8"/>
  <c r="H154" i="8"/>
  <c r="G154" i="8"/>
  <c r="F154" i="8"/>
  <c r="E154" i="8"/>
  <c r="AE153" i="8"/>
  <c r="V153" i="8"/>
  <c r="AH153" i="8" s="1"/>
  <c r="U153" i="8"/>
  <c r="T153" i="8"/>
  <c r="M153" i="8"/>
  <c r="K153" i="8"/>
  <c r="J153" i="8"/>
  <c r="I153" i="8"/>
  <c r="H153" i="8"/>
  <c r="F153" i="8"/>
  <c r="E153" i="8"/>
  <c r="AE152" i="8"/>
  <c r="V152" i="8"/>
  <c r="AH152" i="8" s="1"/>
  <c r="U152" i="8"/>
  <c r="T152" i="8"/>
  <c r="M152" i="8"/>
  <c r="K152" i="8"/>
  <c r="J152" i="8"/>
  <c r="I152" i="8"/>
  <c r="H152" i="8"/>
  <c r="F152" i="8"/>
  <c r="E152" i="8"/>
  <c r="AE151" i="8"/>
  <c r="V151" i="8"/>
  <c r="AH151" i="8" s="1"/>
  <c r="U151" i="8"/>
  <c r="T151" i="8"/>
  <c r="M151" i="8"/>
  <c r="K151" i="8"/>
  <c r="J151" i="8"/>
  <c r="I151" i="8"/>
  <c r="H151" i="8"/>
  <c r="G151" i="8"/>
  <c r="F151" i="8"/>
  <c r="E151" i="8"/>
  <c r="AE150" i="8"/>
  <c r="V150" i="8"/>
  <c r="AH150" i="8" s="1"/>
  <c r="U150" i="8"/>
  <c r="T150" i="8"/>
  <c r="K150" i="8"/>
  <c r="J150" i="8"/>
  <c r="I150" i="8"/>
  <c r="H150" i="8"/>
  <c r="G150" i="8"/>
  <c r="F150" i="8"/>
  <c r="E150" i="8"/>
  <c r="AE149" i="8"/>
  <c r="V149" i="8"/>
  <c r="AH149" i="8" s="1"/>
  <c r="U149" i="8"/>
  <c r="T149" i="8"/>
  <c r="M149" i="8"/>
  <c r="K149" i="8"/>
  <c r="J149" i="8"/>
  <c r="I149" i="8"/>
  <c r="H149" i="8"/>
  <c r="G149" i="8"/>
  <c r="F149" i="8"/>
  <c r="E149" i="8"/>
  <c r="AE148" i="8"/>
  <c r="V148" i="8"/>
  <c r="AH148" i="8" s="1"/>
  <c r="U148" i="8"/>
  <c r="T148" i="8"/>
  <c r="M148" i="8"/>
  <c r="K148" i="8"/>
  <c r="J148" i="8"/>
  <c r="I148" i="8"/>
  <c r="H148" i="8"/>
  <c r="G148" i="8"/>
  <c r="F148" i="8"/>
  <c r="E148" i="8"/>
  <c r="AE147" i="8"/>
  <c r="V147" i="8"/>
  <c r="AH147" i="8" s="1"/>
  <c r="U147" i="8"/>
  <c r="T147" i="8"/>
  <c r="M147" i="8"/>
  <c r="K147" i="8"/>
  <c r="J147" i="8"/>
  <c r="I147" i="8"/>
  <c r="H147" i="8"/>
  <c r="G147" i="8"/>
  <c r="F147" i="8"/>
  <c r="E147" i="8"/>
  <c r="AE146" i="8"/>
  <c r="V146" i="8"/>
  <c r="AH146" i="8" s="1"/>
  <c r="U146" i="8"/>
  <c r="T146" i="8"/>
  <c r="M146" i="8"/>
  <c r="K146" i="8"/>
  <c r="J146" i="8"/>
  <c r="I146" i="8"/>
  <c r="H146" i="8"/>
  <c r="G146" i="8"/>
  <c r="F146" i="8"/>
  <c r="E146" i="8"/>
  <c r="AE145" i="8"/>
  <c r="V145" i="8"/>
  <c r="AH145" i="8" s="1"/>
  <c r="U145" i="8"/>
  <c r="T145" i="8"/>
  <c r="M145" i="8"/>
  <c r="K145" i="8"/>
  <c r="J145" i="8"/>
  <c r="I145" i="8"/>
  <c r="H145" i="8"/>
  <c r="G145" i="8"/>
  <c r="F145" i="8"/>
  <c r="E145" i="8"/>
  <c r="V144" i="8"/>
  <c r="AH144" i="8" s="1"/>
  <c r="U144" i="8"/>
  <c r="T144" i="8"/>
  <c r="M144" i="8"/>
  <c r="K144" i="8"/>
  <c r="J144" i="8"/>
  <c r="I144" i="8"/>
  <c r="H144" i="8"/>
  <c r="G144" i="8"/>
  <c r="F144" i="8"/>
  <c r="E144" i="8"/>
  <c r="AE143" i="8"/>
  <c r="V143" i="8"/>
  <c r="AH143" i="8" s="1"/>
  <c r="U143" i="8"/>
  <c r="T143" i="8"/>
  <c r="M143" i="8"/>
  <c r="K143" i="8"/>
  <c r="J143" i="8"/>
  <c r="I143" i="8"/>
  <c r="H143" i="8"/>
  <c r="G143" i="8"/>
  <c r="F143" i="8"/>
  <c r="E143" i="8"/>
  <c r="AE142" i="8"/>
  <c r="V142" i="8"/>
  <c r="AH142" i="8" s="1"/>
  <c r="U142" i="8"/>
  <c r="T142" i="8"/>
  <c r="M142" i="8"/>
  <c r="K142" i="8"/>
  <c r="J142" i="8"/>
  <c r="I142" i="8"/>
  <c r="H142" i="8"/>
  <c r="G142" i="8"/>
  <c r="F142" i="8"/>
  <c r="E142" i="8"/>
  <c r="AE141" i="8"/>
  <c r="V141" i="8"/>
  <c r="AH141" i="8" s="1"/>
  <c r="U141" i="8"/>
  <c r="T141" i="8"/>
  <c r="M141" i="8"/>
  <c r="K141" i="8"/>
  <c r="J141" i="8"/>
  <c r="I141" i="8"/>
  <c r="H141" i="8"/>
  <c r="G141" i="8"/>
  <c r="F141" i="8"/>
  <c r="E141" i="8"/>
  <c r="AE140" i="8"/>
  <c r="V140" i="8"/>
  <c r="AH140" i="8" s="1"/>
  <c r="U140" i="8"/>
  <c r="T140" i="8"/>
  <c r="M140" i="8"/>
  <c r="K140" i="8"/>
  <c r="J140" i="8"/>
  <c r="I140" i="8"/>
  <c r="H140" i="8"/>
  <c r="G140" i="8"/>
  <c r="F140" i="8"/>
  <c r="E140" i="8"/>
  <c r="AE139" i="8"/>
  <c r="V139" i="8"/>
  <c r="AH139" i="8" s="1"/>
  <c r="U139" i="8"/>
  <c r="T139" i="8"/>
  <c r="M139" i="8"/>
  <c r="K139" i="8"/>
  <c r="J139" i="8"/>
  <c r="I139" i="8"/>
  <c r="H139" i="8"/>
  <c r="G139" i="8"/>
  <c r="F139" i="8"/>
  <c r="E139" i="8"/>
  <c r="AE138" i="8"/>
  <c r="V138" i="8"/>
  <c r="AH138" i="8" s="1"/>
  <c r="U138" i="8"/>
  <c r="T138" i="8"/>
  <c r="M138" i="8"/>
  <c r="K138" i="8"/>
  <c r="J138" i="8"/>
  <c r="I138" i="8"/>
  <c r="H138" i="8"/>
  <c r="G138" i="8"/>
  <c r="F138" i="8"/>
  <c r="E138" i="8"/>
  <c r="AE137" i="8"/>
  <c r="V137" i="8"/>
  <c r="AH137" i="8" s="1"/>
  <c r="U137" i="8"/>
  <c r="T137" i="8"/>
  <c r="M137" i="8"/>
  <c r="K137" i="8"/>
  <c r="J137" i="8"/>
  <c r="I137" i="8"/>
  <c r="H137" i="8"/>
  <c r="G137" i="8"/>
  <c r="F137" i="8"/>
  <c r="E137" i="8"/>
  <c r="AE136" i="8"/>
  <c r="V136" i="8"/>
  <c r="AH136" i="8" s="1"/>
  <c r="U136" i="8"/>
  <c r="T136" i="8"/>
  <c r="K136" i="8"/>
  <c r="J136" i="8"/>
  <c r="I136" i="8"/>
  <c r="H136" i="8"/>
  <c r="G136" i="8"/>
  <c r="F136" i="8"/>
  <c r="E136" i="8"/>
  <c r="V135" i="8"/>
  <c r="AH135" i="8" s="1"/>
  <c r="U135" i="8"/>
  <c r="T135" i="8"/>
  <c r="M135" i="8"/>
  <c r="K135" i="8"/>
  <c r="J135" i="8"/>
  <c r="I135" i="8"/>
  <c r="H135" i="8"/>
  <c r="G135" i="8"/>
  <c r="F135" i="8"/>
  <c r="E135" i="8"/>
  <c r="AE134" i="8"/>
  <c r="V134" i="8"/>
  <c r="AH134" i="8" s="1"/>
  <c r="U134" i="8"/>
  <c r="T134" i="8"/>
  <c r="M134" i="8"/>
  <c r="K134" i="8"/>
  <c r="J134" i="8"/>
  <c r="I134" i="8"/>
  <c r="H134" i="8"/>
  <c r="G134" i="8"/>
  <c r="F134" i="8"/>
  <c r="E134" i="8"/>
  <c r="AE133" i="8"/>
  <c r="V133" i="8"/>
  <c r="AH133" i="8" s="1"/>
  <c r="U133" i="8"/>
  <c r="T133" i="8"/>
  <c r="M133" i="8"/>
  <c r="K133" i="8"/>
  <c r="J133" i="8"/>
  <c r="I133" i="8"/>
  <c r="H133" i="8"/>
  <c r="G133" i="8"/>
  <c r="F133" i="8"/>
  <c r="E133" i="8"/>
  <c r="AE132" i="8"/>
  <c r="V132" i="8"/>
  <c r="AH132" i="8" s="1"/>
  <c r="U132" i="8"/>
  <c r="T132" i="8"/>
  <c r="M132" i="8"/>
  <c r="K132" i="8"/>
  <c r="J132" i="8"/>
  <c r="I132" i="8"/>
  <c r="H132" i="8"/>
  <c r="G132" i="8"/>
  <c r="F132" i="8"/>
  <c r="E132" i="8"/>
  <c r="AE131" i="8"/>
  <c r="V131" i="8"/>
  <c r="AH131" i="8" s="1"/>
  <c r="U131" i="8"/>
  <c r="T131" i="8"/>
  <c r="M131" i="8"/>
  <c r="K131" i="8"/>
  <c r="J131" i="8"/>
  <c r="I131" i="8"/>
  <c r="H131" i="8"/>
  <c r="G131" i="8"/>
  <c r="F131" i="8"/>
  <c r="E131" i="8"/>
  <c r="AE130" i="8"/>
  <c r="V130" i="8"/>
  <c r="AH130" i="8" s="1"/>
  <c r="U130" i="8"/>
  <c r="T130" i="8"/>
  <c r="M130" i="8"/>
  <c r="K130" i="8"/>
  <c r="J130" i="8"/>
  <c r="I130" i="8"/>
  <c r="H130" i="8"/>
  <c r="G130" i="8"/>
  <c r="F130" i="8"/>
  <c r="E130" i="8"/>
  <c r="V129" i="8"/>
  <c r="AH129" i="8" s="1"/>
  <c r="U129" i="8"/>
  <c r="T129" i="8"/>
  <c r="M129" i="8"/>
  <c r="K129" i="8"/>
  <c r="J129" i="8"/>
  <c r="I129" i="8"/>
  <c r="H129" i="8"/>
  <c r="G129" i="8"/>
  <c r="F129" i="8"/>
  <c r="E129" i="8"/>
  <c r="AE128" i="8"/>
  <c r="V128" i="8"/>
  <c r="AH128" i="8" s="1"/>
  <c r="U128" i="8"/>
  <c r="T128" i="8"/>
  <c r="M128" i="8"/>
  <c r="K128" i="8"/>
  <c r="J128" i="8"/>
  <c r="I128" i="8"/>
  <c r="H128" i="8"/>
  <c r="G128" i="8"/>
  <c r="F128" i="8"/>
  <c r="E128" i="8"/>
  <c r="AE127" i="8"/>
  <c r="V127" i="8"/>
  <c r="AH127" i="8" s="1"/>
  <c r="U127" i="8"/>
  <c r="T127" i="8"/>
  <c r="M127" i="8"/>
  <c r="K127" i="8"/>
  <c r="J127" i="8"/>
  <c r="I127" i="8"/>
  <c r="H127" i="8"/>
  <c r="G127" i="8"/>
  <c r="F127" i="8"/>
  <c r="E127" i="8"/>
  <c r="AE126" i="8"/>
  <c r="V126" i="8"/>
  <c r="AH126" i="8" s="1"/>
  <c r="U126" i="8"/>
  <c r="T126" i="8"/>
  <c r="M126" i="8"/>
  <c r="K126" i="8"/>
  <c r="J126" i="8"/>
  <c r="I126" i="8"/>
  <c r="H126" i="8"/>
  <c r="G126" i="8"/>
  <c r="F126" i="8"/>
  <c r="E126" i="8"/>
  <c r="V125" i="8"/>
  <c r="AH125" i="8" s="1"/>
  <c r="U125" i="8"/>
  <c r="T125" i="8"/>
  <c r="M125" i="8"/>
  <c r="K125" i="8"/>
  <c r="J125" i="8"/>
  <c r="I125" i="8"/>
  <c r="H125" i="8"/>
  <c r="G125" i="8"/>
  <c r="F125" i="8"/>
  <c r="E125" i="8"/>
  <c r="AE124" i="8"/>
  <c r="V124" i="8"/>
  <c r="AH124" i="8" s="1"/>
  <c r="U124" i="8"/>
  <c r="T124" i="8"/>
  <c r="M124" i="8"/>
  <c r="K124" i="8"/>
  <c r="J124" i="8"/>
  <c r="I124" i="8"/>
  <c r="H124" i="8"/>
  <c r="G124" i="8"/>
  <c r="F124" i="8"/>
  <c r="E124" i="8"/>
  <c r="AE123" i="8"/>
  <c r="V123" i="8"/>
  <c r="AH123" i="8" s="1"/>
  <c r="U123" i="8"/>
  <c r="T123" i="8"/>
  <c r="M123" i="8"/>
  <c r="K123" i="8"/>
  <c r="J123" i="8"/>
  <c r="I123" i="8"/>
  <c r="H123" i="8"/>
  <c r="G123" i="8"/>
  <c r="F123" i="8"/>
  <c r="E123" i="8"/>
  <c r="AE122" i="8"/>
  <c r="V122" i="8"/>
  <c r="AH122" i="8" s="1"/>
  <c r="U122" i="8"/>
  <c r="T122" i="8"/>
  <c r="M122" i="8"/>
  <c r="K122" i="8"/>
  <c r="J122" i="8"/>
  <c r="I122" i="8"/>
  <c r="H122" i="8"/>
  <c r="G122" i="8"/>
  <c r="F122" i="8"/>
  <c r="E122" i="8"/>
  <c r="AE121" i="8"/>
  <c r="V121" i="8"/>
  <c r="AH121" i="8" s="1"/>
  <c r="U121" i="8"/>
  <c r="T121" i="8"/>
  <c r="M121" i="8"/>
  <c r="K121" i="8"/>
  <c r="J121" i="8"/>
  <c r="I121" i="8"/>
  <c r="H121" i="8"/>
  <c r="G121" i="8"/>
  <c r="F121" i="8"/>
  <c r="E121" i="8"/>
  <c r="AE120" i="8"/>
  <c r="V120" i="8"/>
  <c r="AH120" i="8" s="1"/>
  <c r="U120" i="8"/>
  <c r="T120" i="8"/>
  <c r="M120" i="8"/>
  <c r="K120" i="8"/>
  <c r="J120" i="8"/>
  <c r="I120" i="8"/>
  <c r="H120" i="8"/>
  <c r="G120" i="8"/>
  <c r="F120" i="8"/>
  <c r="E120" i="8"/>
  <c r="AE119" i="8"/>
  <c r="V119" i="8"/>
  <c r="AH119" i="8" s="1"/>
  <c r="U119" i="8"/>
  <c r="T119" i="8"/>
  <c r="M119" i="8"/>
  <c r="K119" i="8"/>
  <c r="J119" i="8"/>
  <c r="I119" i="8"/>
  <c r="H119" i="8"/>
  <c r="G119" i="8"/>
  <c r="F119" i="8"/>
  <c r="E119" i="8"/>
  <c r="AE118" i="8"/>
  <c r="V118" i="8"/>
  <c r="AH118" i="8" s="1"/>
  <c r="U118" i="8"/>
  <c r="T118" i="8"/>
  <c r="M118" i="8"/>
  <c r="K118" i="8"/>
  <c r="J118" i="8"/>
  <c r="I118" i="8"/>
  <c r="H118" i="8"/>
  <c r="F118" i="8"/>
  <c r="E118" i="8"/>
  <c r="AE117" i="8"/>
  <c r="V117" i="8"/>
  <c r="AH117" i="8" s="1"/>
  <c r="U117" i="8"/>
  <c r="T117" i="8"/>
  <c r="M117" i="8"/>
  <c r="K117" i="8"/>
  <c r="J117" i="8"/>
  <c r="I117" i="8"/>
  <c r="H117" i="8"/>
  <c r="G117" i="8"/>
  <c r="F117" i="8"/>
  <c r="E117" i="8"/>
  <c r="AE116" i="8"/>
  <c r="V116" i="8"/>
  <c r="AH116" i="8" s="1"/>
  <c r="U116" i="8"/>
  <c r="T116" i="8"/>
  <c r="M116" i="8"/>
  <c r="K116" i="8"/>
  <c r="J116" i="8"/>
  <c r="I116" i="8"/>
  <c r="H116" i="8"/>
  <c r="G116" i="8"/>
  <c r="F116" i="8"/>
  <c r="E116" i="8"/>
  <c r="AE115" i="8"/>
  <c r="V115" i="8"/>
  <c r="AH115" i="8" s="1"/>
  <c r="U115" i="8"/>
  <c r="T115" i="8"/>
  <c r="M115" i="8"/>
  <c r="K115" i="8"/>
  <c r="J115" i="8"/>
  <c r="I115" i="8"/>
  <c r="H115" i="8"/>
  <c r="G115" i="8"/>
  <c r="F115" i="8"/>
  <c r="E115" i="8"/>
  <c r="AE114" i="8"/>
  <c r="V114" i="8"/>
  <c r="AH114" i="8" s="1"/>
  <c r="U114" i="8"/>
  <c r="T114" i="8"/>
  <c r="M114" i="8"/>
  <c r="K114" i="8"/>
  <c r="J114" i="8"/>
  <c r="I114" i="8"/>
  <c r="H114" i="8"/>
  <c r="F114" i="8"/>
  <c r="E114" i="8"/>
  <c r="AE113" i="8"/>
  <c r="V113" i="8"/>
  <c r="AH113" i="8" s="1"/>
  <c r="U113" i="8"/>
  <c r="T113" i="8"/>
  <c r="M113" i="8"/>
  <c r="K113" i="8"/>
  <c r="J113" i="8"/>
  <c r="I113" i="8"/>
  <c r="H113" i="8"/>
  <c r="G113" i="8"/>
  <c r="F113" i="8"/>
  <c r="E113" i="8"/>
  <c r="AE112" i="8"/>
  <c r="V112" i="8"/>
  <c r="AH112" i="8" s="1"/>
  <c r="U112" i="8"/>
  <c r="T112" i="8"/>
  <c r="M112" i="8"/>
  <c r="K112" i="8"/>
  <c r="J112" i="8"/>
  <c r="I112" i="8"/>
  <c r="H112" i="8"/>
  <c r="G112" i="8"/>
  <c r="F112" i="8"/>
  <c r="E112" i="8"/>
  <c r="AE111" i="8"/>
  <c r="V111" i="8"/>
  <c r="AH111" i="8" s="1"/>
  <c r="U111" i="8"/>
  <c r="T111" i="8"/>
  <c r="M111" i="8"/>
  <c r="K111" i="8"/>
  <c r="J111" i="8"/>
  <c r="I111" i="8"/>
  <c r="H111" i="8"/>
  <c r="G111" i="8"/>
  <c r="F111" i="8"/>
  <c r="E111" i="8"/>
  <c r="AE110" i="8"/>
  <c r="V110" i="8"/>
  <c r="AH110" i="8" s="1"/>
  <c r="U110" i="8"/>
  <c r="T110" i="8"/>
  <c r="M110" i="8"/>
  <c r="K110" i="8"/>
  <c r="J110" i="8"/>
  <c r="I110" i="8"/>
  <c r="H110" i="8"/>
  <c r="G110" i="8"/>
  <c r="F110" i="8"/>
  <c r="E110" i="8"/>
  <c r="AE109" i="8"/>
  <c r="V109" i="8"/>
  <c r="AH109" i="8" s="1"/>
  <c r="U109" i="8"/>
  <c r="T109" i="8"/>
  <c r="M109" i="8"/>
  <c r="K109" i="8"/>
  <c r="J109" i="8"/>
  <c r="I109" i="8"/>
  <c r="H109" i="8"/>
  <c r="G109" i="8"/>
  <c r="F109" i="8"/>
  <c r="E109" i="8"/>
  <c r="AE108" i="8"/>
  <c r="V108" i="8"/>
  <c r="AH108" i="8" s="1"/>
  <c r="U108" i="8"/>
  <c r="T108" i="8"/>
  <c r="M108" i="8"/>
  <c r="K108" i="8"/>
  <c r="J108" i="8"/>
  <c r="I108" i="8"/>
  <c r="H108" i="8"/>
  <c r="G108" i="8"/>
  <c r="F108" i="8"/>
  <c r="E108" i="8"/>
  <c r="AE107" i="8"/>
  <c r="V107" i="8"/>
  <c r="AH107" i="8" s="1"/>
  <c r="U107" i="8"/>
  <c r="T107" i="8"/>
  <c r="M107" i="8"/>
  <c r="K107" i="8"/>
  <c r="J107" i="8"/>
  <c r="I107" i="8"/>
  <c r="H107" i="8"/>
  <c r="G107" i="8"/>
  <c r="F107" i="8"/>
  <c r="E107" i="8"/>
  <c r="AE106" i="8"/>
  <c r="V106" i="8"/>
  <c r="AH106" i="8" s="1"/>
  <c r="U106" i="8"/>
  <c r="T106" i="8"/>
  <c r="M106" i="8"/>
  <c r="K106" i="8"/>
  <c r="J106" i="8"/>
  <c r="I106" i="8"/>
  <c r="H106" i="8"/>
  <c r="G106" i="8"/>
  <c r="F106" i="8"/>
  <c r="E106" i="8"/>
  <c r="AE105" i="8"/>
  <c r="V105" i="8"/>
  <c r="AH105" i="8" s="1"/>
  <c r="U105" i="8"/>
  <c r="T105" i="8"/>
  <c r="M105" i="8"/>
  <c r="K105" i="8"/>
  <c r="J105" i="8"/>
  <c r="I105" i="8"/>
  <c r="H105" i="8"/>
  <c r="G105" i="8"/>
  <c r="F105" i="8"/>
  <c r="E105" i="8"/>
  <c r="AE104" i="8"/>
  <c r="V104" i="8"/>
  <c r="AH104" i="8" s="1"/>
  <c r="U104" i="8"/>
  <c r="T104" i="8"/>
  <c r="M104" i="8"/>
  <c r="K104" i="8"/>
  <c r="J104" i="8"/>
  <c r="I104" i="8"/>
  <c r="H104" i="8"/>
  <c r="G104" i="8"/>
  <c r="F104" i="8"/>
  <c r="E104" i="8"/>
  <c r="AE103" i="8"/>
  <c r="V103" i="8"/>
  <c r="AH103" i="8" s="1"/>
  <c r="U103" i="8"/>
  <c r="T103" i="8"/>
  <c r="M103" i="8"/>
  <c r="K103" i="8"/>
  <c r="J103" i="8"/>
  <c r="I103" i="8"/>
  <c r="H103" i="8"/>
  <c r="G103" i="8"/>
  <c r="F103" i="8"/>
  <c r="E103" i="8"/>
  <c r="AE102" i="8"/>
  <c r="V102" i="8"/>
  <c r="AH102" i="8" s="1"/>
  <c r="U102" i="8"/>
  <c r="T102" i="8"/>
  <c r="M102" i="8"/>
  <c r="K102" i="8"/>
  <c r="J102" i="8"/>
  <c r="I102" i="8"/>
  <c r="H102" i="8"/>
  <c r="G102" i="8"/>
  <c r="F102" i="8"/>
  <c r="E102" i="8"/>
  <c r="AE101" i="8"/>
  <c r="V101" i="8"/>
  <c r="AH101" i="8" s="1"/>
  <c r="U101" i="8"/>
  <c r="T101" i="8"/>
  <c r="M101" i="8"/>
  <c r="K101" i="8"/>
  <c r="J101" i="8"/>
  <c r="I101" i="8"/>
  <c r="H101" i="8"/>
  <c r="G101" i="8"/>
  <c r="F101" i="8"/>
  <c r="E101" i="8"/>
  <c r="AE100" i="8"/>
  <c r="V100" i="8"/>
  <c r="AH100" i="8" s="1"/>
  <c r="U100" i="8"/>
  <c r="T100" i="8"/>
  <c r="K100" i="8"/>
  <c r="J100" i="8"/>
  <c r="I100" i="8"/>
  <c r="H100" i="8"/>
  <c r="G100" i="8"/>
  <c r="F100" i="8"/>
  <c r="E100" i="8"/>
  <c r="AE99" i="8"/>
  <c r="V99" i="8"/>
  <c r="AH99" i="8" s="1"/>
  <c r="U99" i="8"/>
  <c r="T99" i="8"/>
  <c r="M99" i="8"/>
  <c r="K99" i="8"/>
  <c r="J99" i="8"/>
  <c r="I99" i="8"/>
  <c r="H99" i="8"/>
  <c r="G99" i="8"/>
  <c r="F99" i="8"/>
  <c r="E99" i="8"/>
  <c r="AE98" i="8"/>
  <c r="V98" i="8"/>
  <c r="AH98" i="8" s="1"/>
  <c r="U98" i="8"/>
  <c r="T98" i="8"/>
  <c r="M98" i="8"/>
  <c r="K98" i="8"/>
  <c r="J98" i="8"/>
  <c r="I98" i="8"/>
  <c r="H98" i="8"/>
  <c r="G98" i="8"/>
  <c r="F98" i="8"/>
  <c r="E98" i="8"/>
  <c r="AE97" i="8"/>
  <c r="V97" i="8"/>
  <c r="AH97" i="8" s="1"/>
  <c r="U97" i="8"/>
  <c r="T97" i="8"/>
  <c r="M97" i="8"/>
  <c r="K97" i="8"/>
  <c r="J97" i="8"/>
  <c r="I97" i="8"/>
  <c r="H97" i="8"/>
  <c r="G97" i="8"/>
  <c r="F97" i="8"/>
  <c r="E97" i="8"/>
  <c r="AE96" i="8"/>
  <c r="V96" i="8"/>
  <c r="AH96" i="8" s="1"/>
  <c r="U96" i="8"/>
  <c r="T96" i="8"/>
  <c r="M96" i="8"/>
  <c r="K96" i="8"/>
  <c r="J96" i="8"/>
  <c r="I96" i="8"/>
  <c r="H96" i="8"/>
  <c r="G96" i="8"/>
  <c r="F96" i="8"/>
  <c r="E96" i="8"/>
  <c r="AE95" i="8"/>
  <c r="V95" i="8"/>
  <c r="AH95" i="8" s="1"/>
  <c r="U95" i="8"/>
  <c r="T95" i="8"/>
  <c r="M95" i="8"/>
  <c r="K95" i="8"/>
  <c r="J95" i="8"/>
  <c r="I95" i="8"/>
  <c r="H95" i="8"/>
  <c r="G95" i="8"/>
  <c r="F95" i="8"/>
  <c r="E95" i="8"/>
  <c r="AE94" i="8"/>
  <c r="V94" i="8"/>
  <c r="AH94" i="8" s="1"/>
  <c r="U94" i="8"/>
  <c r="T94" i="8"/>
  <c r="M94" i="8"/>
  <c r="K94" i="8"/>
  <c r="J94" i="8"/>
  <c r="I94" i="8"/>
  <c r="H94" i="8"/>
  <c r="G94" i="8"/>
  <c r="F94" i="8"/>
  <c r="E94" i="8"/>
  <c r="AE93" i="8"/>
  <c r="V93" i="8"/>
  <c r="AH93" i="8" s="1"/>
  <c r="U93" i="8"/>
  <c r="T93" i="8"/>
  <c r="M93" i="8"/>
  <c r="K93" i="8"/>
  <c r="J93" i="8"/>
  <c r="I93" i="8"/>
  <c r="H93" i="8"/>
  <c r="G93" i="8"/>
  <c r="F93" i="8"/>
  <c r="E93" i="8"/>
  <c r="V92" i="8"/>
  <c r="AH92" i="8" s="1"/>
  <c r="U92" i="8"/>
  <c r="T92" i="8"/>
  <c r="M92" i="8"/>
  <c r="K92" i="8"/>
  <c r="J92" i="8"/>
  <c r="I92" i="8"/>
  <c r="H92" i="8"/>
  <c r="G92" i="8"/>
  <c r="F92" i="8"/>
  <c r="E92" i="8"/>
  <c r="AE91" i="8"/>
  <c r="V91" i="8"/>
  <c r="AH91" i="8" s="1"/>
  <c r="U91" i="8"/>
  <c r="T91" i="8"/>
  <c r="M91" i="8"/>
  <c r="K91" i="8"/>
  <c r="J91" i="8"/>
  <c r="I91" i="8"/>
  <c r="H91" i="8"/>
  <c r="G91" i="8"/>
  <c r="F91" i="8"/>
  <c r="E91" i="8"/>
  <c r="AE90" i="8"/>
  <c r="V90" i="8"/>
  <c r="AH90" i="8" s="1"/>
  <c r="U90" i="8"/>
  <c r="T90" i="8"/>
  <c r="M90" i="8"/>
  <c r="K90" i="8"/>
  <c r="J90" i="8"/>
  <c r="I90" i="8"/>
  <c r="H90" i="8"/>
  <c r="G90" i="8"/>
  <c r="F90" i="8"/>
  <c r="E90" i="8"/>
  <c r="AE89" i="8"/>
  <c r="V89" i="8"/>
  <c r="AH89" i="8" s="1"/>
  <c r="U89" i="8"/>
  <c r="T89" i="8"/>
  <c r="M89" i="8"/>
  <c r="K89" i="8"/>
  <c r="J89" i="8"/>
  <c r="I89" i="8"/>
  <c r="H89" i="8"/>
  <c r="G89" i="8"/>
  <c r="F89" i="8"/>
  <c r="E89" i="8"/>
  <c r="AE88" i="8"/>
  <c r="V88" i="8"/>
  <c r="AH88" i="8" s="1"/>
  <c r="U88" i="8"/>
  <c r="T88" i="8"/>
  <c r="M88" i="8"/>
  <c r="K88" i="8"/>
  <c r="J88" i="8"/>
  <c r="I88" i="8"/>
  <c r="H88" i="8"/>
  <c r="G88" i="8"/>
  <c r="F88" i="8"/>
  <c r="E88" i="8"/>
  <c r="AE87" i="8"/>
  <c r="V87" i="8"/>
  <c r="AH87" i="8" s="1"/>
  <c r="U87" i="8"/>
  <c r="T87" i="8"/>
  <c r="M87" i="8"/>
  <c r="K87" i="8"/>
  <c r="J87" i="8"/>
  <c r="I87" i="8"/>
  <c r="H87" i="8"/>
  <c r="G87" i="8"/>
  <c r="F87" i="8"/>
  <c r="E87" i="8"/>
  <c r="AE86" i="8"/>
  <c r="V86" i="8"/>
  <c r="AH86" i="8" s="1"/>
  <c r="U86" i="8"/>
  <c r="T86" i="8"/>
  <c r="M86" i="8"/>
  <c r="K86" i="8"/>
  <c r="J86" i="8"/>
  <c r="I86" i="8"/>
  <c r="H86" i="8"/>
  <c r="G86" i="8"/>
  <c r="F86" i="8"/>
  <c r="E86" i="8"/>
  <c r="AE85" i="8"/>
  <c r="V85" i="8"/>
  <c r="AH85" i="8" s="1"/>
  <c r="U85" i="8"/>
  <c r="T85" i="8"/>
  <c r="M85" i="8"/>
  <c r="K85" i="8"/>
  <c r="J85" i="8"/>
  <c r="I85" i="8"/>
  <c r="H85" i="8"/>
  <c r="G85" i="8"/>
  <c r="F85" i="8"/>
  <c r="E85" i="8"/>
  <c r="AE84" i="8"/>
  <c r="V84" i="8"/>
  <c r="AH84" i="8" s="1"/>
  <c r="U84" i="8"/>
  <c r="T84" i="8"/>
  <c r="M84" i="8"/>
  <c r="K84" i="8"/>
  <c r="J84" i="8"/>
  <c r="I84" i="8"/>
  <c r="H84" i="8"/>
  <c r="G84" i="8"/>
  <c r="F84" i="8"/>
  <c r="E84" i="8"/>
  <c r="AE83" i="8"/>
  <c r="V83" i="8"/>
  <c r="AH83" i="8" s="1"/>
  <c r="U83" i="8"/>
  <c r="T83" i="8"/>
  <c r="M83" i="8"/>
  <c r="K83" i="8"/>
  <c r="J83" i="8"/>
  <c r="I83" i="8"/>
  <c r="H83" i="8"/>
  <c r="G83" i="8"/>
  <c r="F83" i="8"/>
  <c r="E83" i="8"/>
  <c r="AE82" i="8"/>
  <c r="V82" i="8"/>
  <c r="AH82" i="8" s="1"/>
  <c r="U82" i="8"/>
  <c r="T82" i="8"/>
  <c r="M82" i="8"/>
  <c r="K82" i="8"/>
  <c r="J82" i="8"/>
  <c r="I82" i="8"/>
  <c r="H82" i="8"/>
  <c r="G82" i="8"/>
  <c r="F82" i="8"/>
  <c r="E82" i="8"/>
  <c r="AE81" i="8"/>
  <c r="V81" i="8"/>
  <c r="AH81" i="8" s="1"/>
  <c r="U81" i="8"/>
  <c r="T81" i="8"/>
  <c r="M81" i="8"/>
  <c r="K81" i="8"/>
  <c r="J81" i="8"/>
  <c r="I81" i="8"/>
  <c r="H81" i="8"/>
  <c r="G81" i="8"/>
  <c r="F81" i="8"/>
  <c r="E81" i="8"/>
  <c r="AE80" i="8"/>
  <c r="V80" i="8"/>
  <c r="AH80" i="8" s="1"/>
  <c r="U80" i="8"/>
  <c r="T80" i="8"/>
  <c r="M80" i="8"/>
  <c r="K80" i="8"/>
  <c r="J80" i="8"/>
  <c r="I80" i="8"/>
  <c r="H80" i="8"/>
  <c r="G80" i="8"/>
  <c r="F80" i="8"/>
  <c r="E80" i="8"/>
  <c r="AE79" i="8"/>
  <c r="V79" i="8"/>
  <c r="AH79" i="8" s="1"/>
  <c r="U79" i="8"/>
  <c r="T79" i="8"/>
  <c r="M79" i="8"/>
  <c r="K79" i="8"/>
  <c r="J79" i="8"/>
  <c r="I79" i="8"/>
  <c r="H79" i="8"/>
  <c r="G79" i="8"/>
  <c r="F79" i="8"/>
  <c r="E79" i="8"/>
  <c r="AE78" i="8"/>
  <c r="V78" i="8"/>
  <c r="AH78" i="8" s="1"/>
  <c r="U78" i="8"/>
  <c r="T78" i="8"/>
  <c r="M78" i="8"/>
  <c r="K78" i="8"/>
  <c r="J78" i="8"/>
  <c r="I78" i="8"/>
  <c r="H78" i="8"/>
  <c r="G78" i="8"/>
  <c r="F78" i="8"/>
  <c r="E78" i="8"/>
  <c r="AE77" i="8"/>
  <c r="V77" i="8"/>
  <c r="AH77" i="8" s="1"/>
  <c r="U77" i="8"/>
  <c r="T77" i="8"/>
  <c r="M77" i="8"/>
  <c r="K77" i="8"/>
  <c r="J77" i="8"/>
  <c r="I77" i="8"/>
  <c r="H77" i="8"/>
  <c r="G77" i="8"/>
  <c r="F77" i="8"/>
  <c r="E77" i="8"/>
  <c r="AE76" i="8"/>
  <c r="V76" i="8"/>
  <c r="AH76" i="8" s="1"/>
  <c r="U76" i="8"/>
  <c r="T76" i="8"/>
  <c r="M76" i="8"/>
  <c r="K76" i="8"/>
  <c r="J76" i="8"/>
  <c r="I76" i="8"/>
  <c r="H76" i="8"/>
  <c r="G76" i="8"/>
  <c r="F76" i="8"/>
  <c r="E76" i="8"/>
  <c r="AE75" i="8"/>
  <c r="V75" i="8"/>
  <c r="AH75" i="8" s="1"/>
  <c r="U75" i="8"/>
  <c r="T75" i="8"/>
  <c r="M75" i="8"/>
  <c r="K75" i="8"/>
  <c r="J75" i="8"/>
  <c r="I75" i="8"/>
  <c r="H75" i="8"/>
  <c r="G75" i="8"/>
  <c r="F75" i="8"/>
  <c r="E75" i="8"/>
  <c r="AE74" i="8"/>
  <c r="V74" i="8"/>
  <c r="AH74" i="8" s="1"/>
  <c r="U74" i="8"/>
  <c r="T74" i="8"/>
  <c r="M74" i="8"/>
  <c r="K74" i="8"/>
  <c r="J74" i="8"/>
  <c r="I74" i="8"/>
  <c r="H74" i="8"/>
  <c r="G74" i="8"/>
  <c r="F74" i="8"/>
  <c r="E74" i="8"/>
  <c r="AE73" i="8"/>
  <c r="V73" i="8"/>
  <c r="AH73" i="8" s="1"/>
  <c r="U73" i="8"/>
  <c r="T73" i="8"/>
  <c r="M73" i="8"/>
  <c r="K73" i="8"/>
  <c r="J73" i="8"/>
  <c r="I73" i="8"/>
  <c r="H73" i="8"/>
  <c r="G73" i="8"/>
  <c r="F73" i="8"/>
  <c r="E73" i="8"/>
  <c r="AE72" i="8"/>
  <c r="V72" i="8"/>
  <c r="AH72" i="8" s="1"/>
  <c r="U72" i="8"/>
  <c r="T72" i="8"/>
  <c r="M72" i="8"/>
  <c r="K72" i="8"/>
  <c r="J72" i="8"/>
  <c r="I72" i="8"/>
  <c r="H72" i="8"/>
  <c r="G72" i="8"/>
  <c r="F72" i="8"/>
  <c r="E72" i="8"/>
  <c r="AE71" i="8"/>
  <c r="V71" i="8"/>
  <c r="AH71" i="8" s="1"/>
  <c r="U71" i="8"/>
  <c r="T71" i="8"/>
  <c r="M71" i="8"/>
  <c r="K71" i="8"/>
  <c r="J71" i="8"/>
  <c r="I71" i="8"/>
  <c r="H71" i="8"/>
  <c r="G71" i="8"/>
  <c r="F71" i="8"/>
  <c r="E71" i="8"/>
  <c r="AE70" i="8"/>
  <c r="V70" i="8"/>
  <c r="AH70" i="8" s="1"/>
  <c r="U70" i="8"/>
  <c r="T70" i="8"/>
  <c r="M70" i="8"/>
  <c r="K70" i="8"/>
  <c r="J70" i="8"/>
  <c r="I70" i="8"/>
  <c r="H70" i="8"/>
  <c r="G70" i="8"/>
  <c r="F70" i="8"/>
  <c r="E70" i="8"/>
  <c r="AE69" i="8"/>
  <c r="V69" i="8"/>
  <c r="AH69" i="8" s="1"/>
  <c r="U69" i="8"/>
  <c r="T69" i="8"/>
  <c r="M69" i="8"/>
  <c r="K69" i="8"/>
  <c r="J69" i="8"/>
  <c r="I69" i="8"/>
  <c r="H69" i="8"/>
  <c r="G69" i="8"/>
  <c r="F69" i="8"/>
  <c r="E69" i="8"/>
  <c r="AE68" i="8"/>
  <c r="V68" i="8"/>
  <c r="AH68" i="8" s="1"/>
  <c r="U68" i="8"/>
  <c r="T68" i="8"/>
  <c r="M68" i="8"/>
  <c r="K68" i="8"/>
  <c r="J68" i="8"/>
  <c r="I68" i="8"/>
  <c r="H68" i="8"/>
  <c r="G68" i="8"/>
  <c r="F68" i="8"/>
  <c r="E68" i="8"/>
  <c r="AE67" i="8"/>
  <c r="V67" i="8"/>
  <c r="AH67" i="8" s="1"/>
  <c r="U67" i="8"/>
  <c r="T67" i="8"/>
  <c r="M67" i="8"/>
  <c r="K67" i="8"/>
  <c r="J67" i="8"/>
  <c r="I67" i="8"/>
  <c r="H67" i="8"/>
  <c r="G67" i="8"/>
  <c r="F67" i="8"/>
  <c r="E67" i="8"/>
  <c r="AE66" i="8"/>
  <c r="V66" i="8"/>
  <c r="AH66" i="8" s="1"/>
  <c r="U66" i="8"/>
  <c r="T66" i="8"/>
  <c r="M66" i="8"/>
  <c r="K66" i="8"/>
  <c r="J66" i="8"/>
  <c r="I66" i="8"/>
  <c r="H66" i="8"/>
  <c r="G66" i="8"/>
  <c r="F66" i="8"/>
  <c r="E66" i="8"/>
  <c r="AE65" i="8"/>
  <c r="V65" i="8"/>
  <c r="AH65" i="8" s="1"/>
  <c r="U65" i="8"/>
  <c r="T65" i="8"/>
  <c r="M65" i="8"/>
  <c r="K65" i="8"/>
  <c r="J65" i="8"/>
  <c r="I65" i="8"/>
  <c r="H65" i="8"/>
  <c r="G65" i="8"/>
  <c r="F65" i="8"/>
  <c r="E65" i="8"/>
  <c r="AE64" i="8"/>
  <c r="V64" i="8"/>
  <c r="AH64" i="8" s="1"/>
  <c r="U64" i="8"/>
  <c r="T64" i="8"/>
  <c r="M64" i="8"/>
  <c r="K64" i="8"/>
  <c r="J64" i="8"/>
  <c r="I64" i="8"/>
  <c r="H64" i="8"/>
  <c r="G64" i="8"/>
  <c r="F64" i="8"/>
  <c r="E64" i="8"/>
  <c r="AE63" i="8"/>
  <c r="V63" i="8"/>
  <c r="AH63" i="8" s="1"/>
  <c r="U63" i="8"/>
  <c r="T63" i="8"/>
  <c r="M63" i="8"/>
  <c r="K63" i="8"/>
  <c r="J63" i="8"/>
  <c r="I63" i="8"/>
  <c r="H63" i="8"/>
  <c r="G63" i="8"/>
  <c r="F63" i="8"/>
  <c r="E63" i="8"/>
  <c r="AE62" i="8"/>
  <c r="V62" i="8"/>
  <c r="AH62" i="8" s="1"/>
  <c r="U62" i="8"/>
  <c r="T62" i="8"/>
  <c r="M62" i="8"/>
  <c r="K62" i="8"/>
  <c r="J62" i="8"/>
  <c r="I62" i="8"/>
  <c r="H62" i="8"/>
  <c r="G62" i="8"/>
  <c r="F62" i="8"/>
  <c r="E62" i="8"/>
  <c r="AE61" i="8"/>
  <c r="V61" i="8"/>
  <c r="AH61" i="8" s="1"/>
  <c r="U61" i="8"/>
  <c r="T61" i="8"/>
  <c r="M61" i="8"/>
  <c r="K61" i="8"/>
  <c r="J61" i="8"/>
  <c r="I61" i="8"/>
  <c r="H61" i="8"/>
  <c r="G61" i="8"/>
  <c r="F61" i="8"/>
  <c r="E61" i="8"/>
  <c r="AE60" i="8"/>
  <c r="V60" i="8"/>
  <c r="AH60" i="8" s="1"/>
  <c r="U60" i="8"/>
  <c r="T60" i="8"/>
  <c r="K60" i="8"/>
  <c r="J60" i="8"/>
  <c r="I60" i="8"/>
  <c r="H60" i="8"/>
  <c r="G60" i="8"/>
  <c r="F60" i="8"/>
  <c r="E60" i="8"/>
  <c r="AE59" i="8"/>
  <c r="V59" i="8"/>
  <c r="AH59" i="8" s="1"/>
  <c r="U59" i="8"/>
  <c r="T59" i="8"/>
  <c r="M59" i="8"/>
  <c r="K59" i="8"/>
  <c r="J59" i="8"/>
  <c r="I59" i="8"/>
  <c r="H59" i="8"/>
  <c r="G59" i="8"/>
  <c r="F59" i="8"/>
  <c r="E59" i="8"/>
  <c r="AE58" i="8"/>
  <c r="V58" i="8"/>
  <c r="AH58" i="8" s="1"/>
  <c r="U58" i="8"/>
  <c r="T58" i="8"/>
  <c r="M58" i="8"/>
  <c r="K58" i="8"/>
  <c r="J58" i="8"/>
  <c r="I58" i="8"/>
  <c r="H58" i="8"/>
  <c r="G58" i="8"/>
  <c r="F58" i="8"/>
  <c r="E58" i="8"/>
  <c r="AE57" i="8"/>
  <c r="V57" i="8"/>
  <c r="AH57" i="8" s="1"/>
  <c r="U57" i="8"/>
  <c r="T57" i="8"/>
  <c r="M57" i="8"/>
  <c r="K57" i="8"/>
  <c r="J57" i="8"/>
  <c r="I57" i="8"/>
  <c r="H57" i="8"/>
  <c r="G57" i="8"/>
  <c r="F57" i="8"/>
  <c r="E57" i="8"/>
  <c r="AE56" i="8"/>
  <c r="V56" i="8"/>
  <c r="AH56" i="8" s="1"/>
  <c r="U56" i="8"/>
  <c r="T56" i="8"/>
  <c r="M56" i="8"/>
  <c r="K56" i="8"/>
  <c r="J56" i="8"/>
  <c r="I56" i="8"/>
  <c r="H56" i="8"/>
  <c r="G56" i="8"/>
  <c r="F56" i="8"/>
  <c r="E56" i="8"/>
  <c r="AE55" i="8"/>
  <c r="V55" i="8"/>
  <c r="AH55" i="8" s="1"/>
  <c r="U55" i="8"/>
  <c r="T55" i="8"/>
  <c r="M55" i="8"/>
  <c r="K55" i="8"/>
  <c r="J55" i="8"/>
  <c r="I55" i="8"/>
  <c r="H55" i="8"/>
  <c r="G55" i="8"/>
  <c r="F55" i="8"/>
  <c r="E55" i="8"/>
  <c r="AE54" i="8"/>
  <c r="V54" i="8"/>
  <c r="AH54" i="8" s="1"/>
  <c r="U54" i="8"/>
  <c r="T54" i="8"/>
  <c r="M54" i="8"/>
  <c r="K54" i="8"/>
  <c r="J54" i="8"/>
  <c r="I54" i="8"/>
  <c r="H54" i="8"/>
  <c r="G54" i="8"/>
  <c r="F54" i="8"/>
  <c r="E54" i="8"/>
  <c r="AE53" i="8"/>
  <c r="V53" i="8"/>
  <c r="AH53" i="8" s="1"/>
  <c r="U53" i="8"/>
  <c r="T53" i="8"/>
  <c r="M53" i="8"/>
  <c r="K53" i="8"/>
  <c r="J53" i="8"/>
  <c r="I53" i="8"/>
  <c r="H53" i="8"/>
  <c r="G53" i="8"/>
  <c r="F53" i="8"/>
  <c r="E53" i="8"/>
  <c r="AE52" i="8"/>
  <c r="V52" i="8"/>
  <c r="AH52" i="8" s="1"/>
  <c r="U52" i="8"/>
  <c r="T52" i="8"/>
  <c r="M52" i="8"/>
  <c r="K52" i="8"/>
  <c r="J52" i="8"/>
  <c r="I52" i="8"/>
  <c r="H52" i="8"/>
  <c r="G52" i="8"/>
  <c r="F52" i="8"/>
  <c r="E52" i="8"/>
  <c r="AE51" i="8"/>
  <c r="V51" i="8"/>
  <c r="AH51" i="8" s="1"/>
  <c r="U51" i="8"/>
  <c r="T51" i="8"/>
  <c r="M51" i="8"/>
  <c r="K51" i="8"/>
  <c r="J51" i="8"/>
  <c r="I51" i="8"/>
  <c r="H51" i="8"/>
  <c r="G51" i="8"/>
  <c r="F51" i="8"/>
  <c r="E51" i="8"/>
  <c r="AE50" i="8"/>
  <c r="V50" i="8"/>
  <c r="AH50" i="8" s="1"/>
  <c r="U50" i="8"/>
  <c r="T50" i="8"/>
  <c r="M50" i="8"/>
  <c r="K50" i="8"/>
  <c r="J50" i="8"/>
  <c r="I50" i="8"/>
  <c r="H50" i="8"/>
  <c r="G50" i="8"/>
  <c r="F50" i="8"/>
  <c r="E50" i="8"/>
  <c r="AE49" i="8"/>
  <c r="V49" i="8"/>
  <c r="AH49" i="8" s="1"/>
  <c r="U49" i="8"/>
  <c r="T49" i="8"/>
  <c r="M49" i="8"/>
  <c r="K49" i="8"/>
  <c r="J49" i="8"/>
  <c r="I49" i="8"/>
  <c r="H49" i="8"/>
  <c r="G49" i="8"/>
  <c r="F49" i="8"/>
  <c r="E49" i="8"/>
  <c r="AE48" i="8"/>
  <c r="V48" i="8"/>
  <c r="AH48" i="8" s="1"/>
  <c r="U48" i="8"/>
  <c r="T48" i="8"/>
  <c r="M48" i="8"/>
  <c r="K48" i="8"/>
  <c r="J48" i="8"/>
  <c r="I48" i="8"/>
  <c r="H48" i="8"/>
  <c r="G48" i="8"/>
  <c r="F48" i="8"/>
  <c r="E48" i="8"/>
  <c r="AE47" i="8"/>
  <c r="V47" i="8"/>
  <c r="AH47" i="8" s="1"/>
  <c r="U47" i="8"/>
  <c r="T47" i="8"/>
  <c r="M47" i="8"/>
  <c r="K47" i="8"/>
  <c r="J47" i="8"/>
  <c r="I47" i="8"/>
  <c r="H47" i="8"/>
  <c r="G47" i="8"/>
  <c r="F47" i="8"/>
  <c r="E47" i="8"/>
  <c r="AE46" i="8"/>
  <c r="V46" i="8"/>
  <c r="AH46" i="8" s="1"/>
  <c r="U46" i="8"/>
  <c r="T46" i="8"/>
  <c r="M46" i="8"/>
  <c r="K46" i="8"/>
  <c r="J46" i="8"/>
  <c r="I46" i="8"/>
  <c r="H46" i="8"/>
  <c r="G46" i="8"/>
  <c r="F46" i="8"/>
  <c r="E46" i="8"/>
  <c r="AE45" i="8"/>
  <c r="V45" i="8"/>
  <c r="AH45" i="8" s="1"/>
  <c r="U45" i="8"/>
  <c r="T45" i="8"/>
  <c r="M45" i="8"/>
  <c r="K45" i="8"/>
  <c r="J45" i="8"/>
  <c r="I45" i="8"/>
  <c r="H45" i="8"/>
  <c r="G45" i="8"/>
  <c r="F45" i="8"/>
  <c r="E45" i="8"/>
  <c r="AE44" i="8"/>
  <c r="V44" i="8"/>
  <c r="AH44" i="8" s="1"/>
  <c r="U44" i="8"/>
  <c r="T44" i="8"/>
  <c r="M44" i="8"/>
  <c r="K44" i="8"/>
  <c r="J44" i="8"/>
  <c r="I44" i="8"/>
  <c r="H44" i="8"/>
  <c r="G44" i="8"/>
  <c r="F44" i="8"/>
  <c r="E44" i="8"/>
  <c r="AE43" i="8"/>
  <c r="V43" i="8"/>
  <c r="AH43" i="8" s="1"/>
  <c r="U43" i="8"/>
  <c r="T43" i="8"/>
  <c r="M43" i="8"/>
  <c r="K43" i="8"/>
  <c r="J43" i="8"/>
  <c r="I43" i="8"/>
  <c r="H43" i="8"/>
  <c r="G43" i="8"/>
  <c r="F43" i="8"/>
  <c r="E43" i="8"/>
  <c r="AE42" i="8"/>
  <c r="V42" i="8"/>
  <c r="AH42" i="8" s="1"/>
  <c r="U42" i="8"/>
  <c r="T42" i="8"/>
  <c r="M42" i="8"/>
  <c r="K42" i="8"/>
  <c r="J42" i="8"/>
  <c r="I42" i="8"/>
  <c r="H42" i="8"/>
  <c r="G42" i="8"/>
  <c r="F42" i="8"/>
  <c r="E42" i="8"/>
  <c r="AE41" i="8"/>
  <c r="V41" i="8"/>
  <c r="AH41" i="8" s="1"/>
  <c r="U41" i="8"/>
  <c r="T41" i="8"/>
  <c r="M41" i="8"/>
  <c r="K41" i="8"/>
  <c r="J41" i="8"/>
  <c r="I41" i="8"/>
  <c r="H41" i="8"/>
  <c r="G41" i="8"/>
  <c r="F41" i="8"/>
  <c r="E41" i="8"/>
  <c r="AE40" i="8"/>
  <c r="V40" i="8"/>
  <c r="AH40" i="8" s="1"/>
  <c r="U40" i="8"/>
  <c r="T40" i="8"/>
  <c r="M40" i="8"/>
  <c r="K40" i="8"/>
  <c r="J40" i="8"/>
  <c r="I40" i="8"/>
  <c r="H40" i="8"/>
  <c r="G40" i="8"/>
  <c r="F40" i="8"/>
  <c r="E40" i="8"/>
  <c r="AE39" i="8"/>
  <c r="V39" i="8"/>
  <c r="AH39" i="8" s="1"/>
  <c r="U39" i="8"/>
  <c r="T39" i="8"/>
  <c r="M39" i="8"/>
  <c r="K39" i="8"/>
  <c r="J39" i="8"/>
  <c r="I39" i="8"/>
  <c r="H39" i="8"/>
  <c r="G39" i="8"/>
  <c r="F39" i="8"/>
  <c r="E39" i="8"/>
  <c r="AE38" i="8"/>
  <c r="V38" i="8"/>
  <c r="AH38" i="8" s="1"/>
  <c r="U38" i="8"/>
  <c r="T38" i="8"/>
  <c r="M38" i="8"/>
  <c r="K38" i="8"/>
  <c r="J38" i="8"/>
  <c r="I38" i="8"/>
  <c r="H38" i="8"/>
  <c r="G38" i="8"/>
  <c r="F38" i="8"/>
  <c r="E38" i="8"/>
  <c r="AE37" i="8"/>
  <c r="V37" i="8"/>
  <c r="AH37" i="8" s="1"/>
  <c r="U37" i="8"/>
  <c r="T37" i="8"/>
  <c r="M37" i="8"/>
  <c r="K37" i="8"/>
  <c r="J37" i="8"/>
  <c r="I37" i="8"/>
  <c r="H37" i="8"/>
  <c r="G37" i="8"/>
  <c r="F37" i="8"/>
  <c r="E37" i="8"/>
  <c r="AE36" i="8"/>
  <c r="V36" i="8"/>
  <c r="AH36" i="8" s="1"/>
  <c r="U36" i="8"/>
  <c r="T36" i="8"/>
  <c r="K36" i="8"/>
  <c r="J36" i="8"/>
  <c r="I36" i="8"/>
  <c r="H36" i="8"/>
  <c r="G36" i="8"/>
  <c r="F36" i="8"/>
  <c r="E36" i="8"/>
  <c r="AE35" i="8"/>
  <c r="V35" i="8"/>
  <c r="AH35" i="8" s="1"/>
  <c r="U35" i="8"/>
  <c r="T35" i="8"/>
  <c r="M35" i="8"/>
  <c r="K35" i="8"/>
  <c r="J35" i="8"/>
  <c r="I35" i="8"/>
  <c r="H35" i="8"/>
  <c r="G35" i="8"/>
  <c r="F35" i="8"/>
  <c r="E35" i="8"/>
  <c r="AE34" i="8"/>
  <c r="V34" i="8"/>
  <c r="AH34" i="8" s="1"/>
  <c r="U34" i="8"/>
  <c r="T34" i="8"/>
  <c r="M34" i="8"/>
  <c r="K34" i="8"/>
  <c r="J34" i="8"/>
  <c r="I34" i="8"/>
  <c r="H34" i="8"/>
  <c r="G34" i="8"/>
  <c r="F34" i="8"/>
  <c r="E34" i="8"/>
  <c r="AE33" i="8"/>
  <c r="V33" i="8"/>
  <c r="AH33" i="8" s="1"/>
  <c r="U33" i="8"/>
  <c r="T33" i="8"/>
  <c r="M33" i="8"/>
  <c r="K33" i="8"/>
  <c r="J33" i="8"/>
  <c r="I33" i="8"/>
  <c r="H33" i="8"/>
  <c r="G33" i="8"/>
  <c r="F33" i="8"/>
  <c r="E33" i="8"/>
  <c r="AE32" i="8"/>
  <c r="V32" i="8"/>
  <c r="AH32" i="8" s="1"/>
  <c r="U32" i="8"/>
  <c r="T32" i="8"/>
  <c r="M32" i="8"/>
  <c r="K32" i="8"/>
  <c r="J32" i="8"/>
  <c r="I32" i="8"/>
  <c r="H32" i="8"/>
  <c r="G32" i="8"/>
  <c r="F32" i="8"/>
  <c r="E32" i="8"/>
  <c r="AE31" i="8"/>
  <c r="V31" i="8"/>
  <c r="AH31" i="8" s="1"/>
  <c r="U31" i="8"/>
  <c r="T31" i="8"/>
  <c r="M31" i="8"/>
  <c r="K31" i="8"/>
  <c r="J31" i="8"/>
  <c r="I31" i="8"/>
  <c r="H31" i="8"/>
  <c r="G31" i="8"/>
  <c r="F31" i="8"/>
  <c r="E31" i="8"/>
  <c r="AE30" i="8"/>
  <c r="V30" i="8"/>
  <c r="AH30" i="8" s="1"/>
  <c r="U30" i="8"/>
  <c r="T30" i="8"/>
  <c r="M30" i="8"/>
  <c r="K30" i="8"/>
  <c r="J30" i="8"/>
  <c r="I30" i="8"/>
  <c r="H30" i="8"/>
  <c r="G30" i="8"/>
  <c r="F30" i="8"/>
  <c r="E30" i="8"/>
  <c r="AE29" i="8"/>
  <c r="V29" i="8"/>
  <c r="AH29" i="8" s="1"/>
  <c r="U29" i="8"/>
  <c r="T29" i="8"/>
  <c r="M29" i="8"/>
  <c r="K29" i="8"/>
  <c r="J29" i="8"/>
  <c r="I29" i="8"/>
  <c r="H29" i="8"/>
  <c r="G29" i="8"/>
  <c r="F29" i="8"/>
  <c r="E29" i="8"/>
  <c r="AE28" i="8"/>
  <c r="V28" i="8"/>
  <c r="AH28" i="8" s="1"/>
  <c r="U28" i="8"/>
  <c r="T28" i="8"/>
  <c r="M28" i="8"/>
  <c r="K28" i="8"/>
  <c r="J28" i="8"/>
  <c r="I28" i="8"/>
  <c r="H28" i="8"/>
  <c r="G28" i="8"/>
  <c r="F28" i="8"/>
  <c r="E28" i="8"/>
  <c r="AE27" i="8"/>
  <c r="V27" i="8"/>
  <c r="AH27" i="8" s="1"/>
  <c r="U27" i="8"/>
  <c r="T27" i="8"/>
  <c r="M27" i="8"/>
  <c r="K27" i="8"/>
  <c r="J27" i="8"/>
  <c r="I27" i="8"/>
  <c r="H27" i="8"/>
  <c r="G27" i="8"/>
  <c r="F27" i="8"/>
  <c r="E27" i="8"/>
  <c r="AE26" i="8"/>
  <c r="V26" i="8"/>
  <c r="AH26" i="8" s="1"/>
  <c r="U26" i="8"/>
  <c r="T26" i="8"/>
  <c r="M26" i="8"/>
  <c r="K26" i="8"/>
  <c r="J26" i="8"/>
  <c r="I26" i="8"/>
  <c r="H26" i="8"/>
  <c r="G26" i="8"/>
  <c r="F26" i="8"/>
  <c r="E26" i="8"/>
  <c r="AE25" i="8"/>
  <c r="V25" i="8"/>
  <c r="AH25" i="8" s="1"/>
  <c r="U25" i="8"/>
  <c r="T25" i="8"/>
  <c r="M25" i="8"/>
  <c r="K25" i="8"/>
  <c r="J25" i="8"/>
  <c r="I25" i="8"/>
  <c r="H25" i="8"/>
  <c r="G25" i="8"/>
  <c r="F25" i="8"/>
  <c r="E25" i="8"/>
  <c r="AE24" i="8"/>
  <c r="V24" i="8"/>
  <c r="AH24" i="8" s="1"/>
  <c r="U24" i="8"/>
  <c r="T24" i="8"/>
  <c r="M24" i="8"/>
  <c r="K24" i="8"/>
  <c r="J24" i="8"/>
  <c r="I24" i="8"/>
  <c r="H24" i="8"/>
  <c r="G24" i="8"/>
  <c r="F24" i="8"/>
  <c r="E24" i="8"/>
  <c r="AE23" i="8"/>
  <c r="V23" i="8"/>
  <c r="AH23" i="8" s="1"/>
  <c r="U23" i="8"/>
  <c r="T23" i="8"/>
  <c r="M23" i="8"/>
  <c r="K23" i="8"/>
  <c r="J23" i="8"/>
  <c r="I23" i="8"/>
  <c r="H23" i="8"/>
  <c r="G23" i="8"/>
  <c r="F23" i="8"/>
  <c r="E23" i="8"/>
  <c r="AE22" i="8"/>
  <c r="V22" i="8"/>
  <c r="AH22" i="8" s="1"/>
  <c r="U22" i="8"/>
  <c r="T22" i="8"/>
  <c r="M22" i="8"/>
  <c r="K22" i="8"/>
  <c r="J22" i="8"/>
  <c r="I22" i="8"/>
  <c r="H22" i="8"/>
  <c r="G22" i="8"/>
  <c r="F22" i="8"/>
  <c r="E22" i="8"/>
  <c r="AE21" i="8"/>
  <c r="V21" i="8"/>
  <c r="AH21" i="8" s="1"/>
  <c r="U21" i="8"/>
  <c r="T21" i="8"/>
  <c r="M21" i="8"/>
  <c r="K21" i="8"/>
  <c r="J21" i="8"/>
  <c r="I21" i="8"/>
  <c r="H21" i="8"/>
  <c r="G21" i="8"/>
  <c r="F21" i="8"/>
  <c r="E21" i="8"/>
  <c r="AE20" i="8"/>
  <c r="V20" i="8"/>
  <c r="AH20" i="8" s="1"/>
  <c r="U20" i="8"/>
  <c r="T20" i="8"/>
  <c r="M20" i="8"/>
  <c r="K20" i="8"/>
  <c r="J20" i="8"/>
  <c r="I20" i="8"/>
  <c r="H20" i="8"/>
  <c r="G20" i="8"/>
  <c r="F20" i="8"/>
  <c r="E20" i="8"/>
  <c r="AE19" i="8"/>
  <c r="V19" i="8"/>
  <c r="AH19" i="8" s="1"/>
  <c r="U19" i="8"/>
  <c r="T19" i="8"/>
  <c r="M19" i="8"/>
  <c r="K19" i="8"/>
  <c r="J19" i="8"/>
  <c r="I19" i="8"/>
  <c r="H19" i="8"/>
  <c r="G19" i="8"/>
  <c r="F19" i="8"/>
  <c r="E19" i="8"/>
  <c r="AE18" i="8"/>
  <c r="V18" i="8"/>
  <c r="AH18" i="8" s="1"/>
  <c r="U18" i="8"/>
  <c r="T18" i="8"/>
  <c r="M18" i="8"/>
  <c r="K18" i="8"/>
  <c r="J18" i="8"/>
  <c r="I18" i="8"/>
  <c r="H18" i="8"/>
  <c r="G18" i="8"/>
  <c r="F18" i="8"/>
  <c r="E18" i="8"/>
  <c r="AE17" i="8"/>
  <c r="V17" i="8"/>
  <c r="AH17" i="8" s="1"/>
  <c r="U17" i="8"/>
  <c r="T17" i="8"/>
  <c r="M17" i="8"/>
  <c r="K17" i="8"/>
  <c r="J17" i="8"/>
  <c r="I17" i="8"/>
  <c r="H17" i="8"/>
  <c r="G17" i="8"/>
  <c r="F17" i="8"/>
  <c r="E17" i="8"/>
  <c r="AE16" i="8"/>
  <c r="V16" i="8"/>
  <c r="AH16" i="8" s="1"/>
  <c r="U16" i="8"/>
  <c r="T16" i="8"/>
  <c r="M16" i="8"/>
  <c r="K16" i="8"/>
  <c r="J16" i="8"/>
  <c r="I16" i="8"/>
  <c r="H16" i="8"/>
  <c r="G16" i="8"/>
  <c r="F16" i="8"/>
  <c r="E16" i="8"/>
  <c r="AE15" i="8"/>
  <c r="V15" i="8"/>
  <c r="AH15" i="8" s="1"/>
  <c r="U15" i="8"/>
  <c r="T15" i="8"/>
  <c r="M15" i="8"/>
  <c r="K15" i="8"/>
  <c r="J15" i="8"/>
  <c r="I15" i="8"/>
  <c r="H15" i="8"/>
  <c r="G15" i="8"/>
  <c r="F15" i="8"/>
  <c r="E15" i="8"/>
  <c r="AE14" i="8"/>
  <c r="V14" i="8"/>
  <c r="AH14" i="8" s="1"/>
  <c r="U14" i="8"/>
  <c r="T14" i="8"/>
  <c r="M14" i="8"/>
  <c r="K14" i="8"/>
  <c r="J14" i="8"/>
  <c r="I14" i="8"/>
  <c r="H14" i="8"/>
  <c r="G14" i="8"/>
  <c r="F14" i="8"/>
  <c r="E14" i="8"/>
  <c r="AE13" i="8"/>
  <c r="V13" i="8"/>
  <c r="AH13" i="8" s="1"/>
  <c r="U13" i="8"/>
  <c r="T13" i="8"/>
  <c r="M13" i="8"/>
  <c r="K13" i="8"/>
  <c r="J13" i="8"/>
  <c r="I13" i="8"/>
  <c r="H13" i="8"/>
  <c r="G13" i="8"/>
  <c r="F13" i="8"/>
  <c r="E13" i="8"/>
  <c r="AE12" i="8"/>
  <c r="V12" i="8"/>
  <c r="AH12" i="8" s="1"/>
  <c r="U12" i="8"/>
  <c r="T12" i="8"/>
  <c r="M12" i="8"/>
  <c r="K12" i="8"/>
  <c r="J12" i="8"/>
  <c r="I12" i="8"/>
  <c r="H12" i="8"/>
  <c r="G12" i="8"/>
  <c r="F12" i="8"/>
  <c r="E12" i="8"/>
  <c r="AE11" i="8"/>
  <c r="V11" i="8"/>
  <c r="AH11" i="8" s="1"/>
  <c r="U11" i="8"/>
  <c r="T11" i="8"/>
  <c r="M11" i="8"/>
  <c r="K11" i="8"/>
  <c r="J11" i="8"/>
  <c r="I11" i="8"/>
  <c r="H11" i="8"/>
  <c r="G11" i="8"/>
  <c r="F11" i="8"/>
  <c r="E11" i="8"/>
  <c r="AE10" i="8"/>
  <c r="V10" i="8"/>
  <c r="AH10" i="8" s="1"/>
  <c r="U10" i="8"/>
  <c r="T10" i="8"/>
  <c r="M10" i="8"/>
  <c r="K10" i="8"/>
  <c r="J10" i="8"/>
  <c r="I10" i="8"/>
  <c r="H10" i="8"/>
  <c r="G10" i="8"/>
  <c r="F10" i="8"/>
  <c r="E10" i="8"/>
  <c r="AE9" i="8"/>
  <c r="V9" i="8"/>
  <c r="AH9" i="8" s="1"/>
  <c r="U9" i="8"/>
  <c r="T9" i="8"/>
  <c r="M9" i="8"/>
  <c r="K9" i="8"/>
  <c r="J9" i="8"/>
  <c r="I9" i="8"/>
  <c r="H9" i="8"/>
  <c r="G9" i="8"/>
  <c r="F9" i="8"/>
  <c r="E9" i="8"/>
  <c r="V8" i="8"/>
  <c r="AH8" i="8" s="1"/>
  <c r="U8" i="8"/>
  <c r="T8" i="8"/>
  <c r="M8" i="8"/>
  <c r="K8" i="8"/>
  <c r="J8" i="8"/>
  <c r="I8" i="8"/>
  <c r="H8" i="8"/>
  <c r="G8" i="8"/>
  <c r="F8" i="8"/>
  <c r="E8" i="8"/>
  <c r="AE7" i="8"/>
  <c r="V7" i="8"/>
  <c r="AH7" i="8" s="1"/>
  <c r="U7" i="8"/>
  <c r="T7" i="8"/>
  <c r="M7" i="8"/>
  <c r="K7" i="8"/>
  <c r="J7" i="8"/>
  <c r="I7" i="8"/>
  <c r="H7" i="8"/>
  <c r="G7" i="8"/>
  <c r="F7" i="8"/>
  <c r="E7" i="8"/>
  <c r="AE6" i="8"/>
  <c r="V6" i="8"/>
  <c r="AH6" i="8" s="1"/>
  <c r="U6" i="8"/>
  <c r="T6" i="8"/>
  <c r="M6" i="8"/>
  <c r="K6" i="8"/>
  <c r="J6" i="8"/>
  <c r="I6" i="8"/>
  <c r="H6" i="8"/>
  <c r="G6" i="8"/>
  <c r="F6" i="8"/>
  <c r="E6" i="8"/>
  <c r="AE5" i="8"/>
  <c r="V5" i="8"/>
  <c r="AH5" i="8" s="1"/>
  <c r="U5" i="8"/>
  <c r="T5" i="8"/>
  <c r="M5" i="8"/>
  <c r="K5" i="8"/>
  <c r="J5" i="8"/>
  <c r="I5" i="8"/>
  <c r="H5" i="8"/>
  <c r="G5" i="8"/>
  <c r="F5" i="8"/>
  <c r="E5" i="8"/>
  <c r="AE4" i="8"/>
  <c r="V4" i="8"/>
  <c r="AH4" i="8" s="1"/>
  <c r="U4" i="8"/>
  <c r="T4" i="8"/>
  <c r="M4" i="8"/>
  <c r="K4" i="8"/>
  <c r="J4" i="8"/>
  <c r="I4" i="8"/>
  <c r="H4" i="8"/>
  <c r="G4" i="8"/>
  <c r="F4" i="8"/>
  <c r="E4" i="8"/>
  <c r="AE3" i="8"/>
  <c r="V3" i="8"/>
  <c r="AH3" i="8" s="1"/>
  <c r="U3" i="8"/>
  <c r="T3" i="8"/>
  <c r="M3" i="8"/>
  <c r="K3" i="8"/>
  <c r="J3" i="8"/>
  <c r="I3" i="8"/>
  <c r="H3" i="8"/>
  <c r="G3" i="8"/>
  <c r="F3" i="8"/>
  <c r="E3" i="8"/>
  <c r="AE2" i="8"/>
  <c r="U2" i="8"/>
  <c r="T2" i="8"/>
  <c r="M2" i="8"/>
  <c r="K2" i="8"/>
  <c r="J2" i="8"/>
  <c r="I2" i="8"/>
  <c r="H2" i="8"/>
  <c r="G2" i="8"/>
  <c r="F2" i="8"/>
  <c r="E2" i="8"/>
  <c r="X2" i="3"/>
  <c r="AC11" i="3" a="1"/>
  <c r="AC11" i="3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W2" i="1"/>
  <c r="V2" i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2" i="3"/>
  <c r="AC6" i="3"/>
  <c r="AC5" i="3"/>
  <c r="AC3" i="3"/>
  <c r="AC2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3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40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6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56" i="3"/>
  <c r="F357" i="3"/>
  <c r="F358" i="3"/>
  <c r="F359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230" i="3"/>
  <c r="F231" i="3"/>
  <c r="F232" i="3"/>
  <c r="F233" i="3"/>
  <c r="F234" i="3"/>
  <c r="F235" i="3"/>
  <c r="F236" i="3"/>
  <c r="F237" i="3"/>
  <c r="F229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199" i="3"/>
  <c r="F191" i="3"/>
  <c r="F192" i="3"/>
  <c r="F193" i="3"/>
  <c r="F194" i="3"/>
  <c r="F195" i="3"/>
  <c r="F196" i="3"/>
  <c r="F197" i="3"/>
  <c r="F198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M2" i="3"/>
  <c r="K2" i="3"/>
  <c r="U2" i="3"/>
  <c r="T2" i="3"/>
  <c r="F2" i="3"/>
  <c r="G2" i="3"/>
  <c r="H2" i="3"/>
  <c r="I2" i="3"/>
  <c r="J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2" i="3"/>
  <c r="AI123" i="8" l="1"/>
  <c r="AI457" i="8"/>
  <c r="AI447" i="8"/>
  <c r="AI77" i="8"/>
  <c r="AI351" i="8"/>
  <c r="AI894" i="8"/>
  <c r="AI299" i="8"/>
  <c r="AI891" i="8"/>
  <c r="AI227" i="8"/>
  <c r="AI805" i="8"/>
  <c r="AI219" i="8"/>
  <c r="AI769" i="8"/>
  <c r="AI203" i="8"/>
  <c r="AI735" i="8"/>
  <c r="AI179" i="8"/>
  <c r="AI733" i="8"/>
  <c r="AI591" i="8"/>
  <c r="AI100" i="8"/>
  <c r="AI543" i="8"/>
  <c r="AI495" i="8"/>
  <c r="AJ101" i="8"/>
  <c r="AI889" i="8"/>
  <c r="AI697" i="8"/>
  <c r="AI409" i="8"/>
  <c r="AI155" i="8"/>
  <c r="AI865" i="8"/>
  <c r="AI687" i="8"/>
  <c r="AI399" i="8"/>
  <c r="AI131" i="8"/>
  <c r="AI861" i="8"/>
  <c r="AI649" i="8"/>
  <c r="AI361" i="8"/>
  <c r="AI126" i="8"/>
  <c r="AI837" i="8"/>
  <c r="AI639" i="8"/>
  <c r="AI834" i="8"/>
  <c r="AI601" i="8"/>
  <c r="AI313" i="8"/>
  <c r="AI107" i="8"/>
  <c r="AI831" i="8"/>
  <c r="AI807" i="8"/>
  <c r="AI553" i="8"/>
  <c r="AI251" i="8"/>
  <c r="AI14" i="8"/>
  <c r="AI771" i="8"/>
  <c r="AI505" i="8"/>
  <c r="AI222" i="8"/>
  <c r="AI11" i="8"/>
  <c r="Z912" i="8"/>
  <c r="AJ912" i="8"/>
  <c r="Z900" i="8"/>
  <c r="AJ900" i="8"/>
  <c r="Z888" i="8"/>
  <c r="AJ888" i="8"/>
  <c r="Z876" i="8"/>
  <c r="AJ876" i="8"/>
  <c r="Z864" i="8"/>
  <c r="AJ864" i="8"/>
  <c r="Z852" i="8"/>
  <c r="AJ852" i="8"/>
  <c r="Z840" i="8"/>
  <c r="AJ840" i="8"/>
  <c r="Z828" i="8"/>
  <c r="AJ828" i="8"/>
  <c r="Z816" i="8"/>
  <c r="AJ816" i="8"/>
  <c r="Z792" i="8"/>
  <c r="AJ792" i="8"/>
  <c r="Z780" i="8"/>
  <c r="AJ780" i="8"/>
  <c r="Z768" i="8"/>
  <c r="AJ768" i="8"/>
  <c r="Z756" i="8"/>
  <c r="AJ756" i="8"/>
  <c r="Z744" i="8"/>
  <c r="AJ744" i="8"/>
  <c r="Z732" i="8"/>
  <c r="AJ732" i="8"/>
  <c r="Z720" i="8"/>
  <c r="AJ720" i="8"/>
  <c r="Z708" i="8"/>
  <c r="AJ708" i="8"/>
  <c r="Z684" i="8"/>
  <c r="AJ684" i="8"/>
  <c r="Z672" i="8"/>
  <c r="AJ672" i="8"/>
  <c r="Z660" i="8"/>
  <c r="AJ660" i="8"/>
  <c r="Z648" i="8"/>
  <c r="AJ648" i="8"/>
  <c r="Z636" i="8"/>
  <c r="AJ636" i="8"/>
  <c r="Z624" i="8"/>
  <c r="AJ624" i="8"/>
  <c r="Z612" i="8"/>
  <c r="AJ612" i="8"/>
  <c r="Z600" i="8"/>
  <c r="AJ600" i="8"/>
  <c r="Z588" i="8"/>
  <c r="AJ588" i="8"/>
  <c r="Z576" i="8"/>
  <c r="AJ576" i="8"/>
  <c r="Z564" i="8"/>
  <c r="AJ564" i="8"/>
  <c r="Z552" i="8"/>
  <c r="AJ552" i="8"/>
  <c r="Z540" i="8"/>
  <c r="AJ540" i="8"/>
  <c r="Z528" i="8"/>
  <c r="AJ528" i="8"/>
  <c r="Z516" i="8"/>
  <c r="AJ516" i="8"/>
  <c r="Z504" i="8"/>
  <c r="AJ504" i="8"/>
  <c r="Z492" i="8"/>
  <c r="AJ492" i="8"/>
  <c r="Z480" i="8"/>
  <c r="AJ480" i="8"/>
  <c r="Z468" i="8"/>
  <c r="AJ468" i="8"/>
  <c r="Z456" i="8"/>
  <c r="AJ456" i="8"/>
  <c r="Z444" i="8"/>
  <c r="AJ444" i="8"/>
  <c r="Z432" i="8"/>
  <c r="AJ432" i="8"/>
  <c r="Z420" i="8"/>
  <c r="AJ420" i="8"/>
  <c r="Z408" i="8"/>
  <c r="AJ408" i="8"/>
  <c r="Z396" i="8"/>
  <c r="AJ396" i="8"/>
  <c r="Z384" i="8"/>
  <c r="AJ384" i="8"/>
  <c r="Z372" i="8"/>
  <c r="AJ372" i="8"/>
  <c r="Z360" i="8"/>
  <c r="AJ360" i="8"/>
  <c r="Z348" i="8"/>
  <c r="AJ348" i="8"/>
  <c r="Z336" i="8"/>
  <c r="AJ336" i="8"/>
  <c r="Z324" i="8"/>
  <c r="AJ324" i="8"/>
  <c r="Z312" i="8"/>
  <c r="AJ312" i="8"/>
  <c r="Y300" i="8"/>
  <c r="AI300" i="8"/>
  <c r="Y288" i="8"/>
  <c r="AI288" i="8"/>
  <c r="Y276" i="8"/>
  <c r="AI276" i="8"/>
  <c r="Y264" i="8"/>
  <c r="AI264" i="8"/>
  <c r="Y252" i="8"/>
  <c r="AI252" i="8"/>
  <c r="Y240" i="8"/>
  <c r="AI240" i="8"/>
  <c r="Y228" i="8"/>
  <c r="AI228" i="8"/>
  <c r="Y216" i="8"/>
  <c r="AI216" i="8"/>
  <c r="Y204" i="8"/>
  <c r="AI204" i="8"/>
  <c r="Y192" i="8"/>
  <c r="AI192" i="8"/>
  <c r="Y180" i="8"/>
  <c r="AI180" i="8"/>
  <c r="Y168" i="8"/>
  <c r="AI168" i="8"/>
  <c r="Y156" i="8"/>
  <c r="AI156" i="8"/>
  <c r="Y144" i="8"/>
  <c r="AI144" i="8"/>
  <c r="Y132" i="8"/>
  <c r="AI132" i="8"/>
  <c r="Y120" i="8"/>
  <c r="AI120" i="8"/>
  <c r="Y108" i="8"/>
  <c r="AI108" i="8"/>
  <c r="Y96" i="8"/>
  <c r="AI96" i="8"/>
  <c r="Y84" i="8"/>
  <c r="AI84" i="8"/>
  <c r="Z72" i="8"/>
  <c r="AJ72" i="8"/>
  <c r="Y60" i="8"/>
  <c r="AI60" i="8"/>
  <c r="Y48" i="8"/>
  <c r="AI48" i="8"/>
  <c r="Y36" i="8"/>
  <c r="AI36" i="8"/>
  <c r="Y24" i="8"/>
  <c r="AI24" i="8"/>
  <c r="Y12" i="8"/>
  <c r="AI12" i="8"/>
  <c r="Y911" i="8"/>
  <c r="AI911" i="8"/>
  <c r="Y899" i="8"/>
  <c r="AI899" i="8"/>
  <c r="Y887" i="8"/>
  <c r="AI887" i="8"/>
  <c r="Y875" i="8"/>
  <c r="AI875" i="8"/>
  <c r="Y863" i="8"/>
  <c r="AI863" i="8"/>
  <c r="Y851" i="8"/>
  <c r="AI851" i="8"/>
  <c r="Y839" i="8"/>
  <c r="AI839" i="8"/>
  <c r="Y827" i="8"/>
  <c r="AI827" i="8"/>
  <c r="Y815" i="8"/>
  <c r="AI815" i="8"/>
  <c r="Y803" i="8"/>
  <c r="AI803" i="8"/>
  <c r="Y791" i="8"/>
  <c r="AI791" i="8"/>
  <c r="Y779" i="8"/>
  <c r="AI779" i="8"/>
  <c r="Y767" i="8"/>
  <c r="AI767" i="8"/>
  <c r="Y755" i="8"/>
  <c r="AI755" i="8"/>
  <c r="Y743" i="8"/>
  <c r="AI743" i="8"/>
  <c r="Y731" i="8"/>
  <c r="AI731" i="8"/>
  <c r="Y719" i="8"/>
  <c r="AI719" i="8"/>
  <c r="Y707" i="8"/>
  <c r="AI707" i="8"/>
  <c r="Y695" i="8"/>
  <c r="AI695" i="8"/>
  <c r="Y683" i="8"/>
  <c r="AI683" i="8"/>
  <c r="Y671" i="8"/>
  <c r="AI671" i="8"/>
  <c r="Y659" i="8"/>
  <c r="AI659" i="8"/>
  <c r="Y647" i="8"/>
  <c r="AI647" i="8"/>
  <c r="Y635" i="8"/>
  <c r="AI635" i="8"/>
  <c r="Y623" i="8"/>
  <c r="AI623" i="8"/>
  <c r="Y611" i="8"/>
  <c r="AI611" i="8"/>
  <c r="Y599" i="8"/>
  <c r="AI599" i="8"/>
  <c r="Y587" i="8"/>
  <c r="AI587" i="8"/>
  <c r="Y575" i="8"/>
  <c r="AI575" i="8"/>
  <c r="Y563" i="8"/>
  <c r="AI563" i="8"/>
  <c r="Y551" i="8"/>
  <c r="AI551" i="8"/>
  <c r="Y539" i="8"/>
  <c r="AI539" i="8"/>
  <c r="Y527" i="8"/>
  <c r="AI527" i="8"/>
  <c r="Y515" i="8"/>
  <c r="AI515" i="8"/>
  <c r="Y503" i="8"/>
  <c r="AI503" i="8"/>
  <c r="Y491" i="8"/>
  <c r="AI491" i="8"/>
  <c r="Y479" i="8"/>
  <c r="AI479" i="8"/>
  <c r="Y467" i="8"/>
  <c r="AI467" i="8"/>
  <c r="Y455" i="8"/>
  <c r="AI455" i="8"/>
  <c r="Y443" i="8"/>
  <c r="AI443" i="8"/>
  <c r="Y431" i="8"/>
  <c r="AI431" i="8"/>
  <c r="Y419" i="8"/>
  <c r="AI419" i="8"/>
  <c r="Y407" i="8"/>
  <c r="AI407" i="8"/>
  <c r="Y395" i="8"/>
  <c r="AI395" i="8"/>
  <c r="Y383" i="8"/>
  <c r="AI383" i="8"/>
  <c r="Y371" i="8"/>
  <c r="AI371" i="8"/>
  <c r="Y359" i="8"/>
  <c r="AI359" i="8"/>
  <c r="Y347" i="8"/>
  <c r="AI347" i="8"/>
  <c r="Y335" i="8"/>
  <c r="AI335" i="8"/>
  <c r="Y323" i="8"/>
  <c r="AI323" i="8"/>
  <c r="Y311" i="8"/>
  <c r="AI311" i="8"/>
  <c r="Z299" i="8"/>
  <c r="AJ299" i="8"/>
  <c r="Y287" i="8"/>
  <c r="AI287" i="8"/>
  <c r="Z275" i="8"/>
  <c r="AJ275" i="8"/>
  <c r="AI864" i="8"/>
  <c r="AI696" i="8"/>
  <c r="AI648" i="8"/>
  <c r="AI600" i="8"/>
  <c r="AI552" i="8"/>
  <c r="AI504" i="8"/>
  <c r="AI456" i="8"/>
  <c r="AI408" i="8"/>
  <c r="AI360" i="8"/>
  <c r="AI312" i="8"/>
  <c r="AJ889" i="8"/>
  <c r="Y910" i="8"/>
  <c r="AI910" i="8"/>
  <c r="Y898" i="8"/>
  <c r="AI898" i="8"/>
  <c r="Y886" i="8"/>
  <c r="AI886" i="8"/>
  <c r="Y874" i="8"/>
  <c r="AI874" i="8"/>
  <c r="Y862" i="8"/>
  <c r="AI862" i="8"/>
  <c r="Y850" i="8"/>
  <c r="AI850" i="8"/>
  <c r="Y838" i="8"/>
  <c r="AI838" i="8"/>
  <c r="Y826" i="8"/>
  <c r="AI826" i="8"/>
  <c r="Y814" i="8"/>
  <c r="AI814" i="8"/>
  <c r="Y802" i="8"/>
  <c r="AI802" i="8"/>
  <c r="Y790" i="8"/>
  <c r="AI790" i="8"/>
  <c r="Y778" i="8"/>
  <c r="AI778" i="8"/>
  <c r="Y766" i="8"/>
  <c r="AI766" i="8"/>
  <c r="Y754" i="8"/>
  <c r="AI754" i="8"/>
  <c r="Y742" i="8"/>
  <c r="AI742" i="8"/>
  <c r="Y730" i="8"/>
  <c r="AI730" i="8"/>
  <c r="Y718" i="8"/>
  <c r="AI718" i="8"/>
  <c r="Y706" i="8"/>
  <c r="AI706" i="8"/>
  <c r="Y694" i="8"/>
  <c r="AI694" i="8"/>
  <c r="Y682" i="8"/>
  <c r="AI682" i="8"/>
  <c r="Y670" i="8"/>
  <c r="AI670" i="8"/>
  <c r="Y658" i="8"/>
  <c r="AI658" i="8"/>
  <c r="Y646" i="8"/>
  <c r="AI646" i="8"/>
  <c r="Y634" i="8"/>
  <c r="AI634" i="8"/>
  <c r="Y622" i="8"/>
  <c r="AI622" i="8"/>
  <c r="Y610" i="8"/>
  <c r="AI610" i="8"/>
  <c r="Y598" i="8"/>
  <c r="AI598" i="8"/>
  <c r="Y586" i="8"/>
  <c r="AI586" i="8"/>
  <c r="Y574" i="8"/>
  <c r="AI574" i="8"/>
  <c r="Y562" i="8"/>
  <c r="AI562" i="8"/>
  <c r="Y550" i="8"/>
  <c r="AI550" i="8"/>
  <c r="Y538" i="8"/>
  <c r="AI538" i="8"/>
  <c r="Y526" i="8"/>
  <c r="AI526" i="8"/>
  <c r="Y514" i="8"/>
  <c r="AI514" i="8"/>
  <c r="Y502" i="8"/>
  <c r="AI502" i="8"/>
  <c r="Y490" i="8"/>
  <c r="AI490" i="8"/>
  <c r="Y478" i="8"/>
  <c r="AI478" i="8"/>
  <c r="Y466" i="8"/>
  <c r="AI466" i="8"/>
  <c r="Y454" i="8"/>
  <c r="AI454" i="8"/>
  <c r="Y442" i="8"/>
  <c r="AI442" i="8"/>
  <c r="Y430" i="8"/>
  <c r="AI430" i="8"/>
  <c r="Y418" i="8"/>
  <c r="AI418" i="8"/>
  <c r="Y406" i="8"/>
  <c r="AI406" i="8"/>
  <c r="Y394" i="8"/>
  <c r="AI394" i="8"/>
  <c r="Y382" i="8"/>
  <c r="AI382" i="8"/>
  <c r="Y370" i="8"/>
  <c r="AI370" i="8"/>
  <c r="Y358" i="8"/>
  <c r="AI358" i="8"/>
  <c r="Y346" i="8"/>
  <c r="AI346" i="8"/>
  <c r="Y334" i="8"/>
  <c r="AI334" i="8"/>
  <c r="Y322" i="8"/>
  <c r="AI322" i="8"/>
  <c r="Y310" i="8"/>
  <c r="AI310" i="8"/>
  <c r="Y298" i="8"/>
  <c r="AI298" i="8"/>
  <c r="Y286" i="8"/>
  <c r="AI286" i="8"/>
  <c r="Y274" i="8"/>
  <c r="AI274" i="8"/>
  <c r="Y262" i="8"/>
  <c r="AI262" i="8"/>
  <c r="Y250" i="8"/>
  <c r="AI250" i="8"/>
  <c r="Y238" i="8"/>
  <c r="AI238" i="8"/>
  <c r="Y226" i="8"/>
  <c r="AI226" i="8"/>
  <c r="Y214" i="8"/>
  <c r="AI214" i="8"/>
  <c r="Y202" i="8"/>
  <c r="AI202" i="8"/>
  <c r="Y190" i="8"/>
  <c r="AI190" i="8"/>
  <c r="Y178" i="8"/>
  <c r="AI178" i="8"/>
  <c r="Y166" i="8"/>
  <c r="AI166" i="8"/>
  <c r="Y154" i="8"/>
  <c r="AI154" i="8"/>
  <c r="Y142" i="8"/>
  <c r="AI142" i="8"/>
  <c r="Y130" i="8"/>
  <c r="AI130" i="8"/>
  <c r="Y118" i="8"/>
  <c r="AI118" i="8"/>
  <c r="Y106" i="8"/>
  <c r="AI106" i="8"/>
  <c r="Y94" i="8"/>
  <c r="AI94" i="8"/>
  <c r="Y82" i="8"/>
  <c r="AI82" i="8"/>
  <c r="Y70" i="8"/>
  <c r="AI70" i="8"/>
  <c r="Y58" i="8"/>
  <c r="AI58" i="8"/>
  <c r="Y46" i="8"/>
  <c r="AI46" i="8"/>
  <c r="Y34" i="8"/>
  <c r="AI34" i="8"/>
  <c r="AI804" i="8"/>
  <c r="AI768" i="8"/>
  <c r="AI732" i="8"/>
  <c r="AJ846" i="8"/>
  <c r="AJ529" i="8"/>
  <c r="Z909" i="8"/>
  <c r="AJ909" i="8"/>
  <c r="Z897" i="8"/>
  <c r="AJ897" i="8"/>
  <c r="Z885" i="8"/>
  <c r="AJ885" i="8"/>
  <c r="Z873" i="8"/>
  <c r="AJ873" i="8"/>
  <c r="Z861" i="8"/>
  <c r="AJ861" i="8"/>
  <c r="Z849" i="8"/>
  <c r="AJ849" i="8"/>
  <c r="Z837" i="8"/>
  <c r="AJ837" i="8"/>
  <c r="Z825" i="8"/>
  <c r="AJ825" i="8"/>
  <c r="Z813" i="8"/>
  <c r="AJ813" i="8"/>
  <c r="Z801" i="8"/>
  <c r="AJ801" i="8"/>
  <c r="Z789" i="8"/>
  <c r="AJ789" i="8"/>
  <c r="Z777" i="8"/>
  <c r="AJ777" i="8"/>
  <c r="Z765" i="8"/>
  <c r="AJ765" i="8"/>
  <c r="Z753" i="8"/>
  <c r="AJ753" i="8"/>
  <c r="Z741" i="8"/>
  <c r="AJ741" i="8"/>
  <c r="Z729" i="8"/>
  <c r="AJ729" i="8"/>
  <c r="Z717" i="8"/>
  <c r="AJ717" i="8"/>
  <c r="Y705" i="8"/>
  <c r="AI705" i="8"/>
  <c r="Y693" i="8"/>
  <c r="AI693" i="8"/>
  <c r="Y681" i="8"/>
  <c r="AI681" i="8"/>
  <c r="Y669" i="8"/>
  <c r="AI669" i="8"/>
  <c r="Y657" i="8"/>
  <c r="AI657" i="8"/>
  <c r="Y645" i="8"/>
  <c r="AI645" i="8"/>
  <c r="Y633" i="8"/>
  <c r="AI633" i="8"/>
  <c r="Y621" i="8"/>
  <c r="AI621" i="8"/>
  <c r="Y609" i="8"/>
  <c r="AI609" i="8"/>
  <c r="Y597" i="8"/>
  <c r="AI597" i="8"/>
  <c r="Y585" i="8"/>
  <c r="AI585" i="8"/>
  <c r="Y573" i="8"/>
  <c r="AI573" i="8"/>
  <c r="Y561" i="8"/>
  <c r="AI561" i="8"/>
  <c r="Y549" i="8"/>
  <c r="AI549" i="8"/>
  <c r="Y537" i="8"/>
  <c r="AI537" i="8"/>
  <c r="Y525" i="8"/>
  <c r="AI525" i="8"/>
  <c r="Y513" i="8"/>
  <c r="AI513" i="8"/>
  <c r="Y501" i="8"/>
  <c r="AI501" i="8"/>
  <c r="Y489" i="8"/>
  <c r="AI489" i="8"/>
  <c r="Y477" i="8"/>
  <c r="AI477" i="8"/>
  <c r="Y465" i="8"/>
  <c r="AI465" i="8"/>
  <c r="Y453" i="8"/>
  <c r="AI453" i="8"/>
  <c r="Y441" i="8"/>
  <c r="AI441" i="8"/>
  <c r="Y429" i="8"/>
  <c r="AI429" i="8"/>
  <c r="Y417" i="8"/>
  <c r="AI417" i="8"/>
  <c r="Y405" i="8"/>
  <c r="AI405" i="8"/>
  <c r="Y393" i="8"/>
  <c r="AI393" i="8"/>
  <c r="Y381" i="8"/>
  <c r="AI381" i="8"/>
  <c r="Y369" i="8"/>
  <c r="AI369" i="8"/>
  <c r="Y357" i="8"/>
  <c r="AI357" i="8"/>
  <c r="Y345" i="8"/>
  <c r="AI345" i="8"/>
  <c r="Y333" i="8"/>
  <c r="AI333" i="8"/>
  <c r="Y321" i="8"/>
  <c r="AI321" i="8"/>
  <c r="Y309" i="8"/>
  <c r="AI309" i="8"/>
  <c r="Y297" i="8"/>
  <c r="AI297" i="8"/>
  <c r="Y285" i="8"/>
  <c r="AI285" i="8"/>
  <c r="Y273" i="8"/>
  <c r="AI273" i="8"/>
  <c r="Y261" i="8"/>
  <c r="AI261" i="8"/>
  <c r="Y249" i="8"/>
  <c r="AI249" i="8"/>
  <c r="Y237" i="8"/>
  <c r="AI237" i="8"/>
  <c r="Y225" i="8"/>
  <c r="AI225" i="8"/>
  <c r="Y213" i="8"/>
  <c r="AI213" i="8"/>
  <c r="Y201" i="8"/>
  <c r="AI201" i="8"/>
  <c r="Y189" i="8"/>
  <c r="AI189" i="8"/>
  <c r="Y177" i="8"/>
  <c r="AI177" i="8"/>
  <c r="Y165" i="8"/>
  <c r="AI165" i="8"/>
  <c r="Y153" i="8"/>
  <c r="AI153" i="8"/>
  <c r="Y141" i="8"/>
  <c r="AI141" i="8"/>
  <c r="Y129" i="8"/>
  <c r="AI129" i="8"/>
  <c r="Y117" i="8"/>
  <c r="AI117" i="8"/>
  <c r="Y105" i="8"/>
  <c r="AI105" i="8"/>
  <c r="Y93" i="8"/>
  <c r="AI93" i="8"/>
  <c r="Y81" i="8"/>
  <c r="AI81" i="8"/>
  <c r="Y69" i="8"/>
  <c r="AI69" i="8"/>
  <c r="Y57" i="8"/>
  <c r="AI57" i="8"/>
  <c r="Y45" i="8"/>
  <c r="AI45" i="8"/>
  <c r="Y33" i="8"/>
  <c r="AI33" i="8"/>
  <c r="Y21" i="8"/>
  <c r="AI21" i="8"/>
  <c r="Y9" i="8"/>
  <c r="AI9" i="8"/>
  <c r="AI2" i="8"/>
  <c r="AI888" i="8"/>
  <c r="AI858" i="8"/>
  <c r="AI829" i="8"/>
  <c r="AI801" i="8"/>
  <c r="AI765" i="8"/>
  <c r="AI729" i="8"/>
  <c r="AI685" i="8"/>
  <c r="AI637" i="8"/>
  <c r="AI589" i="8"/>
  <c r="AI541" i="8"/>
  <c r="AI493" i="8"/>
  <c r="AI445" i="8"/>
  <c r="AI397" i="8"/>
  <c r="AI349" i="8"/>
  <c r="AI294" i="8"/>
  <c r="AI198" i="8"/>
  <c r="Y908" i="8"/>
  <c r="AI908" i="8"/>
  <c r="Y896" i="8"/>
  <c r="AI896" i="8"/>
  <c r="Y884" i="8"/>
  <c r="AI884" i="8"/>
  <c r="Y872" i="8"/>
  <c r="AI872" i="8"/>
  <c r="Y860" i="8"/>
  <c r="AI860" i="8"/>
  <c r="Y848" i="8"/>
  <c r="AI848" i="8"/>
  <c r="Y836" i="8"/>
  <c r="AI836" i="8"/>
  <c r="Y824" i="8"/>
  <c r="AI824" i="8"/>
  <c r="Y812" i="8"/>
  <c r="AI812" i="8"/>
  <c r="Y800" i="8"/>
  <c r="AI800" i="8"/>
  <c r="Y788" i="8"/>
  <c r="AI788" i="8"/>
  <c r="Y776" i="8"/>
  <c r="AI776" i="8"/>
  <c r="Y764" i="8"/>
  <c r="AI764" i="8"/>
  <c r="Y752" i="8"/>
  <c r="AI752" i="8"/>
  <c r="Y740" i="8"/>
  <c r="AI740" i="8"/>
  <c r="Y728" i="8"/>
  <c r="AI728" i="8"/>
  <c r="Y716" i="8"/>
  <c r="AI716" i="8"/>
  <c r="Y704" i="8"/>
  <c r="AI704" i="8"/>
  <c r="Y692" i="8"/>
  <c r="AI692" i="8"/>
  <c r="Y680" i="8"/>
  <c r="AI680" i="8"/>
  <c r="Y668" i="8"/>
  <c r="AI668" i="8"/>
  <c r="Y656" i="8"/>
  <c r="AI656" i="8"/>
  <c r="Y644" i="8"/>
  <c r="AI644" i="8"/>
  <c r="Y632" i="8"/>
  <c r="AI632" i="8"/>
  <c r="Y620" i="8"/>
  <c r="AI620" i="8"/>
  <c r="Y608" i="8"/>
  <c r="AI608" i="8"/>
  <c r="Y596" i="8"/>
  <c r="AI596" i="8"/>
  <c r="Y584" i="8"/>
  <c r="AI584" i="8"/>
  <c r="Z572" i="8"/>
  <c r="AJ572" i="8"/>
  <c r="AI913" i="8"/>
  <c r="AI885" i="8"/>
  <c r="AI855" i="8"/>
  <c r="AI828" i="8"/>
  <c r="AI795" i="8"/>
  <c r="AI759" i="8"/>
  <c r="AI723" i="8"/>
  <c r="AI684" i="8"/>
  <c r="AI636" i="8"/>
  <c r="AI588" i="8"/>
  <c r="AI540" i="8"/>
  <c r="AI492" i="8"/>
  <c r="AI444" i="8"/>
  <c r="AI396" i="8"/>
  <c r="AI348" i="8"/>
  <c r="AI291" i="8"/>
  <c r="AI195" i="8"/>
  <c r="AI97" i="8"/>
  <c r="AJ804" i="8"/>
  <c r="AJ471" i="8"/>
  <c r="Y907" i="8"/>
  <c r="AI907" i="8"/>
  <c r="Y895" i="8"/>
  <c r="AI895" i="8"/>
  <c r="Y883" i="8"/>
  <c r="AI883" i="8"/>
  <c r="Y871" i="8"/>
  <c r="AI871" i="8"/>
  <c r="Y859" i="8"/>
  <c r="AI859" i="8"/>
  <c r="Y847" i="8"/>
  <c r="AI847" i="8"/>
  <c r="Y835" i="8"/>
  <c r="AI835" i="8"/>
  <c r="Y823" i="8"/>
  <c r="AI823" i="8"/>
  <c r="Y811" i="8"/>
  <c r="AI811" i="8"/>
  <c r="Y799" i="8"/>
  <c r="AI799" i="8"/>
  <c r="Y787" i="8"/>
  <c r="AI787" i="8"/>
  <c r="Y775" i="8"/>
  <c r="AI775" i="8"/>
  <c r="Y763" i="8"/>
  <c r="AI763" i="8"/>
  <c r="Y751" i="8"/>
  <c r="AI751" i="8"/>
  <c r="Y739" i="8"/>
  <c r="AI739" i="8"/>
  <c r="Y727" i="8"/>
  <c r="AI727" i="8"/>
  <c r="Y715" i="8"/>
  <c r="AI715" i="8"/>
  <c r="Y703" i="8"/>
  <c r="AI703" i="8"/>
  <c r="Y691" i="8"/>
  <c r="AI691" i="8"/>
  <c r="Y679" i="8"/>
  <c r="AI679" i="8"/>
  <c r="Y667" i="8"/>
  <c r="AI667" i="8"/>
  <c r="Y655" i="8"/>
  <c r="AI655" i="8"/>
  <c r="Y643" i="8"/>
  <c r="AI643" i="8"/>
  <c r="Y631" i="8"/>
  <c r="AI631" i="8"/>
  <c r="Y619" i="8"/>
  <c r="AI619" i="8"/>
  <c r="Y607" i="8"/>
  <c r="AI607" i="8"/>
  <c r="Y595" i="8"/>
  <c r="AI595" i="8"/>
  <c r="Y583" i="8"/>
  <c r="AI583" i="8"/>
  <c r="Y571" i="8"/>
  <c r="AI571" i="8"/>
  <c r="Y559" i="8"/>
  <c r="AI559" i="8"/>
  <c r="Y547" i="8"/>
  <c r="AI547" i="8"/>
  <c r="Y535" i="8"/>
  <c r="AI535" i="8"/>
  <c r="Y523" i="8"/>
  <c r="AI523" i="8"/>
  <c r="Y511" i="8"/>
  <c r="AI511" i="8"/>
  <c r="Y499" i="8"/>
  <c r="AI499" i="8"/>
  <c r="Y487" i="8"/>
  <c r="AI487" i="8"/>
  <c r="Y475" i="8"/>
  <c r="AI475" i="8"/>
  <c r="Y463" i="8"/>
  <c r="AI463" i="8"/>
  <c r="Y451" i="8"/>
  <c r="AI451" i="8"/>
  <c r="Y439" i="8"/>
  <c r="AI439" i="8"/>
  <c r="Y427" i="8"/>
  <c r="AI427" i="8"/>
  <c r="Y415" i="8"/>
  <c r="AI415" i="8"/>
  <c r="Y403" i="8"/>
  <c r="AI403" i="8"/>
  <c r="Y391" i="8"/>
  <c r="AI391" i="8"/>
  <c r="Y379" i="8"/>
  <c r="AI379" i="8"/>
  <c r="Y367" i="8"/>
  <c r="AI367" i="8"/>
  <c r="Y355" i="8"/>
  <c r="AI355" i="8"/>
  <c r="Y343" i="8"/>
  <c r="AI343" i="8"/>
  <c r="Y331" i="8"/>
  <c r="AI331" i="8"/>
  <c r="Y319" i="8"/>
  <c r="AI319" i="8"/>
  <c r="Y307" i="8"/>
  <c r="AI307" i="8"/>
  <c r="Y295" i="8"/>
  <c r="AI295" i="8"/>
  <c r="Y283" i="8"/>
  <c r="AI283" i="8"/>
  <c r="Y271" i="8"/>
  <c r="AI271" i="8"/>
  <c r="Y259" i="8"/>
  <c r="AI259" i="8"/>
  <c r="Y247" i="8"/>
  <c r="AI247" i="8"/>
  <c r="Y235" i="8"/>
  <c r="AI235" i="8"/>
  <c r="Y223" i="8"/>
  <c r="AI223" i="8"/>
  <c r="Y211" i="8"/>
  <c r="AI211" i="8"/>
  <c r="Y199" i="8"/>
  <c r="AI199" i="8"/>
  <c r="Y187" i="8"/>
  <c r="AI187" i="8"/>
  <c r="Y175" i="8"/>
  <c r="AI175" i="8"/>
  <c r="Y163" i="8"/>
  <c r="AI163" i="8"/>
  <c r="Y151" i="8"/>
  <c r="AI151" i="8"/>
  <c r="Y139" i="8"/>
  <c r="AI139" i="8"/>
  <c r="Y127" i="8"/>
  <c r="AI127" i="8"/>
  <c r="Y115" i="8"/>
  <c r="AI115" i="8"/>
  <c r="Y103" i="8"/>
  <c r="AI103" i="8"/>
  <c r="Y91" i="8"/>
  <c r="AI91" i="8"/>
  <c r="Y79" i="8"/>
  <c r="AI79" i="8"/>
  <c r="Z67" i="8"/>
  <c r="AJ67" i="8"/>
  <c r="Y55" i="8"/>
  <c r="AI55" i="8"/>
  <c r="Y43" i="8"/>
  <c r="AI43" i="8"/>
  <c r="Y31" i="8"/>
  <c r="AI31" i="8"/>
  <c r="Y19" i="8"/>
  <c r="AI19" i="8"/>
  <c r="Y7" i="8"/>
  <c r="AI7" i="8"/>
  <c r="AI912" i="8"/>
  <c r="AI882" i="8"/>
  <c r="AI853" i="8"/>
  <c r="AI825" i="8"/>
  <c r="AI793" i="8"/>
  <c r="AI757" i="8"/>
  <c r="AI721" i="8"/>
  <c r="AI675" i="8"/>
  <c r="AI627" i="8"/>
  <c r="AI579" i="8"/>
  <c r="AI531" i="8"/>
  <c r="AI483" i="8"/>
  <c r="AI435" i="8"/>
  <c r="AI387" i="8"/>
  <c r="AI339" i="8"/>
  <c r="AI275" i="8"/>
  <c r="Z906" i="8"/>
  <c r="AJ906" i="8"/>
  <c r="Z894" i="8"/>
  <c r="AJ894" i="8"/>
  <c r="Z882" i="8"/>
  <c r="AJ882" i="8"/>
  <c r="Z870" i="8"/>
  <c r="AJ870" i="8"/>
  <c r="Z858" i="8"/>
  <c r="AJ858" i="8"/>
  <c r="Z834" i="8"/>
  <c r="AJ834" i="8"/>
  <c r="Z822" i="8"/>
  <c r="AJ822" i="8"/>
  <c r="Z810" i="8"/>
  <c r="AJ810" i="8"/>
  <c r="Y798" i="8"/>
  <c r="AI798" i="8"/>
  <c r="Y786" i="8"/>
  <c r="AI786" i="8"/>
  <c r="Y774" i="8"/>
  <c r="AI774" i="8"/>
  <c r="Y762" i="8"/>
  <c r="AI762" i="8"/>
  <c r="Y750" i="8"/>
  <c r="AI750" i="8"/>
  <c r="Y738" i="8"/>
  <c r="AI738" i="8"/>
  <c r="Y726" i="8"/>
  <c r="AI726" i="8"/>
  <c r="Y714" i="8"/>
  <c r="AI714" i="8"/>
  <c r="Y702" i="8"/>
  <c r="AI702" i="8"/>
  <c r="Y690" i="8"/>
  <c r="AI690" i="8"/>
  <c r="Y678" i="8"/>
  <c r="AI678" i="8"/>
  <c r="Y666" i="8"/>
  <c r="AI666" i="8"/>
  <c r="Y654" i="8"/>
  <c r="AI654" i="8"/>
  <c r="Y642" i="8"/>
  <c r="AI642" i="8"/>
  <c r="Y630" i="8"/>
  <c r="AI630" i="8"/>
  <c r="Y618" i="8"/>
  <c r="AI618" i="8"/>
  <c r="Y606" i="8"/>
  <c r="AI606" i="8"/>
  <c r="Y594" i="8"/>
  <c r="AI594" i="8"/>
  <c r="Y582" i="8"/>
  <c r="AI582" i="8"/>
  <c r="Y570" i="8"/>
  <c r="AI570" i="8"/>
  <c r="Y558" i="8"/>
  <c r="AI558" i="8"/>
  <c r="Y546" i="8"/>
  <c r="AI546" i="8"/>
  <c r="Y534" i="8"/>
  <c r="AI534" i="8"/>
  <c r="Y522" i="8"/>
  <c r="AI522" i="8"/>
  <c r="Y510" i="8"/>
  <c r="AI510" i="8"/>
  <c r="Y498" i="8"/>
  <c r="AI498" i="8"/>
  <c r="Y486" i="8"/>
  <c r="AI486" i="8"/>
  <c r="Y474" i="8"/>
  <c r="AI474" i="8"/>
  <c r="Y462" i="8"/>
  <c r="AI462" i="8"/>
  <c r="Y450" i="8"/>
  <c r="AI450" i="8"/>
  <c r="Y438" i="8"/>
  <c r="AI438" i="8"/>
  <c r="Y426" i="8"/>
  <c r="AI426" i="8"/>
  <c r="Y414" i="8"/>
  <c r="AI414" i="8"/>
  <c r="Y402" i="8"/>
  <c r="AI402" i="8"/>
  <c r="Y390" i="8"/>
  <c r="AI390" i="8"/>
  <c r="Y378" i="8"/>
  <c r="AI378" i="8"/>
  <c r="Y366" i="8"/>
  <c r="AI366" i="8"/>
  <c r="Y354" i="8"/>
  <c r="AI354" i="8"/>
  <c r="Y342" i="8"/>
  <c r="AI342" i="8"/>
  <c r="Y330" i="8"/>
  <c r="AI330" i="8"/>
  <c r="Y318" i="8"/>
  <c r="AI318" i="8"/>
  <c r="Y306" i="8"/>
  <c r="AI306" i="8"/>
  <c r="Z294" i="8"/>
  <c r="AJ294" i="8"/>
  <c r="Y282" i="8"/>
  <c r="AI282" i="8"/>
  <c r="Z270" i="8"/>
  <c r="AJ270" i="8"/>
  <c r="Y258" i="8"/>
  <c r="AI258" i="8"/>
  <c r="Z246" i="8"/>
  <c r="AJ246" i="8"/>
  <c r="Y234" i="8"/>
  <c r="AI234" i="8"/>
  <c r="Z222" i="8"/>
  <c r="AJ222" i="8"/>
  <c r="Y210" i="8"/>
  <c r="AI210" i="8"/>
  <c r="Z198" i="8"/>
  <c r="AJ198" i="8"/>
  <c r="Y186" i="8"/>
  <c r="AI186" i="8"/>
  <c r="Z174" i="8"/>
  <c r="AJ174" i="8"/>
  <c r="Y162" i="8"/>
  <c r="AI162" i="8"/>
  <c r="Z150" i="8"/>
  <c r="AJ150" i="8"/>
  <c r="Y138" i="8"/>
  <c r="AI138" i="8"/>
  <c r="Z126" i="8"/>
  <c r="AJ126" i="8"/>
  <c r="Y114" i="8"/>
  <c r="AI114" i="8"/>
  <c r="Y102" i="8"/>
  <c r="AI102" i="8"/>
  <c r="Y90" i="8"/>
  <c r="AI90" i="8"/>
  <c r="Y78" i="8"/>
  <c r="AI78" i="8"/>
  <c r="Y66" i="8"/>
  <c r="AI66" i="8"/>
  <c r="Y54" i="8"/>
  <c r="AI54" i="8"/>
  <c r="Z42" i="8"/>
  <c r="AJ42" i="8"/>
  <c r="Y30" i="8"/>
  <c r="AI30" i="8"/>
  <c r="Y18" i="8"/>
  <c r="AI18" i="8"/>
  <c r="Y6" i="8"/>
  <c r="AI6" i="8"/>
  <c r="AI909" i="8"/>
  <c r="AI879" i="8"/>
  <c r="AI852" i="8"/>
  <c r="AI822" i="8"/>
  <c r="AI792" i="8"/>
  <c r="AI756" i="8"/>
  <c r="AI720" i="8"/>
  <c r="AI673" i="8"/>
  <c r="AI625" i="8"/>
  <c r="AI577" i="8"/>
  <c r="AI529" i="8"/>
  <c r="AI481" i="8"/>
  <c r="AI433" i="8"/>
  <c r="AI385" i="8"/>
  <c r="AI337" i="8"/>
  <c r="AI270" i="8"/>
  <c r="AI174" i="8"/>
  <c r="AI72" i="8"/>
  <c r="AJ759" i="8"/>
  <c r="Y905" i="8"/>
  <c r="AI905" i="8"/>
  <c r="Y893" i="8"/>
  <c r="AI893" i="8"/>
  <c r="Y881" i="8"/>
  <c r="AI881" i="8"/>
  <c r="Y869" i="8"/>
  <c r="AI869" i="8"/>
  <c r="Y857" i="8"/>
  <c r="AI857" i="8"/>
  <c r="Y845" i="8"/>
  <c r="AI845" i="8"/>
  <c r="Y833" i="8"/>
  <c r="AI833" i="8"/>
  <c r="Y821" i="8"/>
  <c r="AI821" i="8"/>
  <c r="Y809" i="8"/>
  <c r="AI809" i="8"/>
  <c r="Y797" i="8"/>
  <c r="AI797" i="8"/>
  <c r="Y785" i="8"/>
  <c r="AI785" i="8"/>
  <c r="Y773" i="8"/>
  <c r="AI773" i="8"/>
  <c r="Y761" i="8"/>
  <c r="AI761" i="8"/>
  <c r="Y749" i="8"/>
  <c r="AI749" i="8"/>
  <c r="Y737" i="8"/>
  <c r="AI737" i="8"/>
  <c r="Y725" i="8"/>
  <c r="AI725" i="8"/>
  <c r="Y713" i="8"/>
  <c r="AI713" i="8"/>
  <c r="Y701" i="8"/>
  <c r="AI701" i="8"/>
  <c r="Y689" i="8"/>
  <c r="AI689" i="8"/>
  <c r="Y677" i="8"/>
  <c r="AI677" i="8"/>
  <c r="Y665" i="8"/>
  <c r="AI665" i="8"/>
  <c r="Y653" i="8"/>
  <c r="AI653" i="8"/>
  <c r="Y641" i="8"/>
  <c r="AI641" i="8"/>
  <c r="Y629" i="8"/>
  <c r="AI629" i="8"/>
  <c r="Y617" i="8"/>
  <c r="AI617" i="8"/>
  <c r="Y605" i="8"/>
  <c r="AI605" i="8"/>
  <c r="Y593" i="8"/>
  <c r="AI593" i="8"/>
  <c r="Y581" i="8"/>
  <c r="AI581" i="8"/>
  <c r="Y569" i="8"/>
  <c r="AI569" i="8"/>
  <c r="Y557" i="8"/>
  <c r="AI557" i="8"/>
  <c r="Y545" i="8"/>
  <c r="AI545" i="8"/>
  <c r="Y533" i="8"/>
  <c r="AI533" i="8"/>
  <c r="Y521" i="8"/>
  <c r="AI521" i="8"/>
  <c r="Y509" i="8"/>
  <c r="AI509" i="8"/>
  <c r="Y497" i="8"/>
  <c r="AI497" i="8"/>
  <c r="Y485" i="8"/>
  <c r="AI485" i="8"/>
  <c r="Y473" i="8"/>
  <c r="AI473" i="8"/>
  <c r="Y461" i="8"/>
  <c r="AI461" i="8"/>
  <c r="Y449" i="8"/>
  <c r="AI449" i="8"/>
  <c r="Y437" i="8"/>
  <c r="AI437" i="8"/>
  <c r="Y425" i="8"/>
  <c r="AI425" i="8"/>
  <c r="Y413" i="8"/>
  <c r="AI413" i="8"/>
  <c r="Y401" i="8"/>
  <c r="AI401" i="8"/>
  <c r="Y389" i="8"/>
  <c r="AI389" i="8"/>
  <c r="Y377" i="8"/>
  <c r="AI377" i="8"/>
  <c r="Y365" i="8"/>
  <c r="AI365" i="8"/>
  <c r="Y353" i="8"/>
  <c r="AI353" i="8"/>
  <c r="Y341" i="8"/>
  <c r="AI341" i="8"/>
  <c r="Y329" i="8"/>
  <c r="AI329" i="8"/>
  <c r="Y317" i="8"/>
  <c r="AI317" i="8"/>
  <c r="Y305" i="8"/>
  <c r="AI305" i="8"/>
  <c r="Y293" i="8"/>
  <c r="AI293" i="8"/>
  <c r="Y281" i="8"/>
  <c r="AI281" i="8"/>
  <c r="Y269" i="8"/>
  <c r="AI269" i="8"/>
  <c r="Y257" i="8"/>
  <c r="AI257" i="8"/>
  <c r="Y245" i="8"/>
  <c r="AI245" i="8"/>
  <c r="Y233" i="8"/>
  <c r="AI233" i="8"/>
  <c r="Y221" i="8"/>
  <c r="AI221" i="8"/>
  <c r="Y209" i="8"/>
  <c r="AI209" i="8"/>
  <c r="AI906" i="8"/>
  <c r="AI877" i="8"/>
  <c r="AI849" i="8"/>
  <c r="AI819" i="8"/>
  <c r="AI789" i="8"/>
  <c r="AI753" i="8"/>
  <c r="AI717" i="8"/>
  <c r="AI672" i="8"/>
  <c r="AI624" i="8"/>
  <c r="AI576" i="8"/>
  <c r="AI528" i="8"/>
  <c r="AI480" i="8"/>
  <c r="AI432" i="8"/>
  <c r="AI384" i="8"/>
  <c r="AI336" i="8"/>
  <c r="AI267" i="8"/>
  <c r="AI171" i="8"/>
  <c r="AI67" i="8"/>
  <c r="AJ385" i="8"/>
  <c r="Y904" i="8"/>
  <c r="AI904" i="8"/>
  <c r="Y892" i="8"/>
  <c r="AI892" i="8"/>
  <c r="Y880" i="8"/>
  <c r="AI880" i="8"/>
  <c r="Y868" i="8"/>
  <c r="AI868" i="8"/>
  <c r="Y856" i="8"/>
  <c r="AI856" i="8"/>
  <c r="Y844" i="8"/>
  <c r="AI844" i="8"/>
  <c r="Y832" i="8"/>
  <c r="AI832" i="8"/>
  <c r="Y820" i="8"/>
  <c r="AI820" i="8"/>
  <c r="Y808" i="8"/>
  <c r="AI808" i="8"/>
  <c r="Y796" i="8"/>
  <c r="AI796" i="8"/>
  <c r="Y784" i="8"/>
  <c r="AI784" i="8"/>
  <c r="Y772" i="8"/>
  <c r="AI772" i="8"/>
  <c r="Y760" i="8"/>
  <c r="AI760" i="8"/>
  <c r="Y748" i="8"/>
  <c r="AI748" i="8"/>
  <c r="Y736" i="8"/>
  <c r="AI736" i="8"/>
  <c r="Y724" i="8"/>
  <c r="AI724" i="8"/>
  <c r="Y712" i="8"/>
  <c r="AI712" i="8"/>
  <c r="Y700" i="8"/>
  <c r="AI700" i="8"/>
  <c r="Y688" i="8"/>
  <c r="AI688" i="8"/>
  <c r="Y676" i="8"/>
  <c r="AI676" i="8"/>
  <c r="Y664" i="8"/>
  <c r="AI664" i="8"/>
  <c r="Y652" i="8"/>
  <c r="AI652" i="8"/>
  <c r="Y640" i="8"/>
  <c r="AI640" i="8"/>
  <c r="Y628" i="8"/>
  <c r="AI628" i="8"/>
  <c r="Y616" i="8"/>
  <c r="AI616" i="8"/>
  <c r="Y604" i="8"/>
  <c r="AI604" i="8"/>
  <c r="Y592" i="8"/>
  <c r="AI592" i="8"/>
  <c r="Y580" i="8"/>
  <c r="AI580" i="8"/>
  <c r="Y568" i="8"/>
  <c r="AI568" i="8"/>
  <c r="Y556" i="8"/>
  <c r="AI556" i="8"/>
  <c r="Y544" i="8"/>
  <c r="AI544" i="8"/>
  <c r="Y532" i="8"/>
  <c r="AI532" i="8"/>
  <c r="Y520" i="8"/>
  <c r="AI520" i="8"/>
  <c r="Y508" i="8"/>
  <c r="AI508" i="8"/>
  <c r="Y496" i="8"/>
  <c r="AI496" i="8"/>
  <c r="Y484" i="8"/>
  <c r="AI484" i="8"/>
  <c r="Y472" i="8"/>
  <c r="AI472" i="8"/>
  <c r="Y460" i="8"/>
  <c r="AI460" i="8"/>
  <c r="Y448" i="8"/>
  <c r="AI448" i="8"/>
  <c r="Y436" i="8"/>
  <c r="AI436" i="8"/>
  <c r="Y424" i="8"/>
  <c r="AI424" i="8"/>
  <c r="Y412" i="8"/>
  <c r="AI412" i="8"/>
  <c r="Y400" i="8"/>
  <c r="AI400" i="8"/>
  <c r="Y388" i="8"/>
  <c r="AI388" i="8"/>
  <c r="Y376" i="8"/>
  <c r="AI376" i="8"/>
  <c r="Y364" i="8"/>
  <c r="AI364" i="8"/>
  <c r="Y352" i="8"/>
  <c r="AI352" i="8"/>
  <c r="Y340" i="8"/>
  <c r="AI340" i="8"/>
  <c r="Y328" i="8"/>
  <c r="AI328" i="8"/>
  <c r="AI903" i="8"/>
  <c r="AI876" i="8"/>
  <c r="AI846" i="8"/>
  <c r="AI817" i="8"/>
  <c r="AI783" i="8"/>
  <c r="AI747" i="8"/>
  <c r="AI711" i="8"/>
  <c r="AI663" i="8"/>
  <c r="AI615" i="8"/>
  <c r="AI567" i="8"/>
  <c r="AI519" i="8"/>
  <c r="AI471" i="8"/>
  <c r="AI423" i="8"/>
  <c r="AI375" i="8"/>
  <c r="AI327" i="8"/>
  <c r="AI42" i="8"/>
  <c r="Z903" i="8"/>
  <c r="AJ903" i="8"/>
  <c r="Z891" i="8"/>
  <c r="AJ891" i="8"/>
  <c r="Z879" i="8"/>
  <c r="AJ879" i="8"/>
  <c r="Z867" i="8"/>
  <c r="AJ867" i="8"/>
  <c r="Z855" i="8"/>
  <c r="AJ855" i="8"/>
  <c r="Z843" i="8"/>
  <c r="AJ843" i="8"/>
  <c r="Z831" i="8"/>
  <c r="AJ831" i="8"/>
  <c r="Z819" i="8"/>
  <c r="AJ819" i="8"/>
  <c r="Z807" i="8"/>
  <c r="AJ807" i="8"/>
  <c r="Z795" i="8"/>
  <c r="AJ795" i="8"/>
  <c r="Z783" i="8"/>
  <c r="AJ783" i="8"/>
  <c r="Z771" i="8"/>
  <c r="AJ771" i="8"/>
  <c r="Z747" i="8"/>
  <c r="AJ747" i="8"/>
  <c r="Z735" i="8"/>
  <c r="AJ735" i="8"/>
  <c r="Z723" i="8"/>
  <c r="AJ723" i="8"/>
  <c r="Z711" i="8"/>
  <c r="AJ711" i="8"/>
  <c r="Z699" i="8"/>
  <c r="AJ699" i="8"/>
  <c r="Z687" i="8"/>
  <c r="AJ687" i="8"/>
  <c r="Z675" i="8"/>
  <c r="AJ675" i="8"/>
  <c r="Z663" i="8"/>
  <c r="AJ663" i="8"/>
  <c r="Z651" i="8"/>
  <c r="AJ651" i="8"/>
  <c r="Z639" i="8"/>
  <c r="AJ639" i="8"/>
  <c r="Z627" i="8"/>
  <c r="AJ627" i="8"/>
  <c r="Z615" i="8"/>
  <c r="AJ615" i="8"/>
  <c r="Z603" i="8"/>
  <c r="AJ603" i="8"/>
  <c r="Z591" i="8"/>
  <c r="AJ591" i="8"/>
  <c r="Z579" i="8"/>
  <c r="AJ579" i="8"/>
  <c r="Z567" i="8"/>
  <c r="AJ567" i="8"/>
  <c r="Z555" i="8"/>
  <c r="AJ555" i="8"/>
  <c r="Z543" i="8"/>
  <c r="AJ543" i="8"/>
  <c r="Z531" i="8"/>
  <c r="AJ531" i="8"/>
  <c r="Z519" i="8"/>
  <c r="AJ519" i="8"/>
  <c r="Z507" i="8"/>
  <c r="AJ507" i="8"/>
  <c r="Z495" i="8"/>
  <c r="AJ495" i="8"/>
  <c r="Z483" i="8"/>
  <c r="AJ483" i="8"/>
  <c r="Z459" i="8"/>
  <c r="AJ459" i="8"/>
  <c r="Z447" i="8"/>
  <c r="AJ447" i="8"/>
  <c r="Z435" i="8"/>
  <c r="AJ435" i="8"/>
  <c r="Z423" i="8"/>
  <c r="AJ423" i="8"/>
  <c r="Z411" i="8"/>
  <c r="AJ411" i="8"/>
  <c r="Z399" i="8"/>
  <c r="AJ399" i="8"/>
  <c r="Z387" i="8"/>
  <c r="AJ387" i="8"/>
  <c r="Z375" i="8"/>
  <c r="AJ375" i="8"/>
  <c r="Z363" i="8"/>
  <c r="AJ363" i="8"/>
  <c r="Z351" i="8"/>
  <c r="AJ351" i="8"/>
  <c r="Z339" i="8"/>
  <c r="AJ339" i="8"/>
  <c r="Z327" i="8"/>
  <c r="AJ327" i="8"/>
  <c r="Z315" i="8"/>
  <c r="AJ315" i="8"/>
  <c r="Y303" i="8"/>
  <c r="AI303" i="8"/>
  <c r="Z291" i="8"/>
  <c r="AJ291" i="8"/>
  <c r="Y279" i="8"/>
  <c r="AI279" i="8"/>
  <c r="Z267" i="8"/>
  <c r="AJ267" i="8"/>
  <c r="Y255" i="8"/>
  <c r="AI255" i="8"/>
  <c r="Z243" i="8"/>
  <c r="AJ243" i="8"/>
  <c r="Y231" i="8"/>
  <c r="AI231" i="8"/>
  <c r="Z219" i="8"/>
  <c r="AJ219" i="8"/>
  <c r="Y207" i="8"/>
  <c r="AI207" i="8"/>
  <c r="Z195" i="8"/>
  <c r="AJ195" i="8"/>
  <c r="Y183" i="8"/>
  <c r="AI183" i="8"/>
  <c r="Z171" i="8"/>
  <c r="AJ171" i="8"/>
  <c r="Y159" i="8"/>
  <c r="AI159" i="8"/>
  <c r="Z147" i="8"/>
  <c r="AJ147" i="8"/>
  <c r="Y135" i="8"/>
  <c r="AI135" i="8"/>
  <c r="Z123" i="8"/>
  <c r="AJ123" i="8"/>
  <c r="Y111" i="8"/>
  <c r="AI111" i="8"/>
  <c r="Y99" i="8"/>
  <c r="AI99" i="8"/>
  <c r="Y87" i="8"/>
  <c r="AI87" i="8"/>
  <c r="Y75" i="8"/>
  <c r="AI75" i="8"/>
  <c r="Y63" i="8"/>
  <c r="AI63" i="8"/>
  <c r="Y51" i="8"/>
  <c r="AI51" i="8"/>
  <c r="Z39" i="8"/>
  <c r="AJ39" i="8"/>
  <c r="Y27" i="8"/>
  <c r="AI27" i="8"/>
  <c r="Y15" i="8"/>
  <c r="AI15" i="8"/>
  <c r="Y3" i="8"/>
  <c r="AI3" i="8"/>
  <c r="AI901" i="8"/>
  <c r="AI873" i="8"/>
  <c r="AI843" i="8"/>
  <c r="AI816" i="8"/>
  <c r="AI781" i="8"/>
  <c r="AI745" i="8"/>
  <c r="AI709" i="8"/>
  <c r="AI661" i="8"/>
  <c r="AI613" i="8"/>
  <c r="AI565" i="8"/>
  <c r="AI517" i="8"/>
  <c r="AI469" i="8"/>
  <c r="AI421" i="8"/>
  <c r="AI373" i="8"/>
  <c r="AI325" i="8"/>
  <c r="AI246" i="8"/>
  <c r="AI150" i="8"/>
  <c r="AI39" i="8"/>
  <c r="AJ696" i="8"/>
  <c r="Z2" i="8"/>
  <c r="AJ2" i="8"/>
  <c r="Y902" i="8"/>
  <c r="AI902" i="8"/>
  <c r="Y890" i="8"/>
  <c r="AI890" i="8"/>
  <c r="Y878" i="8"/>
  <c r="AI878" i="8"/>
  <c r="Y866" i="8"/>
  <c r="AI866" i="8"/>
  <c r="Y854" i="8"/>
  <c r="AI854" i="8"/>
  <c r="Y842" i="8"/>
  <c r="AI842" i="8"/>
  <c r="Y830" i="8"/>
  <c r="AI830" i="8"/>
  <c r="Y818" i="8"/>
  <c r="AI818" i="8"/>
  <c r="Y806" i="8"/>
  <c r="AI806" i="8"/>
  <c r="Y794" i="8"/>
  <c r="AI794" i="8"/>
  <c r="Y782" i="8"/>
  <c r="AI782" i="8"/>
  <c r="Y770" i="8"/>
  <c r="AI770" i="8"/>
  <c r="Y758" i="8"/>
  <c r="AI758" i="8"/>
  <c r="Y746" i="8"/>
  <c r="AI746" i="8"/>
  <c r="Y734" i="8"/>
  <c r="AI734" i="8"/>
  <c r="Y722" i="8"/>
  <c r="AI722" i="8"/>
  <c r="Y710" i="8"/>
  <c r="AI710" i="8"/>
  <c r="Y698" i="8"/>
  <c r="AI698" i="8"/>
  <c r="Y686" i="8"/>
  <c r="AI686" i="8"/>
  <c r="Y674" i="8"/>
  <c r="AI674" i="8"/>
  <c r="Y662" i="8"/>
  <c r="AI662" i="8"/>
  <c r="Y650" i="8"/>
  <c r="AI650" i="8"/>
  <c r="Y638" i="8"/>
  <c r="AI638" i="8"/>
  <c r="Y626" i="8"/>
  <c r="AI626" i="8"/>
  <c r="Y614" i="8"/>
  <c r="AI614" i="8"/>
  <c r="Y602" i="8"/>
  <c r="AI602" i="8"/>
  <c r="Y590" i="8"/>
  <c r="AI590" i="8"/>
  <c r="Y578" i="8"/>
  <c r="AI578" i="8"/>
  <c r="Y566" i="8"/>
  <c r="AI566" i="8"/>
  <c r="Y554" i="8"/>
  <c r="AI554" i="8"/>
  <c r="Y542" i="8"/>
  <c r="AI542" i="8"/>
  <c r="Y530" i="8"/>
  <c r="AI530" i="8"/>
  <c r="Y518" i="8"/>
  <c r="AI518" i="8"/>
  <c r="Y506" i="8"/>
  <c r="AI506" i="8"/>
  <c r="Y494" i="8"/>
  <c r="AI494" i="8"/>
  <c r="Y482" i="8"/>
  <c r="AI482" i="8"/>
  <c r="Y470" i="8"/>
  <c r="AI470" i="8"/>
  <c r="Y458" i="8"/>
  <c r="AI458" i="8"/>
  <c r="Y446" i="8"/>
  <c r="AI446" i="8"/>
  <c r="Y434" i="8"/>
  <c r="AI434" i="8"/>
  <c r="Y422" i="8"/>
  <c r="AI422" i="8"/>
  <c r="Y410" i="8"/>
  <c r="AI410" i="8"/>
  <c r="Y398" i="8"/>
  <c r="AI398" i="8"/>
  <c r="Y386" i="8"/>
  <c r="AI386" i="8"/>
  <c r="Y374" i="8"/>
  <c r="AI374" i="8"/>
  <c r="Y362" i="8"/>
  <c r="AI362" i="8"/>
  <c r="Y350" i="8"/>
  <c r="AI350" i="8"/>
  <c r="Y338" i="8"/>
  <c r="AI338" i="8"/>
  <c r="Y326" i="8"/>
  <c r="AI326" i="8"/>
  <c r="Z314" i="8"/>
  <c r="AJ314" i="8"/>
  <c r="AI900" i="8"/>
  <c r="AI870" i="8"/>
  <c r="AI841" i="8"/>
  <c r="AI813" i="8"/>
  <c r="AI780" i="8"/>
  <c r="AI744" i="8"/>
  <c r="AI708" i="8"/>
  <c r="AI660" i="8"/>
  <c r="AI612" i="8"/>
  <c r="AI564" i="8"/>
  <c r="AI516" i="8"/>
  <c r="AI468" i="8"/>
  <c r="AI420" i="8"/>
  <c r="AI372" i="8"/>
  <c r="AI324" i="8"/>
  <c r="AI243" i="8"/>
  <c r="AI147" i="8"/>
  <c r="Z913" i="8"/>
  <c r="AJ913" i="8"/>
  <c r="Z901" i="8"/>
  <c r="AJ901" i="8"/>
  <c r="Z877" i="8"/>
  <c r="AJ877" i="8"/>
  <c r="Z865" i="8"/>
  <c r="AJ865" i="8"/>
  <c r="Z853" i="8"/>
  <c r="AJ853" i="8"/>
  <c r="Z841" i="8"/>
  <c r="AJ841" i="8"/>
  <c r="Z829" i="8"/>
  <c r="AJ829" i="8"/>
  <c r="Z817" i="8"/>
  <c r="AJ817" i="8"/>
  <c r="Z805" i="8"/>
  <c r="AJ805" i="8"/>
  <c r="Z793" i="8"/>
  <c r="AJ793" i="8"/>
  <c r="Z781" i="8"/>
  <c r="AJ781" i="8"/>
  <c r="Z769" i="8"/>
  <c r="AJ769" i="8"/>
  <c r="Z757" i="8"/>
  <c r="AJ757" i="8"/>
  <c r="Z745" i="8"/>
  <c r="AJ745" i="8"/>
  <c r="Z733" i="8"/>
  <c r="AJ733" i="8"/>
  <c r="Z721" i="8"/>
  <c r="AJ721" i="8"/>
  <c r="Z709" i="8"/>
  <c r="AJ709" i="8"/>
  <c r="Z697" i="8"/>
  <c r="AJ697" i="8"/>
  <c r="Z685" i="8"/>
  <c r="AJ685" i="8"/>
  <c r="Z673" i="8"/>
  <c r="AJ673" i="8"/>
  <c r="Z661" i="8"/>
  <c r="AJ661" i="8"/>
  <c r="Z649" i="8"/>
  <c r="AJ649" i="8"/>
  <c r="Z637" i="8"/>
  <c r="AJ637" i="8"/>
  <c r="Z625" i="8"/>
  <c r="AJ625" i="8"/>
  <c r="Z613" i="8"/>
  <c r="AJ613" i="8"/>
  <c r="Z601" i="8"/>
  <c r="AJ601" i="8"/>
  <c r="Z589" i="8"/>
  <c r="AJ589" i="8"/>
  <c r="Z577" i="8"/>
  <c r="AJ577" i="8"/>
  <c r="Z565" i="8"/>
  <c r="AJ565" i="8"/>
  <c r="Z553" i="8"/>
  <c r="AJ553" i="8"/>
  <c r="Z541" i="8"/>
  <c r="AJ541" i="8"/>
  <c r="Z517" i="8"/>
  <c r="AJ517" i="8"/>
  <c r="Z505" i="8"/>
  <c r="AJ505" i="8"/>
  <c r="Z493" i="8"/>
  <c r="AJ493" i="8"/>
  <c r="Z481" i="8"/>
  <c r="AJ481" i="8"/>
  <c r="Z469" i="8"/>
  <c r="AJ469" i="8"/>
  <c r="Z457" i="8"/>
  <c r="AJ457" i="8"/>
  <c r="Z445" i="8"/>
  <c r="AJ445" i="8"/>
  <c r="Z433" i="8"/>
  <c r="AJ433" i="8"/>
  <c r="Z421" i="8"/>
  <c r="AJ421" i="8"/>
  <c r="Z409" i="8"/>
  <c r="AJ409" i="8"/>
  <c r="Z397" i="8"/>
  <c r="AJ397" i="8"/>
  <c r="Z373" i="8"/>
  <c r="AJ373" i="8"/>
  <c r="Z361" i="8"/>
  <c r="AJ361" i="8"/>
  <c r="Z349" i="8"/>
  <c r="AJ349" i="8"/>
  <c r="Z337" i="8"/>
  <c r="AJ337" i="8"/>
  <c r="Z325" i="8"/>
  <c r="AJ325" i="8"/>
  <c r="Z313" i="8"/>
  <c r="AJ313" i="8"/>
  <c r="Y301" i="8"/>
  <c r="AI301" i="8"/>
  <c r="Y289" i="8"/>
  <c r="AI289" i="8"/>
  <c r="Y277" i="8"/>
  <c r="AI277" i="8"/>
  <c r="Y265" i="8"/>
  <c r="AI265" i="8"/>
  <c r="Y253" i="8"/>
  <c r="AI253" i="8"/>
  <c r="Y241" i="8"/>
  <c r="AI241" i="8"/>
  <c r="Y229" i="8"/>
  <c r="AI229" i="8"/>
  <c r="Y217" i="8"/>
  <c r="AI217" i="8"/>
  <c r="Y205" i="8"/>
  <c r="AI205" i="8"/>
  <c r="Y193" i="8"/>
  <c r="AI193" i="8"/>
  <c r="Y181" i="8"/>
  <c r="AI181" i="8"/>
  <c r="Y169" i="8"/>
  <c r="AI169" i="8"/>
  <c r="Y157" i="8"/>
  <c r="AI157" i="8"/>
  <c r="Y145" i="8"/>
  <c r="AI145" i="8"/>
  <c r="Y133" i="8"/>
  <c r="AI133" i="8"/>
  <c r="Y121" i="8"/>
  <c r="AI121" i="8"/>
  <c r="Y109" i="8"/>
  <c r="AI109" i="8"/>
  <c r="Z97" i="8"/>
  <c r="AJ97" i="8"/>
  <c r="Y85" i="8"/>
  <c r="AI85" i="8"/>
  <c r="Y73" i="8"/>
  <c r="AI73" i="8"/>
  <c r="AI897" i="8"/>
  <c r="AI867" i="8"/>
  <c r="AI840" i="8"/>
  <c r="AI810" i="8"/>
  <c r="AI777" i="8"/>
  <c r="AI741" i="8"/>
  <c r="AI699" i="8"/>
  <c r="AI651" i="8"/>
  <c r="AI603" i="8"/>
  <c r="AI555" i="8"/>
  <c r="AI507" i="8"/>
  <c r="AI459" i="8"/>
  <c r="AI411" i="8"/>
  <c r="AI363" i="8"/>
  <c r="AI315" i="8"/>
  <c r="AJ100" i="8"/>
  <c r="Y197" i="8"/>
  <c r="AI197" i="8"/>
  <c r="Y185" i="8"/>
  <c r="AI185" i="8"/>
  <c r="Y173" i="8"/>
  <c r="AI173" i="8"/>
  <c r="Y161" i="8"/>
  <c r="AI161" i="8"/>
  <c r="Y149" i="8"/>
  <c r="AI149" i="8"/>
  <c r="Y137" i="8"/>
  <c r="AI137" i="8"/>
  <c r="Y125" i="8"/>
  <c r="AI125" i="8"/>
  <c r="Y113" i="8"/>
  <c r="AI113" i="8"/>
  <c r="Y89" i="8"/>
  <c r="AI89" i="8"/>
  <c r="Z77" i="8"/>
  <c r="AJ77" i="8"/>
  <c r="Z65" i="8"/>
  <c r="AJ65" i="8"/>
  <c r="Y41" i="8"/>
  <c r="AI41" i="8"/>
  <c r="Z29" i="8"/>
  <c r="AJ29" i="8"/>
  <c r="Y17" i="8"/>
  <c r="AI17" i="8"/>
  <c r="Z5" i="8"/>
  <c r="AJ5" i="8"/>
  <c r="AI95" i="8"/>
  <c r="AI65" i="8"/>
  <c r="AI37" i="8"/>
  <c r="AJ86" i="8"/>
  <c r="Z316" i="8"/>
  <c r="AJ316" i="8"/>
  <c r="Y304" i="8"/>
  <c r="AI304" i="8"/>
  <c r="Y292" i="8"/>
  <c r="AI292" i="8"/>
  <c r="Y280" i="8"/>
  <c r="AI280" i="8"/>
  <c r="Y268" i="8"/>
  <c r="AI268" i="8"/>
  <c r="Y256" i="8"/>
  <c r="AI256" i="8"/>
  <c r="Y244" i="8"/>
  <c r="AI244" i="8"/>
  <c r="Y232" i="8"/>
  <c r="AI232" i="8"/>
  <c r="Y220" i="8"/>
  <c r="AI220" i="8"/>
  <c r="Y208" i="8"/>
  <c r="AI208" i="8"/>
  <c r="Y196" i="8"/>
  <c r="AI196" i="8"/>
  <c r="Y184" i="8"/>
  <c r="AI184" i="8"/>
  <c r="Y172" i="8"/>
  <c r="AI172" i="8"/>
  <c r="Y160" i="8"/>
  <c r="AI160" i="8"/>
  <c r="Y148" i="8"/>
  <c r="AI148" i="8"/>
  <c r="Y136" i="8"/>
  <c r="AI136" i="8"/>
  <c r="Y124" i="8"/>
  <c r="AI124" i="8"/>
  <c r="Y112" i="8"/>
  <c r="AI112" i="8"/>
  <c r="Y88" i="8"/>
  <c r="AI88" i="8"/>
  <c r="Y76" i="8"/>
  <c r="AI76" i="8"/>
  <c r="Z64" i="8"/>
  <c r="AJ64" i="8"/>
  <c r="Y52" i="8"/>
  <c r="AI52" i="8"/>
  <c r="Y40" i="8"/>
  <c r="AI40" i="8"/>
  <c r="Z28" i="8"/>
  <c r="AJ28" i="8"/>
  <c r="Y16" i="8"/>
  <c r="AI16" i="8"/>
  <c r="Y4" i="8"/>
  <c r="AI4" i="8"/>
  <c r="AI64" i="8"/>
  <c r="AI308" i="8"/>
  <c r="AI263" i="8"/>
  <c r="AI239" i="8"/>
  <c r="AI215" i="8"/>
  <c r="AI191" i="8"/>
  <c r="AI167" i="8"/>
  <c r="AI143" i="8"/>
  <c r="AI119" i="8"/>
  <c r="AI35" i="8"/>
  <c r="AI5" i="8"/>
  <c r="AJ263" i="8"/>
  <c r="AJ167" i="8"/>
  <c r="Y302" i="8"/>
  <c r="AI302" i="8"/>
  <c r="Y290" i="8"/>
  <c r="AI290" i="8"/>
  <c r="Y278" i="8"/>
  <c r="AI278" i="8"/>
  <c r="Y266" i="8"/>
  <c r="AI266" i="8"/>
  <c r="Y254" i="8"/>
  <c r="AI254" i="8"/>
  <c r="Y242" i="8"/>
  <c r="AI242" i="8"/>
  <c r="Y230" i="8"/>
  <c r="AI230" i="8"/>
  <c r="Y218" i="8"/>
  <c r="AI218" i="8"/>
  <c r="Y206" i="8"/>
  <c r="AI206" i="8"/>
  <c r="Y194" i="8"/>
  <c r="AI194" i="8"/>
  <c r="Y182" i="8"/>
  <c r="AI182" i="8"/>
  <c r="Y170" i="8"/>
  <c r="AI170" i="8"/>
  <c r="Y158" i="8"/>
  <c r="AI158" i="8"/>
  <c r="Y146" i="8"/>
  <c r="AI146" i="8"/>
  <c r="Y134" i="8"/>
  <c r="AI134" i="8"/>
  <c r="Y122" i="8"/>
  <c r="AI122" i="8"/>
  <c r="Y110" i="8"/>
  <c r="AI110" i="8"/>
  <c r="Y98" i="8"/>
  <c r="AI98" i="8"/>
  <c r="Y74" i="8"/>
  <c r="AI74" i="8"/>
  <c r="Y62" i="8"/>
  <c r="AI62" i="8"/>
  <c r="Z50" i="8"/>
  <c r="AJ50" i="8"/>
  <c r="Y38" i="8"/>
  <c r="AI38" i="8"/>
  <c r="Y26" i="8"/>
  <c r="AI26" i="8"/>
  <c r="Z14" i="8"/>
  <c r="AJ14" i="8"/>
  <c r="AI572" i="8"/>
  <c r="AI560" i="8"/>
  <c r="AI548" i="8"/>
  <c r="AI536" i="8"/>
  <c r="AI524" i="8"/>
  <c r="AI512" i="8"/>
  <c r="AI500" i="8"/>
  <c r="AI488" i="8"/>
  <c r="AI476" i="8"/>
  <c r="AI464" i="8"/>
  <c r="AI452" i="8"/>
  <c r="AI440" i="8"/>
  <c r="AI428" i="8"/>
  <c r="AI416" i="8"/>
  <c r="AI404" i="8"/>
  <c r="AI392" i="8"/>
  <c r="AI380" i="8"/>
  <c r="AI368" i="8"/>
  <c r="AI356" i="8"/>
  <c r="AI344" i="8"/>
  <c r="AI332" i="8"/>
  <c r="AI320" i="8"/>
  <c r="AI59" i="8"/>
  <c r="AI29" i="8"/>
  <c r="Y61" i="8"/>
  <c r="AI61" i="8"/>
  <c r="Z49" i="8"/>
  <c r="AJ49" i="8"/>
  <c r="Z25" i="8"/>
  <c r="AJ25" i="8"/>
  <c r="Y13" i="8"/>
  <c r="AI13" i="8"/>
  <c r="AI86" i="8"/>
  <c r="AI28" i="8"/>
  <c r="AJ53" i="8"/>
  <c r="AI83" i="8"/>
  <c r="AI53" i="8"/>
  <c r="AI25" i="8"/>
  <c r="Z251" i="8"/>
  <c r="AJ251" i="8"/>
  <c r="Z239" i="8"/>
  <c r="AJ239" i="8"/>
  <c r="Z227" i="8"/>
  <c r="AJ227" i="8"/>
  <c r="Z203" i="8"/>
  <c r="AJ203" i="8"/>
  <c r="Z191" i="8"/>
  <c r="AJ191" i="8"/>
  <c r="Z179" i="8"/>
  <c r="AJ179" i="8"/>
  <c r="Z155" i="8"/>
  <c r="AJ155" i="8"/>
  <c r="Z143" i="8"/>
  <c r="AJ143" i="8"/>
  <c r="Z131" i="8"/>
  <c r="AJ131" i="8"/>
  <c r="Z107" i="8"/>
  <c r="AJ107" i="8"/>
  <c r="Z95" i="8"/>
  <c r="AJ95" i="8"/>
  <c r="Z83" i="8"/>
  <c r="AJ83" i="8"/>
  <c r="Y71" i="8"/>
  <c r="AI71" i="8"/>
  <c r="Z59" i="8"/>
  <c r="AJ59" i="8"/>
  <c r="Y47" i="8"/>
  <c r="AI47" i="8"/>
  <c r="Z35" i="8"/>
  <c r="AJ35" i="8"/>
  <c r="Z11" i="8"/>
  <c r="AJ11" i="8"/>
  <c r="AI23" i="8"/>
  <c r="Y10" i="8"/>
  <c r="AI10" i="8"/>
  <c r="AI316" i="8"/>
  <c r="AI50" i="8"/>
  <c r="AI22" i="8"/>
  <c r="AJ37" i="8"/>
  <c r="AI49" i="8"/>
  <c r="AJ215" i="8"/>
  <c r="AJ119" i="8"/>
  <c r="AJ23" i="8"/>
  <c r="Z560" i="8"/>
  <c r="AJ560" i="8"/>
  <c r="Z548" i="8"/>
  <c r="AJ548" i="8"/>
  <c r="Z536" i="8"/>
  <c r="AJ536" i="8"/>
  <c r="Z524" i="8"/>
  <c r="AJ524" i="8"/>
  <c r="Z512" i="8"/>
  <c r="AJ512" i="8"/>
  <c r="Z500" i="8"/>
  <c r="AJ500" i="8"/>
  <c r="Z488" i="8"/>
  <c r="AJ488" i="8"/>
  <c r="Z476" i="8"/>
  <c r="AJ476" i="8"/>
  <c r="Z464" i="8"/>
  <c r="AJ464" i="8"/>
  <c r="Z452" i="8"/>
  <c r="AJ452" i="8"/>
  <c r="Z440" i="8"/>
  <c r="AJ440" i="8"/>
  <c r="Z428" i="8"/>
  <c r="AJ428" i="8"/>
  <c r="Z416" i="8"/>
  <c r="AJ416" i="8"/>
  <c r="Z404" i="8"/>
  <c r="AJ404" i="8"/>
  <c r="Z392" i="8"/>
  <c r="AJ392" i="8"/>
  <c r="Z380" i="8"/>
  <c r="AJ380" i="8"/>
  <c r="Z368" i="8"/>
  <c r="AJ368" i="8"/>
  <c r="Z356" i="8"/>
  <c r="AJ356" i="8"/>
  <c r="Z344" i="8"/>
  <c r="AJ344" i="8"/>
  <c r="Z332" i="8"/>
  <c r="AJ332" i="8"/>
  <c r="Z320" i="8"/>
  <c r="AJ320" i="8"/>
  <c r="Z308" i="8"/>
  <c r="AJ308" i="8"/>
  <c r="Y296" i="8"/>
  <c r="AI296" i="8"/>
  <c r="Y284" i="8"/>
  <c r="AI284" i="8"/>
  <c r="Y272" i="8"/>
  <c r="AI272" i="8"/>
  <c r="Y260" i="8"/>
  <c r="AI260" i="8"/>
  <c r="Y248" i="8"/>
  <c r="AI248" i="8"/>
  <c r="Y236" i="8"/>
  <c r="AI236" i="8"/>
  <c r="Y224" i="8"/>
  <c r="AI224" i="8"/>
  <c r="Y212" i="8"/>
  <c r="AI212" i="8"/>
  <c r="Y200" i="8"/>
  <c r="AI200" i="8"/>
  <c r="Y188" i="8"/>
  <c r="AI188" i="8"/>
  <c r="Y176" i="8"/>
  <c r="AI176" i="8"/>
  <c r="Y164" i="8"/>
  <c r="AI164" i="8"/>
  <c r="Y152" i="8"/>
  <c r="AI152" i="8"/>
  <c r="Y140" i="8"/>
  <c r="AI140" i="8"/>
  <c r="Y128" i="8"/>
  <c r="AI128" i="8"/>
  <c r="Y116" i="8"/>
  <c r="AI116" i="8"/>
  <c r="Y104" i="8"/>
  <c r="AI104" i="8"/>
  <c r="Y92" i="8"/>
  <c r="AI92" i="8"/>
  <c r="Y80" i="8"/>
  <c r="AI80" i="8"/>
  <c r="Y68" i="8"/>
  <c r="AI68" i="8"/>
  <c r="Y56" i="8"/>
  <c r="AI56" i="8"/>
  <c r="Y44" i="8"/>
  <c r="AI44" i="8"/>
  <c r="Y32" i="8"/>
  <c r="AI32" i="8"/>
  <c r="Y20" i="8"/>
  <c r="AI20" i="8"/>
  <c r="Y8" i="8"/>
  <c r="AI8" i="8"/>
  <c r="AI314" i="8"/>
  <c r="AI101" i="8"/>
  <c r="AJ22" i="8"/>
  <c r="AC2" i="8"/>
  <c r="AC755" i="8"/>
  <c r="AC587" i="8"/>
  <c r="AC119" i="8"/>
  <c r="AC179" i="8"/>
  <c r="AC191" i="8"/>
  <c r="AC323" i="8"/>
  <c r="AC491" i="8"/>
  <c r="AC671" i="8"/>
  <c r="AC779" i="8"/>
  <c r="AC59" i="8"/>
  <c r="AC263" i="8"/>
  <c r="AC407" i="8"/>
  <c r="AC11" i="8"/>
  <c r="AC23" i="8"/>
  <c r="AC35" i="8"/>
  <c r="AC47" i="8"/>
  <c r="AC239" i="8"/>
  <c r="AC901" i="8"/>
  <c r="AC889" i="8"/>
  <c r="AC877" i="8"/>
  <c r="AC865" i="8"/>
  <c r="AC853" i="8"/>
  <c r="AC805" i="8"/>
  <c r="AC793" i="8"/>
  <c r="AC769" i="8"/>
  <c r="AC757" i="8"/>
  <c r="AC745" i="8"/>
  <c r="AC733" i="8"/>
  <c r="AC697" i="8"/>
  <c r="AC649" i="8"/>
  <c r="AC637" i="8"/>
  <c r="AC625" i="8"/>
  <c r="AC613" i="8"/>
  <c r="AC601" i="8"/>
  <c r="AC553" i="8"/>
  <c r="AC541" i="8"/>
  <c r="AC529" i="8"/>
  <c r="AC517" i="8"/>
  <c r="AC505" i="8"/>
  <c r="AC469" i="8"/>
  <c r="AC373" i="8"/>
  <c r="AC361" i="8"/>
  <c r="AC349" i="8"/>
  <c r="AC229" i="8"/>
  <c r="AC217" i="8"/>
  <c r="AC205" i="8"/>
  <c r="AC133" i="8"/>
  <c r="AC109" i="8"/>
  <c r="AC841" i="8"/>
  <c r="AC313" i="8"/>
  <c r="AC577" i="8"/>
  <c r="AC457" i="8"/>
  <c r="AC253" i="8"/>
  <c r="AC899" i="8"/>
  <c r="AC887" i="8"/>
  <c r="AC875" i="8"/>
  <c r="AC863" i="8"/>
  <c r="AC839" i="8"/>
  <c r="AC827" i="8"/>
  <c r="AC815" i="8"/>
  <c r="AC803" i="8"/>
  <c r="AC791" i="8"/>
  <c r="AC767" i="8"/>
  <c r="AC743" i="8"/>
  <c r="AC719" i="8"/>
  <c r="AC707" i="8"/>
  <c r="AC695" i="8"/>
  <c r="AC683" i="8"/>
  <c r="AC659" i="8"/>
  <c r="AC647" i="8"/>
  <c r="AC635" i="8"/>
  <c r="AC623" i="8"/>
  <c r="AC611" i="8"/>
  <c r="AC599" i="8"/>
  <c r="AC575" i="8"/>
  <c r="AC563" i="8"/>
  <c r="AC539" i="8"/>
  <c r="AC527" i="8"/>
  <c r="AC515" i="8"/>
  <c r="AC479" i="8"/>
  <c r="AC467" i="8"/>
  <c r="AC455" i="8"/>
  <c r="AC443" i="8"/>
  <c r="AC431" i="8"/>
  <c r="AC419" i="8"/>
  <c r="AC395" i="8"/>
  <c r="AC383" i="8"/>
  <c r="AC371" i="8"/>
  <c r="AC359" i="8"/>
  <c r="AC347" i="8"/>
  <c r="AC335" i="8"/>
  <c r="AC311" i="8"/>
  <c r="AC299" i="8"/>
  <c r="AC287" i="8"/>
  <c r="AC275" i="8"/>
  <c r="AC251" i="8"/>
  <c r="AC227" i="8"/>
  <c r="AC215" i="8"/>
  <c r="AC203" i="8"/>
  <c r="AC167" i="8"/>
  <c r="AC155" i="8"/>
  <c r="AC143" i="8"/>
  <c r="AC131" i="8"/>
  <c r="AC107" i="8"/>
  <c r="AC95" i="8"/>
  <c r="AC83" i="8"/>
  <c r="AC71" i="8"/>
  <c r="AC289" i="8"/>
  <c r="AC589" i="8"/>
  <c r="AC445" i="8"/>
  <c r="AC433" i="8"/>
  <c r="AC421" i="8"/>
  <c r="AC409" i="8"/>
  <c r="AC277" i="8"/>
  <c r="AC301" i="8"/>
  <c r="AC503" i="8"/>
  <c r="AC265" i="8"/>
  <c r="AC709" i="8"/>
  <c r="AC397" i="8"/>
  <c r="AC241" i="8"/>
  <c r="AC73" i="8"/>
  <c r="AC900" i="8"/>
  <c r="AC888" i="8"/>
  <c r="AC876" i="8"/>
  <c r="AC864" i="8"/>
  <c r="AC852" i="8"/>
  <c r="AC840" i="8"/>
  <c r="AC828" i="8"/>
  <c r="AC816" i="8"/>
  <c r="AC804" i="8"/>
  <c r="AC792" i="8"/>
  <c r="AC768" i="8"/>
  <c r="AC756" i="8"/>
  <c r="AC744" i="8"/>
  <c r="AC732" i="8"/>
  <c r="AC720" i="8"/>
  <c r="AC708" i="8"/>
  <c r="AC648" i="8"/>
  <c r="AC636" i="8"/>
  <c r="AC624" i="8"/>
  <c r="AC612" i="8"/>
  <c r="AC588" i="8"/>
  <c r="AC576" i="8"/>
  <c r="AC564" i="8"/>
  <c r="AC552" i="8"/>
  <c r="AC540" i="8"/>
  <c r="AC528" i="8"/>
  <c r="AC516" i="8"/>
  <c r="AC468" i="8"/>
  <c r="AC456" i="8"/>
  <c r="AC444" i="8"/>
  <c r="AC432" i="8"/>
  <c r="AC420" i="8"/>
  <c r="AC408" i="8"/>
  <c r="AC396" i="8"/>
  <c r="AC384" i="8"/>
  <c r="AC372" i="8"/>
  <c r="AC360" i="8"/>
  <c r="AC348" i="8"/>
  <c r="AC336" i="8"/>
  <c r="AC312" i="8"/>
  <c r="AC300" i="8"/>
  <c r="AC288" i="8"/>
  <c r="AC276" i="8"/>
  <c r="AC264" i="8"/>
  <c r="AC240" i="8"/>
  <c r="AC228" i="8"/>
  <c r="AC216" i="8"/>
  <c r="AC204" i="8"/>
  <c r="AC168" i="8"/>
  <c r="AC156" i="8"/>
  <c r="AC132" i="8"/>
  <c r="AC108" i="8"/>
  <c r="AC96" i="8"/>
  <c r="AC84" i="8"/>
  <c r="AC72" i="8"/>
  <c r="AC60" i="8"/>
  <c r="AC157" i="8"/>
  <c r="AC97" i="8"/>
  <c r="AC829" i="8"/>
  <c r="AC817" i="8"/>
  <c r="AC565" i="8"/>
  <c r="AC169" i="8"/>
  <c r="AC85" i="8"/>
  <c r="AC898" i="8"/>
  <c r="AC886" i="8"/>
  <c r="AC874" i="8"/>
  <c r="AC862" i="8"/>
  <c r="AC850" i="8"/>
  <c r="AC838" i="8"/>
  <c r="AC826" i="8"/>
  <c r="AC814" i="8"/>
  <c r="AC802" i="8"/>
  <c r="AC766" i="8"/>
  <c r="AC754" i="8"/>
  <c r="AC742" i="8"/>
  <c r="AC730" i="8"/>
  <c r="AC718" i="8"/>
  <c r="AC658" i="8"/>
  <c r="AC646" i="8"/>
  <c r="AC622" i="8"/>
  <c r="AC610" i="8"/>
  <c r="AC598" i="8"/>
  <c r="AC586" i="8"/>
  <c r="AC574" i="8"/>
  <c r="AC562" i="8"/>
  <c r="AC550" i="8"/>
  <c r="AC538" i="8"/>
  <c r="AC526" i="8"/>
  <c r="AC514" i="8"/>
  <c r="AC478" i="8"/>
  <c r="AC466" i="8"/>
  <c r="AC454" i="8"/>
  <c r="AC442" i="8"/>
  <c r="AC430" i="8"/>
  <c r="AC418" i="8"/>
  <c r="AC406" i="8"/>
  <c r="AC394" i="8"/>
  <c r="AC382" i="8"/>
  <c r="AC370" i="8"/>
  <c r="AC358" i="8"/>
  <c r="AC346" i="8"/>
  <c r="AC310" i="8"/>
  <c r="AC298" i="8"/>
  <c r="AC286" i="8"/>
  <c r="AC262" i="8"/>
  <c r="AC250" i="8"/>
  <c r="AC238" i="8"/>
  <c r="AC214" i="8"/>
  <c r="AC202" i="8"/>
  <c r="AC178" i="8"/>
  <c r="AC166" i="8"/>
  <c r="AC154" i="8"/>
  <c r="AC142" i="8"/>
  <c r="AC130" i="8"/>
  <c r="AC106" i="8"/>
  <c r="AC94" i="8"/>
  <c r="AC82" i="8"/>
  <c r="AC70" i="8"/>
  <c r="AC385" i="8"/>
  <c r="AC145" i="8"/>
  <c r="AC61" i="8"/>
  <c r="AC897" i="8"/>
  <c r="AC885" i="8"/>
  <c r="AC873" i="8"/>
  <c r="AC861" i="8"/>
  <c r="AC849" i="8"/>
  <c r="AC837" i="8"/>
  <c r="AC825" i="8"/>
  <c r="AC813" i="8"/>
  <c r="AC801" i="8"/>
  <c r="AC765" i="8"/>
  <c r="AC753" i="8"/>
  <c r="AC741" i="8"/>
  <c r="AC729" i="8"/>
  <c r="AC717" i="8"/>
  <c r="AC705" i="8"/>
  <c r="AC657" i="8"/>
  <c r="AC645" i="8"/>
  <c r="AC633" i="8"/>
  <c r="AC621" i="8"/>
  <c r="AC609" i="8"/>
  <c r="AC597" i="8"/>
  <c r="AC585" i="8"/>
  <c r="AC561" i="8"/>
  <c r="AC549" i="8"/>
  <c r="AC537" i="8"/>
  <c r="AC525" i="8"/>
  <c r="AC513" i="8"/>
  <c r="AC477" i="8"/>
  <c r="AC465" i="8"/>
  <c r="AC453" i="8"/>
  <c r="AC441" i="8"/>
  <c r="AC429" i="8"/>
  <c r="AC417" i="8"/>
  <c r="AC405" i="8"/>
  <c r="AC393" i="8"/>
  <c r="AC381" i="8"/>
  <c r="AC369" i="8"/>
  <c r="AC357" i="8"/>
  <c r="AC345" i="8"/>
  <c r="AC309" i="8"/>
  <c r="AC297" i="8"/>
  <c r="AC285" i="8"/>
  <c r="AC273" i="8"/>
  <c r="AC261" i="8"/>
  <c r="AC249" i="8"/>
  <c r="AC237" i="8"/>
  <c r="AC225" i="8"/>
  <c r="AC213" i="8"/>
  <c r="AC201" i="8"/>
  <c r="AC177" i="8"/>
  <c r="AC165" i="8"/>
  <c r="AC153" i="8"/>
  <c r="AC141" i="8"/>
  <c r="AC105" i="8"/>
  <c r="AC93" i="8"/>
  <c r="AC81" i="8"/>
  <c r="AC69" i="8"/>
  <c r="AC896" i="8"/>
  <c r="AC884" i="8"/>
  <c r="AC872" i="8"/>
  <c r="AC860" i="8"/>
  <c r="AC848" i="8"/>
  <c r="AC836" i="8"/>
  <c r="AC824" i="8"/>
  <c r="AC812" i="8"/>
  <c r="AC800" i="8"/>
  <c r="AC764" i="8"/>
  <c r="AC752" i="8"/>
  <c r="AC740" i="8"/>
  <c r="AC728" i="8"/>
  <c r="AC716" i="8"/>
  <c r="AC704" i="8"/>
  <c r="AC656" i="8"/>
  <c r="AC644" i="8"/>
  <c r="AC632" i="8"/>
  <c r="AC620" i="8"/>
  <c r="AC608" i="8"/>
  <c r="AC596" i="8"/>
  <c r="AC584" i="8"/>
  <c r="AC572" i="8"/>
  <c r="AC560" i="8"/>
  <c r="AC548" i="8"/>
  <c r="AC536" i="8"/>
  <c r="AC524" i="8"/>
  <c r="AC512" i="8"/>
  <c r="AC476" i="8"/>
  <c r="AC464" i="8"/>
  <c r="AC452" i="8"/>
  <c r="AC440" i="8"/>
  <c r="AC428" i="8"/>
  <c r="AC416" i="8"/>
  <c r="AC404" i="8"/>
  <c r="AC392" i="8"/>
  <c r="AC380" i="8"/>
  <c r="AC368" i="8"/>
  <c r="AC356" i="8"/>
  <c r="AC344" i="8"/>
  <c r="AC308" i="8"/>
  <c r="AC296" i="8"/>
  <c r="AC284" i="8"/>
  <c r="AC272" i="8"/>
  <c r="AC260" i="8"/>
  <c r="AC248" i="8"/>
  <c r="AC236" i="8"/>
  <c r="AC224" i="8"/>
  <c r="AC212" i="8"/>
  <c r="AC176" i="8"/>
  <c r="AC164" i="8"/>
  <c r="AC152" i="8"/>
  <c r="AC140" i="8"/>
  <c r="AC128" i="8"/>
  <c r="AC104" i="8"/>
  <c r="AC80" i="8"/>
  <c r="AC68" i="8"/>
  <c r="AC56" i="8"/>
  <c r="AC895" i="8"/>
  <c r="AC883" i="8"/>
  <c r="AC871" i="8"/>
  <c r="AC859" i="8"/>
  <c r="AC847" i="8"/>
  <c r="AC835" i="8"/>
  <c r="AC823" i="8"/>
  <c r="AC811" i="8"/>
  <c r="AC799" i="8"/>
  <c r="AC775" i="8"/>
  <c r="AC763" i="8"/>
  <c r="AC751" i="8"/>
  <c r="AC739" i="8"/>
  <c r="AC727" i="8"/>
  <c r="AC715" i="8"/>
  <c r="AC703" i="8"/>
  <c r="AC655" i="8"/>
  <c r="AC643" i="8"/>
  <c r="AC631" i="8"/>
  <c r="AC619" i="8"/>
  <c r="AC607" i="8"/>
  <c r="AC595" i="8"/>
  <c r="AC583" i="8"/>
  <c r="AC571" i="8"/>
  <c r="AC559" i="8"/>
  <c r="AC547" i="8"/>
  <c r="AC535" i="8"/>
  <c r="AC523" i="8"/>
  <c r="AC511" i="8"/>
  <c r="AC475" i="8"/>
  <c r="AC463" i="8"/>
  <c r="AC451" i="8"/>
  <c r="AC439" i="8"/>
  <c r="AC427" i="8"/>
  <c r="AC415" i="8"/>
  <c r="AC403" i="8"/>
  <c r="AC391" i="8"/>
  <c r="AC367" i="8"/>
  <c r="AC355" i="8"/>
  <c r="AC343" i="8"/>
  <c r="AC307" i="8"/>
  <c r="AC295" i="8"/>
  <c r="AC283" i="8"/>
  <c r="AC271" i="8"/>
  <c r="AC259" i="8"/>
  <c r="AC247" i="8"/>
  <c r="AC235" i="8"/>
  <c r="AC223" i="8"/>
  <c r="AC211" i="8"/>
  <c r="AC175" i="8"/>
  <c r="AC163" i="8"/>
  <c r="AC151" i="8"/>
  <c r="AC139" i="8"/>
  <c r="AC127" i="8"/>
  <c r="AC103" i="8"/>
  <c r="AC91" i="8"/>
  <c r="AC79" i="8"/>
  <c r="AC67" i="8"/>
  <c r="AC7" i="8"/>
  <c r="AC894" i="8"/>
  <c r="AC882" i="8"/>
  <c r="AC870" i="8"/>
  <c r="AC858" i="8"/>
  <c r="AC846" i="8"/>
  <c r="AC834" i="8"/>
  <c r="AC822" i="8"/>
  <c r="AC810" i="8"/>
  <c r="AC798" i="8"/>
  <c r="AC774" i="8"/>
  <c r="AC762" i="8"/>
  <c r="AC750" i="8"/>
  <c r="AC738" i="8"/>
  <c r="AC726" i="8"/>
  <c r="AC702" i="8"/>
  <c r="AC654" i="8"/>
  <c r="AC642" i="8"/>
  <c r="AC630" i="8"/>
  <c r="AC618" i="8"/>
  <c r="AC606" i="8"/>
  <c r="AC594" i="8"/>
  <c r="AC582" i="8"/>
  <c r="AC570" i="8"/>
  <c r="AC558" i="8"/>
  <c r="AC546" i="8"/>
  <c r="AC534" i="8"/>
  <c r="AC522" i="8"/>
  <c r="AC510" i="8"/>
  <c r="AC474" i="8"/>
  <c r="AC462" i="8"/>
  <c r="AC450" i="8"/>
  <c r="AC438" i="8"/>
  <c r="AC426" i="8"/>
  <c r="AC414" i="8"/>
  <c r="AC402" i="8"/>
  <c r="AC390" i="8"/>
  <c r="AC378" i="8"/>
  <c r="AC366" i="8"/>
  <c r="AC354" i="8"/>
  <c r="AC342" i="8"/>
  <c r="AC306" i="8"/>
  <c r="AC294" i="8"/>
  <c r="AC270" i="8"/>
  <c r="AC258" i="8"/>
  <c r="AC246" i="8"/>
  <c r="AC234" i="8"/>
  <c r="AC222" i="8"/>
  <c r="AC210" i="8"/>
  <c r="AC174" i="8"/>
  <c r="AC162" i="8"/>
  <c r="AC150" i="8"/>
  <c r="AC138" i="8"/>
  <c r="AC126" i="8"/>
  <c r="AC102" i="8"/>
  <c r="AC90" i="8"/>
  <c r="AC78" i="8"/>
  <c r="AC66" i="8"/>
  <c r="AC6" i="8"/>
  <c r="AC893" i="8"/>
  <c r="AC881" i="8"/>
  <c r="AC869" i="8"/>
  <c r="AC857" i="8"/>
  <c r="AC845" i="8"/>
  <c r="AC833" i="8"/>
  <c r="AC821" i="8"/>
  <c r="AC809" i="8"/>
  <c r="AC797" i="8"/>
  <c r="AC785" i="8"/>
  <c r="AC773" i="8"/>
  <c r="AC761" i="8"/>
  <c r="AC749" i="8"/>
  <c r="AC737" i="8"/>
  <c r="AC725" i="8"/>
  <c r="AC713" i="8"/>
  <c r="AC701" i="8"/>
  <c r="AC689" i="8"/>
  <c r="AC677" i="8"/>
  <c r="AC665" i="8"/>
  <c r="AC653" i="8"/>
  <c r="AC641" i="8"/>
  <c r="AC629" i="8"/>
  <c r="AC617" i="8"/>
  <c r="AC605" i="8"/>
  <c r="AC593" i="8"/>
  <c r="AC581" i="8"/>
  <c r="AC569" i="8"/>
  <c r="AC557" i="8"/>
  <c r="AC545" i="8"/>
  <c r="AC533" i="8"/>
  <c r="AC521" i="8"/>
  <c r="AC509" i="8"/>
  <c r="AC497" i="8"/>
  <c r="AC485" i="8"/>
  <c r="AC473" i="8"/>
  <c r="AC461" i="8"/>
  <c r="AC449" i="8"/>
  <c r="AC437" i="8"/>
  <c r="AC413" i="8"/>
  <c r="AC389" i="8"/>
  <c r="AC377" i="8"/>
  <c r="AC365" i="8"/>
  <c r="AC353" i="8"/>
  <c r="AC341" i="8"/>
  <c r="AC329" i="8"/>
  <c r="AC317" i="8"/>
  <c r="AC305" i="8"/>
  <c r="AC293" i="8"/>
  <c r="AC281" i="8"/>
  <c r="AC269" i="8"/>
  <c r="AC257" i="8"/>
  <c r="AC245" i="8"/>
  <c r="AC233" i="8"/>
  <c r="AC221" i="8"/>
  <c r="AC209" i="8"/>
  <c r="AC197" i="8"/>
  <c r="AC185" i="8"/>
  <c r="AC173" i="8"/>
  <c r="AC161" i="8"/>
  <c r="AC149" i="8"/>
  <c r="AC137" i="8"/>
  <c r="AC113" i="8"/>
  <c r="AC101" i="8"/>
  <c r="AC89" i="8"/>
  <c r="AC77" i="8"/>
  <c r="AC65" i="8"/>
  <c r="AC53" i="8"/>
  <c r="AC41" i="8"/>
  <c r="AC29" i="8"/>
  <c r="AC17" i="8"/>
  <c r="AC5" i="8"/>
  <c r="AC892" i="8"/>
  <c r="AC880" i="8"/>
  <c r="AC868" i="8"/>
  <c r="AC856" i="8"/>
  <c r="AC844" i="8"/>
  <c r="AC832" i="8"/>
  <c r="AC820" i="8"/>
  <c r="AC808" i="8"/>
  <c r="AC796" i="8"/>
  <c r="AC784" i="8"/>
  <c r="AC772" i="8"/>
  <c r="AC760" i="8"/>
  <c r="AC748" i="8"/>
  <c r="AC736" i="8"/>
  <c r="AC724" i="8"/>
  <c r="AC712" i="8"/>
  <c r="AC700" i="8"/>
  <c r="AC688" i="8"/>
  <c r="AC676" i="8"/>
  <c r="AC664" i="8"/>
  <c r="AC652" i="8"/>
  <c r="AC640" i="8"/>
  <c r="AC628" i="8"/>
  <c r="AC616" i="8"/>
  <c r="AC604" i="8"/>
  <c r="AC592" i="8"/>
  <c r="AC580" i="8"/>
  <c r="AC568" i="8"/>
  <c r="AC556" i="8"/>
  <c r="AC544" i="8"/>
  <c r="AC532" i="8"/>
  <c r="AC520" i="8"/>
  <c r="AC508" i="8"/>
  <c r="AC496" i="8"/>
  <c r="AC484" i="8"/>
  <c r="AC472" i="8"/>
  <c r="AC460" i="8"/>
  <c r="AC448" i="8"/>
  <c r="AC436" i="8"/>
  <c r="AC424" i="8"/>
  <c r="AC412" i="8"/>
  <c r="AC400" i="8"/>
  <c r="AC388" i="8"/>
  <c r="AC376" i="8"/>
  <c r="AC364" i="8"/>
  <c r="AC352" i="8"/>
  <c r="AC340" i="8"/>
  <c r="AC328" i="8"/>
  <c r="AC304" i="8"/>
  <c r="AC292" i="8"/>
  <c r="AC280" i="8"/>
  <c r="AC268" i="8"/>
  <c r="AC256" i="8"/>
  <c r="AC244" i="8"/>
  <c r="AC232" i="8"/>
  <c r="AC220" i="8"/>
  <c r="AC208" i="8"/>
  <c r="AC196" i="8"/>
  <c r="AC160" i="8"/>
  <c r="AC148" i="8"/>
  <c r="AC136" i="8"/>
  <c r="AC112" i="8"/>
  <c r="AC100" i="8"/>
  <c r="AC88" i="8"/>
  <c r="AC76" i="8"/>
  <c r="AC64" i="8"/>
  <c r="AC52" i="8"/>
  <c r="AC40" i="8"/>
  <c r="AC28" i="8"/>
  <c r="AC16" i="8"/>
  <c r="AC4" i="8"/>
  <c r="AC891" i="8"/>
  <c r="AC879" i="8"/>
  <c r="AC867" i="8"/>
  <c r="AC855" i="8"/>
  <c r="AC843" i="8"/>
  <c r="AC831" i="8"/>
  <c r="AC819" i="8"/>
  <c r="AC807" i="8"/>
  <c r="AC795" i="8"/>
  <c r="AC783" i="8"/>
  <c r="AC771" i="8"/>
  <c r="AC759" i="8"/>
  <c r="AC747" i="8"/>
  <c r="AC735" i="8"/>
  <c r="AC723" i="8"/>
  <c r="AC711" i="8"/>
  <c r="AC699" i="8"/>
  <c r="AC687" i="8"/>
  <c r="AC651" i="8"/>
  <c r="AC639" i="8"/>
  <c r="AC627" i="8"/>
  <c r="AC615" i="8"/>
  <c r="AC603" i="8"/>
  <c r="AC591" i="8"/>
  <c r="AC579" i="8"/>
  <c r="AC567" i="8"/>
  <c r="AC555" i="8"/>
  <c r="AC543" i="8"/>
  <c r="AC531" i="8"/>
  <c r="AC519" i="8"/>
  <c r="AC507" i="8"/>
  <c r="AC471" i="8"/>
  <c r="AC459" i="8"/>
  <c r="AC447" i="8"/>
  <c r="AC435" i="8"/>
  <c r="AC423" i="8"/>
  <c r="AC411" i="8"/>
  <c r="AC399" i="8"/>
  <c r="AC387" i="8"/>
  <c r="AC363" i="8"/>
  <c r="AC351" i="8"/>
  <c r="AC339" i="8"/>
  <c r="AC315" i="8"/>
  <c r="AC303" i="8"/>
  <c r="AC291" i="8"/>
  <c r="AC279" i="8"/>
  <c r="AC267" i="8"/>
  <c r="AC255" i="8"/>
  <c r="AC243" i="8"/>
  <c r="AC231" i="8"/>
  <c r="AC219" i="8"/>
  <c r="AC207" i="8"/>
  <c r="AC171" i="8"/>
  <c r="AC159" i="8"/>
  <c r="AC147" i="8"/>
  <c r="AC111" i="8"/>
  <c r="AC99" i="8"/>
  <c r="AC87" i="8"/>
  <c r="AC75" i="8"/>
  <c r="AC63" i="8"/>
  <c r="AC3" i="8"/>
  <c r="AC890" i="8"/>
  <c r="AC878" i="8"/>
  <c r="AC866" i="8"/>
  <c r="AC854" i="8"/>
  <c r="AC842" i="8"/>
  <c r="AC830" i="8"/>
  <c r="AC818" i="8"/>
  <c r="AC806" i="8"/>
  <c r="AC794" i="8"/>
  <c r="AC770" i="8"/>
  <c r="AC758" i="8"/>
  <c r="AC746" i="8"/>
  <c r="AC734" i="8"/>
  <c r="AC722" i="8"/>
  <c r="AC710" i="8"/>
  <c r="AC698" i="8"/>
  <c r="AC650" i="8"/>
  <c r="AC638" i="8"/>
  <c r="AC626" i="8"/>
  <c r="AC614" i="8"/>
  <c r="AC602" i="8"/>
  <c r="AC590" i="8"/>
  <c r="AC578" i="8"/>
  <c r="AC566" i="8"/>
  <c r="AC554" i="8"/>
  <c r="AC542" i="8"/>
  <c r="AC530" i="8"/>
  <c r="AC518" i="8"/>
  <c r="AC506" i="8"/>
  <c r="AC470" i="8"/>
  <c r="AC458" i="8"/>
  <c r="AC446" i="8"/>
  <c r="AC434" i="8"/>
  <c r="AC422" i="8"/>
  <c r="AC410" i="8"/>
  <c r="AC398" i="8"/>
  <c r="AC386" i="8"/>
  <c r="AC374" i="8"/>
  <c r="AC362" i="8"/>
  <c r="AC350" i="8"/>
  <c r="AC338" i="8"/>
  <c r="AC314" i="8"/>
  <c r="AC302" i="8"/>
  <c r="AC290" i="8"/>
  <c r="AC266" i="8"/>
  <c r="AC254" i="8"/>
  <c r="AC242" i="8"/>
  <c r="AC230" i="8"/>
  <c r="AC218" i="8"/>
  <c r="AC206" i="8"/>
  <c r="AC170" i="8"/>
  <c r="AC158" i="8"/>
  <c r="AC146" i="8"/>
  <c r="AC134" i="8"/>
  <c r="AC110" i="8"/>
  <c r="AC98" i="8"/>
  <c r="AC86" i="8"/>
  <c r="AC74" i="8"/>
  <c r="AC62" i="8"/>
  <c r="AC782" i="8"/>
  <c r="AC686" i="8"/>
  <c r="AC674" i="8"/>
  <c r="AC662" i="8"/>
  <c r="AC494" i="8"/>
  <c r="AC482" i="8"/>
  <c r="AC326" i="8"/>
  <c r="AC194" i="8"/>
  <c r="AC182" i="8"/>
  <c r="AC122" i="8"/>
  <c r="AC50" i="8"/>
  <c r="AC38" i="8"/>
  <c r="AC26" i="8"/>
  <c r="AC14" i="8"/>
  <c r="AC781" i="8"/>
  <c r="AC685" i="8"/>
  <c r="AC673" i="8"/>
  <c r="AC661" i="8"/>
  <c r="AC493" i="8"/>
  <c r="AC481" i="8"/>
  <c r="AC325" i="8"/>
  <c r="AC193" i="8"/>
  <c r="AC181" i="8"/>
  <c r="AC121" i="8"/>
  <c r="AC49" i="8"/>
  <c r="AC37" i="8"/>
  <c r="AC25" i="8"/>
  <c r="AC13" i="8"/>
  <c r="AC124" i="8"/>
  <c r="AC675" i="8"/>
  <c r="AC483" i="8"/>
  <c r="AC183" i="8"/>
  <c r="AC15" i="8"/>
  <c r="AC780" i="8"/>
  <c r="AC684" i="8"/>
  <c r="AC672" i="8"/>
  <c r="AC660" i="8"/>
  <c r="AC492" i="8"/>
  <c r="AC480" i="8"/>
  <c r="AC324" i="8"/>
  <c r="AC192" i="8"/>
  <c r="AC180" i="8"/>
  <c r="AC120" i="8"/>
  <c r="AC48" i="8"/>
  <c r="AC36" i="8"/>
  <c r="AC24" i="8"/>
  <c r="AC12" i="8"/>
  <c r="AC495" i="8"/>
  <c r="AC123" i="8"/>
  <c r="AC39" i="8"/>
  <c r="AC27" i="8"/>
  <c r="AC184" i="8"/>
  <c r="AC663" i="8"/>
  <c r="AC327" i="8"/>
  <c r="AC195" i="8"/>
  <c r="AC51" i="8"/>
  <c r="AC790" i="8"/>
  <c r="AC778" i="8"/>
  <c r="AC694" i="8"/>
  <c r="AC682" i="8"/>
  <c r="AC670" i="8"/>
  <c r="AC502" i="8"/>
  <c r="AC490" i="8"/>
  <c r="AC334" i="8"/>
  <c r="AC322" i="8"/>
  <c r="AC190" i="8"/>
  <c r="AC118" i="8"/>
  <c r="AC58" i="8"/>
  <c r="AC46" i="8"/>
  <c r="AC34" i="8"/>
  <c r="AC22" i="8"/>
  <c r="AC10" i="8"/>
  <c r="AC789" i="8"/>
  <c r="AC777" i="8"/>
  <c r="AC693" i="8"/>
  <c r="AC681" i="8"/>
  <c r="AC669" i="8"/>
  <c r="AC501" i="8"/>
  <c r="AC489" i="8"/>
  <c r="AC321" i="8"/>
  <c r="AC189" i="8"/>
  <c r="AC117" i="8"/>
  <c r="AC57" i="8"/>
  <c r="AC45" i="8"/>
  <c r="AC33" i="8"/>
  <c r="AC21" i="8"/>
  <c r="AC9" i="8"/>
  <c r="AC788" i="8"/>
  <c r="AC776" i="8"/>
  <c r="AC692" i="8"/>
  <c r="AC680" i="8"/>
  <c r="AC668" i="8"/>
  <c r="AC500" i="8"/>
  <c r="AC488" i="8"/>
  <c r="AC332" i="8"/>
  <c r="AC320" i="8"/>
  <c r="AC200" i="8"/>
  <c r="AC188" i="8"/>
  <c r="AC116" i="8"/>
  <c r="AC44" i="8"/>
  <c r="AC32" i="8"/>
  <c r="AC20" i="8"/>
  <c r="AC787" i="8"/>
  <c r="AC691" i="8"/>
  <c r="AC679" i="8"/>
  <c r="AC667" i="8"/>
  <c r="AC499" i="8"/>
  <c r="AC487" i="8"/>
  <c r="AC331" i="8"/>
  <c r="AC319" i="8"/>
  <c r="AC199" i="8"/>
  <c r="AC187" i="8"/>
  <c r="AC115" i="8"/>
  <c r="AC55" i="8"/>
  <c r="AC43" i="8"/>
  <c r="AC31" i="8"/>
  <c r="AC19" i="8"/>
  <c r="AC786" i="8"/>
  <c r="AC690" i="8"/>
  <c r="AC666" i="8"/>
  <c r="AC498" i="8"/>
  <c r="AC486" i="8"/>
  <c r="AC330" i="8"/>
  <c r="AC318" i="8"/>
  <c r="AC198" i="8"/>
  <c r="AC186" i="8"/>
  <c r="AC114" i="8"/>
  <c r="AC54" i="8"/>
  <c r="AC42" i="8"/>
  <c r="AC30" i="8"/>
  <c r="AC18" i="8"/>
  <c r="AO7" i="8"/>
  <c r="AO13" i="8"/>
  <c r="AO12" i="8"/>
  <c r="AO16" i="8"/>
  <c r="AO11" i="8"/>
  <c r="AO9" i="8"/>
  <c r="AO10" i="8"/>
  <c r="AO4" i="8"/>
  <c r="AO3" i="8"/>
  <c r="AD41" i="8"/>
  <c r="AD165" i="8"/>
  <c r="AD392" i="8"/>
  <c r="AD138" i="8"/>
  <c r="AD375" i="8"/>
  <c r="AD14" i="8"/>
  <c r="AD527" i="8"/>
  <c r="AD77" i="8"/>
  <c r="AD4" i="8"/>
  <c r="AD327" i="8"/>
  <c r="AD474" i="8"/>
  <c r="AD275" i="8"/>
  <c r="AD277" i="8"/>
  <c r="AD280" i="8"/>
  <c r="AD294" i="8"/>
  <c r="AD300" i="8"/>
  <c r="AD312" i="8"/>
  <c r="AD680" i="8"/>
  <c r="AD258" i="8"/>
  <c r="AD269" i="8"/>
  <c r="AD635" i="8"/>
  <c r="AD653" i="8"/>
  <c r="AD661" i="8"/>
  <c r="AD66" i="8"/>
  <c r="AD233" i="8"/>
  <c r="AD245" i="8"/>
  <c r="AD625" i="8"/>
  <c r="AD69" i="8"/>
  <c r="AD145" i="8"/>
  <c r="AD151" i="8"/>
  <c r="AD161" i="8"/>
  <c r="AD162" i="8"/>
  <c r="AD163" i="8"/>
  <c r="AD187" i="8"/>
  <c r="AD201" i="8"/>
  <c r="AD222" i="8"/>
  <c r="AD264" i="8"/>
  <c r="AD909" i="8"/>
  <c r="AD181" i="8"/>
  <c r="AD199" i="8"/>
  <c r="AD252" i="8"/>
  <c r="AD404" i="8"/>
  <c r="AD505" i="8"/>
  <c r="AD515" i="8"/>
  <c r="AD147" i="8"/>
  <c r="AD169" i="8"/>
  <c r="AD211" i="8"/>
  <c r="AD243" i="8"/>
  <c r="AD428" i="8"/>
  <c r="AD457" i="8"/>
  <c r="AD480" i="8"/>
  <c r="AD483" i="8"/>
  <c r="AD489" i="8"/>
  <c r="AD500" i="8"/>
  <c r="AD502" i="8"/>
  <c r="AD504" i="8"/>
  <c r="AD536" i="8"/>
  <c r="AD571" i="8"/>
  <c r="AD691" i="8"/>
  <c r="AD383" i="8"/>
  <c r="AD548" i="8"/>
  <c r="AD687" i="8"/>
  <c r="AD381" i="8"/>
  <c r="AD450" i="8"/>
  <c r="AD17" i="8"/>
  <c r="AD29" i="8"/>
  <c r="AD33" i="8"/>
  <c r="AD93" i="8"/>
  <c r="AD108" i="8"/>
  <c r="AD117" i="8"/>
  <c r="AD119" i="8"/>
  <c r="AD121" i="8"/>
  <c r="AD354" i="8"/>
  <c r="AD366" i="8"/>
  <c r="AD368" i="8"/>
  <c r="AD407" i="8"/>
  <c r="AD492" i="8"/>
  <c r="AD8" i="8"/>
  <c r="AD23" i="8"/>
  <c r="AD53" i="8"/>
  <c r="AD65" i="8"/>
  <c r="AD81" i="8"/>
  <c r="AD89" i="8"/>
  <c r="AD399" i="8"/>
  <c r="AD485" i="8"/>
  <c r="AD534" i="8"/>
  <c r="AD382" i="8"/>
  <c r="AD419" i="8"/>
  <c r="AD21" i="8"/>
  <c r="AD45" i="8"/>
  <c r="AD57" i="8"/>
  <c r="AD97" i="8"/>
  <c r="AD103" i="8"/>
  <c r="AD205" i="8"/>
  <c r="AD320" i="8"/>
  <c r="AD332" i="8"/>
  <c r="AD347" i="8"/>
  <c r="AD349" i="8"/>
  <c r="AD572" i="8"/>
  <c r="AD607" i="8"/>
  <c r="AD629" i="8"/>
  <c r="AD655" i="8"/>
  <c r="AD30" i="8"/>
  <c r="AD59" i="8"/>
  <c r="AD67" i="8"/>
  <c r="AD133" i="8"/>
  <c r="AD192" i="8"/>
  <c r="AD223" i="8"/>
  <c r="AD342" i="8"/>
  <c r="AD356" i="8"/>
  <c r="AD411" i="8"/>
  <c r="AD456" i="8"/>
  <c r="AD461" i="8"/>
  <c r="AD469" i="8"/>
  <c r="AD473" i="8"/>
  <c r="AD512" i="8"/>
  <c r="AD541" i="8"/>
  <c r="AD581" i="8"/>
  <c r="AD589" i="8"/>
  <c r="AD599" i="8"/>
  <c r="AD669" i="8"/>
  <c r="AD671" i="8"/>
  <c r="AD672" i="8"/>
  <c r="AD697" i="8"/>
  <c r="AD698" i="8"/>
  <c r="AD699" i="8"/>
  <c r="AD700" i="8"/>
  <c r="AD701" i="8"/>
  <c r="AD553" i="8"/>
  <c r="AD660" i="8"/>
  <c r="AD12" i="8"/>
  <c r="AD72" i="8"/>
  <c r="AD75" i="8"/>
  <c r="AD76" i="8"/>
  <c r="AD155" i="8"/>
  <c r="AD204" i="8"/>
  <c r="AD288" i="8"/>
  <c r="AD335" i="8"/>
  <c r="AD363" i="8"/>
  <c r="AD371" i="8"/>
  <c r="AD378" i="8"/>
  <c r="AD385" i="8"/>
  <c r="AD429" i="8"/>
  <c r="AD433" i="8"/>
  <c r="AD437" i="8"/>
  <c r="AD447" i="8"/>
  <c r="AD453" i="8"/>
  <c r="AD468" i="8"/>
  <c r="AD470" i="8"/>
  <c r="AD479" i="8"/>
  <c r="AD602" i="8"/>
  <c r="AD612" i="8"/>
  <c r="AD670" i="8"/>
  <c r="AD677" i="8"/>
  <c r="AD686" i="8"/>
  <c r="AD688" i="8"/>
  <c r="AD693" i="8"/>
  <c r="AD63" i="8"/>
  <c r="AD397" i="8"/>
  <c r="AD446" i="8"/>
  <c r="AD454" i="8"/>
  <c r="AD583" i="8"/>
  <c r="AD617" i="8"/>
  <c r="AD649" i="8"/>
  <c r="AD42" i="8"/>
  <c r="AD71" i="8"/>
  <c r="AD79" i="8"/>
  <c r="AD104" i="8"/>
  <c r="AD210" i="8"/>
  <c r="AD217" i="8"/>
  <c r="AD229" i="8"/>
  <c r="AD230" i="8"/>
  <c r="AD232" i="8"/>
  <c r="AD422" i="8"/>
  <c r="AD451" i="8"/>
  <c r="AD455" i="8"/>
  <c r="AD481" i="8"/>
  <c r="AD576" i="8"/>
  <c r="AD630" i="8"/>
  <c r="AD60" i="8"/>
  <c r="AD64" i="8"/>
  <c r="AD183" i="8"/>
  <c r="AD2" i="8"/>
  <c r="AD7" i="8"/>
  <c r="AD242" i="8"/>
  <c r="AD276" i="8"/>
  <c r="AD318" i="8"/>
  <c r="AD319" i="8"/>
  <c r="AD414" i="8"/>
  <c r="AD459" i="8"/>
  <c r="AD471" i="8"/>
  <c r="AD487" i="8"/>
  <c r="AD692" i="8"/>
  <c r="AD6" i="8"/>
  <c r="AD15" i="8"/>
  <c r="AD16" i="8"/>
  <c r="AD84" i="8"/>
  <c r="AD88" i="8"/>
  <c r="AD241" i="8"/>
  <c r="AD244" i="8"/>
  <c r="AD54" i="8"/>
  <c r="AD83" i="8"/>
  <c r="AD91" i="8"/>
  <c r="AD92" i="8"/>
  <c r="AD102" i="8"/>
  <c r="AD146" i="8"/>
  <c r="AD228" i="8"/>
  <c r="AD247" i="8"/>
  <c r="AD263" i="8"/>
  <c r="AD287" i="8"/>
  <c r="AD305" i="8"/>
  <c r="AD325" i="8"/>
  <c r="AD326" i="8"/>
  <c r="AD343" i="8"/>
  <c r="AD344" i="8"/>
  <c r="AD345" i="8"/>
  <c r="AD346" i="8"/>
  <c r="AD421" i="8"/>
  <c r="AD435" i="8"/>
  <c r="AD475" i="8"/>
  <c r="AD477" i="8"/>
  <c r="AD488" i="8"/>
  <c r="AD131" i="8"/>
  <c r="AD191" i="8"/>
  <c r="AD3" i="8"/>
  <c r="AD10" i="8"/>
  <c r="AD11" i="8"/>
  <c r="AD24" i="8"/>
  <c r="AD27" i="8"/>
  <c r="AD28" i="8"/>
  <c r="AD87" i="8"/>
  <c r="AD96" i="8"/>
  <c r="AD105" i="8"/>
  <c r="AD107" i="8"/>
  <c r="AD125" i="8"/>
  <c r="AD130" i="8"/>
  <c r="AD132" i="8"/>
  <c r="AD234" i="8"/>
  <c r="AD240" i="8"/>
  <c r="AD281" i="8"/>
  <c r="AD284" i="8"/>
  <c r="AD286" i="8"/>
  <c r="AD296" i="8"/>
  <c r="AD298" i="8"/>
  <c r="AD302" i="8"/>
  <c r="AD304" i="8"/>
  <c r="AD311" i="8"/>
  <c r="AD314" i="8"/>
  <c r="AD330" i="8"/>
  <c r="AD331" i="8"/>
  <c r="AD351" i="8"/>
  <c r="AD353" i="8"/>
  <c r="AD390" i="8"/>
  <c r="AD443" i="8"/>
  <c r="AD458" i="8"/>
  <c r="AD491" i="8"/>
  <c r="AD544" i="8"/>
  <c r="AD558" i="8"/>
  <c r="AD565" i="8"/>
  <c r="AD9" i="8"/>
  <c r="AD39" i="8"/>
  <c r="AD40" i="8"/>
  <c r="AD101" i="8"/>
  <c r="AD110" i="8"/>
  <c r="AD124" i="8"/>
  <c r="AD143" i="8"/>
  <c r="AD164" i="8"/>
  <c r="AD285" i="8"/>
  <c r="AD303" i="8"/>
  <c r="AD373" i="8"/>
  <c r="AD374" i="8"/>
  <c r="AD465" i="8"/>
  <c r="AD523" i="8"/>
  <c r="AD526" i="8"/>
  <c r="AD551" i="8"/>
  <c r="AD681" i="8"/>
  <c r="AD36" i="8"/>
  <c r="AD123" i="8"/>
  <c r="AD13" i="8"/>
  <c r="AD35" i="8"/>
  <c r="AD78" i="8"/>
  <c r="AD111" i="8"/>
  <c r="AD137" i="8"/>
  <c r="AD156" i="8"/>
  <c r="AD179" i="8"/>
  <c r="AD180" i="8"/>
  <c r="AD267" i="8"/>
  <c r="AD270" i="8"/>
  <c r="AD398" i="8"/>
  <c r="AD406" i="8"/>
  <c r="AD440" i="8"/>
  <c r="AD530" i="8"/>
  <c r="AD533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52" i="8"/>
  <c r="AD115" i="8"/>
  <c r="AD273" i="8"/>
  <c r="AD401" i="8"/>
  <c r="AD410" i="8"/>
  <c r="AD415" i="8"/>
  <c r="AD416" i="8"/>
  <c r="AD417" i="8"/>
  <c r="AD418" i="8"/>
  <c r="AD522" i="8"/>
  <c r="AD618" i="8"/>
  <c r="AD623" i="8"/>
  <c r="AD48" i="8"/>
  <c r="AD51" i="8"/>
  <c r="AD173" i="8"/>
  <c r="AD186" i="8"/>
  <c r="AD18" i="8"/>
  <c r="AD47" i="8"/>
  <c r="AD90" i="8"/>
  <c r="AD174" i="8"/>
  <c r="AD197" i="8"/>
  <c r="AD198" i="8"/>
  <c r="AD432" i="8"/>
  <c r="AD439" i="8"/>
  <c r="AD449" i="8"/>
  <c r="AD462" i="8"/>
  <c r="AD542" i="8"/>
  <c r="AD545" i="8"/>
  <c r="AD547" i="8"/>
  <c r="AD554" i="8"/>
  <c r="AD556" i="8"/>
  <c r="AD569" i="8"/>
  <c r="AD577" i="8"/>
  <c r="AD578" i="8"/>
  <c r="AD596" i="8"/>
  <c r="AD611" i="8"/>
  <c r="AD619" i="8"/>
  <c r="AD626" i="8"/>
  <c r="AD631" i="8"/>
  <c r="AD632" i="8"/>
  <c r="AD633" i="8"/>
  <c r="AD634" i="8"/>
  <c r="AD638" i="8"/>
  <c r="AD643" i="8"/>
  <c r="AD644" i="8"/>
  <c r="AD647" i="8"/>
  <c r="AD648" i="8"/>
  <c r="AD650" i="8"/>
  <c r="AD651" i="8"/>
  <c r="AD652" i="8"/>
  <c r="AD707" i="8"/>
  <c r="AD708" i="8"/>
  <c r="AD709" i="8"/>
  <c r="AD710" i="8"/>
  <c r="AD711" i="8"/>
  <c r="AD712" i="8"/>
  <c r="AD713" i="8"/>
  <c r="AD714" i="8"/>
  <c r="AD902" i="8"/>
  <c r="AD702" i="8"/>
  <c r="AD703" i="8"/>
  <c r="AD704" i="8"/>
  <c r="AD705" i="8"/>
  <c r="AD706" i="8"/>
  <c r="AD694" i="8"/>
  <c r="AD695" i="8"/>
  <c r="AD696" i="8"/>
  <c r="AD908" i="8"/>
  <c r="AD907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5" i="8"/>
  <c r="AD826" i="8"/>
  <c r="AD827" i="8"/>
  <c r="AD905" i="8"/>
  <c r="AD722" i="8"/>
  <c r="AD723" i="8"/>
  <c r="AD724" i="8"/>
  <c r="AD725" i="8"/>
  <c r="AD726" i="8"/>
  <c r="AD727" i="8"/>
  <c r="AD728" i="8"/>
  <c r="AD729" i="8"/>
  <c r="AD730" i="8"/>
  <c r="AD731" i="8"/>
  <c r="AD904" i="8"/>
  <c r="AD715" i="8"/>
  <c r="AD716" i="8"/>
  <c r="AD717" i="8"/>
  <c r="AD718" i="8"/>
  <c r="AD719" i="8"/>
  <c r="AD720" i="8"/>
  <c r="AD721" i="8"/>
  <c r="AD31" i="8"/>
  <c r="AD43" i="8"/>
  <c r="AD136" i="8"/>
  <c r="AD207" i="8"/>
  <c r="AD251" i="8"/>
  <c r="AD361" i="8"/>
  <c r="AD365" i="8"/>
  <c r="AD367" i="8"/>
  <c r="AD426" i="8"/>
  <c r="AD80" i="8"/>
  <c r="AD154" i="8"/>
  <c r="AD172" i="8"/>
  <c r="AD5" i="8"/>
  <c r="AD22" i="8"/>
  <c r="AD34" i="8"/>
  <c r="AD46" i="8"/>
  <c r="AD58" i="8"/>
  <c r="AD70" i="8"/>
  <c r="AD82" i="8"/>
  <c r="AD95" i="8"/>
  <c r="AD109" i="8"/>
  <c r="AD129" i="8"/>
  <c r="AD135" i="8"/>
  <c r="AD153" i="8"/>
  <c r="AD171" i="8"/>
  <c r="AD189" i="8"/>
  <c r="AD246" i="8"/>
  <c r="AD255" i="8"/>
  <c r="AD19" i="8"/>
  <c r="AD20" i="8"/>
  <c r="AD32" i="8"/>
  <c r="AD44" i="8"/>
  <c r="AD55" i="8"/>
  <c r="AD56" i="8"/>
  <c r="AD68" i="8"/>
  <c r="AD175" i="8"/>
  <c r="AD178" i="8"/>
  <c r="AD193" i="8"/>
  <c r="AD196" i="8"/>
  <c r="AD215" i="8"/>
  <c r="AD265" i="8"/>
  <c r="AD268" i="8"/>
  <c r="AD282" i="8"/>
  <c r="AD372" i="8"/>
  <c r="AD157" i="8"/>
  <c r="AD160" i="8"/>
  <c r="AD216" i="8"/>
  <c r="AD306" i="8"/>
  <c r="AD391" i="8"/>
  <c r="AD139" i="8"/>
  <c r="AD142" i="8"/>
  <c r="AD177" i="8"/>
  <c r="AD195" i="8"/>
  <c r="AD299" i="8"/>
  <c r="AD25" i="8"/>
  <c r="AD26" i="8"/>
  <c r="AD37" i="8"/>
  <c r="AD38" i="8"/>
  <c r="AD49" i="8"/>
  <c r="AD50" i="8"/>
  <c r="AD61" i="8"/>
  <c r="AD62" i="8"/>
  <c r="AD73" i="8"/>
  <c r="AD74" i="8"/>
  <c r="AD85" i="8"/>
  <c r="AD86" i="8"/>
  <c r="AD98" i="8"/>
  <c r="AD99" i="8"/>
  <c r="AD100" i="8"/>
  <c r="AD113" i="8"/>
  <c r="AD114" i="8"/>
  <c r="AD159" i="8"/>
  <c r="AD221" i="8"/>
  <c r="AD293" i="8"/>
  <c r="AD141" i="8"/>
  <c r="AD144" i="8"/>
  <c r="AD182" i="8"/>
  <c r="AD200" i="8"/>
  <c r="AD120" i="8"/>
  <c r="AD185" i="8"/>
  <c r="AD203" i="8"/>
  <c r="AD227" i="8"/>
  <c r="AD339" i="8"/>
  <c r="AD149" i="8"/>
  <c r="AD150" i="8"/>
  <c r="AD167" i="8"/>
  <c r="AD168" i="8"/>
  <c r="AD235" i="8"/>
  <c r="AD126" i="8"/>
  <c r="AD127" i="8"/>
  <c r="AD190" i="8"/>
  <c r="AD209" i="8"/>
  <c r="AD231" i="8"/>
  <c r="AD239" i="8"/>
  <c r="AD257" i="8"/>
  <c r="AD350" i="8"/>
  <c r="AD438" i="8"/>
  <c r="AD118" i="8"/>
  <c r="AD219" i="8"/>
  <c r="AD261" i="8"/>
  <c r="AD377" i="8"/>
  <c r="AD402" i="8"/>
  <c r="AD403" i="8"/>
  <c r="AD423" i="8"/>
  <c r="AD425" i="8"/>
  <c r="AD498" i="8"/>
  <c r="AD499" i="8"/>
  <c r="AD563" i="8"/>
  <c r="AD566" i="8"/>
  <c r="AD570" i="8"/>
  <c r="AD329" i="8"/>
  <c r="AD355" i="8"/>
  <c r="AD380" i="8"/>
  <c r="AD445" i="8"/>
  <c r="AD624" i="8"/>
  <c r="AD128" i="8"/>
  <c r="AD236" i="8"/>
  <c r="AD238" i="8"/>
  <c r="AD248" i="8"/>
  <c r="AD250" i="8"/>
  <c r="AD266" i="8"/>
  <c r="AD289" i="8"/>
  <c r="AD307" i="8"/>
  <c r="AD334" i="8"/>
  <c r="AD379" i="8"/>
  <c r="AD405" i="8"/>
  <c r="AD427" i="8"/>
  <c r="AD112" i="8"/>
  <c r="AD148" i="8"/>
  <c r="AD166" i="8"/>
  <c r="AD184" i="8"/>
  <c r="AD202" i="8"/>
  <c r="AD212" i="8"/>
  <c r="AD214" i="8"/>
  <c r="AD224" i="8"/>
  <c r="AD226" i="8"/>
  <c r="AD290" i="8"/>
  <c r="AD292" i="8"/>
  <c r="AD308" i="8"/>
  <c r="AD310" i="8"/>
  <c r="AD333" i="8"/>
  <c r="AD338" i="8"/>
  <c r="AD357" i="8"/>
  <c r="AD359" i="8"/>
  <c r="AD360" i="8"/>
  <c r="AD384" i="8"/>
  <c r="AD444" i="8"/>
  <c r="AD467" i="8"/>
  <c r="AD493" i="8"/>
  <c r="AD509" i="8"/>
  <c r="AD511" i="8"/>
  <c r="AD529" i="8"/>
  <c r="AD336" i="8"/>
  <c r="AD337" i="8"/>
  <c r="AD408" i="8"/>
  <c r="AD409" i="8"/>
  <c r="AD431" i="8"/>
  <c r="AD106" i="8"/>
  <c r="AD140" i="8"/>
  <c r="AD158" i="8"/>
  <c r="AD176" i="8"/>
  <c r="AD194" i="8"/>
  <c r="AD213" i="8"/>
  <c r="AD237" i="8"/>
  <c r="AD249" i="8"/>
  <c r="AD253" i="8"/>
  <c r="AD256" i="8"/>
  <c r="AD271" i="8"/>
  <c r="AD274" i="8"/>
  <c r="AD291" i="8"/>
  <c r="AD309" i="8"/>
  <c r="AD317" i="8"/>
  <c r="AD341" i="8"/>
  <c r="AD362" i="8"/>
  <c r="AD386" i="8"/>
  <c r="AD387" i="8"/>
  <c r="AD389" i="8"/>
  <c r="AD452" i="8"/>
  <c r="AD122" i="8"/>
  <c r="AD225" i="8"/>
  <c r="AD254" i="8"/>
  <c r="AD272" i="8"/>
  <c r="AD295" i="8"/>
  <c r="AD313" i="8"/>
  <c r="AD413" i="8"/>
  <c r="AD434" i="8"/>
  <c r="AD520" i="8"/>
  <c r="AD94" i="8"/>
  <c r="AD152" i="8"/>
  <c r="AD170" i="8"/>
  <c r="AD188" i="8"/>
  <c r="AD206" i="8"/>
  <c r="AD208" i="8"/>
  <c r="AD218" i="8"/>
  <c r="AD220" i="8"/>
  <c r="AD259" i="8"/>
  <c r="AD262" i="8"/>
  <c r="AD278" i="8"/>
  <c r="AD297" i="8"/>
  <c r="AD315" i="8"/>
  <c r="AD321" i="8"/>
  <c r="AD323" i="8"/>
  <c r="AD324" i="8"/>
  <c r="AD348" i="8"/>
  <c r="AD369" i="8"/>
  <c r="AD370" i="8"/>
  <c r="AD393" i="8"/>
  <c r="AD395" i="8"/>
  <c r="AD396" i="8"/>
  <c r="AD486" i="8"/>
  <c r="AD116" i="8"/>
  <c r="AD134" i="8"/>
  <c r="AD260" i="8"/>
  <c r="AD279" i="8"/>
  <c r="AD283" i="8"/>
  <c r="AD301" i="8"/>
  <c r="AD420" i="8"/>
  <c r="AD441" i="8"/>
  <c r="AD442" i="8"/>
  <c r="AD463" i="8"/>
  <c r="AD508" i="8"/>
  <c r="AD464" i="8"/>
  <c r="AD482" i="8"/>
  <c r="AD510" i="8"/>
  <c r="AD532" i="8"/>
  <c r="AD557" i="8"/>
  <c r="AD590" i="8"/>
  <c r="AD595" i="8"/>
  <c r="AD597" i="8"/>
  <c r="AD598" i="8"/>
  <c r="AD328" i="8"/>
  <c r="AD364" i="8"/>
  <c r="AD400" i="8"/>
  <c r="AD436" i="8"/>
  <c r="AD466" i="8"/>
  <c r="AD484" i="8"/>
  <c r="AD514" i="8"/>
  <c r="AD535" i="8"/>
  <c r="AD593" i="8"/>
  <c r="AD654" i="8"/>
  <c r="AD656" i="8"/>
  <c r="AD559" i="8"/>
  <c r="AD562" i="8"/>
  <c r="AD584" i="8"/>
  <c r="AD600" i="8"/>
  <c r="AD605" i="8"/>
  <c r="AD606" i="8"/>
  <c r="AD659" i="8"/>
  <c r="AD322" i="8"/>
  <c r="AD358" i="8"/>
  <c r="AD394" i="8"/>
  <c r="AD430" i="8"/>
  <c r="AD516" i="8"/>
  <c r="AD518" i="8"/>
  <c r="AD519" i="8"/>
  <c r="AD538" i="8"/>
  <c r="AD540" i="8"/>
  <c r="AD601" i="8"/>
  <c r="AD662" i="8"/>
  <c r="AD665" i="8"/>
  <c r="AD666" i="8"/>
  <c r="AD668" i="8"/>
  <c r="AD476" i="8"/>
  <c r="AD494" i="8"/>
  <c r="AD497" i="8"/>
  <c r="AD517" i="8"/>
  <c r="AD539" i="8"/>
  <c r="AD560" i="8"/>
  <c r="AD564" i="8"/>
  <c r="AD594" i="8"/>
  <c r="AD608" i="8"/>
  <c r="AD613" i="8"/>
  <c r="AD614" i="8"/>
  <c r="AD615" i="8"/>
  <c r="AD616" i="8"/>
  <c r="AD667" i="8"/>
  <c r="AD679" i="8"/>
  <c r="AD316" i="8"/>
  <c r="AD352" i="8"/>
  <c r="AD388" i="8"/>
  <c r="AD424" i="8"/>
  <c r="AD460" i="8"/>
  <c r="AD478" i="8"/>
  <c r="AD496" i="8"/>
  <c r="AD521" i="8"/>
  <c r="AD543" i="8"/>
  <c r="AD673" i="8"/>
  <c r="AD674" i="8"/>
  <c r="AD546" i="8"/>
  <c r="AD579" i="8"/>
  <c r="AD580" i="8"/>
  <c r="AD340" i="8"/>
  <c r="AD376" i="8"/>
  <c r="AD412" i="8"/>
  <c r="AD448" i="8"/>
  <c r="AD472" i="8"/>
  <c r="AD490" i="8"/>
  <c r="AD503" i="8"/>
  <c r="AD506" i="8"/>
  <c r="AD507" i="8"/>
  <c r="AD524" i="8"/>
  <c r="AD528" i="8"/>
  <c r="AD550" i="8"/>
  <c r="AD575" i="8"/>
  <c r="AD636" i="8"/>
  <c r="AD637" i="8"/>
  <c r="AD642" i="8"/>
  <c r="AD552" i="8"/>
  <c r="AD555" i="8"/>
  <c r="AD582" i="8"/>
  <c r="AD587" i="8"/>
  <c r="AD588" i="8"/>
  <c r="AD620" i="8"/>
  <c r="AD641" i="8"/>
  <c r="AD573" i="8"/>
  <c r="AD574" i="8"/>
  <c r="AD591" i="8"/>
  <c r="AD592" i="8"/>
  <c r="AD609" i="8"/>
  <c r="AD610" i="8"/>
  <c r="AD627" i="8"/>
  <c r="AD628" i="8"/>
  <c r="AD664" i="8"/>
  <c r="AD685" i="8"/>
  <c r="AD501" i="8"/>
  <c r="AD537" i="8"/>
  <c r="AD682" i="8"/>
  <c r="AD495" i="8"/>
  <c r="AD531" i="8"/>
  <c r="AD567" i="8"/>
  <c r="AD639" i="8"/>
  <c r="AD640" i="8"/>
  <c r="AD657" i="8"/>
  <c r="AD658" i="8"/>
  <c r="AD675" i="8"/>
  <c r="AD568" i="8"/>
  <c r="AD585" i="8"/>
  <c r="AD586" i="8"/>
  <c r="AD603" i="8"/>
  <c r="AD604" i="8"/>
  <c r="AD621" i="8"/>
  <c r="AD622" i="8"/>
  <c r="AD676" i="8"/>
  <c r="AD525" i="8"/>
  <c r="AD561" i="8"/>
  <c r="AD678" i="8"/>
  <c r="AD689" i="8"/>
  <c r="AD690" i="8"/>
  <c r="AD513" i="8"/>
  <c r="AD549" i="8"/>
  <c r="AD645" i="8"/>
  <c r="AD646" i="8"/>
  <c r="AD663" i="8"/>
  <c r="AD913" i="8"/>
  <c r="AD912" i="8"/>
  <c r="AD683" i="8"/>
  <c r="AD684" i="8"/>
  <c r="AD911" i="8"/>
  <c r="AD910" i="8"/>
  <c r="AD828" i="8"/>
  <c r="AD829" i="8"/>
  <c r="AD830" i="8"/>
  <c r="AD831" i="8"/>
  <c r="AD832" i="8"/>
  <c r="AD833" i="8"/>
  <c r="AD834" i="8"/>
  <c r="AD835" i="8"/>
  <c r="AD836" i="8"/>
  <c r="AD837" i="8"/>
  <c r="AD838" i="8"/>
  <c r="AD839" i="8"/>
  <c r="AD840" i="8"/>
  <c r="AD841" i="8"/>
  <c r="AD842" i="8"/>
  <c r="AD843" i="8"/>
  <c r="AD844" i="8"/>
  <c r="AD845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59" i="8"/>
  <c r="AD860" i="8"/>
  <c r="AD861" i="8"/>
  <c r="AD862" i="8"/>
  <c r="AD863" i="8"/>
  <c r="AD864" i="8"/>
  <c r="AD865" i="8"/>
  <c r="AD866" i="8"/>
  <c r="AD867" i="8"/>
  <c r="AD868" i="8"/>
  <c r="AD869" i="8"/>
  <c r="AD870" i="8"/>
  <c r="AD871" i="8"/>
  <c r="AD872" i="8"/>
  <c r="AD873" i="8"/>
  <c r="AD874" i="8"/>
  <c r="AD875" i="8"/>
  <c r="AD876" i="8"/>
  <c r="AD877" i="8"/>
  <c r="AD878" i="8"/>
  <c r="AD879" i="8"/>
  <c r="AD880" i="8"/>
  <c r="AD881" i="8"/>
  <c r="AD882" i="8"/>
  <c r="AD883" i="8"/>
  <c r="AD884" i="8"/>
  <c r="AD885" i="8"/>
  <c r="AD886" i="8"/>
  <c r="AD887" i="8"/>
  <c r="AD888" i="8"/>
  <c r="AD889" i="8"/>
  <c r="AD890" i="8"/>
  <c r="AD891" i="8"/>
  <c r="AD892" i="8"/>
  <c r="AD893" i="8"/>
  <c r="AD894" i="8"/>
  <c r="AD895" i="8"/>
  <c r="AD896" i="8"/>
  <c r="AD897" i="8"/>
  <c r="AD898" i="8"/>
  <c r="AD899" i="8"/>
  <c r="AD900" i="8"/>
  <c r="AD901" i="8"/>
  <c r="AD906" i="8"/>
  <c r="AD903" i="8"/>
  <c r="W884" i="3"/>
  <c r="W764" i="3"/>
  <c r="W680" i="3"/>
  <c r="W596" i="3"/>
  <c r="W512" i="3"/>
  <c r="W428" i="3"/>
  <c r="W332" i="3"/>
  <c r="W260" i="3"/>
  <c r="W152" i="3"/>
  <c r="W20" i="3"/>
  <c r="W908" i="3"/>
  <c r="W848" i="3"/>
  <c r="W812" i="3"/>
  <c r="W752" i="3"/>
  <c r="W632" i="3"/>
  <c r="W536" i="3"/>
  <c r="W488" i="3"/>
  <c r="W404" i="3"/>
  <c r="W284" i="3"/>
  <c r="W188" i="3"/>
  <c r="W104" i="3"/>
  <c r="W8" i="3"/>
  <c r="W932" i="3"/>
  <c r="W872" i="3"/>
  <c r="W788" i="3"/>
  <c r="W704" i="3"/>
  <c r="W620" i="3"/>
  <c r="W560" i="3"/>
  <c r="W476" i="3"/>
  <c r="W380" i="3"/>
  <c r="W296" i="3"/>
  <c r="W200" i="3"/>
  <c r="W116" i="3"/>
  <c r="W56" i="3"/>
  <c r="W896" i="3"/>
  <c r="W824" i="3"/>
  <c r="W728" i="3"/>
  <c r="W644" i="3"/>
  <c r="W572" i="3"/>
  <c r="W452" i="3"/>
  <c r="W356" i="3"/>
  <c r="W248" i="3"/>
  <c r="W176" i="3"/>
  <c r="W80" i="3"/>
  <c r="W920" i="3"/>
  <c r="W860" i="3"/>
  <c r="W800" i="3"/>
  <c r="W740" i="3"/>
  <c r="W668" i="3"/>
  <c r="W584" i="3"/>
  <c r="W500" i="3"/>
  <c r="W416" i="3"/>
  <c r="W368" i="3"/>
  <c r="W308" i="3"/>
  <c r="W212" i="3"/>
  <c r="W128" i="3"/>
  <c r="W44" i="3"/>
  <c r="W716" i="3"/>
  <c r="W608" i="3"/>
  <c r="W524" i="3"/>
  <c r="W440" i="3"/>
  <c r="W392" i="3"/>
  <c r="W320" i="3"/>
  <c r="W272" i="3"/>
  <c r="W224" i="3"/>
  <c r="W140" i="3"/>
  <c r="W68" i="3"/>
  <c r="W836" i="3"/>
  <c r="W776" i="3"/>
  <c r="W692" i="3"/>
  <c r="W656" i="3"/>
  <c r="W548" i="3"/>
  <c r="W464" i="3"/>
  <c r="W344" i="3"/>
  <c r="W236" i="3"/>
  <c r="W164" i="3"/>
  <c r="W92" i="3"/>
  <c r="W32" i="3"/>
  <c r="W106" i="3"/>
  <c r="W922" i="3"/>
  <c r="W910" i="3"/>
  <c r="W898" i="3"/>
  <c r="W886" i="3"/>
  <c r="W874" i="3"/>
  <c r="W862" i="3"/>
  <c r="W850" i="3"/>
  <c r="W838" i="3"/>
  <c r="W826" i="3"/>
  <c r="W814" i="3"/>
  <c r="W802" i="3"/>
  <c r="W790" i="3"/>
  <c r="W778" i="3"/>
  <c r="W766" i="3"/>
  <c r="W754" i="3"/>
  <c r="W742" i="3"/>
  <c r="W730" i="3"/>
  <c r="W718" i="3"/>
  <c r="W706" i="3"/>
  <c r="W694" i="3"/>
  <c r="W682" i="3"/>
  <c r="W670" i="3"/>
  <c r="W658" i="3"/>
  <c r="W646" i="3"/>
  <c r="W634" i="3"/>
  <c r="W622" i="3"/>
  <c r="W610" i="3"/>
  <c r="W598" i="3"/>
  <c r="W586" i="3"/>
  <c r="W574" i="3"/>
  <c r="W562" i="3"/>
  <c r="W550" i="3"/>
  <c r="W538" i="3"/>
  <c r="W526" i="3"/>
  <c r="W514" i="3"/>
  <c r="W502" i="3"/>
  <c r="W490" i="3"/>
  <c r="W478" i="3"/>
  <c r="W466" i="3"/>
  <c r="W454" i="3"/>
  <c r="W442" i="3"/>
  <c r="W430" i="3"/>
  <c r="W418" i="3"/>
  <c r="W406" i="3"/>
  <c r="W394" i="3"/>
  <c r="W382" i="3"/>
  <c r="W370" i="3"/>
  <c r="W358" i="3"/>
  <c r="W346" i="3"/>
  <c r="W334" i="3"/>
  <c r="W322" i="3"/>
  <c r="W310" i="3"/>
  <c r="W298" i="3"/>
  <c r="W286" i="3"/>
  <c r="W274" i="3"/>
  <c r="W262" i="3"/>
  <c r="W250" i="3"/>
  <c r="W238" i="3"/>
  <c r="W226" i="3"/>
  <c r="W214" i="3"/>
  <c r="W202" i="3"/>
  <c r="W190" i="3"/>
  <c r="W178" i="3"/>
  <c r="W166" i="3"/>
  <c r="W154" i="3"/>
  <c r="W142" i="3"/>
  <c r="W130" i="3"/>
  <c r="W118" i="3"/>
  <c r="W94" i="3"/>
  <c r="W931" i="3"/>
  <c r="W919" i="3"/>
  <c r="W907" i="3"/>
  <c r="W895" i="3"/>
  <c r="W883" i="3"/>
  <c r="W871" i="3"/>
  <c r="W859" i="3"/>
  <c r="W847" i="3"/>
  <c r="W835" i="3"/>
  <c r="W823" i="3"/>
  <c r="W811" i="3"/>
  <c r="W799" i="3"/>
  <c r="W787" i="3"/>
  <c r="W775" i="3"/>
  <c r="W763" i="3"/>
  <c r="W751" i="3"/>
  <c r="W739" i="3"/>
  <c r="W727" i="3"/>
  <c r="W715" i="3"/>
  <c r="W703" i="3"/>
  <c r="W691" i="3"/>
  <c r="W679" i="3"/>
  <c r="W667" i="3"/>
  <c r="W655" i="3"/>
  <c r="W643" i="3"/>
  <c r="W631" i="3"/>
  <c r="W619" i="3"/>
  <c r="W607" i="3"/>
  <c r="W595" i="3"/>
  <c r="W583" i="3"/>
  <c r="W571" i="3"/>
  <c r="W559" i="3"/>
  <c r="W547" i="3"/>
  <c r="W535" i="3"/>
  <c r="W523" i="3"/>
  <c r="W511" i="3"/>
  <c r="W499" i="3"/>
  <c r="W487" i="3"/>
  <c r="W475" i="3"/>
  <c r="W463" i="3"/>
  <c r="W451" i="3"/>
  <c r="W439" i="3"/>
  <c r="W427" i="3"/>
  <c r="W415" i="3"/>
  <c r="W403" i="3"/>
  <c r="W391" i="3"/>
  <c r="W379" i="3"/>
  <c r="W367" i="3"/>
  <c r="W355" i="3"/>
  <c r="W343" i="3"/>
  <c r="W331" i="3"/>
  <c r="W319" i="3"/>
  <c r="W307" i="3"/>
  <c r="W295" i="3"/>
  <c r="W283" i="3"/>
  <c r="W271" i="3"/>
  <c r="W259" i="3"/>
  <c r="W247" i="3"/>
  <c r="W235" i="3"/>
  <c r="W223" i="3"/>
  <c r="W211" i="3"/>
  <c r="W199" i="3"/>
  <c r="W187" i="3"/>
  <c r="W175" i="3"/>
  <c r="W163" i="3"/>
  <c r="W151" i="3"/>
  <c r="W139" i="3"/>
  <c r="W127" i="3"/>
  <c r="W115" i="3"/>
  <c r="W103" i="3"/>
  <c r="W91" i="3"/>
  <c r="W79" i="3"/>
  <c r="W67" i="3"/>
  <c r="W55" i="3"/>
  <c r="W43" i="3"/>
  <c r="W31" i="3"/>
  <c r="W19" i="3"/>
  <c r="W7" i="3"/>
  <c r="W930" i="3"/>
  <c r="W918" i="3"/>
  <c r="W906" i="3"/>
  <c r="W894" i="3"/>
  <c r="W882" i="3"/>
  <c r="W870" i="3"/>
  <c r="W858" i="3"/>
  <c r="W846" i="3"/>
  <c r="W834" i="3"/>
  <c r="W822" i="3"/>
  <c r="W810" i="3"/>
  <c r="W798" i="3"/>
  <c r="W786" i="3"/>
  <c r="W774" i="3"/>
  <c r="W762" i="3"/>
  <c r="W750" i="3"/>
  <c r="W738" i="3"/>
  <c r="W726" i="3"/>
  <c r="W714" i="3"/>
  <c r="W702" i="3"/>
  <c r="W690" i="3"/>
  <c r="W678" i="3"/>
  <c r="W666" i="3"/>
  <c r="W654" i="3"/>
  <c r="W642" i="3"/>
  <c r="W630" i="3"/>
  <c r="W618" i="3"/>
  <c r="W606" i="3"/>
  <c r="W594" i="3"/>
  <c r="W582" i="3"/>
  <c r="W570" i="3"/>
  <c r="W558" i="3"/>
  <c r="W546" i="3"/>
  <c r="W534" i="3"/>
  <c r="W522" i="3"/>
  <c r="W510" i="3"/>
  <c r="W498" i="3"/>
  <c r="W486" i="3"/>
  <c r="W474" i="3"/>
  <c r="W462" i="3"/>
  <c r="W450" i="3"/>
  <c r="W438" i="3"/>
  <c r="W426" i="3"/>
  <c r="W414" i="3"/>
  <c r="W402" i="3"/>
  <c r="W390" i="3"/>
  <c r="W378" i="3"/>
  <c r="W366" i="3"/>
  <c r="W354" i="3"/>
  <c r="W342" i="3"/>
  <c r="W330" i="3"/>
  <c r="W318" i="3"/>
  <c r="W306" i="3"/>
  <c r="W294" i="3"/>
  <c r="W282" i="3"/>
  <c r="W270" i="3"/>
  <c r="W258" i="3"/>
  <c r="W246" i="3"/>
  <c r="W234" i="3"/>
  <c r="W222" i="3"/>
  <c r="W210" i="3"/>
  <c r="W198" i="3"/>
  <c r="W186" i="3"/>
  <c r="W174" i="3"/>
  <c r="W162" i="3"/>
  <c r="W150" i="3"/>
  <c r="W138" i="3"/>
  <c r="W126" i="3"/>
  <c r="W114" i="3"/>
  <c r="W102" i="3"/>
  <c r="W90" i="3"/>
  <c r="W78" i="3"/>
  <c r="W66" i="3"/>
  <c r="W54" i="3"/>
  <c r="W42" i="3"/>
  <c r="W30" i="3"/>
  <c r="W18" i="3"/>
  <c r="W6" i="3"/>
  <c r="W929" i="3"/>
  <c r="W917" i="3"/>
  <c r="W905" i="3"/>
  <c r="W893" i="3"/>
  <c r="W881" i="3"/>
  <c r="W869" i="3"/>
  <c r="W857" i="3"/>
  <c r="W845" i="3"/>
  <c r="W833" i="3"/>
  <c r="W821" i="3"/>
  <c r="W809" i="3"/>
  <c r="W797" i="3"/>
  <c r="W785" i="3"/>
  <c r="W773" i="3"/>
  <c r="W761" i="3"/>
  <c r="W749" i="3"/>
  <c r="W737" i="3"/>
  <c r="W725" i="3"/>
  <c r="W713" i="3"/>
  <c r="W701" i="3"/>
  <c r="W689" i="3"/>
  <c r="W677" i="3"/>
  <c r="W665" i="3"/>
  <c r="W653" i="3"/>
  <c r="W641" i="3"/>
  <c r="W629" i="3"/>
  <c r="W617" i="3"/>
  <c r="W605" i="3"/>
  <c r="W593" i="3"/>
  <c r="W581" i="3"/>
  <c r="W569" i="3"/>
  <c r="W557" i="3"/>
  <c r="W545" i="3"/>
  <c r="W533" i="3"/>
  <c r="W521" i="3"/>
  <c r="W509" i="3"/>
  <c r="W497" i="3"/>
  <c r="W485" i="3"/>
  <c r="W473" i="3"/>
  <c r="W461" i="3"/>
  <c r="W449" i="3"/>
  <c r="W437" i="3"/>
  <c r="W425" i="3"/>
  <c r="W413" i="3"/>
  <c r="W401" i="3"/>
  <c r="W389" i="3"/>
  <c r="W377" i="3"/>
  <c r="W365" i="3"/>
  <c r="W353" i="3"/>
  <c r="W341" i="3"/>
  <c r="W329" i="3"/>
  <c r="W317" i="3"/>
  <c r="W305" i="3"/>
  <c r="W293" i="3"/>
  <c r="W281" i="3"/>
  <c r="W269" i="3"/>
  <c r="W257" i="3"/>
  <c r="W245" i="3"/>
  <c r="W233" i="3"/>
  <c r="W221" i="3"/>
  <c r="W209" i="3"/>
  <c r="W197" i="3"/>
  <c r="W185" i="3"/>
  <c r="W173" i="3"/>
  <c r="W161" i="3"/>
  <c r="W149" i="3"/>
  <c r="W137" i="3"/>
  <c r="W125" i="3"/>
  <c r="W113" i="3"/>
  <c r="W101" i="3"/>
  <c r="W89" i="3"/>
  <c r="W77" i="3"/>
  <c r="W65" i="3"/>
  <c r="W53" i="3"/>
  <c r="W41" i="3"/>
  <c r="W29" i="3"/>
  <c r="W17" i="3"/>
  <c r="W5" i="3"/>
  <c r="W928" i="3"/>
  <c r="W916" i="3"/>
  <c r="W904" i="3"/>
  <c r="W892" i="3"/>
  <c r="W880" i="3"/>
  <c r="W868" i="3"/>
  <c r="W856" i="3"/>
  <c r="W844" i="3"/>
  <c r="W832" i="3"/>
  <c r="W820" i="3"/>
  <c r="W808" i="3"/>
  <c r="W796" i="3"/>
  <c r="W784" i="3"/>
  <c r="W772" i="3"/>
  <c r="W760" i="3"/>
  <c r="W748" i="3"/>
  <c r="W736" i="3"/>
  <c r="W724" i="3"/>
  <c r="W712" i="3"/>
  <c r="W700" i="3"/>
  <c r="W688" i="3"/>
  <c r="W676" i="3"/>
  <c r="W664" i="3"/>
  <c r="W652" i="3"/>
  <c r="W640" i="3"/>
  <c r="W628" i="3"/>
  <c r="W616" i="3"/>
  <c r="W604" i="3"/>
  <c r="W592" i="3"/>
  <c r="W580" i="3"/>
  <c r="W568" i="3"/>
  <c r="W556" i="3"/>
  <c r="W544" i="3"/>
  <c r="W532" i="3"/>
  <c r="W520" i="3"/>
  <c r="W508" i="3"/>
  <c r="W496" i="3"/>
  <c r="W484" i="3"/>
  <c r="W472" i="3"/>
  <c r="W460" i="3"/>
  <c r="W448" i="3"/>
  <c r="W436" i="3"/>
  <c r="W424" i="3"/>
  <c r="W412" i="3"/>
  <c r="W400" i="3"/>
  <c r="W388" i="3"/>
  <c r="W376" i="3"/>
  <c r="W364" i="3"/>
  <c r="W352" i="3"/>
  <c r="W340" i="3"/>
  <c r="W328" i="3"/>
  <c r="W316" i="3"/>
  <c r="W304" i="3"/>
  <c r="W292" i="3"/>
  <c r="W280" i="3"/>
  <c r="W268" i="3"/>
  <c r="W256" i="3"/>
  <c r="W244" i="3"/>
  <c r="W232" i="3"/>
  <c r="W220" i="3"/>
  <c r="W208" i="3"/>
  <c r="W196" i="3"/>
  <c r="W184" i="3"/>
  <c r="W172" i="3"/>
  <c r="W160" i="3"/>
  <c r="W148" i="3"/>
  <c r="W136" i="3"/>
  <c r="W124" i="3"/>
  <c r="W112" i="3"/>
  <c r="W100" i="3"/>
  <c r="W88" i="3"/>
  <c r="W76" i="3"/>
  <c r="W64" i="3"/>
  <c r="W52" i="3"/>
  <c r="W40" i="3"/>
  <c r="W28" i="3"/>
  <c r="W16" i="3"/>
  <c r="W4" i="3"/>
  <c r="W927" i="3"/>
  <c r="W915" i="3"/>
  <c r="W903" i="3"/>
  <c r="W891" i="3"/>
  <c r="W879" i="3"/>
  <c r="W867" i="3"/>
  <c r="W855" i="3"/>
  <c r="W843" i="3"/>
  <c r="W831" i="3"/>
  <c r="W819" i="3"/>
  <c r="W807" i="3"/>
  <c r="W795" i="3"/>
  <c r="W783" i="3"/>
  <c r="W771" i="3"/>
  <c r="W759" i="3"/>
  <c r="W747" i="3"/>
  <c r="W735" i="3"/>
  <c r="W723" i="3"/>
  <c r="W711" i="3"/>
  <c r="W699" i="3"/>
  <c r="W687" i="3"/>
  <c r="W675" i="3"/>
  <c r="W663" i="3"/>
  <c r="W651" i="3"/>
  <c r="W639" i="3"/>
  <c r="W627" i="3"/>
  <c r="W615" i="3"/>
  <c r="W603" i="3"/>
  <c r="W591" i="3"/>
  <c r="W579" i="3"/>
  <c r="W567" i="3"/>
  <c r="W555" i="3"/>
  <c r="W543" i="3"/>
  <c r="W531" i="3"/>
  <c r="W519" i="3"/>
  <c r="W507" i="3"/>
  <c r="W495" i="3"/>
  <c r="W483" i="3"/>
  <c r="W471" i="3"/>
  <c r="W459" i="3"/>
  <c r="W447" i="3"/>
  <c r="W435" i="3"/>
  <c r="W423" i="3"/>
  <c r="W411" i="3"/>
  <c r="W399" i="3"/>
  <c r="W387" i="3"/>
  <c r="W375" i="3"/>
  <c r="W363" i="3"/>
  <c r="W351" i="3"/>
  <c r="W339" i="3"/>
  <c r="W327" i="3"/>
  <c r="W315" i="3"/>
  <c r="W303" i="3"/>
  <c r="W291" i="3"/>
  <c r="W279" i="3"/>
  <c r="W267" i="3"/>
  <c r="W255" i="3"/>
  <c r="W243" i="3"/>
  <c r="W231" i="3"/>
  <c r="W219" i="3"/>
  <c r="W207" i="3"/>
  <c r="W195" i="3"/>
  <c r="W183" i="3"/>
  <c r="W171" i="3"/>
  <c r="W159" i="3"/>
  <c r="W147" i="3"/>
  <c r="W135" i="3"/>
  <c r="W123" i="3"/>
  <c r="W111" i="3"/>
  <c r="W99" i="3"/>
  <c r="W87" i="3"/>
  <c r="W75" i="3"/>
  <c r="W63" i="3"/>
  <c r="W51" i="3"/>
  <c r="W39" i="3"/>
  <c r="W27" i="3"/>
  <c r="W15" i="3"/>
  <c r="W3" i="3"/>
  <c r="W926" i="3"/>
  <c r="W914" i="3"/>
  <c r="W902" i="3"/>
  <c r="W890" i="3"/>
  <c r="W878" i="3"/>
  <c r="W866" i="3"/>
  <c r="W854" i="3"/>
  <c r="W842" i="3"/>
  <c r="W830" i="3"/>
  <c r="W818" i="3"/>
  <c r="W806" i="3"/>
  <c r="W794" i="3"/>
  <c r="W782" i="3"/>
  <c r="W770" i="3"/>
  <c r="W758" i="3"/>
  <c r="W746" i="3"/>
  <c r="W734" i="3"/>
  <c r="W722" i="3"/>
  <c r="W710" i="3"/>
  <c r="W698" i="3"/>
  <c r="W686" i="3"/>
  <c r="W674" i="3"/>
  <c r="W662" i="3"/>
  <c r="W650" i="3"/>
  <c r="W638" i="3"/>
  <c r="W626" i="3"/>
  <c r="W614" i="3"/>
  <c r="W602" i="3"/>
  <c r="W590" i="3"/>
  <c r="W578" i="3"/>
  <c r="W566" i="3"/>
  <c r="W554" i="3"/>
  <c r="W542" i="3"/>
  <c r="W530" i="3"/>
  <c r="W518" i="3"/>
  <c r="W506" i="3"/>
  <c r="W494" i="3"/>
  <c r="W482" i="3"/>
  <c r="W470" i="3"/>
  <c r="W458" i="3"/>
  <c r="W446" i="3"/>
  <c r="W434" i="3"/>
  <c r="W422" i="3"/>
  <c r="W410" i="3"/>
  <c r="W398" i="3"/>
  <c r="W386" i="3"/>
  <c r="W374" i="3"/>
  <c r="W362" i="3"/>
  <c r="W350" i="3"/>
  <c r="W338" i="3"/>
  <c r="W326" i="3"/>
  <c r="W314" i="3"/>
  <c r="W302" i="3"/>
  <c r="W290" i="3"/>
  <c r="W278" i="3"/>
  <c r="W266" i="3"/>
  <c r="W254" i="3"/>
  <c r="W242" i="3"/>
  <c r="W230" i="3"/>
  <c r="W218" i="3"/>
  <c r="W206" i="3"/>
  <c r="W194" i="3"/>
  <c r="W182" i="3"/>
  <c r="W170" i="3"/>
  <c r="W158" i="3"/>
  <c r="W146" i="3"/>
  <c r="W134" i="3"/>
  <c r="W122" i="3"/>
  <c r="W110" i="3"/>
  <c r="W98" i="3"/>
  <c r="W86" i="3"/>
  <c r="W74" i="3"/>
  <c r="W62" i="3"/>
  <c r="W50" i="3"/>
  <c r="W38" i="3"/>
  <c r="W26" i="3"/>
  <c r="W14" i="3"/>
  <c r="W925" i="3"/>
  <c r="W913" i="3"/>
  <c r="W901" i="3"/>
  <c r="W889" i="3"/>
  <c r="W877" i="3"/>
  <c r="W865" i="3"/>
  <c r="W853" i="3"/>
  <c r="W841" i="3"/>
  <c r="W829" i="3"/>
  <c r="W817" i="3"/>
  <c r="W805" i="3"/>
  <c r="W793" i="3"/>
  <c r="W781" i="3"/>
  <c r="W769" i="3"/>
  <c r="W757" i="3"/>
  <c r="W745" i="3"/>
  <c r="W733" i="3"/>
  <c r="W721" i="3"/>
  <c r="W709" i="3"/>
  <c r="W697" i="3"/>
  <c r="W685" i="3"/>
  <c r="W673" i="3"/>
  <c r="W661" i="3"/>
  <c r="W649" i="3"/>
  <c r="W637" i="3"/>
  <c r="W625" i="3"/>
  <c r="W613" i="3"/>
  <c r="W601" i="3"/>
  <c r="W589" i="3"/>
  <c r="W577" i="3"/>
  <c r="W565" i="3"/>
  <c r="W553" i="3"/>
  <c r="W541" i="3"/>
  <c r="W529" i="3"/>
  <c r="W517" i="3"/>
  <c r="W505" i="3"/>
  <c r="W493" i="3"/>
  <c r="W481" i="3"/>
  <c r="W469" i="3"/>
  <c r="W457" i="3"/>
  <c r="W445" i="3"/>
  <c r="W433" i="3"/>
  <c r="W421" i="3"/>
  <c r="W409" i="3"/>
  <c r="W397" i="3"/>
  <c r="W385" i="3"/>
  <c r="W373" i="3"/>
  <c r="W361" i="3"/>
  <c r="W349" i="3"/>
  <c r="W337" i="3"/>
  <c r="W325" i="3"/>
  <c r="W313" i="3"/>
  <c r="W301" i="3"/>
  <c r="W289" i="3"/>
  <c r="W277" i="3"/>
  <c r="W265" i="3"/>
  <c r="W253" i="3"/>
  <c r="W241" i="3"/>
  <c r="W229" i="3"/>
  <c r="W217" i="3"/>
  <c r="W205" i="3"/>
  <c r="W193" i="3"/>
  <c r="W181" i="3"/>
  <c r="W169" i="3"/>
  <c r="W157" i="3"/>
  <c r="W145" i="3"/>
  <c r="W133" i="3"/>
  <c r="W121" i="3"/>
  <c r="W109" i="3"/>
  <c r="W97" i="3"/>
  <c r="W85" i="3"/>
  <c r="W73" i="3"/>
  <c r="W61" i="3"/>
  <c r="W49" i="3"/>
  <c r="W37" i="3"/>
  <c r="W25" i="3"/>
  <c r="W13" i="3"/>
  <c r="W924" i="3"/>
  <c r="W912" i="3"/>
  <c r="W900" i="3"/>
  <c r="W888" i="3"/>
  <c r="W876" i="3"/>
  <c r="W864" i="3"/>
  <c r="W852" i="3"/>
  <c r="W840" i="3"/>
  <c r="W828" i="3"/>
  <c r="W816" i="3"/>
  <c r="W804" i="3"/>
  <c r="W792" i="3"/>
  <c r="W780" i="3"/>
  <c r="W768" i="3"/>
  <c r="W756" i="3"/>
  <c r="W744" i="3"/>
  <c r="W732" i="3"/>
  <c r="W720" i="3"/>
  <c r="W708" i="3"/>
  <c r="W696" i="3"/>
  <c r="W684" i="3"/>
  <c r="W672" i="3"/>
  <c r="W660" i="3"/>
  <c r="W648" i="3"/>
  <c r="W636" i="3"/>
  <c r="W624" i="3"/>
  <c r="W612" i="3"/>
  <c r="W600" i="3"/>
  <c r="W588" i="3"/>
  <c r="W576" i="3"/>
  <c r="W564" i="3"/>
  <c r="W552" i="3"/>
  <c r="W540" i="3"/>
  <c r="W528" i="3"/>
  <c r="W516" i="3"/>
  <c r="W504" i="3"/>
  <c r="W492" i="3"/>
  <c r="W480" i="3"/>
  <c r="W468" i="3"/>
  <c r="W456" i="3"/>
  <c r="W444" i="3"/>
  <c r="W432" i="3"/>
  <c r="W420" i="3"/>
  <c r="W408" i="3"/>
  <c r="W396" i="3"/>
  <c r="W384" i="3"/>
  <c r="W372" i="3"/>
  <c r="W360" i="3"/>
  <c r="W348" i="3"/>
  <c r="W336" i="3"/>
  <c r="W324" i="3"/>
  <c r="W312" i="3"/>
  <c r="W300" i="3"/>
  <c r="W288" i="3"/>
  <c r="W276" i="3"/>
  <c r="W264" i="3"/>
  <c r="W252" i="3"/>
  <c r="W240" i="3"/>
  <c r="W228" i="3"/>
  <c r="W216" i="3"/>
  <c r="W204" i="3"/>
  <c r="W192" i="3"/>
  <c r="W180" i="3"/>
  <c r="W168" i="3"/>
  <c r="W156" i="3"/>
  <c r="W144" i="3"/>
  <c r="W132" i="3"/>
  <c r="W120" i="3"/>
  <c r="W108" i="3"/>
  <c r="W96" i="3"/>
  <c r="W84" i="3"/>
  <c r="W72" i="3"/>
  <c r="W60" i="3"/>
  <c r="W48" i="3"/>
  <c r="W36" i="3"/>
  <c r="W24" i="3"/>
  <c r="W12" i="3"/>
  <c r="W923" i="3"/>
  <c r="W911" i="3"/>
  <c r="W899" i="3"/>
  <c r="W887" i="3"/>
  <c r="W875" i="3"/>
  <c r="W863" i="3"/>
  <c r="W851" i="3"/>
  <c r="W839" i="3"/>
  <c r="W827" i="3"/>
  <c r="W815" i="3"/>
  <c r="W803" i="3"/>
  <c r="W791" i="3"/>
  <c r="W779" i="3"/>
  <c r="W767" i="3"/>
  <c r="W755" i="3"/>
  <c r="W743" i="3"/>
  <c r="W731" i="3"/>
  <c r="W719" i="3"/>
  <c r="W707" i="3"/>
  <c r="W695" i="3"/>
  <c r="W683" i="3"/>
  <c r="W671" i="3"/>
  <c r="W659" i="3"/>
  <c r="W647" i="3"/>
  <c r="W635" i="3"/>
  <c r="W623" i="3"/>
  <c r="W611" i="3"/>
  <c r="W599" i="3"/>
  <c r="W587" i="3"/>
  <c r="W575" i="3"/>
  <c r="W563" i="3"/>
  <c r="W551" i="3"/>
  <c r="W539" i="3"/>
  <c r="W527" i="3"/>
  <c r="W515" i="3"/>
  <c r="W503" i="3"/>
  <c r="W491" i="3"/>
  <c r="W479" i="3"/>
  <c r="W467" i="3"/>
  <c r="W455" i="3"/>
  <c r="W443" i="3"/>
  <c r="W431" i="3"/>
  <c r="W419" i="3"/>
  <c r="W407" i="3"/>
  <c r="W395" i="3"/>
  <c r="W383" i="3"/>
  <c r="W371" i="3"/>
  <c r="W359" i="3"/>
  <c r="W347" i="3"/>
  <c r="W335" i="3"/>
  <c r="W323" i="3"/>
  <c r="W311" i="3"/>
  <c r="W299" i="3"/>
  <c r="W287" i="3"/>
  <c r="W275" i="3"/>
  <c r="W263" i="3"/>
  <c r="W251" i="3"/>
  <c r="W239" i="3"/>
  <c r="W227" i="3"/>
  <c r="W215" i="3"/>
  <c r="W203" i="3"/>
  <c r="W191" i="3"/>
  <c r="W179" i="3"/>
  <c r="W167" i="3"/>
  <c r="W155" i="3"/>
  <c r="W143" i="3"/>
  <c r="W131" i="3"/>
  <c r="W119" i="3"/>
  <c r="W107" i="3"/>
  <c r="W95" i="3"/>
  <c r="W83" i="3"/>
  <c r="W71" i="3"/>
  <c r="W59" i="3"/>
  <c r="W47" i="3"/>
  <c r="W35" i="3"/>
  <c r="W23" i="3"/>
  <c r="W11" i="3"/>
  <c r="W82" i="3"/>
  <c r="W70" i="3"/>
  <c r="W58" i="3"/>
  <c r="W46" i="3"/>
  <c r="W34" i="3"/>
  <c r="W22" i="3"/>
  <c r="W10" i="3"/>
  <c r="W933" i="3"/>
  <c r="W921" i="3"/>
  <c r="W909" i="3"/>
  <c r="W897" i="3"/>
  <c r="W885" i="3"/>
  <c r="W873" i="3"/>
  <c r="W861" i="3"/>
  <c r="W849" i="3"/>
  <c r="W837" i="3"/>
  <c r="W825" i="3"/>
  <c r="W813" i="3"/>
  <c r="W801" i="3"/>
  <c r="W789" i="3"/>
  <c r="W777" i="3"/>
  <c r="W765" i="3"/>
  <c r="W753" i="3"/>
  <c r="W741" i="3"/>
  <c r="W729" i="3"/>
  <c r="W717" i="3"/>
  <c r="W705" i="3"/>
  <c r="W693" i="3"/>
  <c r="W681" i="3"/>
  <c r="W669" i="3"/>
  <c r="W657" i="3"/>
  <c r="W645" i="3"/>
  <c r="W633" i="3"/>
  <c r="W621" i="3"/>
  <c r="W609" i="3"/>
  <c r="W597" i="3"/>
  <c r="W585" i="3"/>
  <c r="W573" i="3"/>
  <c r="W561" i="3"/>
  <c r="W549" i="3"/>
  <c r="W537" i="3"/>
  <c r="W525" i="3"/>
  <c r="W513" i="3"/>
  <c r="W501" i="3"/>
  <c r="W489" i="3"/>
  <c r="W477" i="3"/>
  <c r="W465" i="3"/>
  <c r="W453" i="3"/>
  <c r="W441" i="3"/>
  <c r="W429" i="3"/>
  <c r="W417" i="3"/>
  <c r="W405" i="3"/>
  <c r="W393" i="3"/>
  <c r="W381" i="3"/>
  <c r="W369" i="3"/>
  <c r="W357" i="3"/>
  <c r="W345" i="3"/>
  <c r="W333" i="3"/>
  <c r="W321" i="3"/>
  <c r="W309" i="3"/>
  <c r="W297" i="3"/>
  <c r="W285" i="3"/>
  <c r="W273" i="3"/>
  <c r="W261" i="3"/>
  <c r="W249" i="3"/>
  <c r="W237" i="3"/>
  <c r="W225" i="3"/>
  <c r="W213" i="3"/>
  <c r="W201" i="3"/>
  <c r="W189" i="3"/>
  <c r="W177" i="3"/>
  <c r="W165" i="3"/>
  <c r="W153" i="3"/>
  <c r="W141" i="3"/>
  <c r="W129" i="3"/>
  <c r="W117" i="3"/>
  <c r="W105" i="3"/>
  <c r="W93" i="3"/>
  <c r="W81" i="3"/>
  <c r="W69" i="3"/>
  <c r="W57" i="3"/>
  <c r="W45" i="3"/>
  <c r="W33" i="3"/>
  <c r="W21" i="3"/>
  <c r="W9" i="3"/>
  <c r="AC8" i="3"/>
  <c r="W2" i="3"/>
  <c r="Z8" i="8" l="1"/>
  <c r="AJ8" i="8"/>
  <c r="Z80" i="8"/>
  <c r="AJ80" i="8"/>
  <c r="Z152" i="8"/>
  <c r="AJ152" i="8"/>
  <c r="Z224" i="8"/>
  <c r="AJ224" i="8"/>
  <c r="Z296" i="8"/>
  <c r="AJ296" i="8"/>
  <c r="Z16" i="8"/>
  <c r="AJ16" i="8"/>
  <c r="Z88" i="8"/>
  <c r="AJ88" i="8"/>
  <c r="Z172" i="8"/>
  <c r="AJ172" i="8"/>
  <c r="Z244" i="8"/>
  <c r="AJ244" i="8"/>
  <c r="Z41" i="8"/>
  <c r="AJ41" i="8"/>
  <c r="Z137" i="8"/>
  <c r="AJ137" i="8"/>
  <c r="Z121" i="8"/>
  <c r="AJ121" i="8"/>
  <c r="Z193" i="8"/>
  <c r="AJ193" i="8"/>
  <c r="Z265" i="8"/>
  <c r="AJ265" i="8"/>
  <c r="Z63" i="8"/>
  <c r="AJ63" i="8"/>
  <c r="Z135" i="8"/>
  <c r="AJ135" i="8"/>
  <c r="Z207" i="8"/>
  <c r="AJ207" i="8"/>
  <c r="Z279" i="8"/>
  <c r="AJ279" i="8"/>
  <c r="Z340" i="8"/>
  <c r="AJ340" i="8"/>
  <c r="Z412" i="8"/>
  <c r="AJ412" i="8"/>
  <c r="Z484" i="8"/>
  <c r="AJ484" i="8"/>
  <c r="Z556" i="8"/>
  <c r="AJ556" i="8"/>
  <c r="Z628" i="8"/>
  <c r="AJ628" i="8"/>
  <c r="Z700" i="8"/>
  <c r="AJ700" i="8"/>
  <c r="Z772" i="8"/>
  <c r="AJ772" i="8"/>
  <c r="Z844" i="8"/>
  <c r="AJ844" i="8"/>
  <c r="Z6" i="8"/>
  <c r="AJ6" i="8"/>
  <c r="Z78" i="8"/>
  <c r="AJ78" i="8"/>
  <c r="Z366" i="8"/>
  <c r="AJ366" i="8"/>
  <c r="Z438" i="8"/>
  <c r="AJ438" i="8"/>
  <c r="Z510" i="8"/>
  <c r="AJ510" i="8"/>
  <c r="Z582" i="8"/>
  <c r="AJ582" i="8"/>
  <c r="Z654" i="8"/>
  <c r="AJ654" i="8"/>
  <c r="Z726" i="8"/>
  <c r="AJ726" i="8"/>
  <c r="Z798" i="8"/>
  <c r="AJ798" i="8"/>
  <c r="Z19" i="8"/>
  <c r="AJ19" i="8"/>
  <c r="Z91" i="8"/>
  <c r="AJ91" i="8"/>
  <c r="Z163" i="8"/>
  <c r="AJ163" i="8"/>
  <c r="Z235" i="8"/>
  <c r="AJ235" i="8"/>
  <c r="Z307" i="8"/>
  <c r="AJ307" i="8"/>
  <c r="Z379" i="8"/>
  <c r="AJ379" i="8"/>
  <c r="Z451" i="8"/>
  <c r="AJ451" i="8"/>
  <c r="Z523" i="8"/>
  <c r="AJ523" i="8"/>
  <c r="Z595" i="8"/>
  <c r="AJ595" i="8"/>
  <c r="Z667" i="8"/>
  <c r="AJ667" i="8"/>
  <c r="Z739" i="8"/>
  <c r="AJ739" i="8"/>
  <c r="Z811" i="8"/>
  <c r="AJ811" i="8"/>
  <c r="Z883" i="8"/>
  <c r="AJ883" i="8"/>
  <c r="Z632" i="8"/>
  <c r="AJ632" i="8"/>
  <c r="Z704" i="8"/>
  <c r="AJ704" i="8"/>
  <c r="Z776" i="8"/>
  <c r="AJ776" i="8"/>
  <c r="Z848" i="8"/>
  <c r="AJ848" i="8"/>
  <c r="Z70" i="8"/>
  <c r="AJ70" i="8"/>
  <c r="Z142" i="8"/>
  <c r="AJ142" i="8"/>
  <c r="Z214" i="8"/>
  <c r="AJ214" i="8"/>
  <c r="Z286" i="8"/>
  <c r="AJ286" i="8"/>
  <c r="Z358" i="8"/>
  <c r="AJ358" i="8"/>
  <c r="Z430" i="8"/>
  <c r="AJ430" i="8"/>
  <c r="Z502" i="8"/>
  <c r="AJ502" i="8"/>
  <c r="Z574" i="8"/>
  <c r="AJ574" i="8"/>
  <c r="Z646" i="8"/>
  <c r="AJ646" i="8"/>
  <c r="Z718" i="8"/>
  <c r="AJ718" i="8"/>
  <c r="Z790" i="8"/>
  <c r="AJ790" i="8"/>
  <c r="Z862" i="8"/>
  <c r="AJ862" i="8"/>
  <c r="Z47" i="8"/>
  <c r="AJ47" i="8"/>
  <c r="Z13" i="8"/>
  <c r="AJ13" i="8"/>
  <c r="Z38" i="8"/>
  <c r="AJ38" i="8"/>
  <c r="Z122" i="8"/>
  <c r="AJ122" i="8"/>
  <c r="Z194" i="8"/>
  <c r="AJ194" i="8"/>
  <c r="Z266" i="8"/>
  <c r="AJ266" i="8"/>
  <c r="Z386" i="8"/>
  <c r="AJ386" i="8"/>
  <c r="Z458" i="8"/>
  <c r="AJ458" i="8"/>
  <c r="Z530" i="8"/>
  <c r="AJ530" i="8"/>
  <c r="Z602" i="8"/>
  <c r="AJ602" i="8"/>
  <c r="Z674" i="8"/>
  <c r="AJ674" i="8"/>
  <c r="Z746" i="8"/>
  <c r="AJ746" i="8"/>
  <c r="Z818" i="8"/>
  <c r="AJ818" i="8"/>
  <c r="Z890" i="8"/>
  <c r="AJ890" i="8"/>
  <c r="Z245" i="8"/>
  <c r="AJ245" i="8"/>
  <c r="Z317" i="8"/>
  <c r="AJ317" i="8"/>
  <c r="Z389" i="8"/>
  <c r="AJ389" i="8"/>
  <c r="Z461" i="8"/>
  <c r="AJ461" i="8"/>
  <c r="Z533" i="8"/>
  <c r="AJ533" i="8"/>
  <c r="Z605" i="8"/>
  <c r="AJ605" i="8"/>
  <c r="Z677" i="8"/>
  <c r="AJ677" i="8"/>
  <c r="Z749" i="8"/>
  <c r="AJ749" i="8"/>
  <c r="Z821" i="8"/>
  <c r="AJ821" i="8"/>
  <c r="Z893" i="8"/>
  <c r="AJ893" i="8"/>
  <c r="Z57" i="8"/>
  <c r="AJ57" i="8"/>
  <c r="Z129" i="8"/>
  <c r="AJ129" i="8"/>
  <c r="Z201" i="8"/>
  <c r="AJ201" i="8"/>
  <c r="Z273" i="8"/>
  <c r="AJ273" i="8"/>
  <c r="Z345" i="8"/>
  <c r="AJ345" i="8"/>
  <c r="Z417" i="8"/>
  <c r="AJ417" i="8"/>
  <c r="Z489" i="8"/>
  <c r="AJ489" i="8"/>
  <c r="Z561" i="8"/>
  <c r="AJ561" i="8"/>
  <c r="Z633" i="8"/>
  <c r="AJ633" i="8"/>
  <c r="Z705" i="8"/>
  <c r="AJ705" i="8"/>
  <c r="Z371" i="8"/>
  <c r="AJ371" i="8"/>
  <c r="Z443" i="8"/>
  <c r="AJ443" i="8"/>
  <c r="Z515" i="8"/>
  <c r="AJ515" i="8"/>
  <c r="Z587" i="8"/>
  <c r="AJ587" i="8"/>
  <c r="Z659" i="8"/>
  <c r="AJ659" i="8"/>
  <c r="Z731" i="8"/>
  <c r="AJ731" i="8"/>
  <c r="Z803" i="8"/>
  <c r="AJ803" i="8"/>
  <c r="Z875" i="8"/>
  <c r="AJ875" i="8"/>
  <c r="Z36" i="8"/>
  <c r="AJ36" i="8"/>
  <c r="Z108" i="8"/>
  <c r="AJ108" i="8"/>
  <c r="Z180" i="8"/>
  <c r="AJ180" i="8"/>
  <c r="Z252" i="8"/>
  <c r="AJ252" i="8"/>
  <c r="Z20" i="8"/>
  <c r="AJ20" i="8"/>
  <c r="Z92" i="8"/>
  <c r="AJ92" i="8"/>
  <c r="Z164" i="8"/>
  <c r="AJ164" i="8"/>
  <c r="Z236" i="8"/>
  <c r="AJ236" i="8"/>
  <c r="Z112" i="8"/>
  <c r="AJ112" i="8"/>
  <c r="Z184" i="8"/>
  <c r="AJ184" i="8"/>
  <c r="Z256" i="8"/>
  <c r="AJ256" i="8"/>
  <c r="Z149" i="8"/>
  <c r="AJ149" i="8"/>
  <c r="Z133" i="8"/>
  <c r="AJ133" i="8"/>
  <c r="Z205" i="8"/>
  <c r="AJ205" i="8"/>
  <c r="Z277" i="8"/>
  <c r="AJ277" i="8"/>
  <c r="Z3" i="8"/>
  <c r="AJ3" i="8"/>
  <c r="Z75" i="8"/>
  <c r="AJ75" i="8"/>
  <c r="Z352" i="8"/>
  <c r="AJ352" i="8"/>
  <c r="Z424" i="8"/>
  <c r="AJ424" i="8"/>
  <c r="Z496" i="8"/>
  <c r="AJ496" i="8"/>
  <c r="Z568" i="8"/>
  <c r="AJ568" i="8"/>
  <c r="Z640" i="8"/>
  <c r="AJ640" i="8"/>
  <c r="Z712" i="8"/>
  <c r="AJ712" i="8"/>
  <c r="Z784" i="8"/>
  <c r="AJ784" i="8"/>
  <c r="Z856" i="8"/>
  <c r="AJ856" i="8"/>
  <c r="Z18" i="8"/>
  <c r="AJ18" i="8"/>
  <c r="Z90" i="8"/>
  <c r="AJ90" i="8"/>
  <c r="Z162" i="8"/>
  <c r="AJ162" i="8"/>
  <c r="Z234" i="8"/>
  <c r="AJ234" i="8"/>
  <c r="Z306" i="8"/>
  <c r="AJ306" i="8"/>
  <c r="Z378" i="8"/>
  <c r="AJ378" i="8"/>
  <c r="Z450" i="8"/>
  <c r="AJ450" i="8"/>
  <c r="Z522" i="8"/>
  <c r="AJ522" i="8"/>
  <c r="Z594" i="8"/>
  <c r="AJ594" i="8"/>
  <c r="Z666" i="8"/>
  <c r="AJ666" i="8"/>
  <c r="Z738" i="8"/>
  <c r="AJ738" i="8"/>
  <c r="Z31" i="8"/>
  <c r="AJ31" i="8"/>
  <c r="Z103" i="8"/>
  <c r="AJ103" i="8"/>
  <c r="Z175" i="8"/>
  <c r="AJ175" i="8"/>
  <c r="Z247" i="8"/>
  <c r="AJ247" i="8"/>
  <c r="Z319" i="8"/>
  <c r="AJ319" i="8"/>
  <c r="Z391" i="8"/>
  <c r="AJ391" i="8"/>
  <c r="Z463" i="8"/>
  <c r="AJ463" i="8"/>
  <c r="Z535" i="8"/>
  <c r="AJ535" i="8"/>
  <c r="Z607" i="8"/>
  <c r="AJ607" i="8"/>
  <c r="Z679" i="8"/>
  <c r="AJ679" i="8"/>
  <c r="Z751" i="8"/>
  <c r="AJ751" i="8"/>
  <c r="Z823" i="8"/>
  <c r="AJ823" i="8"/>
  <c r="Z895" i="8"/>
  <c r="AJ895" i="8"/>
  <c r="Z644" i="8"/>
  <c r="AJ644" i="8"/>
  <c r="Z716" i="8"/>
  <c r="AJ716" i="8"/>
  <c r="Z788" i="8"/>
  <c r="AJ788" i="8"/>
  <c r="Z860" i="8"/>
  <c r="AJ860" i="8"/>
  <c r="Z82" i="8"/>
  <c r="AJ82" i="8"/>
  <c r="Z154" i="8"/>
  <c r="AJ154" i="8"/>
  <c r="Z226" i="8"/>
  <c r="AJ226" i="8"/>
  <c r="Z298" i="8"/>
  <c r="AJ298" i="8"/>
  <c r="Z370" i="8"/>
  <c r="AJ370" i="8"/>
  <c r="Z442" i="8"/>
  <c r="AJ442" i="8"/>
  <c r="Z514" i="8"/>
  <c r="AJ514" i="8"/>
  <c r="Z586" i="8"/>
  <c r="AJ586" i="8"/>
  <c r="Z658" i="8"/>
  <c r="AJ658" i="8"/>
  <c r="Z730" i="8"/>
  <c r="AJ730" i="8"/>
  <c r="Z802" i="8"/>
  <c r="AJ802" i="8"/>
  <c r="Z874" i="8"/>
  <c r="AJ874" i="8"/>
  <c r="Z134" i="8"/>
  <c r="AJ134" i="8"/>
  <c r="Z206" i="8"/>
  <c r="AJ206" i="8"/>
  <c r="Z278" i="8"/>
  <c r="AJ278" i="8"/>
  <c r="Z326" i="8"/>
  <c r="AJ326" i="8"/>
  <c r="Z398" i="8"/>
  <c r="AJ398" i="8"/>
  <c r="Z470" i="8"/>
  <c r="AJ470" i="8"/>
  <c r="Z542" i="8"/>
  <c r="AJ542" i="8"/>
  <c r="Z614" i="8"/>
  <c r="AJ614" i="8"/>
  <c r="Z686" i="8"/>
  <c r="AJ686" i="8"/>
  <c r="Z758" i="8"/>
  <c r="AJ758" i="8"/>
  <c r="Z830" i="8"/>
  <c r="AJ830" i="8"/>
  <c r="Z902" i="8"/>
  <c r="AJ902" i="8"/>
  <c r="Z257" i="8"/>
  <c r="AJ257" i="8"/>
  <c r="Z329" i="8"/>
  <c r="AJ329" i="8"/>
  <c r="Z401" i="8"/>
  <c r="AJ401" i="8"/>
  <c r="Z473" i="8"/>
  <c r="AJ473" i="8"/>
  <c r="Z545" i="8"/>
  <c r="AJ545" i="8"/>
  <c r="Z617" i="8"/>
  <c r="AJ617" i="8"/>
  <c r="Z689" i="8"/>
  <c r="AJ689" i="8"/>
  <c r="Z761" i="8"/>
  <c r="AJ761" i="8"/>
  <c r="Z833" i="8"/>
  <c r="AJ833" i="8"/>
  <c r="Z905" i="8"/>
  <c r="AJ905" i="8"/>
  <c r="AO29" i="8"/>
  <c r="Z69" i="8"/>
  <c r="AJ69" i="8"/>
  <c r="Z141" i="8"/>
  <c r="AJ141" i="8"/>
  <c r="Z213" i="8"/>
  <c r="AJ213" i="8"/>
  <c r="Z285" i="8"/>
  <c r="AJ285" i="8"/>
  <c r="Z357" i="8"/>
  <c r="AJ357" i="8"/>
  <c r="Z429" i="8"/>
  <c r="AJ429" i="8"/>
  <c r="Z501" i="8"/>
  <c r="AJ501" i="8"/>
  <c r="Z573" i="8"/>
  <c r="AJ573" i="8"/>
  <c r="Z645" i="8"/>
  <c r="AJ645" i="8"/>
  <c r="Z311" i="8"/>
  <c r="AJ311" i="8"/>
  <c r="Z383" i="8"/>
  <c r="AJ383" i="8"/>
  <c r="Z455" i="8"/>
  <c r="AJ455" i="8"/>
  <c r="Z527" i="8"/>
  <c r="AJ527" i="8"/>
  <c r="Z599" i="8"/>
  <c r="AJ599" i="8"/>
  <c r="Z671" i="8"/>
  <c r="AJ671" i="8"/>
  <c r="Z743" i="8"/>
  <c r="AJ743" i="8"/>
  <c r="Z815" i="8"/>
  <c r="AJ815" i="8"/>
  <c r="Z887" i="8"/>
  <c r="AJ887" i="8"/>
  <c r="Z48" i="8"/>
  <c r="AJ48" i="8"/>
  <c r="Z120" i="8"/>
  <c r="AJ120" i="8"/>
  <c r="Z192" i="8"/>
  <c r="AJ192" i="8"/>
  <c r="Z264" i="8"/>
  <c r="AJ264" i="8"/>
  <c r="Z32" i="8"/>
  <c r="AJ32" i="8"/>
  <c r="Z104" i="8"/>
  <c r="AJ104" i="8"/>
  <c r="Z176" i="8"/>
  <c r="AJ176" i="8"/>
  <c r="Z248" i="8"/>
  <c r="AJ248" i="8"/>
  <c r="Z40" i="8"/>
  <c r="AJ40" i="8"/>
  <c r="Z124" i="8"/>
  <c r="AJ124" i="8"/>
  <c r="Z196" i="8"/>
  <c r="AJ196" i="8"/>
  <c r="Z268" i="8"/>
  <c r="AJ268" i="8"/>
  <c r="Z161" i="8"/>
  <c r="AJ161" i="8"/>
  <c r="Z73" i="8"/>
  <c r="AJ73" i="8"/>
  <c r="Z145" i="8"/>
  <c r="AJ145" i="8"/>
  <c r="Z217" i="8"/>
  <c r="AJ217" i="8"/>
  <c r="Z289" i="8"/>
  <c r="AJ289" i="8"/>
  <c r="Z15" i="8"/>
  <c r="AJ15" i="8"/>
  <c r="Z87" i="8"/>
  <c r="AJ87" i="8"/>
  <c r="Z159" i="8"/>
  <c r="AJ159" i="8"/>
  <c r="Z231" i="8"/>
  <c r="AJ231" i="8"/>
  <c r="Z303" i="8"/>
  <c r="AJ303" i="8"/>
  <c r="Z364" i="8"/>
  <c r="AJ364" i="8"/>
  <c r="Z436" i="8"/>
  <c r="AJ436" i="8"/>
  <c r="Z508" i="8"/>
  <c r="AJ508" i="8"/>
  <c r="Z580" i="8"/>
  <c r="AJ580" i="8"/>
  <c r="Z652" i="8"/>
  <c r="AJ652" i="8"/>
  <c r="Z724" i="8"/>
  <c r="AJ724" i="8"/>
  <c r="Z796" i="8"/>
  <c r="AJ796" i="8"/>
  <c r="Z868" i="8"/>
  <c r="AJ868" i="8"/>
  <c r="Z30" i="8"/>
  <c r="AJ30" i="8"/>
  <c r="Z102" i="8"/>
  <c r="AJ102" i="8"/>
  <c r="Z318" i="8"/>
  <c r="AJ318" i="8"/>
  <c r="Z390" i="8"/>
  <c r="AJ390" i="8"/>
  <c r="Z462" i="8"/>
  <c r="AJ462" i="8"/>
  <c r="Z534" i="8"/>
  <c r="AJ534" i="8"/>
  <c r="Z606" i="8"/>
  <c r="AJ606" i="8"/>
  <c r="Z678" i="8"/>
  <c r="AJ678" i="8"/>
  <c r="Z750" i="8"/>
  <c r="AJ750" i="8"/>
  <c r="Z43" i="8"/>
  <c r="AJ43" i="8"/>
  <c r="Z115" i="8"/>
  <c r="AJ115" i="8"/>
  <c r="Z187" i="8"/>
  <c r="AJ187" i="8"/>
  <c r="Z259" i="8"/>
  <c r="AJ259" i="8"/>
  <c r="Z331" i="8"/>
  <c r="AJ331" i="8"/>
  <c r="Z403" i="8"/>
  <c r="AJ403" i="8"/>
  <c r="Z475" i="8"/>
  <c r="AJ475" i="8"/>
  <c r="Z547" i="8"/>
  <c r="AJ547" i="8"/>
  <c r="Z619" i="8"/>
  <c r="AJ619" i="8"/>
  <c r="Z691" i="8"/>
  <c r="AJ691" i="8"/>
  <c r="Z763" i="8"/>
  <c r="AJ763" i="8"/>
  <c r="Z835" i="8"/>
  <c r="AJ835" i="8"/>
  <c r="Z907" i="8"/>
  <c r="AJ907" i="8"/>
  <c r="Z584" i="8"/>
  <c r="AJ584" i="8"/>
  <c r="Z656" i="8"/>
  <c r="AJ656" i="8"/>
  <c r="Z728" i="8"/>
  <c r="AJ728" i="8"/>
  <c r="Z800" i="8"/>
  <c r="AJ800" i="8"/>
  <c r="Z872" i="8"/>
  <c r="AJ872" i="8"/>
  <c r="Z94" i="8"/>
  <c r="AJ94" i="8"/>
  <c r="Z166" i="8"/>
  <c r="AJ166" i="8"/>
  <c r="Z238" i="8"/>
  <c r="AJ238" i="8"/>
  <c r="Z310" i="8"/>
  <c r="AJ310" i="8"/>
  <c r="Z382" i="8"/>
  <c r="AJ382" i="8"/>
  <c r="Z454" i="8"/>
  <c r="AJ454" i="8"/>
  <c r="Z526" i="8"/>
  <c r="AJ526" i="8"/>
  <c r="Z598" i="8"/>
  <c r="AJ598" i="8"/>
  <c r="Z670" i="8"/>
  <c r="AJ670" i="8"/>
  <c r="Z742" i="8"/>
  <c r="AJ742" i="8"/>
  <c r="Z814" i="8"/>
  <c r="AJ814" i="8"/>
  <c r="Z886" i="8"/>
  <c r="AJ886" i="8"/>
  <c r="Z71" i="8"/>
  <c r="AJ71" i="8"/>
  <c r="Z62" i="8"/>
  <c r="AJ62" i="8"/>
  <c r="Z146" i="8"/>
  <c r="AJ146" i="8"/>
  <c r="Z218" i="8"/>
  <c r="AJ218" i="8"/>
  <c r="Z290" i="8"/>
  <c r="AJ290" i="8"/>
  <c r="Z338" i="8"/>
  <c r="AJ338" i="8"/>
  <c r="Z410" i="8"/>
  <c r="AJ410" i="8"/>
  <c r="Z482" i="8"/>
  <c r="AJ482" i="8"/>
  <c r="Z554" i="8"/>
  <c r="AJ554" i="8"/>
  <c r="Z626" i="8"/>
  <c r="AJ626" i="8"/>
  <c r="Z698" i="8"/>
  <c r="AJ698" i="8"/>
  <c r="Z770" i="8"/>
  <c r="AJ770" i="8"/>
  <c r="Z842" i="8"/>
  <c r="AJ842" i="8"/>
  <c r="Z269" i="8"/>
  <c r="AJ269" i="8"/>
  <c r="Z341" i="8"/>
  <c r="AJ341" i="8"/>
  <c r="Z413" i="8"/>
  <c r="AJ413" i="8"/>
  <c r="Z485" i="8"/>
  <c r="AJ485" i="8"/>
  <c r="Z557" i="8"/>
  <c r="AJ557" i="8"/>
  <c r="Z629" i="8"/>
  <c r="AJ629" i="8"/>
  <c r="Z701" i="8"/>
  <c r="AJ701" i="8"/>
  <c r="Z773" i="8"/>
  <c r="AJ773" i="8"/>
  <c r="Z845" i="8"/>
  <c r="AJ845" i="8"/>
  <c r="Z9" i="8"/>
  <c r="AJ9" i="8"/>
  <c r="Z81" i="8"/>
  <c r="AJ81" i="8"/>
  <c r="Z153" i="8"/>
  <c r="AJ153" i="8"/>
  <c r="Z225" i="8"/>
  <c r="AJ225" i="8"/>
  <c r="Z297" i="8"/>
  <c r="AJ297" i="8"/>
  <c r="Z369" i="8"/>
  <c r="AJ369" i="8"/>
  <c r="Z441" i="8"/>
  <c r="AJ441" i="8"/>
  <c r="Z513" i="8"/>
  <c r="AJ513" i="8"/>
  <c r="Z585" i="8"/>
  <c r="AJ585" i="8"/>
  <c r="Z657" i="8"/>
  <c r="AJ657" i="8"/>
  <c r="Z323" i="8"/>
  <c r="AJ323" i="8"/>
  <c r="Z395" i="8"/>
  <c r="AJ395" i="8"/>
  <c r="Z467" i="8"/>
  <c r="AJ467" i="8"/>
  <c r="Z539" i="8"/>
  <c r="AJ539" i="8"/>
  <c r="Z611" i="8"/>
  <c r="AJ611" i="8"/>
  <c r="Z683" i="8"/>
  <c r="AJ683" i="8"/>
  <c r="Z755" i="8"/>
  <c r="AJ755" i="8"/>
  <c r="Z827" i="8"/>
  <c r="AJ827" i="8"/>
  <c r="Z899" i="8"/>
  <c r="AJ899" i="8"/>
  <c r="Z60" i="8"/>
  <c r="AJ60" i="8"/>
  <c r="Z132" i="8"/>
  <c r="AJ132" i="8"/>
  <c r="Z204" i="8"/>
  <c r="AJ204" i="8"/>
  <c r="Z276" i="8"/>
  <c r="AJ276" i="8"/>
  <c r="Z44" i="8"/>
  <c r="AJ44" i="8"/>
  <c r="Z116" i="8"/>
  <c r="AJ116" i="8"/>
  <c r="Z188" i="8"/>
  <c r="AJ188" i="8"/>
  <c r="Z260" i="8"/>
  <c r="AJ260" i="8"/>
  <c r="Z10" i="8"/>
  <c r="AJ10" i="8"/>
  <c r="Z52" i="8"/>
  <c r="AJ52" i="8"/>
  <c r="Z136" i="8"/>
  <c r="AJ136" i="8"/>
  <c r="Z208" i="8"/>
  <c r="AJ208" i="8"/>
  <c r="Z280" i="8"/>
  <c r="AJ280" i="8"/>
  <c r="Z89" i="8"/>
  <c r="AJ89" i="8"/>
  <c r="Z173" i="8"/>
  <c r="AJ173" i="8"/>
  <c r="Z85" i="8"/>
  <c r="AJ85" i="8"/>
  <c r="Z157" i="8"/>
  <c r="AJ157" i="8"/>
  <c r="Z229" i="8"/>
  <c r="AJ229" i="8"/>
  <c r="Z301" i="8"/>
  <c r="AJ301" i="8"/>
  <c r="Z27" i="8"/>
  <c r="AJ27" i="8"/>
  <c r="Z99" i="8"/>
  <c r="AJ99" i="8"/>
  <c r="Z376" i="8"/>
  <c r="AJ376" i="8"/>
  <c r="Z448" i="8"/>
  <c r="AJ448" i="8"/>
  <c r="Z520" i="8"/>
  <c r="AJ520" i="8"/>
  <c r="Z592" i="8"/>
  <c r="AJ592" i="8"/>
  <c r="Z664" i="8"/>
  <c r="AJ664" i="8"/>
  <c r="Z736" i="8"/>
  <c r="AJ736" i="8"/>
  <c r="Z808" i="8"/>
  <c r="AJ808" i="8"/>
  <c r="Z880" i="8"/>
  <c r="AJ880" i="8"/>
  <c r="Z114" i="8"/>
  <c r="AJ114" i="8"/>
  <c r="Z186" i="8"/>
  <c r="AJ186" i="8"/>
  <c r="Z258" i="8"/>
  <c r="AJ258" i="8"/>
  <c r="Z330" i="8"/>
  <c r="AJ330" i="8"/>
  <c r="Z402" i="8"/>
  <c r="AJ402" i="8"/>
  <c r="Z474" i="8"/>
  <c r="AJ474" i="8"/>
  <c r="Z546" i="8"/>
  <c r="AJ546" i="8"/>
  <c r="Z618" i="8"/>
  <c r="AJ618" i="8"/>
  <c r="Z690" i="8"/>
  <c r="AJ690" i="8"/>
  <c r="Z762" i="8"/>
  <c r="AJ762" i="8"/>
  <c r="Z55" i="8"/>
  <c r="AJ55" i="8"/>
  <c r="Z127" i="8"/>
  <c r="AJ127" i="8"/>
  <c r="Z199" i="8"/>
  <c r="AJ199" i="8"/>
  <c r="Z271" i="8"/>
  <c r="AJ271" i="8"/>
  <c r="Z343" i="8"/>
  <c r="AJ343" i="8"/>
  <c r="Z415" i="8"/>
  <c r="AJ415" i="8"/>
  <c r="Z487" i="8"/>
  <c r="AJ487" i="8"/>
  <c r="Z559" i="8"/>
  <c r="AJ559" i="8"/>
  <c r="Z631" i="8"/>
  <c r="AJ631" i="8"/>
  <c r="Z703" i="8"/>
  <c r="AJ703" i="8"/>
  <c r="Z775" i="8"/>
  <c r="AJ775" i="8"/>
  <c r="Z847" i="8"/>
  <c r="AJ847" i="8"/>
  <c r="Z596" i="8"/>
  <c r="AJ596" i="8"/>
  <c r="Z668" i="8"/>
  <c r="AJ668" i="8"/>
  <c r="Z740" i="8"/>
  <c r="AJ740" i="8"/>
  <c r="Z812" i="8"/>
  <c r="AJ812" i="8"/>
  <c r="Z884" i="8"/>
  <c r="AJ884" i="8"/>
  <c r="Z34" i="8"/>
  <c r="AJ34" i="8"/>
  <c r="Z106" i="8"/>
  <c r="AJ106" i="8"/>
  <c r="Z178" i="8"/>
  <c r="AJ178" i="8"/>
  <c r="Z250" i="8"/>
  <c r="AJ250" i="8"/>
  <c r="Z322" i="8"/>
  <c r="AJ322" i="8"/>
  <c r="Z394" i="8"/>
  <c r="AJ394" i="8"/>
  <c r="Z466" i="8"/>
  <c r="AJ466" i="8"/>
  <c r="Z538" i="8"/>
  <c r="AJ538" i="8"/>
  <c r="Z610" i="8"/>
  <c r="AJ610" i="8"/>
  <c r="Z682" i="8"/>
  <c r="AJ682" i="8"/>
  <c r="Z754" i="8"/>
  <c r="AJ754" i="8"/>
  <c r="Z826" i="8"/>
  <c r="AJ826" i="8"/>
  <c r="Z898" i="8"/>
  <c r="AJ898" i="8"/>
  <c r="Z61" i="8"/>
  <c r="AJ61" i="8"/>
  <c r="Z74" i="8"/>
  <c r="AJ74" i="8"/>
  <c r="Z158" i="8"/>
  <c r="AJ158" i="8"/>
  <c r="Z230" i="8"/>
  <c r="AJ230" i="8"/>
  <c r="Z302" i="8"/>
  <c r="AJ302" i="8"/>
  <c r="Z350" i="8"/>
  <c r="AJ350" i="8"/>
  <c r="Z422" i="8"/>
  <c r="AJ422" i="8"/>
  <c r="Z494" i="8"/>
  <c r="AJ494" i="8"/>
  <c r="Z566" i="8"/>
  <c r="AJ566" i="8"/>
  <c r="Z638" i="8"/>
  <c r="AJ638" i="8"/>
  <c r="Z710" i="8"/>
  <c r="AJ710" i="8"/>
  <c r="Z782" i="8"/>
  <c r="AJ782" i="8"/>
  <c r="Z854" i="8"/>
  <c r="AJ854" i="8"/>
  <c r="Z209" i="8"/>
  <c r="AJ209" i="8"/>
  <c r="Z281" i="8"/>
  <c r="AJ281" i="8"/>
  <c r="Z353" i="8"/>
  <c r="AJ353" i="8"/>
  <c r="Z425" i="8"/>
  <c r="AJ425" i="8"/>
  <c r="Z497" i="8"/>
  <c r="AJ497" i="8"/>
  <c r="Z569" i="8"/>
  <c r="AJ569" i="8"/>
  <c r="Z641" i="8"/>
  <c r="AJ641" i="8"/>
  <c r="Z713" i="8"/>
  <c r="AJ713" i="8"/>
  <c r="Z785" i="8"/>
  <c r="AJ785" i="8"/>
  <c r="Z857" i="8"/>
  <c r="AJ857" i="8"/>
  <c r="Z21" i="8"/>
  <c r="AJ21" i="8"/>
  <c r="Z93" i="8"/>
  <c r="AJ93" i="8"/>
  <c r="Z165" i="8"/>
  <c r="AJ165" i="8"/>
  <c r="Z237" i="8"/>
  <c r="AJ237" i="8"/>
  <c r="Z309" i="8"/>
  <c r="AJ309" i="8"/>
  <c r="Z381" i="8"/>
  <c r="AJ381" i="8"/>
  <c r="Z453" i="8"/>
  <c r="AJ453" i="8"/>
  <c r="Z525" i="8"/>
  <c r="AJ525" i="8"/>
  <c r="Z597" i="8"/>
  <c r="AJ597" i="8"/>
  <c r="Z669" i="8"/>
  <c r="AJ669" i="8"/>
  <c r="Z335" i="8"/>
  <c r="AJ335" i="8"/>
  <c r="Z407" i="8"/>
  <c r="AJ407" i="8"/>
  <c r="Z479" i="8"/>
  <c r="AJ479" i="8"/>
  <c r="Z551" i="8"/>
  <c r="AJ551" i="8"/>
  <c r="Z623" i="8"/>
  <c r="AJ623" i="8"/>
  <c r="Z695" i="8"/>
  <c r="AJ695" i="8"/>
  <c r="Z767" i="8"/>
  <c r="AJ767" i="8"/>
  <c r="Z839" i="8"/>
  <c r="AJ839" i="8"/>
  <c r="Z911" i="8"/>
  <c r="AJ911" i="8"/>
  <c r="Z144" i="8"/>
  <c r="AJ144" i="8"/>
  <c r="Z216" i="8"/>
  <c r="AJ216" i="8"/>
  <c r="Z288" i="8"/>
  <c r="AJ288" i="8"/>
  <c r="Z56" i="8"/>
  <c r="AJ56" i="8"/>
  <c r="Z128" i="8"/>
  <c r="AJ128" i="8"/>
  <c r="Z200" i="8"/>
  <c r="AJ200" i="8"/>
  <c r="Z272" i="8"/>
  <c r="AJ272" i="8"/>
  <c r="Z148" i="8"/>
  <c r="AJ148" i="8"/>
  <c r="Z220" i="8"/>
  <c r="AJ220" i="8"/>
  <c r="Z292" i="8"/>
  <c r="AJ292" i="8"/>
  <c r="Z17" i="8"/>
  <c r="AJ17" i="8"/>
  <c r="Z113" i="8"/>
  <c r="AJ113" i="8"/>
  <c r="Z185" i="8"/>
  <c r="AJ185" i="8"/>
  <c r="Z169" i="8"/>
  <c r="AJ169" i="8"/>
  <c r="Z241" i="8"/>
  <c r="AJ241" i="8"/>
  <c r="Z111" i="8"/>
  <c r="AJ111" i="8"/>
  <c r="Z183" i="8"/>
  <c r="AJ183" i="8"/>
  <c r="Z255" i="8"/>
  <c r="AJ255" i="8"/>
  <c r="Z388" i="8"/>
  <c r="AJ388" i="8"/>
  <c r="Z460" i="8"/>
  <c r="AJ460" i="8"/>
  <c r="Z532" i="8"/>
  <c r="AJ532" i="8"/>
  <c r="Z604" i="8"/>
  <c r="AJ604" i="8"/>
  <c r="Z676" i="8"/>
  <c r="AJ676" i="8"/>
  <c r="Z748" i="8"/>
  <c r="AJ748" i="8"/>
  <c r="Z820" i="8"/>
  <c r="AJ820" i="8"/>
  <c r="Z892" i="8"/>
  <c r="AJ892" i="8"/>
  <c r="Z54" i="8"/>
  <c r="AJ54" i="8"/>
  <c r="Z342" i="8"/>
  <c r="AJ342" i="8"/>
  <c r="Z414" i="8"/>
  <c r="AJ414" i="8"/>
  <c r="Z486" i="8"/>
  <c r="AJ486" i="8"/>
  <c r="Z558" i="8"/>
  <c r="AJ558" i="8"/>
  <c r="Z630" i="8"/>
  <c r="AJ630" i="8"/>
  <c r="Z702" i="8"/>
  <c r="AJ702" i="8"/>
  <c r="Z774" i="8"/>
  <c r="AJ774" i="8"/>
  <c r="Z139" i="8"/>
  <c r="AJ139" i="8"/>
  <c r="Z211" i="8"/>
  <c r="AJ211" i="8"/>
  <c r="Z283" i="8"/>
  <c r="AJ283" i="8"/>
  <c r="Z355" i="8"/>
  <c r="AJ355" i="8"/>
  <c r="Z427" i="8"/>
  <c r="AJ427" i="8"/>
  <c r="Z499" i="8"/>
  <c r="AJ499" i="8"/>
  <c r="Z571" i="8"/>
  <c r="AJ571" i="8"/>
  <c r="Z643" i="8"/>
  <c r="AJ643" i="8"/>
  <c r="Z715" i="8"/>
  <c r="AJ715" i="8"/>
  <c r="Z787" i="8"/>
  <c r="AJ787" i="8"/>
  <c r="Z859" i="8"/>
  <c r="AJ859" i="8"/>
  <c r="Z608" i="8"/>
  <c r="AJ608" i="8"/>
  <c r="Z680" i="8"/>
  <c r="AJ680" i="8"/>
  <c r="Z752" i="8"/>
  <c r="AJ752" i="8"/>
  <c r="Z824" i="8"/>
  <c r="AJ824" i="8"/>
  <c r="Z896" i="8"/>
  <c r="AJ896" i="8"/>
  <c r="Z46" i="8"/>
  <c r="AJ46" i="8"/>
  <c r="Z118" i="8"/>
  <c r="AJ118" i="8"/>
  <c r="Z190" i="8"/>
  <c r="AJ190" i="8"/>
  <c r="Z262" i="8"/>
  <c r="AJ262" i="8"/>
  <c r="Z334" i="8"/>
  <c r="AJ334" i="8"/>
  <c r="Z406" i="8"/>
  <c r="AJ406" i="8"/>
  <c r="Z478" i="8"/>
  <c r="AJ478" i="8"/>
  <c r="Z550" i="8"/>
  <c r="AJ550" i="8"/>
  <c r="Z622" i="8"/>
  <c r="AJ622" i="8"/>
  <c r="Z694" i="8"/>
  <c r="AJ694" i="8"/>
  <c r="Z766" i="8"/>
  <c r="AJ766" i="8"/>
  <c r="Z838" i="8"/>
  <c r="AJ838" i="8"/>
  <c r="Z910" i="8"/>
  <c r="AJ910" i="8"/>
  <c r="Z98" i="8"/>
  <c r="AJ98" i="8"/>
  <c r="Z170" i="8"/>
  <c r="AJ170" i="8"/>
  <c r="Z242" i="8"/>
  <c r="AJ242" i="8"/>
  <c r="Z362" i="8"/>
  <c r="AJ362" i="8"/>
  <c r="Z434" i="8"/>
  <c r="AJ434" i="8"/>
  <c r="Z506" i="8"/>
  <c r="AJ506" i="8"/>
  <c r="Z578" i="8"/>
  <c r="AJ578" i="8"/>
  <c r="Z650" i="8"/>
  <c r="AJ650" i="8"/>
  <c r="Z722" i="8"/>
  <c r="AJ722" i="8"/>
  <c r="Z794" i="8"/>
  <c r="AJ794" i="8"/>
  <c r="Z866" i="8"/>
  <c r="AJ866" i="8"/>
  <c r="Z221" i="8"/>
  <c r="AJ221" i="8"/>
  <c r="Z293" i="8"/>
  <c r="AJ293" i="8"/>
  <c r="Z365" i="8"/>
  <c r="AJ365" i="8"/>
  <c r="Z437" i="8"/>
  <c r="AJ437" i="8"/>
  <c r="Z509" i="8"/>
  <c r="AJ509" i="8"/>
  <c r="Z581" i="8"/>
  <c r="AJ581" i="8"/>
  <c r="Z653" i="8"/>
  <c r="AJ653" i="8"/>
  <c r="Z725" i="8"/>
  <c r="AJ725" i="8"/>
  <c r="Z797" i="8"/>
  <c r="AJ797" i="8"/>
  <c r="Z869" i="8"/>
  <c r="AJ869" i="8"/>
  <c r="Z33" i="8"/>
  <c r="AJ33" i="8"/>
  <c r="Z105" i="8"/>
  <c r="AJ105" i="8"/>
  <c r="Z177" i="8"/>
  <c r="AJ177" i="8"/>
  <c r="Z249" i="8"/>
  <c r="AJ249" i="8"/>
  <c r="Z321" i="8"/>
  <c r="AJ321" i="8"/>
  <c r="Z393" i="8"/>
  <c r="AJ393" i="8"/>
  <c r="Z465" i="8"/>
  <c r="AJ465" i="8"/>
  <c r="Z537" i="8"/>
  <c r="AJ537" i="8"/>
  <c r="Z609" i="8"/>
  <c r="AJ609" i="8"/>
  <c r="Z681" i="8"/>
  <c r="AJ681" i="8"/>
  <c r="Z347" i="8"/>
  <c r="AJ347" i="8"/>
  <c r="Z419" i="8"/>
  <c r="AJ419" i="8"/>
  <c r="Z491" i="8"/>
  <c r="AJ491" i="8"/>
  <c r="Z563" i="8"/>
  <c r="AJ563" i="8"/>
  <c r="Z635" i="8"/>
  <c r="AJ635" i="8"/>
  <c r="Z707" i="8"/>
  <c r="AJ707" i="8"/>
  <c r="Z779" i="8"/>
  <c r="AJ779" i="8"/>
  <c r="Z851" i="8"/>
  <c r="AJ851" i="8"/>
  <c r="Z12" i="8"/>
  <c r="AJ12" i="8"/>
  <c r="Z84" i="8"/>
  <c r="AJ84" i="8"/>
  <c r="Z156" i="8"/>
  <c r="AJ156" i="8"/>
  <c r="Z228" i="8"/>
  <c r="AJ228" i="8"/>
  <c r="Z300" i="8"/>
  <c r="AJ300" i="8"/>
  <c r="Z68" i="8"/>
  <c r="AJ68" i="8"/>
  <c r="Z140" i="8"/>
  <c r="AJ140" i="8"/>
  <c r="Z212" i="8"/>
  <c r="AJ212" i="8"/>
  <c r="Z284" i="8"/>
  <c r="AJ284" i="8"/>
  <c r="Z4" i="8"/>
  <c r="AJ4" i="8"/>
  <c r="Z76" i="8"/>
  <c r="AJ76" i="8"/>
  <c r="Z160" i="8"/>
  <c r="AJ160" i="8"/>
  <c r="Z232" i="8"/>
  <c r="AJ232" i="8"/>
  <c r="Z304" i="8"/>
  <c r="AJ304" i="8"/>
  <c r="Z125" i="8"/>
  <c r="AJ125" i="8"/>
  <c r="Z197" i="8"/>
  <c r="AJ197" i="8"/>
  <c r="Z109" i="8"/>
  <c r="AJ109" i="8"/>
  <c r="Z181" i="8"/>
  <c r="AJ181" i="8"/>
  <c r="Z253" i="8"/>
  <c r="AJ253" i="8"/>
  <c r="Z51" i="8"/>
  <c r="AJ51" i="8"/>
  <c r="Z328" i="8"/>
  <c r="AJ328" i="8"/>
  <c r="Z400" i="8"/>
  <c r="AJ400" i="8"/>
  <c r="Z472" i="8"/>
  <c r="AJ472" i="8"/>
  <c r="Z544" i="8"/>
  <c r="AJ544" i="8"/>
  <c r="Z616" i="8"/>
  <c r="AJ616" i="8"/>
  <c r="Z688" i="8"/>
  <c r="AJ688" i="8"/>
  <c r="Z760" i="8"/>
  <c r="AJ760" i="8"/>
  <c r="Z832" i="8"/>
  <c r="AJ832" i="8"/>
  <c r="Z904" i="8"/>
  <c r="AJ904" i="8"/>
  <c r="Z66" i="8"/>
  <c r="AJ66" i="8"/>
  <c r="Z138" i="8"/>
  <c r="AJ138" i="8"/>
  <c r="Z210" i="8"/>
  <c r="AJ210" i="8"/>
  <c r="Z282" i="8"/>
  <c r="AJ282" i="8"/>
  <c r="Z354" i="8"/>
  <c r="AJ354" i="8"/>
  <c r="Z426" i="8"/>
  <c r="AJ426" i="8"/>
  <c r="Z498" i="8"/>
  <c r="AJ498" i="8"/>
  <c r="Z570" i="8"/>
  <c r="AJ570" i="8"/>
  <c r="Z642" i="8"/>
  <c r="AJ642" i="8"/>
  <c r="Z714" i="8"/>
  <c r="AJ714" i="8"/>
  <c r="Z786" i="8"/>
  <c r="AJ786" i="8"/>
  <c r="Z7" i="8"/>
  <c r="AJ7" i="8"/>
  <c r="Z79" i="8"/>
  <c r="AJ79" i="8"/>
  <c r="Z151" i="8"/>
  <c r="AJ151" i="8"/>
  <c r="Z223" i="8"/>
  <c r="AJ223" i="8"/>
  <c r="Z295" i="8"/>
  <c r="AJ295" i="8"/>
  <c r="Z367" i="8"/>
  <c r="AJ367" i="8"/>
  <c r="Z439" i="8"/>
  <c r="AJ439" i="8"/>
  <c r="Z511" i="8"/>
  <c r="AJ511" i="8"/>
  <c r="Z583" i="8"/>
  <c r="AJ583" i="8"/>
  <c r="Z655" i="8"/>
  <c r="AJ655" i="8"/>
  <c r="Z727" i="8"/>
  <c r="AJ727" i="8"/>
  <c r="Z799" i="8"/>
  <c r="AJ799" i="8"/>
  <c r="Z871" i="8"/>
  <c r="AJ871" i="8"/>
  <c r="Z620" i="8"/>
  <c r="AJ620" i="8"/>
  <c r="Z692" i="8"/>
  <c r="AJ692" i="8"/>
  <c r="Z764" i="8"/>
  <c r="AJ764" i="8"/>
  <c r="Z836" i="8"/>
  <c r="AJ836" i="8"/>
  <c r="Z908" i="8"/>
  <c r="AJ908" i="8"/>
  <c r="Z58" i="8"/>
  <c r="AJ58" i="8"/>
  <c r="Z130" i="8"/>
  <c r="AJ130" i="8"/>
  <c r="Z202" i="8"/>
  <c r="AJ202" i="8"/>
  <c r="Z274" i="8"/>
  <c r="AJ274" i="8"/>
  <c r="Z346" i="8"/>
  <c r="AJ346" i="8"/>
  <c r="Z418" i="8"/>
  <c r="AJ418" i="8"/>
  <c r="Z490" i="8"/>
  <c r="AJ490" i="8"/>
  <c r="Z562" i="8"/>
  <c r="AJ562" i="8"/>
  <c r="Z634" i="8"/>
  <c r="AJ634" i="8"/>
  <c r="Z706" i="8"/>
  <c r="AJ706" i="8"/>
  <c r="Z778" i="8"/>
  <c r="AJ778" i="8"/>
  <c r="Z850" i="8"/>
  <c r="AJ850" i="8"/>
  <c r="Z26" i="8"/>
  <c r="AJ26" i="8"/>
  <c r="Z110" i="8"/>
  <c r="AJ110" i="8"/>
  <c r="Z182" i="8"/>
  <c r="AJ182" i="8"/>
  <c r="Z254" i="8"/>
  <c r="AJ254" i="8"/>
  <c r="Z374" i="8"/>
  <c r="AJ374" i="8"/>
  <c r="Z446" i="8"/>
  <c r="AJ446" i="8"/>
  <c r="Z518" i="8"/>
  <c r="AJ518" i="8"/>
  <c r="Z590" i="8"/>
  <c r="AJ590" i="8"/>
  <c r="Z662" i="8"/>
  <c r="AJ662" i="8"/>
  <c r="Z734" i="8"/>
  <c r="AJ734" i="8"/>
  <c r="Z806" i="8"/>
  <c r="AJ806" i="8"/>
  <c r="Z878" i="8"/>
  <c r="AJ878" i="8"/>
  <c r="Z233" i="8"/>
  <c r="AJ233" i="8"/>
  <c r="Z305" i="8"/>
  <c r="AJ305" i="8"/>
  <c r="Z377" i="8"/>
  <c r="AJ377" i="8"/>
  <c r="Z449" i="8"/>
  <c r="AJ449" i="8"/>
  <c r="Z521" i="8"/>
  <c r="AJ521" i="8"/>
  <c r="Z593" i="8"/>
  <c r="AJ593" i="8"/>
  <c r="Z665" i="8"/>
  <c r="AJ665" i="8"/>
  <c r="Z737" i="8"/>
  <c r="AJ737" i="8"/>
  <c r="Z809" i="8"/>
  <c r="AJ809" i="8"/>
  <c r="Z881" i="8"/>
  <c r="AJ881" i="8"/>
  <c r="Z45" i="8"/>
  <c r="AJ45" i="8"/>
  <c r="Z117" i="8"/>
  <c r="AJ117" i="8"/>
  <c r="Z189" i="8"/>
  <c r="AJ189" i="8"/>
  <c r="Z261" i="8"/>
  <c r="AJ261" i="8"/>
  <c r="Z333" i="8"/>
  <c r="AJ333" i="8"/>
  <c r="Z405" i="8"/>
  <c r="AJ405" i="8"/>
  <c r="Z477" i="8"/>
  <c r="AJ477" i="8"/>
  <c r="Z549" i="8"/>
  <c r="AJ549" i="8"/>
  <c r="Z621" i="8"/>
  <c r="AJ621" i="8"/>
  <c r="Z693" i="8"/>
  <c r="AJ693" i="8"/>
  <c r="Z287" i="8"/>
  <c r="AJ287" i="8"/>
  <c r="Z359" i="8"/>
  <c r="AJ359" i="8"/>
  <c r="Z431" i="8"/>
  <c r="AJ431" i="8"/>
  <c r="Z503" i="8"/>
  <c r="AJ503" i="8"/>
  <c r="Z575" i="8"/>
  <c r="AJ575" i="8"/>
  <c r="Z647" i="8"/>
  <c r="AJ647" i="8"/>
  <c r="Z719" i="8"/>
  <c r="AJ719" i="8"/>
  <c r="Z791" i="8"/>
  <c r="AJ791" i="8"/>
  <c r="Z863" i="8"/>
  <c r="AJ863" i="8"/>
  <c r="Z24" i="8"/>
  <c r="AJ24" i="8"/>
  <c r="Z96" i="8"/>
  <c r="AJ96" i="8"/>
  <c r="Z168" i="8"/>
  <c r="AJ168" i="8"/>
  <c r="Z240" i="8"/>
  <c r="AJ240" i="8"/>
  <c r="AE92" i="8"/>
  <c r="AC92" i="8" s="1"/>
  <c r="X904" i="3"/>
  <c r="X379" i="3"/>
  <c r="X696" i="3"/>
  <c r="X921" i="3"/>
  <c r="X933" i="3"/>
  <c r="X923" i="3"/>
  <c r="X144" i="3"/>
  <c r="X172" i="3"/>
  <c r="X316" i="3"/>
  <c r="X274" i="3"/>
  <c r="X706" i="3"/>
  <c r="X401" i="3"/>
  <c r="X906" i="3"/>
  <c r="X333" i="3"/>
  <c r="X375" i="3"/>
  <c r="X902" i="3"/>
  <c r="X600" i="3"/>
  <c r="X914" i="3"/>
  <c r="X916" i="3"/>
  <c r="X125" i="3"/>
  <c r="X918" i="3"/>
  <c r="X909" i="3"/>
  <c r="X926" i="3"/>
  <c r="X135" i="3"/>
  <c r="X928" i="3"/>
  <c r="X425" i="3"/>
  <c r="X930" i="3"/>
  <c r="X932" i="3"/>
  <c r="X908" i="3"/>
  <c r="X912" i="3"/>
  <c r="X8" i="3"/>
  <c r="X551" i="3"/>
  <c r="X924" i="3"/>
  <c r="X721" i="3"/>
  <c r="X910" i="3"/>
  <c r="X920" i="3"/>
  <c r="X925" i="3"/>
  <c r="X573" i="3"/>
  <c r="X851" i="3"/>
  <c r="X504" i="3"/>
  <c r="X678" i="3"/>
  <c r="X634" i="3"/>
  <c r="X922" i="3"/>
  <c r="X903" i="3"/>
  <c r="X905" i="3"/>
  <c r="X907" i="3"/>
  <c r="X911" i="3"/>
  <c r="X731" i="3"/>
  <c r="X915" i="3"/>
  <c r="X917" i="3"/>
  <c r="X919" i="3"/>
  <c r="X226" i="3"/>
  <c r="X129" i="3"/>
  <c r="X252" i="3"/>
  <c r="X337" i="3"/>
  <c r="X913" i="3"/>
  <c r="X278" i="3"/>
  <c r="X927" i="3"/>
  <c r="X929" i="3"/>
  <c r="X282" i="3"/>
  <c r="X714" i="3"/>
  <c r="X931" i="3"/>
  <c r="X92" i="3"/>
  <c r="AE911" i="8"/>
  <c r="AC911" i="8" s="1"/>
  <c r="AE903" i="8"/>
  <c r="AC903" i="8" s="1"/>
  <c r="AE904" i="8"/>
  <c r="AC904" i="8" s="1"/>
  <c r="AE274" i="8"/>
  <c r="AC274" i="8" s="1"/>
  <c r="AE504" i="8"/>
  <c r="AC504" i="8" s="1"/>
  <c r="AE912" i="8"/>
  <c r="AC912" i="8" s="1"/>
  <c r="AE573" i="8"/>
  <c r="AC573" i="8" s="1"/>
  <c r="AE551" i="8"/>
  <c r="AC551" i="8" s="1"/>
  <c r="AE252" i="8"/>
  <c r="AC252" i="8" s="1"/>
  <c r="AE634" i="8"/>
  <c r="AC634" i="8" s="1"/>
  <c r="AE905" i="8"/>
  <c r="AC905" i="8" s="1"/>
  <c r="AE401" i="8"/>
  <c r="AC401" i="8" s="1"/>
  <c r="AE375" i="8"/>
  <c r="AC375" i="8" s="1"/>
  <c r="AE907" i="8"/>
  <c r="AC907" i="8" s="1"/>
  <c r="AE909" i="8"/>
  <c r="AC909" i="8" s="1"/>
  <c r="AE913" i="8"/>
  <c r="AC913" i="8" s="1"/>
  <c r="AE908" i="8"/>
  <c r="AC908" i="8" s="1"/>
  <c r="AE851" i="8"/>
  <c r="AC851" i="8" s="1"/>
  <c r="AE910" i="8"/>
  <c r="AC910" i="8" s="1"/>
  <c r="AE678" i="8"/>
  <c r="AC678" i="8" s="1"/>
  <c r="AE379" i="8"/>
  <c r="AC379" i="8" s="1"/>
  <c r="AE135" i="8"/>
  <c r="AC135" i="8" s="1"/>
  <c r="AE172" i="8"/>
  <c r="AC172" i="8" s="1"/>
  <c r="AE731" i="8"/>
  <c r="AC731" i="8" s="1"/>
  <c r="AE129" i="8"/>
  <c r="AC129" i="8" s="1"/>
  <c r="AE906" i="8"/>
  <c r="AC906" i="8" s="1"/>
  <c r="AE333" i="8"/>
  <c r="AC333" i="8" s="1"/>
  <c r="AE8" i="8"/>
  <c r="AE125" i="8"/>
  <c r="AC125" i="8" s="1"/>
  <c r="AE425" i="8"/>
  <c r="AC425" i="8" s="1"/>
  <c r="AE902" i="8"/>
  <c r="AC902" i="8" s="1"/>
  <c r="AE226" i="8"/>
  <c r="AC226" i="8" s="1"/>
  <c r="AE282" i="8"/>
  <c r="AC282" i="8" s="1"/>
  <c r="AE600" i="8"/>
  <c r="AC600" i="8" s="1"/>
  <c r="AE278" i="8"/>
  <c r="AC278" i="8" s="1"/>
  <c r="AE696" i="8"/>
  <c r="AC696" i="8" s="1"/>
  <c r="AE316" i="8"/>
  <c r="AC316" i="8" s="1"/>
  <c r="AE337" i="8"/>
  <c r="AC337" i="8" s="1"/>
  <c r="AE706" i="8"/>
  <c r="AC706" i="8" s="1"/>
  <c r="AE144" i="8"/>
  <c r="AC144" i="8" s="1"/>
  <c r="AE714" i="8"/>
  <c r="AC714" i="8" s="1"/>
  <c r="AE721" i="8"/>
  <c r="AC721" i="8" s="1"/>
  <c r="AC10" i="3" a="1"/>
  <c r="AC10" i="3" s="1"/>
  <c r="AO31" i="8" l="1"/>
  <c r="AC8" i="8"/>
  <c r="AO21" i="8" s="1"/>
  <c r="AO25" i="8"/>
  <c r="AO24" i="8"/>
  <c r="AC16" i="3"/>
  <c r="AO19" i="8" l="1"/>
  <c r="AO2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<sst xmlns="http://schemas.openxmlformats.org/spreadsheetml/2006/main" count="20228" uniqueCount="4227">
  <si>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</si>
  <si>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</si>
  <si>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</si>
  <si>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</si>
  <si>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</si>
  <si>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</si>
  <si>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</si>
  <si>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</si>
  <si>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</si>
  <si>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</si>
  <si>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</si>
  <si>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</si>
  <si>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</si>
  <si>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</si>
  <si>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</si>
  <si>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</si>
  <si>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</si>
  <si>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</si>
  <si>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</si>
  <si>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</si>
  <si>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</si>
  <si>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</si>
  <si>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</si>
  <si>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</si>
  <si>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</si>
  <si>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</si>
  <si>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</si>
  <si>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</si>
  <si>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</si>
  <si>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</si>
  <si>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</si>
  <si>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</si>
  <si>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</si>
  <si>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</si>
  <si>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</si>
  <si>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</si>
  <si>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</si>
  <si>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</si>
  <si>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</si>
  <si>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</si>
  <si>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</si>
  <si>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</si>
  <si>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</si>
  <si>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</si>
  <si>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</si>
  <si>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</si>
  <si>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</si>
  <si>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</si>
  <si>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</si>
  <si>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</si>
  <si>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</si>
  <si>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</si>
  <si>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</si>
  <si>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</si>
  <si>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</si>
  <si>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</si>
  <si>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</si>
  <si>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</si>
  <si>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</si>
  <si>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</si>
  <si>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</si>
  <si>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</si>
  <si>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</si>
  <si>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</si>
  <si>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</si>
  <si>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</si>
  <si>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</si>
  <si>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</si>
  <si>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</si>
  <si>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</si>
  <si>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</si>
  <si>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</si>
  <si>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</si>
  <si>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</si>
  <si>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</si>
  <si>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</si>
  <si>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</si>
  <si>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</si>
  <si>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</si>
  <si>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</si>
  <si>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</si>
  <si>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</si>
  <si>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</si>
  <si>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</si>
  <si>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</si>
  <si>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</si>
  <si>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</si>
  <si>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</si>
  <si>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</si>
  <si>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</si>
  <si>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</si>
  <si>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</si>
  <si>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</si>
  <si>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</si>
  <si>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</si>
  <si>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</si>
  <si>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</si>
  <si>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</si>
  <si>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</si>
  <si>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</si>
  <si>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</si>
  <si>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</si>
  <si>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</si>
  <si>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</si>
  <si>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</si>
  <si>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</si>
  <si>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</si>
  <si>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</si>
  <si>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</si>
  <si>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</si>
  <si>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</si>
  <si>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</si>
  <si>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</si>
  <si>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</si>
  <si>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</si>
  <si>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</si>
  <si>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</si>
  <si>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</si>
  <si>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</si>
  <si>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</si>
  <si>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</si>
  <si>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</si>
  <si>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</si>
  <si>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</si>
  <si>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</si>
  <si>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</si>
  <si>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</si>
  <si>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</si>
  <si>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</si>
  <si>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</si>
  <si>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</si>
  <si>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</si>
  <si>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</si>
  <si>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</si>
  <si>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</si>
  <si>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</si>
  <si>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</si>
  <si>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</si>
  <si>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</si>
  <si>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</si>
  <si>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</si>
  <si>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</si>
  <si>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</si>
  <si>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</si>
  <si>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</si>
  <si>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</si>
  <si>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</si>
  <si>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</si>
  <si>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</si>
  <si>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</si>
  <si>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</si>
  <si>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</si>
  <si>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</si>
  <si>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</si>
  <si>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</si>
  <si>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</si>
  <si>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</si>
  <si>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</si>
  <si>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</si>
  <si>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</si>
  <si>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</si>
  <si>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</si>
  <si>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</si>
  <si>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</si>
  <si>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</si>
  <si>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</si>
  <si>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</si>
  <si>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</si>
  <si>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</si>
  <si>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</si>
  <si>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</si>
  <si>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</si>
  <si>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</si>
  <si>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</si>
  <si>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</si>
  <si>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</si>
  <si>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</si>
  <si>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</si>
  <si>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</si>
  <si>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</si>
  <si>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</si>
  <si>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</si>
  <si>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</si>
  <si>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</si>
  <si>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</si>
  <si>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</si>
  <si>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</si>
  <si>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</si>
  <si>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</si>
  <si>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</si>
  <si>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</si>
  <si>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</si>
  <si>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</si>
  <si>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</si>
  <si>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</si>
  <si>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</si>
  <si>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</si>
  <si>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</si>
  <si>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</si>
  <si>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</si>
  <si>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</si>
  <si>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</si>
  <si>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</si>
  <si>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</si>
  <si>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</si>
  <si>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</si>
  <si>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</si>
  <si>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</si>
  <si>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</si>
  <si>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</si>
  <si>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</si>
  <si>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</si>
  <si>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</si>
  <si>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</si>
  <si>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</si>
  <si>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</si>
  <si>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</si>
  <si>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</si>
  <si>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</si>
  <si>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</si>
  <si>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</si>
  <si>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</si>
  <si>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</si>
  <si>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</si>
  <si>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</si>
  <si>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</si>
  <si>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</si>
  <si>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</si>
  <si>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</si>
  <si>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</si>
  <si>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</si>
  <si>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</si>
  <si>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</si>
  <si>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</si>
  <si>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</si>
  <si>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</si>
  <si>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</si>
  <si>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</si>
  <si>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</si>
  <si>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</si>
  <si>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</si>
  <si>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</si>
  <si>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</si>
  <si>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</si>
  <si>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</si>
  <si>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</si>
  <si>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</si>
  <si>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</si>
  <si>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</si>
  <si>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</si>
  <si>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</si>
  <si>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</si>
  <si>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</si>
  <si>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</si>
  <si>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</si>
  <si>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</si>
  <si>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</si>
  <si>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</si>
  <si>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</si>
  <si>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</si>
  <si>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</si>
  <si>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</si>
  <si>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</si>
  <si>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</si>
  <si>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</si>
  <si>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</si>
  <si>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</si>
  <si>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</si>
  <si>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</si>
  <si>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</si>
  <si>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</si>
  <si>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</si>
  <si>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</si>
  <si>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</si>
  <si>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</si>
  <si>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</si>
  <si>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</si>
  <si>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</si>
  <si>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</si>
  <si>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</si>
  <si>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</si>
  <si>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</si>
  <si>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</si>
  <si>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</si>
  <si>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</si>
  <si>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</si>
  <si>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</si>
  <si>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</si>
  <si>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</si>
  <si>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</si>
  <si>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</si>
  <si>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</si>
  <si>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</si>
  <si>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</si>
  <si>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</si>
  <si>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</si>
  <si>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</si>
  <si>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</si>
  <si>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</si>
  <si>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</si>
  <si>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</si>
  <si>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</si>
  <si>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</si>
  <si>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</si>
  <si>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</si>
  <si>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</si>
  <si>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</si>
  <si>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</si>
  <si>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</si>
  <si>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</si>
  <si>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</si>
  <si>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</si>
  <si>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</si>
  <si>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</si>
  <si>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</si>
  <si>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</si>
  <si>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</si>
  <si>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</si>
  <si>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</si>
  <si>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</si>
  <si>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</si>
  <si>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</si>
  <si>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</si>
  <si>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</si>
  <si>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</si>
  <si>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</si>
  <si>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</si>
  <si>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</si>
  <si>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</si>
  <si>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</si>
  <si>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</si>
  <si>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</si>
  <si>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</si>
  <si>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</si>
  <si>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</si>
  <si>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</si>
  <si>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</si>
  <si>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</si>
  <si>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</si>
  <si>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</si>
  <si>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</si>
  <si>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</si>
  <si>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</si>
  <si>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</si>
  <si>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</si>
  <si>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</si>
  <si>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</si>
  <si>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</si>
  <si>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</si>
  <si>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</si>
  <si>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</si>
  <si>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</si>
  <si>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</si>
  <si>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</si>
  <si>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</si>
  <si>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</si>
  <si>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</si>
  <si>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</si>
  <si>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</si>
  <si>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</si>
  <si>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</si>
  <si>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</si>
  <si>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</si>
  <si>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</si>
  <si>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</si>
  <si>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</si>
  <si>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</si>
  <si>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</si>
  <si>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</si>
  <si>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</si>
  <si>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</si>
  <si>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</si>
  <si>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</si>
  <si>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</si>
  <si>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</si>
  <si>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</si>
  <si>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</si>
  <si>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</si>
  <si>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</si>
  <si>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</si>
  <si>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</si>
  <si>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</si>
  <si>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</si>
  <si>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</si>
  <si>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</si>
  <si>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</si>
  <si>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</si>
  <si>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</si>
  <si>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</si>
  <si>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</si>
  <si>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</si>
  <si>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</si>
  <si>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</si>
  <si>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</si>
  <si>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</si>
  <si>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</si>
  <si>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</si>
  <si>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</si>
  <si>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</si>
  <si>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</si>
  <si>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</si>
  <si>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</si>
  <si>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</si>
  <si>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</si>
  <si>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</si>
  <si>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</si>
  <si>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</si>
  <si>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</si>
  <si>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</si>
  <si>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</si>
  <si>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</si>
  <si>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</si>
  <si>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</si>
  <si>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</si>
  <si>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</si>
  <si>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</si>
  <si>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</si>
  <si>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</si>
  <si>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</si>
  <si>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</si>
  <si>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</si>
  <si>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</si>
  <si>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</si>
  <si>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</si>
  <si>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</si>
  <si>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</si>
  <si>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</si>
  <si>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</si>
  <si>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</si>
  <si>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</si>
  <si>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</si>
  <si>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</si>
  <si>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</si>
  <si>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</si>
  <si>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</si>
  <si>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</si>
  <si>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</si>
  <si>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</si>
  <si>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</si>
  <si>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</si>
  <si>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</si>
  <si>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</si>
  <si>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</si>
  <si>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</si>
  <si>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</si>
  <si>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</si>
  <si>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</si>
  <si>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</si>
  <si>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</si>
  <si>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</si>
  <si>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</si>
  <si>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</si>
  <si>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</si>
  <si>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</si>
  <si>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</si>
  <si>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</si>
  <si>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</si>
  <si>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</si>
  <si>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</si>
  <si>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</si>
  <si>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</si>
  <si>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</si>
  <si>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</si>
  <si>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</si>
  <si>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</si>
  <si>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</si>
  <si>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</si>
  <si>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</si>
  <si>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</si>
  <si>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</si>
  <si>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</si>
  <si>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</si>
  <si>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</si>
  <si>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</si>
  <si>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</si>
  <si>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</si>
  <si>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</si>
  <si>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</si>
  <si>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</si>
  <si>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</si>
  <si>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</si>
  <si>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</si>
  <si>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</si>
  <si>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</si>
  <si>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</si>
  <si>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</si>
  <si>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</si>
  <si>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</si>
  <si>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</si>
  <si>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</si>
  <si>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</si>
  <si>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</si>
  <si>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</si>
  <si>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</si>
  <si>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</si>
  <si>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</si>
  <si>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</si>
  <si>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</si>
  <si>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</si>
  <si>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</si>
  <si>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</si>
  <si>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</si>
  <si>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</si>
  <si>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</si>
  <si>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</si>
  <si>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</si>
  <si>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</si>
  <si>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</si>
  <si>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</si>
  <si>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</si>
  <si>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</si>
  <si>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</si>
  <si>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</si>
  <si>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</si>
  <si>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</si>
  <si>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</si>
  <si>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</si>
  <si>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</si>
  <si>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</si>
  <si>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</si>
  <si>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</si>
  <si>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</si>
  <si>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</si>
  <si>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</si>
  <si>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</si>
  <si>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</si>
  <si>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</si>
  <si>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</si>
  <si>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</si>
  <si>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</si>
  <si>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</si>
  <si>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</si>
  <si>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</si>
  <si>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</si>
  <si>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</si>
  <si>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</si>
  <si>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</si>
  <si>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</si>
  <si>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</si>
  <si>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</si>
  <si>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</si>
  <si>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</si>
  <si>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</si>
  <si>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</si>
  <si>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</si>
  <si>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</si>
  <si>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</si>
  <si>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</si>
  <si>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</si>
  <si>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</si>
  <si>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</si>
  <si>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</si>
  <si>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</si>
  <si>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</si>
  <si>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</si>
  <si>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</si>
  <si>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</si>
  <si>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</si>
  <si>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</si>
  <si>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</si>
  <si>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</si>
  <si>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</si>
  <si>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</si>
  <si>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</si>
  <si>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</si>
  <si>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</si>
  <si>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</si>
  <si>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</si>
  <si>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</si>
  <si>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</si>
  <si>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</si>
  <si>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</si>
  <si>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</si>
  <si>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</si>
  <si>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</si>
  <si>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</si>
  <si>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</si>
  <si>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</si>
  <si>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</si>
  <si>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</si>
  <si>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</si>
  <si>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</si>
  <si>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</si>
  <si>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</si>
  <si>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</si>
  <si>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</si>
  <si>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</si>
  <si>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</si>
  <si>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</si>
  <si>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</si>
  <si>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</si>
  <si>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</si>
  <si>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</si>
  <si>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</si>
  <si>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</si>
  <si>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</si>
  <si>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</si>
  <si>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</si>
  <si>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</si>
  <si>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</si>
  <si>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</si>
  <si>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</si>
  <si>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</si>
  <si>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</si>
  <si>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</si>
  <si>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</si>
  <si>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</si>
  <si>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</si>
  <si>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</si>
  <si>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</si>
  <si>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</si>
  <si>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</si>
  <si>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</si>
  <si>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</si>
  <si>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</si>
  <si>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</si>
  <si>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</si>
  <si>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</si>
  <si>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</si>
  <si>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</si>
  <si>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</si>
  <si>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</si>
  <si>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</si>
  <si>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</si>
  <si>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</si>
  <si>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</si>
  <si>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</si>
  <si>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</si>
  <si>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</si>
  <si>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</si>
  <si>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</si>
  <si>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</si>
  <si>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</si>
  <si>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</si>
  <si>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</si>
  <si>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</si>
  <si>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</si>
  <si>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</si>
  <si>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</si>
  <si>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</si>
  <si>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</si>
  <si>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</si>
  <si>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</si>
  <si>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</si>
  <si>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</si>
  <si>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</si>
  <si>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</si>
  <si>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</si>
  <si>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</si>
  <si>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</si>
  <si>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</si>
  <si>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</si>
  <si>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</si>
  <si>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</si>
  <si>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</si>
  <si>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</si>
  <si>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</si>
  <si>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</si>
  <si>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</si>
  <si>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</si>
  <si>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</si>
  <si>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</si>
  <si>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</si>
  <si>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</si>
  <si>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</si>
  <si>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</si>
  <si>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</si>
  <si>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</si>
  <si>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</si>
  <si>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</si>
  <si>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</si>
  <si>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</si>
  <si>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</si>
  <si>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</si>
  <si>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</si>
  <si>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</si>
  <si>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</si>
  <si>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</si>
  <si>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</si>
  <si>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</si>
  <si>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</si>
  <si>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</si>
  <si>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</si>
  <si>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</si>
  <si>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</si>
  <si>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</si>
  <si>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</si>
  <si>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</si>
  <si>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</si>
  <si>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</si>
  <si>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</si>
  <si>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</si>
  <si>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</si>
  <si>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</si>
  <si>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</si>
  <si>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</si>
  <si>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</si>
  <si>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</si>
  <si>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</si>
  <si>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</si>
  <si>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</si>
  <si>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</si>
  <si>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</si>
  <si>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</si>
  <si>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</si>
  <si>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</si>
  <si>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</si>
  <si>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</si>
  <si>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</si>
  <si>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</si>
  <si>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</si>
  <si>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</si>
  <si>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</si>
  <si>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</si>
  <si>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</si>
  <si>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</si>
  <si>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</si>
  <si>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</si>
  <si>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</si>
  <si>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</si>
  <si>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</si>
  <si>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</si>
  <si>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</si>
  <si>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</si>
  <si>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</si>
  <si>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</si>
  <si>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</si>
  <si>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</si>
  <si>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</si>
  <si>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</si>
  <si>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</si>
  <si>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</si>
  <si>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</si>
  <si>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</si>
  <si>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</si>
  <si>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</si>
  <si>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</si>
  <si>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</si>
  <si>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</si>
  <si>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</si>
  <si>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</si>
  <si>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</si>
  <si>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</si>
  <si>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</si>
  <si>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</si>
  <si>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</si>
  <si>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</si>
  <si>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</si>
  <si>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</si>
  <si>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</si>
  <si>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</si>
  <si>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</si>
  <si>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</si>
  <si>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</si>
  <si>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</si>
  <si>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</si>
  <si>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</si>
  <si>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</si>
  <si>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</si>
  <si>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</si>
  <si>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</si>
  <si>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</si>
  <si>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</si>
  <si>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</si>
  <si>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</si>
  <si>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</si>
  <si>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</si>
  <si>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</si>
  <si>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</si>
  <si>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</si>
  <si>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</si>
  <si>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</si>
  <si>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</si>
  <si>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</si>
  <si>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</si>
  <si>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</si>
  <si>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</si>
  <si>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</si>
  <si>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</si>
  <si>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</si>
  <si>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</si>
  <si>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</si>
  <si>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</si>
  <si>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</si>
  <si>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</si>
  <si>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</si>
  <si>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</si>
  <si>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</si>
  <si>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</si>
  <si>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</si>
  <si>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</si>
  <si>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</si>
  <si>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</si>
  <si>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</si>
  <si>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</si>
  <si>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</si>
  <si>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</si>
  <si>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</si>
  <si>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</si>
  <si>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</si>
  <si>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</si>
  <si>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</si>
  <si>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</si>
  <si>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</si>
  <si>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</si>
  <si>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</si>
  <si>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</si>
  <si>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</si>
  <si>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</si>
  <si>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</si>
  <si>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</si>
  <si>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</si>
  <si>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</si>
  <si>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</si>
  <si>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</si>
  <si>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</si>
  <si>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</si>
  <si>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</si>
  <si>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</si>
  <si>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</si>
  <si>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</si>
  <si>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</si>
  <si>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</si>
  <si>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</si>
  <si>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</si>
  <si>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</si>
  <si>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</si>
  <si>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</si>
  <si>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</si>
  <si>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</si>
  <si>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</si>
  <si>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</si>
  <si>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</si>
  <si>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</si>
  <si>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</si>
  <si>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</si>
  <si>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</si>
  <si>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</si>
  <si>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</si>
  <si>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</si>
  <si>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</si>
  <si>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</si>
  <si>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</si>
  <si>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</si>
  <si>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</si>
  <si>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</si>
  <si>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</si>
  <si>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</si>
  <si>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</si>
  <si>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</si>
  <si>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</si>
  <si>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</si>
  <si>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</si>
  <si>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</si>
  <si>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</si>
  <si>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</si>
  <si>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</si>
  <si>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</si>
  <si>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</si>
  <si>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</si>
  <si>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</si>
  <si>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</si>
  <si>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</si>
  <si>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</si>
  <si>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</si>
  <si>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</si>
  <si>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</si>
  <si>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</si>
  <si>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</si>
  <si>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</si>
  <si>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</si>
  <si>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</si>
  <si>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</si>
  <si>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</si>
  <si>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</si>
  <si>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</si>
  <si>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</si>
  <si>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</si>
  <si>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</si>
  <si>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</si>
  <si>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</si>
  <si>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</si>
  <si>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</si>
  <si>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</si>
  <si>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</si>
  <si>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</si>
  <si>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</si>
  <si>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</si>
  <si>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</si>
  <si>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</si>
  <si>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</si>
  <si>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</si>
  <si>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</si>
  <si>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</si>
  <si>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</si>
  <si>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</si>
  <si>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</si>
  <si>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</si>
  <si>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</si>
  <si>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</si>
  <si>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</si>
  <si>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</si>
  <si>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</si>
  <si>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</si>
  <si>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</si>
  <si>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</si>
  <si>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</si>
  <si>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</si>
  <si>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</si>
  <si>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</si>
  <si>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</si>
  <si>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</si>
  <si>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</si>
  <si>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</si>
  <si>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</si>
  <si>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</si>
  <si>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</si>
  <si>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</si>
  <si>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</si>
  <si>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</si>
  <si>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</si>
  <si>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</si>
  <si>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</si>
  <si>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</si>
  <si>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</si>
  <si>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</si>
  <si>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</si>
  <si>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</si>
  <si>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</si>
  <si>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</si>
  <si>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</si>
  <si>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</si>
  <si>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</si>
  <si>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</si>
  <si>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</si>
  <si>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</si>
  <si>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</si>
  <si>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</si>
  <si>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</si>
  <si>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</si>
  <si>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</si>
  <si>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</si>
  <si>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</si>
  <si>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</si>
  <si>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</si>
  <si>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</si>
  <si>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</si>
  <si>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</si>
  <si>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</si>
  <si>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</si>
  <si>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</si>
  <si>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</si>
  <si>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</si>
  <si>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</si>
  <si>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</si>
  <si>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</si>
  <si>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</si>
  <si>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</si>
  <si>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</si>
  <si>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</si>
  <si>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</si>
  <si>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</si>
  <si>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</si>
  <si>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</si>
  <si>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</si>
  <si>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</si>
  <si>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</si>
  <si>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</si>
  <si>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</si>
  <si>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</si>
  <si>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</si>
  <si>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</si>
  <si>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</si>
  <si>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</si>
  <si>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</si>
  <si>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</si>
  <si>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</si>
  <si>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</si>
  <si>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</si>
  <si>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</si>
  <si>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</si>
  <si>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</si>
  <si>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</si>
  <si>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</si>
  <si>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</si>
  <si>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</si>
  <si>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</si>
  <si>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</si>
  <si>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</si>
  <si>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</si>
  <si>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</si>
  <si>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</si>
  <si>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</si>
  <si>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</si>
  <si>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</si>
  <si>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</si>
  <si>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</si>
  <si>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</si>
  <si>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</si>
  <si>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</si>
  <si>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</si>
  <si>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</si>
  <si>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</si>
  <si>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</si>
  <si>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</si>
  <si>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</si>
  <si>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</si>
  <si>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</si>
  <si>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</si>
  <si>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</si>
  <si>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</si>
  <si>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</si>
  <si>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</si>
  <si>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</si>
  <si>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</si>
  <si>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</si>
  <si>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</si>
  <si>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</si>
  <si>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</si>
  <si>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</si>
  <si>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</si>
  <si>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</si>
  <si>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</si>
  <si>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</si>
  <si>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</si>
  <si>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</si>
  <si>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</si>
  <si>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</si>
  <si>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</si>
  <si>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</si>
  <si>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</si>
  <si>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</si>
  <si>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</si>
  <si>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</si>
  <si>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</si>
  <si>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</si>
  <si>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</si>
  <si>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</si>
  <si>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</si>
  <si>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</si>
  <si>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</si>
  <si>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</si>
  <si>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</si>
  <si>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</si>
  <si>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</si>
  <si>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</si>
  <si>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</si>
  <si>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</si>
  <si>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</si>
  <si>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</si>
  <si>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</si>
  <si>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</si>
  <si>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</si>
  <si>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</si>
  <si>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</si>
  <si>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</si>
  <si>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</si>
  <si>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</si>
  <si>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</si>
  <si>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</si>
  <si>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</si>
  <si>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</si>
  <si>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</si>
  <si>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</si>
  <si>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</si>
  <si>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</si>
  <si>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</si>
  <si>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</si>
  <si>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</si>
  <si>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</si>
  <si>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</si>
  <si>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</si>
  <si>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</si>
  <si>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</si>
  <si>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</si>
  <si>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</si>
  <si>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</si>
  <si>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</si>
  <si>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</si>
  <si>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</si>
  <si>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</si>
  <si>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</si>
  <si>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</si>
  <si>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</si>
  <si>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</si>
  <si>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</si>
  <si>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</si>
  <si>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</si>
  <si>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</si>
  <si>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</si>
  <si>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</si>
  <si>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</si>
  <si>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</si>
  <si>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</si>
  <si>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</si>
  <si>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</si>
  <si>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</si>
  <si>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</si>
  <si>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</si>
  <si>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</si>
  <si>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</si>
  <si>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</si>
  <si>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</si>
  <si>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</si>
  <si>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</si>
  <si>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</si>
  <si>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</si>
  <si>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</si>
  <si>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</si>
  <si>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</si>
  <si>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</si>
  <si>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</si>
  <si>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</si>
  <si>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</si>
  <si>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</si>
  <si>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</si>
  <si>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</si>
  <si>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</si>
  <si>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</si>
  <si>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</si>
  <si>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</si>
  <si>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</si>
  <si>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</si>
  <si>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</si>
  <si>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</si>
  <si>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</si>
  <si>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</si>
  <si>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</si>
  <si>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</si>
  <si>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</si>
  <si>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</si>
  <si>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</si>
  <si>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</si>
  <si>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</si>
  <si>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</si>
  <si>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</si>
  <si>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</si>
  <si>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</si>
  <si>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</si>
  <si>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</si>
  <si>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</si>
  <si>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</si>
  <si>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</si>
  <si>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</si>
  <si>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</si>
  <si>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</si>
  <si>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</si>
  <si>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</si>
  <si>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</si>
  <si>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</si>
  <si>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</si>
  <si>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</si>
  <si>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</si>
  <si>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</si>
  <si>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</si>
  <si>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</si>
  <si>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</si>
  <si>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</si>
  <si>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</si>
  <si>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</si>
  <si>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</si>
  <si>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</si>
  <si>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</si>
  <si>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</si>
  <si>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</si>
  <si>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</si>
  <si>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</si>
  <si>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</si>
  <si>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</si>
  <si>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</si>
  <si>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</si>
  <si>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</si>
  <si>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</si>
  <si>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</si>
  <si>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</si>
  <si>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</si>
  <si>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</si>
  <si>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</si>
  <si>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</si>
  <si>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</si>
  <si>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</si>
  <si>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</si>
  <si>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</si>
  <si>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</si>
  <si>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</si>
  <si>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</si>
  <si>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</si>
  <si>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</si>
  <si>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</si>
  <si>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</si>
  <si>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</si>
  <si>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</si>
  <si>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</si>
  <si>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</si>
  <si>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</si>
  <si>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</si>
  <si>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</si>
  <si>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</si>
  <si>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</si>
  <si>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</si>
  <si>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</si>
  <si>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</si>
  <si>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</si>
  <si>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</si>
  <si>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</si>
  <si>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</si>
  <si>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</si>
  <si>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</si>
  <si>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</si>
  <si>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</si>
  <si>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</si>
  <si>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</si>
  <si>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</si>
  <si>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</si>
  <si>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</si>
  <si>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</si>
  <si>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</si>
  <si>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</si>
  <si>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</si>
  <si>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</si>
  <si>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</si>
  <si>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</si>
  <si>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</si>
  <si>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</si>
  <si>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</si>
  <si>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</si>
  <si>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</si>
  <si>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</si>
  <si>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</si>
  <si>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</si>
  <si>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</si>
  <si>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</si>
  <si>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</si>
  <si>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</si>
  <si>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</si>
  <si>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</si>
  <si>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</si>
  <si>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</si>
  <si>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</si>
  <si>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</si>
  <si>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</si>
  <si>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</si>
  <si>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</si>
  <si>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</si>
  <si>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</si>
  <si>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</si>
  <si>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</si>
  <si>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</si>
  <si>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</si>
  <si>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</si>
  <si>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</si>
  <si>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</si>
  <si>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</si>
  <si>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</si>
  <si>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</si>
  <si>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</si>
  <si>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</si>
  <si>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</si>
  <si>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</si>
  <si>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</si>
  <si>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</si>
  <si>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</si>
  <si>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</si>
  <si>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</si>
  <si>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</si>
  <si>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</si>
  <si>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</si>
  <si>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</si>
  <si>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</si>
  <si>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</si>
  <si>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</si>
  <si>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</si>
  <si>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</si>
  <si>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</si>
  <si>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</si>
  <si>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</si>
  <si>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</si>
  <si>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</si>
  <si>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</si>
  <si>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</si>
  <si>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</si>
  <si>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</si>
  <si>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</si>
  <si>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</si>
  <si>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</si>
  <si>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</si>
  <si>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</si>
  <si>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</si>
  <si>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</si>
  <si>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</si>
  <si>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</si>
  <si>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</si>
  <si>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</si>
  <si>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</si>
  <si>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</si>
  <si>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</si>
  <si>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</si>
  <si>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</si>
  <si>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</si>
  <si>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</si>
  <si>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</si>
  <si>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</si>
  <si>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</si>
  <si>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</si>
  <si>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</si>
  <si>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</si>
  <si>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</si>
  <si>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</si>
  <si>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</si>
  <si>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</si>
  <si>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</si>
  <si>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</si>
  <si>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</si>
  <si>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</si>
  <si>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</si>
  <si>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</si>
  <si>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</si>
  <si>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</si>
  <si>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</si>
  <si>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</si>
  <si>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</si>
  <si>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</si>
  <si>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</si>
  <si>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</si>
  <si>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</si>
  <si>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</si>
  <si>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</si>
  <si>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</si>
  <si>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</si>
  <si>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</si>
  <si>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</si>
  <si>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</si>
  <si>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</si>
  <si>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</si>
  <si>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</si>
  <si>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</si>
  <si>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</si>
  <si>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</si>
  <si>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</si>
  <si>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</si>
  <si>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</si>
  <si>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</si>
  <si>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</si>
  <si>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</si>
  <si>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</si>
  <si>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</si>
  <si>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</si>
  <si>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</si>
  <si>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</si>
  <si>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</si>
  <si>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</si>
  <si>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</si>
  <si>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</si>
  <si>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</si>
  <si>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</si>
  <si>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</si>
  <si>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</si>
  <si>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</si>
  <si>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</si>
  <si>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</si>
  <si>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</si>
  <si>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</si>
  <si>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</si>
  <si>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</si>
  <si>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</si>
  <si>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</si>
  <si>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</si>
  <si>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</si>
  <si>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</si>
  <si>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</si>
  <si>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</si>
  <si>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</si>
  <si>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</si>
  <si>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</si>
  <si>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</si>
  <si>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</si>
  <si>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</si>
  <si>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</si>
  <si>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</si>
  <si>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</si>
  <si>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</si>
  <si>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</si>
  <si>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</si>
  <si>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</si>
  <si>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</si>
  <si>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</si>
  <si>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</si>
  <si>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</si>
  <si>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</si>
  <si>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</si>
  <si>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</si>
  <si>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</si>
  <si>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</si>
  <si>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</si>
  <si>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</si>
  <si>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</si>
  <si>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</si>
  <si>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</si>
  <si>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</si>
  <si>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</si>
  <si>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</si>
  <si>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</si>
  <si>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</si>
  <si>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</si>
  <si>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</si>
  <si>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</si>
  <si>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</si>
  <si>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</si>
  <si>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</si>
  <si>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</si>
  <si>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</si>
  <si>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</si>
  <si>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</si>
  <si>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</si>
  <si>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</si>
  <si>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</si>
  <si>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</si>
  <si>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</si>
  <si>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</si>
  <si>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</si>
  <si>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</si>
  <si>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</si>
  <si>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</si>
  <si>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</si>
  <si>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</si>
  <si>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</si>
  <si>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</si>
  <si>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</si>
  <si>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</si>
  <si>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</si>
  <si>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</si>
  <si>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</si>
  <si>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</si>
  <si>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</si>
  <si>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</si>
  <si>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</si>
  <si>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</si>
  <si>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</si>
  <si>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</si>
  <si>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</si>
  <si>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</si>
  <si>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</si>
  <si>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</si>
  <si>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</si>
  <si>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</si>
  <si>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</si>
  <si>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</si>
  <si>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</si>
  <si>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</si>
  <si>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</si>
  <si>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</si>
  <si>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</si>
  <si>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</si>
  <si>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</si>
  <si>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</si>
  <si>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</si>
  <si>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</si>
  <si>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</si>
  <si>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</si>
  <si>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</si>
  <si>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</si>
  <si>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</si>
  <si>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</si>
  <si>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</si>
  <si>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</si>
  <si>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</si>
  <si>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</si>
  <si>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</si>
  <si>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</si>
  <si>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</si>
  <si>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</si>
  <si>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</si>
  <si>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</si>
  <si>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</si>
  <si>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</si>
  <si>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</si>
  <si>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</si>
  <si>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</si>
  <si>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</si>
  <si>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</si>
  <si>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</si>
  <si>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</si>
  <si>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</si>
  <si>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</si>
  <si>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</si>
  <si>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</si>
  <si>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</si>
  <si>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</si>
  <si>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</si>
  <si>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</si>
  <si>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</si>
  <si>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</si>
  <si>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</si>
  <si>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</si>
  <si>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</si>
  <si>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</si>
  <si>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</si>
  <si>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</si>
  <si>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</si>
  <si>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</si>
  <si>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</si>
  <si>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</si>
  <si>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</si>
  <si>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</si>
  <si>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</si>
  <si>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</si>
  <si>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</si>
  <si>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</si>
  <si>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</si>
  <si>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</si>
  <si>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</si>
  <si>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</si>
  <si>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</si>
  <si>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</si>
  <si>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</si>
  <si>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</si>
  <si>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</si>
  <si>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</si>
  <si>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</si>
  <si>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</si>
  <si>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</si>
  <si>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</si>
  <si>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</si>
  <si>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</si>
  <si>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</si>
  <si>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</si>
  <si>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</si>
  <si>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</si>
  <si>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</si>
  <si>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</si>
  <si>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</si>
  <si>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</si>
  <si>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</si>
  <si>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</si>
  <si>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</si>
  <si>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</si>
  <si>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</si>
  <si>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</si>
  <si>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</si>
  <si>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</si>
  <si>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</si>
  <si>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</si>
  <si>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</si>
  <si>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</si>
  <si>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</si>
  <si>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</si>
  <si>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</si>
  <si>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</si>
  <si>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</si>
  <si>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</si>
  <si>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</si>
  <si>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</si>
  <si>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</si>
  <si>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</si>
  <si>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</si>
  <si>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</si>
  <si>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</si>
  <si>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</si>
  <si>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</si>
  <si>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</si>
  <si>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</si>
  <si>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</si>
  <si>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</si>
  <si>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</si>
  <si>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</si>
  <si>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</si>
  <si>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</si>
  <si>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</si>
  <si>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</si>
  <si>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</si>
  <si>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</si>
  <si>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</si>
  <si>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</si>
  <si>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</si>
  <si>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</si>
  <si>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</si>
  <si>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</si>
  <si>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</si>
  <si>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</si>
  <si>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</si>
  <si>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</si>
  <si>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</si>
  <si>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</si>
  <si>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</si>
  <si>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</si>
  <si>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</si>
  <si>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</si>
  <si>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</si>
  <si>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</si>
  <si>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</si>
  <si>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</si>
  <si>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</si>
  <si>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</si>
  <si>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</si>
  <si>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</si>
  <si>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</si>
  <si>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</si>
  <si>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</si>
  <si>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</si>
  <si>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</si>
  <si>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</si>
  <si>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</si>
  <si>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</si>
  <si>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</si>
  <si>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</si>
  <si>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</si>
  <si>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</si>
  <si>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</si>
  <si>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</si>
  <si>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</si>
  <si>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</si>
  <si>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</si>
  <si>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</si>
  <si>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</si>
  <si>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</si>
  <si>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</si>
  <si>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</si>
  <si>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</si>
  <si>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</si>
  <si>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</si>
  <si>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</si>
  <si>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</si>
  <si>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</si>
  <si>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</si>
  <si>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</si>
  <si>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</si>
  <si>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</si>
  <si>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</si>
  <si>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</si>
  <si>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</si>
  <si>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</si>
  <si>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</si>
  <si>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</si>
  <si>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</si>
  <si>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</si>
  <si>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</si>
  <si>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</si>
  <si>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</si>
  <si>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</si>
  <si>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</si>
  <si>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</si>
  <si>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</si>
  <si>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</si>
  <si>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</si>
  <si>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</si>
  <si>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</si>
  <si>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</si>
  <si>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</si>
  <si>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</si>
  <si>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</si>
  <si>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</si>
  <si>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</si>
  <si>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</si>
  <si>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</si>
  <si>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</si>
  <si>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</si>
  <si>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</si>
  <si>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</si>
  <si>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</si>
  <si>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</si>
  <si>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</si>
  <si>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</si>
  <si>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</si>
  <si>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</si>
  <si>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</si>
  <si>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</si>
  <si>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</si>
  <si>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</si>
  <si>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</si>
  <si>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</si>
  <si>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</si>
  <si>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</si>
  <si>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</si>
  <si>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</si>
  <si>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</si>
  <si>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</si>
  <si>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</si>
  <si>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</si>
  <si>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</si>
  <si>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</si>
  <si>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</si>
  <si>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</si>
  <si>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</si>
  <si>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</si>
  <si>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</si>
  <si>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</si>
  <si>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</si>
  <si>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</si>
  <si>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</si>
  <si>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</si>
  <si>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</si>
  <si>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</si>
  <si>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</si>
  <si>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</si>
  <si>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</si>
  <si>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</si>
  <si>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</si>
  <si>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</si>
  <si>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</si>
  <si>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</si>
  <si>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</si>
  <si>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</si>
  <si>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</si>
  <si>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</si>
  <si>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</si>
  <si>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</si>
  <si>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</si>
  <si>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</si>
  <si>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</si>
  <si>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</si>
  <si>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</si>
  <si>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</si>
  <si>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</si>
  <si>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</si>
  <si>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</si>
  <si>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</si>
  <si>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</si>
  <si>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</si>
  <si>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</si>
  <si>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</si>
  <si>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</si>
  <si>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</si>
  <si>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</si>
  <si>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</si>
  <si>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</si>
  <si>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</si>
  <si>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</si>
  <si>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</si>
  <si>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</si>
  <si>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</si>
  <si>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</si>
  <si>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</si>
  <si>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</si>
  <si>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</si>
  <si>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</si>
  <si>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</si>
  <si>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</si>
  <si>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</si>
  <si>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</si>
  <si>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</si>
  <si>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</si>
  <si>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</si>
  <si>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</si>
  <si>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</si>
  <si>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</si>
  <si>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</si>
  <si>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</si>
  <si>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</si>
  <si>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</si>
  <si>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</si>
  <si>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</si>
  <si>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</si>
  <si>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</si>
  <si>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</si>
  <si>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</si>
  <si>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</si>
  <si>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</si>
  <si>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</si>
  <si>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</si>
  <si>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</si>
  <si>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</si>
  <si>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</si>
  <si>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</si>
  <si>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</si>
  <si>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</si>
  <si>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</si>
  <si>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</si>
  <si>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</si>
  <si>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</si>
  <si>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</si>
  <si>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</si>
  <si>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</si>
  <si>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</si>
  <si>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</si>
  <si>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</si>
  <si>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</si>
  <si>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</si>
  <si>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</si>
  <si>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</si>
  <si>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</si>
  <si>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</si>
  <si>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</si>
  <si>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</si>
  <si>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</si>
  <si>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</si>
  <si>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</si>
  <si>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</si>
  <si>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</si>
  <si>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</si>
  <si>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</si>
  <si>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</si>
  <si>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</si>
  <si>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</si>
  <si>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</si>
  <si>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</si>
  <si>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</si>
  <si>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</si>
  <si>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</si>
  <si>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</si>
  <si>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</si>
  <si>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</si>
  <si>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</si>
  <si>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</si>
  <si>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</si>
  <si>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</si>
  <si>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</si>
  <si>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</si>
  <si>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</si>
  <si>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</si>
  <si>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</si>
  <si>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</si>
  <si>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</si>
  <si>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</si>
  <si>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</si>
  <si>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</si>
  <si>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</si>
  <si>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</si>
  <si>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</si>
  <si>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</si>
  <si>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</si>
  <si>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</si>
  <si>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</si>
  <si>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</si>
  <si>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</si>
  <si>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</si>
  <si>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</si>
  <si>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</si>
  <si>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</si>
  <si>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</si>
  <si>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</si>
  <si>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</si>
  <si>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</si>
  <si>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</si>
  <si>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</si>
  <si>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</si>
  <si>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</si>
  <si>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</si>
  <si>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</si>
  <si>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</si>
  <si>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</si>
  <si>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</si>
  <si>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</si>
  <si>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</si>
  <si>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</si>
  <si>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</si>
  <si>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</si>
  <si>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</si>
  <si>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</si>
  <si>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</si>
  <si>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</si>
  <si>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</si>
  <si>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</si>
  <si>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</si>
  <si>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</si>
  <si>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</si>
  <si>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</si>
  <si>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</si>
  <si>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</si>
  <si>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</si>
  <si>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</si>
  <si>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</si>
  <si>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</si>
  <si>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</si>
  <si>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</si>
  <si>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</si>
  <si>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</si>
  <si>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</si>
  <si>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</si>
  <si>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</si>
  <si>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</si>
  <si>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</si>
  <si>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</si>
  <si>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</si>
  <si>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</si>
  <si>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</si>
  <si>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</si>
  <si>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</si>
  <si>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</si>
  <si>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</si>
  <si>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</si>
  <si>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</si>
  <si>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</si>
  <si>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</si>
  <si>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</si>
  <si>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</si>
  <si>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</si>
  <si>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</si>
  <si>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</si>
  <si>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</si>
  <si>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</si>
  <si>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</si>
  <si>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</si>
  <si>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</si>
  <si>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</si>
  <si>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</si>
  <si>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</si>
  <si>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</si>
  <si>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</si>
  <si>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</si>
  <si>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</si>
  <si>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</si>
  <si>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</si>
  <si>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</si>
  <si>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</si>
  <si>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</si>
  <si>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</si>
  <si>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</si>
  <si>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</si>
  <si>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</si>
  <si>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</si>
  <si>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</si>
  <si>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</si>
  <si>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</si>
  <si>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</si>
  <si>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</si>
  <si>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</si>
  <si>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</si>
  <si>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</si>
  <si>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</si>
  <si>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</si>
  <si>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</si>
  <si>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</si>
  <si>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</si>
  <si>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</si>
  <si>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</si>
  <si>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</si>
  <si>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</si>
  <si>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</si>
  <si>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</si>
  <si>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</si>
  <si>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</si>
  <si>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</si>
  <si>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</si>
  <si>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</si>
  <si>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</si>
  <si>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</si>
  <si>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</si>
  <si>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</si>
  <si>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</si>
  <si>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</si>
  <si>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</si>
  <si>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</si>
  <si>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</si>
  <si>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</si>
  <si>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</si>
  <si>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</si>
  <si>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</si>
  <si>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</si>
  <si>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</si>
  <si>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</si>
  <si>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</si>
  <si>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</si>
  <si>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</si>
  <si>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</si>
  <si>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</si>
  <si>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</si>
  <si>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</si>
  <si>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</si>
  <si>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</si>
  <si>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</si>
  <si>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</si>
  <si>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</si>
  <si>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</si>
  <si>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</si>
  <si>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</si>
  <si>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</si>
  <si>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</si>
  <si>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</si>
  <si>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</si>
  <si>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</si>
  <si>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</si>
  <si>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</si>
  <si>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</si>
  <si>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</si>
  <si>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</si>
  <si>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</si>
  <si>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</si>
  <si>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</si>
  <si>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</si>
  <si>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</si>
  <si>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</si>
  <si>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</si>
  <si>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</si>
  <si>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</si>
  <si>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</si>
  <si>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</si>
  <si>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</si>
  <si>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</si>
  <si>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</si>
  <si>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</si>
  <si>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</si>
  <si>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</si>
  <si>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</si>
  <si>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</si>
  <si>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</si>
  <si>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</si>
  <si>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</si>
  <si>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</si>
  <si>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</si>
  <si>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</si>
  <si>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</si>
  <si>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</si>
  <si>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</si>
  <si>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</si>
  <si>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</si>
  <si>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</si>
  <si>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</si>
  <si>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</si>
  <si>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</si>
  <si>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</si>
  <si>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</si>
  <si>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</si>
  <si>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</si>
  <si>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</si>
  <si>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</si>
  <si>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</si>
  <si>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</si>
  <si>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</si>
  <si>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</si>
  <si>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</si>
  <si>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</si>
  <si>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</si>
  <si>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</si>
  <si>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</si>
  <si>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</si>
  <si>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</si>
  <si>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</si>
  <si>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</si>
  <si>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</si>
  <si>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</si>
  <si>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</si>
  <si>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</si>
  <si>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</si>
  <si>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</si>
  <si>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</si>
  <si>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</si>
  <si>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</si>
  <si>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</si>
  <si>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</si>
  <si>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</si>
  <si>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</si>
  <si>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</si>
  <si>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</si>
  <si>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</si>
  <si>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</si>
  <si>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</si>
  <si>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</si>
  <si>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</si>
  <si>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</si>
  <si>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</si>
  <si>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</si>
  <si>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</si>
  <si>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</si>
  <si>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</si>
  <si>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</si>
  <si>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</si>
  <si>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</si>
  <si>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</si>
  <si>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</si>
  <si>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</si>
  <si>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</si>
  <si>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</si>
  <si>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</si>
  <si>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</si>
  <si>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</si>
  <si>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</si>
  <si>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</si>
  <si>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</si>
  <si>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</si>
  <si>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</si>
  <si>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</si>
  <si>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</si>
  <si>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</si>
  <si>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</si>
  <si>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</si>
  <si>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</si>
  <si>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</si>
  <si>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</si>
  <si>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</si>
  <si>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</si>
  <si>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</si>
  <si>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</si>
  <si>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</si>
  <si>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</si>
  <si>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</si>
  <si>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</si>
  <si>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</si>
  <si>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</si>
  <si>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</si>
  <si>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</si>
  <si>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</si>
  <si>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</si>
  <si>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</si>
  <si>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</si>
  <si>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</si>
  <si>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</si>
  <si>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</si>
  <si>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</si>
  <si>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</si>
  <si>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</si>
  <si>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</si>
  <si>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</si>
  <si>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</si>
  <si>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</si>
  <si>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</si>
  <si>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</si>
  <si>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</si>
  <si>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</si>
  <si>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</si>
  <si>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</si>
  <si>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</si>
  <si>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</si>
  <si>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</si>
  <si>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</si>
  <si>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</si>
  <si>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</si>
  <si>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</si>
  <si>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</si>
  <si>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</si>
  <si>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</si>
  <si>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</si>
  <si>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</si>
  <si>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</si>
  <si>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</si>
  <si>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</si>
  <si>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</si>
  <si>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</si>
  <si>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</si>
  <si>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</si>
  <si>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</si>
  <si>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</si>
  <si>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</si>
  <si>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</si>
  <si>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</si>
  <si>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</si>
  <si>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</si>
  <si>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</si>
  <si>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</si>
  <si>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</si>
  <si>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</si>
  <si>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</si>
  <si>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</si>
  <si>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</si>
  <si>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</si>
  <si>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</si>
  <si>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</si>
  <si>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</si>
  <si>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</si>
  <si>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</si>
  <si>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</si>
  <si>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</si>
  <si>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</si>
  <si>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</si>
  <si>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</si>
  <si>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</si>
  <si>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</si>
  <si>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</si>
  <si>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</si>
  <si>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</si>
  <si>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</si>
  <si>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</si>
  <si>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</si>
  <si>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</si>
  <si>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</si>
  <si>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</si>
  <si>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</si>
  <si>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</si>
  <si>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</si>
  <si>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</si>
  <si>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</si>
  <si>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</si>
  <si>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</si>
  <si>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</si>
  <si>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</si>
  <si>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</si>
  <si>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</si>
  <si>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</si>
  <si>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</si>
  <si>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</si>
  <si>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</si>
  <si>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</si>
  <si>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</si>
  <si>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</si>
  <si>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</si>
  <si>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</si>
  <si>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</si>
  <si>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</si>
  <si>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</si>
  <si>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</si>
  <si>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</si>
  <si>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</si>
  <si>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</si>
  <si>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</si>
  <si>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</si>
  <si>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</si>
  <si>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</si>
  <si>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</si>
  <si>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</si>
  <si>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</si>
  <si>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</si>
  <si>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</si>
  <si>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</si>
  <si>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</si>
  <si>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</si>
  <si>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</si>
  <si>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</si>
  <si>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</si>
  <si>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</si>
  <si>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</si>
  <si>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</si>
  <si>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</si>
  <si>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</si>
  <si>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</si>
  <si>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</si>
  <si>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</si>
  <si>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</si>
  <si>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</si>
  <si>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</si>
  <si>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</si>
  <si>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</si>
  <si>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</si>
  <si>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</si>
  <si>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</si>
  <si>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</si>
  <si>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</si>
  <si>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</si>
  <si>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</si>
  <si>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</si>
  <si>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</si>
  <si>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</si>
  <si>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</si>
  <si>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</si>
  <si>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</si>
  <si>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</si>
  <si>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</si>
  <si>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</si>
  <si>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</si>
  <si>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</si>
  <si>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</si>
  <si>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</si>
  <si>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</si>
  <si>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</si>
  <si>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</si>
  <si>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</si>
  <si>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</si>
  <si>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</si>
  <si>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</si>
  <si>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</si>
  <si>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</si>
  <si>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</si>
  <si>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</si>
  <si>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</si>
  <si>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</si>
  <si>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</si>
  <si>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</si>
  <si>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</si>
  <si>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</si>
  <si>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</si>
  <si>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</si>
  <si>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</si>
  <si>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</si>
  <si>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</si>
  <si>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</si>
  <si>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</si>
  <si>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</si>
  <si>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</si>
  <si>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</si>
  <si>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</si>
  <si>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</si>
  <si>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</si>
  <si>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</si>
  <si>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</si>
  <si>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</si>
  <si>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</si>
  <si>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</si>
  <si>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</si>
  <si>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</si>
  <si>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</si>
  <si>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</si>
  <si>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</si>
  <si>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</si>
  <si>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</si>
  <si>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</si>
  <si>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</si>
  <si>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</si>
  <si>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</si>
  <si>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</si>
  <si>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</si>
  <si>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</si>
  <si>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</si>
  <si>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</si>
  <si>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</si>
  <si>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</si>
  <si>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</si>
  <si>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</si>
  <si>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</si>
  <si>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</si>
  <si>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</si>
  <si>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</si>
  <si>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</si>
  <si>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</si>
  <si>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</si>
  <si>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</si>
  <si>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</si>
  <si>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</si>
  <si>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</si>
  <si>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</si>
  <si>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</si>
  <si>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</si>
  <si>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</si>
  <si>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</si>
  <si>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</si>
  <si>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</si>
  <si>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</si>
  <si>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</si>
  <si>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</si>
  <si>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</si>
  <si>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</si>
  <si>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</si>
  <si>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</si>
  <si>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</si>
  <si>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</si>
  <si>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</si>
  <si>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</si>
  <si>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</si>
  <si>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</si>
  <si>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</si>
  <si>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</si>
  <si>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</si>
  <si>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</si>
  <si>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</si>
  <si>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</si>
  <si>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</si>
  <si>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</si>
  <si>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</si>
  <si>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</si>
  <si>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</si>
  <si>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</si>
  <si>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</si>
  <si>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</si>
  <si>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</si>
  <si>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</si>
  <si>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</si>
  <si>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</si>
  <si>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</si>
  <si>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</si>
  <si>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</si>
  <si>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</si>
  <si>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</si>
  <si>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</si>
  <si>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</si>
  <si>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</si>
  <si>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</si>
  <si>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</si>
  <si>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</si>
  <si>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</si>
  <si>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</si>
  <si>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</si>
  <si>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</si>
  <si>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</si>
  <si>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</si>
  <si>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</si>
  <si>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</si>
  <si>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</si>
  <si>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</si>
  <si>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</si>
  <si>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</si>
  <si>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</si>
  <si>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</si>
  <si>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</si>
  <si>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</si>
  <si>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</si>
  <si>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</si>
  <si>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</si>
  <si>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</si>
  <si>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</si>
  <si>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</si>
  <si>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</si>
  <si>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</si>
  <si>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</si>
  <si>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</si>
  <si>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</si>
  <si>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</si>
  <si>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</si>
  <si>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</si>
  <si>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</si>
  <si>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</si>
  <si>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</si>
  <si>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</si>
  <si>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</si>
  <si>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</si>
  <si>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</si>
  <si>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</si>
  <si>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</si>
  <si>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</si>
  <si>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</si>
  <si>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</si>
  <si>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</si>
  <si>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</si>
  <si>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</si>
  <si>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</si>
  <si>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</si>
  <si>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</si>
  <si>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</si>
  <si>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</si>
  <si>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</si>
  <si>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</si>
  <si>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</si>
  <si>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</si>
  <si>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</si>
  <si>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</si>
  <si>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</si>
  <si>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</si>
  <si>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</si>
  <si>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</si>
  <si>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</si>
  <si>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</si>
  <si>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</si>
  <si>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</si>
  <si>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</si>
  <si>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</si>
  <si>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</si>
  <si>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</si>
  <si>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</si>
  <si>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</si>
  <si>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</si>
  <si>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</si>
  <si>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</si>
  <si>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</si>
  <si>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</si>
  <si>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</si>
  <si>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</si>
  <si>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</si>
  <si>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</si>
  <si>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</si>
  <si>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</si>
  <si>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</si>
  <si>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</si>
  <si>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</si>
  <si>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</si>
  <si>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</si>
  <si>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</si>
  <si>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</si>
  <si>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</si>
  <si>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</si>
  <si>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</si>
  <si>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</si>
  <si>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</si>
  <si>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</si>
  <si>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</si>
  <si>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</si>
  <si>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</si>
  <si>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</si>
  <si>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</si>
  <si>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</si>
  <si>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</si>
  <si>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</si>
  <si>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</si>
  <si>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</si>
  <si>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</si>
  <si>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</si>
  <si>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</si>
  <si>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</si>
  <si>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</si>
  <si>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</si>
  <si>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</si>
  <si>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</si>
  <si>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</si>
  <si>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</si>
  <si>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</si>
  <si>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</si>
  <si>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</si>
  <si>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</si>
  <si>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</si>
  <si>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</si>
  <si>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</si>
  <si>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</si>
  <si>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</si>
  <si>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</si>
  <si>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</si>
  <si>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</si>
  <si>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</si>
  <si>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</si>
  <si>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</si>
  <si>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</si>
  <si>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</si>
  <si>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</si>
  <si>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</si>
  <si>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</si>
  <si>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</si>
  <si>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</si>
  <si>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</si>
  <si>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</si>
  <si>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</si>
  <si>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</si>
  <si>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</si>
  <si>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</si>
  <si>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</si>
  <si>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</si>
  <si>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</si>
  <si>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</si>
  <si>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</si>
  <si>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</si>
  <si>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</si>
  <si>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</si>
  <si>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</si>
  <si>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</si>
  <si>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</si>
  <si>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</si>
  <si>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</si>
  <si>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</si>
  <si>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</si>
  <si>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</si>
  <si>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</si>
  <si>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</si>
  <si>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</si>
  <si>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</si>
  <si>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</si>
  <si>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</si>
  <si>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</si>
  <si>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</si>
  <si>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</si>
  <si>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</si>
  <si>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</si>
  <si>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</si>
  <si>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</si>
  <si>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</si>
  <si>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</si>
  <si>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</si>
  <si>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</si>
  <si>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</si>
  <si>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</si>
  <si>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</si>
  <si>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</si>
  <si>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</si>
  <si>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</si>
  <si>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</si>
  <si>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</si>
  <si>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</si>
  <si>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</si>
  <si>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</si>
  <si>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</si>
  <si>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</si>
  <si>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</si>
  <si>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</si>
  <si>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</si>
  <si>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</si>
  <si>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</si>
  <si>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</si>
  <si>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</si>
  <si>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</si>
  <si>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</si>
  <si>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</si>
  <si>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</si>
  <si>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</si>
  <si>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</si>
  <si>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</si>
  <si>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</si>
  <si>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</si>
  <si>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</si>
  <si>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</si>
  <si>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</si>
  <si>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</si>
  <si>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</si>
  <si>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</si>
  <si>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</si>
  <si>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</si>
  <si>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</si>
  <si>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</si>
  <si>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</si>
  <si>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</si>
  <si>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</si>
  <si>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</si>
  <si>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</si>
  <si>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</si>
  <si>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</si>
  <si>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</si>
  <si>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</si>
  <si>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</si>
  <si>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</si>
  <si>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</si>
  <si>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</si>
  <si>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</si>
  <si>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</si>
  <si>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</si>
  <si>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</si>
  <si>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</si>
  <si>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</si>
  <si>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</si>
  <si>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</si>
  <si>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</si>
  <si>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</si>
  <si>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</si>
  <si>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</si>
  <si>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</si>
  <si>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</si>
  <si>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</si>
  <si>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</si>
  <si>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</si>
  <si>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</si>
  <si>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</si>
  <si>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</si>
  <si>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</si>
  <si>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</si>
  <si>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</si>
  <si>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</si>
  <si>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</si>
  <si>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</si>
  <si>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</si>
  <si>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</si>
  <si>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</si>
  <si>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</si>
  <si>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</si>
  <si>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</si>
  <si>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</si>
  <si>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</si>
  <si>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</si>
  <si>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</si>
  <si>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</si>
  <si>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</si>
  <si>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</si>
  <si>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</si>
  <si>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</si>
  <si>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</si>
  <si>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</si>
  <si>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</si>
  <si>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</si>
  <si>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</si>
  <si>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</si>
  <si>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</si>
  <si>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</si>
  <si>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</si>
  <si>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</si>
  <si>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</si>
  <si>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</si>
  <si>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</si>
  <si>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</si>
  <si>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</si>
  <si>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</si>
  <si>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</si>
  <si>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</si>
  <si>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</si>
  <si>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</si>
  <si>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</si>
  <si>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</si>
  <si>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</si>
  <si>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</si>
  <si>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</si>
  <si>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</si>
  <si>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</si>
  <si>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</si>
  <si>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</si>
  <si>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</si>
  <si>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</si>
  <si>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</si>
  <si>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</si>
  <si>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</si>
  <si>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</si>
  <si>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</si>
  <si>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</si>
  <si>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</si>
  <si>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</si>
  <si>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</si>
  <si>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</si>
  <si>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</si>
  <si>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</si>
  <si>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</si>
  <si>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</si>
  <si>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</si>
  <si>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</si>
  <si>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</si>
  <si>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</si>
  <si>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</si>
  <si>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</si>
  <si>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</si>
  <si>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</si>
  <si>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</si>
  <si>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</si>
  <si>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</si>
  <si>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</si>
  <si>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</si>
  <si>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</si>
  <si>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</si>
  <si>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</si>
  <si>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</si>
  <si>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</si>
  <si>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</si>
  <si>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</si>
  <si>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</si>
  <si>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</si>
  <si>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</si>
  <si>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</si>
  <si>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</si>
  <si>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</si>
  <si>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</si>
  <si>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</si>
  <si>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</si>
  <si>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</si>
  <si>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</si>
  <si>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</si>
  <si>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</si>
  <si>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</si>
  <si>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</si>
  <si>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</si>
  <si>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</si>
  <si>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</si>
  <si>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</si>
  <si>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</si>
  <si>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</si>
  <si>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</si>
  <si>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</si>
  <si>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</si>
  <si>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</si>
  <si>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</si>
  <si>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</si>
  <si>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</si>
  <si>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</si>
  <si>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</si>
  <si>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</si>
  <si>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</si>
  <si>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</si>
  <si>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</si>
  <si>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</si>
  <si>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</si>
  <si>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</si>
  <si>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</si>
  <si>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</si>
  <si>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</si>
  <si>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</si>
  <si>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</si>
  <si>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</si>
  <si>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</si>
  <si>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</si>
  <si>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</si>
  <si>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</si>
  <si>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</si>
  <si>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</si>
  <si>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</si>
  <si>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</si>
  <si>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</si>
  <si>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</si>
  <si>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</si>
  <si>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</si>
  <si>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</si>
  <si>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</si>
  <si>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</si>
  <si>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</si>
  <si>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</si>
  <si>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</si>
  <si>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</si>
  <si>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</si>
  <si>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</si>
  <si>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</si>
  <si>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</si>
  <si>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</si>
  <si>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</si>
  <si>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</si>
  <si>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</si>
  <si>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</si>
  <si>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</si>
  <si>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</si>
  <si>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</si>
  <si>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</si>
  <si>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</si>
  <si>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</si>
  <si>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</si>
  <si>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</si>
  <si>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</si>
  <si>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</si>
  <si>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</si>
  <si>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</si>
  <si>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</si>
  <si>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</si>
  <si>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</si>
  <si>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</si>
  <si>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</si>
  <si>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</si>
  <si>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</si>
  <si>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</si>
  <si>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</si>
  <si>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</si>
  <si>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</si>
  <si>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</si>
  <si>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</si>
  <si>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</si>
  <si>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</si>
  <si>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</si>
  <si>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</si>
  <si>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</si>
  <si>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</si>
  <si>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</si>
  <si>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</si>
  <si>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</si>
  <si>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</si>
  <si>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</si>
  <si>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</si>
  <si>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</si>
  <si>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</si>
  <si>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</si>
  <si>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</si>
  <si>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</si>
  <si>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</si>
  <si>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</si>
  <si>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</si>
  <si>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</si>
  <si>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</si>
  <si>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</si>
  <si>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</si>
  <si>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</si>
  <si>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</si>
  <si>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</si>
  <si>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</si>
  <si>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</si>
  <si>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</si>
  <si>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</si>
  <si>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</si>
  <si>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</si>
  <si>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</si>
  <si>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</si>
  <si>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</si>
  <si>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</si>
  <si>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</si>
  <si>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</si>
  <si>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</si>
  <si>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</si>
  <si>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</si>
  <si>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</si>
  <si>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</si>
  <si>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</si>
  <si>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</si>
  <si>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</si>
  <si>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</si>
  <si>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</si>
  <si>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</si>
  <si>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</si>
  <si>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</si>
  <si>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</si>
  <si>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</si>
  <si>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</si>
  <si>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</si>
  <si>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</si>
  <si>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</si>
  <si>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</si>
  <si>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</si>
  <si>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</si>
  <si>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</si>
  <si>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</si>
  <si>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</si>
  <si>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</si>
  <si>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</si>
  <si>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</si>
  <si>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</si>
  <si>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</si>
  <si>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</si>
  <si>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</si>
  <si>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</si>
  <si>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</si>
  <si>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</si>
  <si>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</si>
  <si>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</si>
  <si>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</si>
  <si>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</si>
  <si>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</si>
  <si>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</si>
  <si>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</si>
  <si>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</si>
  <si>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</si>
  <si>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</si>
  <si>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</si>
  <si>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</si>
  <si>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</si>
  <si>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</si>
  <si>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</si>
  <si>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</si>
  <si>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</si>
  <si>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</si>
  <si>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</si>
  <si>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</si>
  <si>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</si>
  <si>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</si>
  <si>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</si>
  <si>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</si>
  <si>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</si>
  <si>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</si>
  <si>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</si>
  <si>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</si>
  <si>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</si>
  <si>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</si>
  <si>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</si>
  <si>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</si>
  <si>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</si>
  <si>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</si>
  <si>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</si>
  <si>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</si>
  <si>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</si>
  <si>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</si>
  <si>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</si>
  <si>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</si>
  <si>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</si>
  <si>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</si>
  <si>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</si>
  <si>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</si>
  <si>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</si>
  <si>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</si>
  <si>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</si>
  <si>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</si>
  <si>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</si>
  <si>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</si>
  <si>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</si>
  <si>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</si>
  <si>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</si>
  <si>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</si>
  <si>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</si>
  <si>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</si>
  <si>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</si>
  <si>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</si>
  <si>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</si>
  <si>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</si>
  <si>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</si>
  <si>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</si>
  <si>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</si>
  <si>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</si>
  <si>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</si>
  <si>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</si>
  <si>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</si>
  <si>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</si>
  <si>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</si>
  <si>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</si>
  <si>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</si>
  <si>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</si>
  <si>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</si>
  <si>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</si>
  <si>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</si>
  <si>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</si>
  <si>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</si>
  <si>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</si>
  <si>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</si>
  <si>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</si>
  <si>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</si>
  <si>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</si>
  <si>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</si>
  <si>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</si>
  <si>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</si>
  <si>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</si>
  <si>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</si>
  <si>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</si>
  <si>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</si>
  <si>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</si>
  <si>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</si>
  <si>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</si>
  <si>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</si>
  <si>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</si>
  <si>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</si>
  <si>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</si>
  <si>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</si>
  <si>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</si>
  <si>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</si>
  <si>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</si>
  <si>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</si>
  <si>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</si>
  <si>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</si>
  <si>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</si>
  <si>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</si>
  <si>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</si>
  <si>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</si>
  <si>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</si>
  <si>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</si>
  <si>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</si>
  <si>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</si>
  <si>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</si>
  <si>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</si>
  <si>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</si>
  <si>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</si>
  <si>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</si>
  <si>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</si>
  <si>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</si>
  <si>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</si>
  <si>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</si>
  <si>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</si>
  <si>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</si>
  <si>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</si>
  <si>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</si>
  <si>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</si>
  <si>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</si>
  <si>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</si>
  <si>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</si>
  <si>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</si>
  <si>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</si>
  <si>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</si>
  <si>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</si>
  <si>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</si>
  <si>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</si>
  <si>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</si>
  <si>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</si>
  <si>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</si>
  <si>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</si>
  <si>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</si>
  <si>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</si>
  <si>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</si>
  <si>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</si>
  <si>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</si>
  <si>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</si>
  <si>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</si>
  <si>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</si>
  <si>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</si>
  <si>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</si>
  <si>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</si>
  <si>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</si>
  <si>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</si>
  <si>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</si>
  <si>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</si>
  <si>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</si>
  <si>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</si>
  <si>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</si>
  <si>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</si>
  <si>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</si>
  <si>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</si>
  <si>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</si>
  <si>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</si>
  <si>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</si>
  <si>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</si>
  <si>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</si>
  <si>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</si>
  <si>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</si>
  <si>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</si>
  <si>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</si>
  <si>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</si>
  <si>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</si>
  <si>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</si>
  <si>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</si>
  <si>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</si>
  <si>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</si>
  <si>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</si>
  <si>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</si>
  <si>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</si>
  <si>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</si>
  <si>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</si>
  <si>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</si>
  <si>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</si>
  <si>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</si>
  <si>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</si>
  <si>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</si>
  <si>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</si>
  <si>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</si>
  <si>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</si>
  <si>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</si>
  <si>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</si>
  <si>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</si>
  <si>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</si>
  <si>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</si>
  <si>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</si>
  <si>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</si>
  <si>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</si>
  <si>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</si>
  <si>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</si>
  <si>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</si>
  <si>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</si>
  <si>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</si>
  <si>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</si>
  <si>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</si>
  <si>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</si>
  <si>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</si>
  <si>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</si>
  <si>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</si>
  <si>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</si>
  <si>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</si>
  <si>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</si>
  <si>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</si>
  <si>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</si>
  <si>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</si>
  <si>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</si>
  <si>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</si>
  <si>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</si>
  <si>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</si>
  <si>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</si>
  <si>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</si>
  <si>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</si>
  <si>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</si>
  <si>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</si>
  <si>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</si>
  <si>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</si>
  <si>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</si>
  <si>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</si>
  <si>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</si>
  <si>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</si>
  <si>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</si>
  <si>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</si>
  <si>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</si>
  <si>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</si>
  <si>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</si>
  <si>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</si>
  <si>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</si>
  <si>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</si>
  <si>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</si>
  <si>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</si>
  <si>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</si>
  <si>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</si>
  <si>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</si>
  <si>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</si>
  <si>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</si>
  <si>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</si>
  <si>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</si>
  <si>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</si>
  <si>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</si>
  <si>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</si>
  <si>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</si>
  <si>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</si>
  <si>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</si>
  <si>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</si>
  <si>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</si>
  <si>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</si>
  <si>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</si>
  <si>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</si>
  <si>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</si>
  <si>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</si>
  <si>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</si>
  <si>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</si>
  <si>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</si>
  <si>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</si>
  <si>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</si>
  <si>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</si>
  <si>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</si>
  <si>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</si>
  <si>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</si>
  <si>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</si>
  <si>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</si>
  <si>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</si>
  <si>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</si>
  <si>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</si>
  <si>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</si>
  <si>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</si>
  <si>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</si>
  <si>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</si>
  <si>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</si>
  <si>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</si>
  <si>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</si>
  <si>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</si>
  <si>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</si>
  <si>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</si>
  <si>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</si>
  <si>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</si>
  <si>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</si>
  <si>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</si>
  <si>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</si>
  <si>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</si>
  <si>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</si>
  <si>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</si>
  <si>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</si>
  <si>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</si>
  <si>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</si>
  <si>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</si>
  <si>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</si>
  <si>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</si>
  <si>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</si>
  <si>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</si>
  <si>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</si>
  <si>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</si>
  <si>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</si>
  <si>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</si>
  <si>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</si>
  <si>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</si>
  <si>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</si>
  <si>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</si>
  <si>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</si>
  <si>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</si>
  <si>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</si>
  <si>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</si>
  <si>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</si>
  <si>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</si>
  <si>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</si>
  <si>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</si>
  <si>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</si>
  <si>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</si>
  <si>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</si>
  <si>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</si>
  <si>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</si>
  <si>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</si>
  <si>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</si>
  <si>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</si>
  <si>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</si>
  <si>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</si>
  <si>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</si>
  <si>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</si>
  <si>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</si>
  <si>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</si>
  <si>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</si>
  <si>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</si>
  <si>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</si>
  <si>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</si>
  <si>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</si>
  <si>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</si>
  <si>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</si>
  <si>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</si>
  <si>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</si>
  <si>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</si>
  <si>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</si>
  <si>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</si>
  <si>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</si>
  <si>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</si>
  <si>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</si>
  <si>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</si>
  <si>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</si>
  <si>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</si>
  <si>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</si>
  <si>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</si>
  <si>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</si>
  <si>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</si>
  <si>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</si>
  <si>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</si>
  <si>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</si>
  <si>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</si>
  <si>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</si>
  <si>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</si>
  <si>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</si>
  <si>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</si>
  <si>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</si>
  <si>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</si>
  <si>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</si>
  <si>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</si>
  <si>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</si>
  <si>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</si>
  <si>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</si>
  <si>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</si>
  <si>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</si>
  <si>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</si>
  <si>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</si>
  <si>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</si>
  <si>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</si>
  <si>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</si>
  <si>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</si>
  <si>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</si>
  <si>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</si>
  <si>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</si>
  <si>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</si>
  <si>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</si>
  <si>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</si>
  <si>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</si>
  <si>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</si>
  <si>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</si>
  <si>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</si>
  <si>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</si>
  <si>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</si>
  <si>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</si>
  <si>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</si>
  <si>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</si>
  <si>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</si>
  <si>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</si>
  <si>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</si>
  <si>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</si>
  <si>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</si>
  <si>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</si>
  <si>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</si>
  <si>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</si>
  <si>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</si>
  <si>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</si>
  <si>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</si>
  <si>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</si>
  <si>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</si>
  <si>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</si>
  <si>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</si>
  <si>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</si>
  <si>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</si>
  <si>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</si>
  <si>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</si>
  <si>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</si>
  <si>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</si>
  <si>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</si>
  <si>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</si>
  <si>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</si>
  <si>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</si>
  <si>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</si>
  <si>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</si>
  <si>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</si>
  <si>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</si>
  <si>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</si>
  <si>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</si>
  <si>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</si>
  <si>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</si>
  <si>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</si>
  <si>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</si>
  <si>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</si>
  <si>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</si>
  <si>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</si>
  <si>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</si>
  <si>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</si>
  <si>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</si>
  <si>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</si>
  <si>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</si>
  <si>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</si>
  <si>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</si>
  <si>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</si>
  <si>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</si>
  <si>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</si>
  <si>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</si>
  <si>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</si>
  <si>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</si>
  <si>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</si>
  <si>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</si>
  <si>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</si>
  <si>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</si>
  <si>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</si>
  <si>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</si>
  <si>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</si>
  <si>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</si>
  <si>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</si>
  <si>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</si>
  <si>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</si>
  <si>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</si>
  <si>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</si>
  <si>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</si>
  <si>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</si>
  <si>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</si>
  <si>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</si>
  <si>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</si>
  <si>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</si>
  <si>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</si>
  <si>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</si>
  <si>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</si>
  <si>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</si>
  <si>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</si>
  <si>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</si>
  <si>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</si>
  <si>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</si>
  <si>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</si>
  <si>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</si>
  <si>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</si>
  <si>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</si>
  <si>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</si>
  <si>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</si>
  <si>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</si>
  <si>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</si>
  <si>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</si>
  <si>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</si>
  <si>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</si>
  <si>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</si>
  <si>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</si>
  <si>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</si>
  <si>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</si>
  <si>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</si>
  <si>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</si>
  <si>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</si>
  <si>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</si>
  <si>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</si>
  <si>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</si>
  <si>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</si>
  <si>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</si>
  <si>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</si>
  <si>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</si>
  <si>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</si>
  <si>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</si>
  <si>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</si>
  <si>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</si>
  <si>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</si>
  <si>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</si>
  <si>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</si>
  <si>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</si>
  <si>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</si>
  <si>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</si>
  <si>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</si>
  <si>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</si>
  <si>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</si>
  <si>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</si>
  <si>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</si>
  <si>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</si>
  <si>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</si>
  <si>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</si>
  <si>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</si>
  <si>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</si>
  <si>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</si>
  <si>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</si>
  <si>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</si>
  <si>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</si>
  <si>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</si>
  <si>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</si>
  <si>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</si>
  <si>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</si>
  <si>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</si>
  <si>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</si>
  <si>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</si>
  <si>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</si>
  <si>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</si>
  <si>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</si>
  <si>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</si>
  <si>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</si>
  <si>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</si>
  <si>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</si>
  <si>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</si>
  <si>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</si>
  <si>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</si>
  <si>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</si>
  <si>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</si>
  <si>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</si>
  <si>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</si>
  <si>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</si>
  <si>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</si>
  <si>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</si>
  <si>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</si>
  <si>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</si>
  <si>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</si>
  <si>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</si>
  <si>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</si>
  <si>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</si>
  <si>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</si>
  <si>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</si>
  <si>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</si>
  <si>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</si>
  <si>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</si>
  <si>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</si>
  <si>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</si>
  <si>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</si>
  <si>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</si>
  <si>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</si>
  <si>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</si>
  <si>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</si>
  <si>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</si>
  <si>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</si>
  <si>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</si>
  <si>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</si>
  <si>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</si>
  <si>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</si>
  <si>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</si>
  <si>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</si>
  <si>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</si>
  <si>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</si>
  <si>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</si>
  <si>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</si>
  <si>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</si>
  <si>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</si>
  <si>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</si>
  <si>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</si>
  <si>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</si>
  <si>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</si>
  <si>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</si>
  <si>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</si>
  <si>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</si>
  <si>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</si>
  <si>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</si>
  <si>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</si>
  <si>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</si>
  <si>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</si>
  <si>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</si>
  <si>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</si>
  <si>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</si>
  <si>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</si>
  <si>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</si>
  <si>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</si>
  <si>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</si>
  <si>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</si>
  <si>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</si>
  <si>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</si>
  <si>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</si>
  <si>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</si>
  <si>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</si>
  <si>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</si>
  <si>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</si>
  <si>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</si>
  <si>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</si>
  <si>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</si>
  <si>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</si>
  <si>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</si>
  <si>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</si>
  <si>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</si>
  <si>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</si>
  <si>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</si>
  <si>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</si>
  <si>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</si>
  <si>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</si>
  <si>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</si>
  <si>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</si>
  <si>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</si>
  <si>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</si>
  <si>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</si>
  <si>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</si>
  <si>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</si>
  <si>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</si>
  <si>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</si>
  <si>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</si>
  <si>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</si>
  <si>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</si>
  <si>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</si>
  <si>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</si>
  <si>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</si>
  <si>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</si>
  <si>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</si>
  <si>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</si>
  <si>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</si>
  <si>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</si>
  <si>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</si>
  <si>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</si>
  <si>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</si>
  <si>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</si>
  <si>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</si>
  <si>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</si>
  <si>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</si>
  <si>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</si>
  <si>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</si>
  <si>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</si>
  <si>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</si>
  <si>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</si>
  <si>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</si>
  <si>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</si>
  <si>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</si>
  <si>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</si>
  <si>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</si>
  <si>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</si>
  <si>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</si>
  <si>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</si>
  <si>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</si>
  <si>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</si>
  <si>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</si>
  <si>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</si>
  <si>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</si>
  <si>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</si>
  <si>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</si>
  <si>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</si>
  <si>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</si>
  <si>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</si>
  <si>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</si>
  <si>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</si>
  <si>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</si>
  <si>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</si>
  <si>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</si>
  <si>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</si>
  <si>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</si>
  <si>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</si>
  <si>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</si>
  <si>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</si>
  <si>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</si>
  <si>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</si>
  <si>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</si>
  <si>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</si>
  <si>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</si>
  <si>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</si>
  <si>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</si>
  <si>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</si>
  <si>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</si>
  <si>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</si>
  <si>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</si>
  <si>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</si>
  <si>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</si>
  <si>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</si>
  <si>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</si>
  <si>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</si>
  <si>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</si>
  <si>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</si>
  <si>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</si>
  <si>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</si>
  <si>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</si>
  <si>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</si>
  <si>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</si>
  <si>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</si>
  <si>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</si>
  <si>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</si>
  <si>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</si>
  <si>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</si>
  <si>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</si>
  <si>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</si>
  <si>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</si>
  <si>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</si>
  <si>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</si>
  <si>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</si>
  <si>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</si>
  <si>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</si>
  <si>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</si>
  <si>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</si>
  <si>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</si>
  <si>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</si>
  <si>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</si>
  <si>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</si>
  <si>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</si>
  <si>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</si>
  <si>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</si>
  <si>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</si>
  <si>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</si>
  <si>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</si>
  <si>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</si>
  <si>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</si>
  <si>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</si>
  <si>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</si>
  <si>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</si>
  <si>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</si>
  <si>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</si>
  <si>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</si>
  <si>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</si>
  <si>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</si>
  <si>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</si>
  <si>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</si>
  <si>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</si>
  <si>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</si>
  <si>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</si>
  <si>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</si>
  <si>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</si>
  <si>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</si>
  <si>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</si>
  <si>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</si>
  <si>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</si>
  <si>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</si>
  <si>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</si>
  <si>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</si>
  <si>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</si>
  <si>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</si>
  <si>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</si>
  <si>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</si>
  <si>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</si>
  <si>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</si>
  <si>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</si>
  <si>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</si>
  <si>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</si>
  <si>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</si>
  <si>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</si>
  <si>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</si>
  <si>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</si>
  <si>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</si>
  <si>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</si>
  <si>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</si>
  <si>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</si>
  <si>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</si>
  <si>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</si>
  <si>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</si>
  <si>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</si>
  <si>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</si>
  <si>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</si>
  <si>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</si>
  <si>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</si>
  <si>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</si>
  <si>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</si>
  <si>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</si>
  <si>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</si>
  <si>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</si>
  <si>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</si>
  <si>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</si>
  <si>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</si>
  <si>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</si>
  <si>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</si>
  <si>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</si>
  <si>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</si>
  <si>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</si>
  <si>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</si>
  <si>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</si>
  <si>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</si>
  <si>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</si>
  <si>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</si>
  <si>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</si>
  <si>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</si>
  <si>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</si>
  <si>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</si>
  <si>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</si>
  <si>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</si>
  <si>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</si>
  <si>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</si>
  <si>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</si>
  <si>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</si>
  <si>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</si>
  <si>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</si>
  <si>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</si>
  <si>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</si>
  <si>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</si>
  <si>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</si>
  <si>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</si>
  <si>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</si>
  <si>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</si>
  <si>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</si>
  <si>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</si>
  <si>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</si>
  <si>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</si>
  <si>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</si>
  <si>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</si>
  <si>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</si>
  <si>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</si>
  <si>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</si>
  <si>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</si>
  <si>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</si>
  <si>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</si>
  <si>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</si>
  <si>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</si>
  <si>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</si>
  <si>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</si>
  <si>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</si>
  <si>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</si>
  <si>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</si>
  <si>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</si>
  <si>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</si>
  <si>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</si>
  <si>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</si>
  <si>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</si>
  <si>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</si>
  <si>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</si>
  <si>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</si>
  <si>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</si>
  <si>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</si>
  <si>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</si>
  <si>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</si>
  <si>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</si>
  <si>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</si>
  <si>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</si>
  <si>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</si>
  <si>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</si>
  <si>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</si>
  <si>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</si>
  <si>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</si>
  <si>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</si>
  <si>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</si>
  <si>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</si>
  <si>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</si>
  <si>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</si>
  <si>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</si>
  <si>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</si>
  <si>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</si>
  <si>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</si>
  <si>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</si>
  <si>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</si>
  <si>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</si>
  <si>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</si>
  <si>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</si>
  <si>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</si>
  <si>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</si>
  <si>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</si>
  <si>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</si>
  <si>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</si>
  <si>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</si>
  <si>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</si>
  <si>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</si>
  <si>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</si>
  <si>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</si>
  <si>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</si>
  <si>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</si>
  <si>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</si>
  <si>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</si>
  <si>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</si>
  <si>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</si>
  <si>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</si>
  <si>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</si>
  <si>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</si>
  <si>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</si>
  <si>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</si>
  <si>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</si>
  <si>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</si>
  <si>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</si>
  <si>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</si>
  <si>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</si>
  <si>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</si>
  <si>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</si>
  <si>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</si>
  <si>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</si>
  <si>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</si>
  <si>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</si>
  <si>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</si>
  <si>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</si>
  <si>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</si>
  <si>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</si>
  <si>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</si>
  <si>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</si>
  <si>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</si>
  <si>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</si>
  <si>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</si>
  <si>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</si>
  <si>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</si>
  <si>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</si>
  <si>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</si>
  <si>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</si>
  <si>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</si>
  <si>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</si>
  <si>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</si>
  <si>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</si>
  <si>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</si>
  <si>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</si>
  <si>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</si>
  <si>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</si>
  <si>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</si>
  <si>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</si>
  <si>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</si>
  <si>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</si>
  <si>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</si>
  <si>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</si>
  <si>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</si>
  <si>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</si>
  <si>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</si>
  <si>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</si>
  <si>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</si>
  <si>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</si>
  <si>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</si>
  <si>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</si>
  <si>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</si>
  <si>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</si>
  <si>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</si>
  <si>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</si>
  <si>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</si>
  <si>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</si>
  <si>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</si>
  <si>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</si>
  <si>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</si>
  <si>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</si>
  <si>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</si>
  <si>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</si>
  <si>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</si>
  <si>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</si>
  <si>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</si>
  <si>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</si>
  <si>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</si>
  <si>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</si>
  <si>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</si>
  <si>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</si>
  <si>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</si>
  <si>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</si>
  <si>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</si>
  <si>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</si>
  <si>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</si>
  <si>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</si>
  <si>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</si>
  <si>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</si>
  <si>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</si>
  <si>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</si>
  <si>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</si>
  <si>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</si>
  <si>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</si>
  <si>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</si>
  <si>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</si>
  <si>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</si>
  <si>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</si>
  <si>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</si>
  <si>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</si>
  <si>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</si>
  <si>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</si>
  <si>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</si>
  <si>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</si>
  <si>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</si>
  <si>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</si>
  <si>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</si>
  <si>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</si>
  <si>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</si>
  <si>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</si>
  <si>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</si>
  <si>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</si>
  <si>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</si>
  <si>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</si>
  <si>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</si>
  <si>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</si>
  <si>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</si>
  <si>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</si>
  <si>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</si>
  <si>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</si>
  <si>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</si>
  <si>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</si>
  <si>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</si>
  <si>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</si>
  <si>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</si>
  <si>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</si>
  <si>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</si>
  <si>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</si>
  <si>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</si>
  <si>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</si>
  <si>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</si>
  <si>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</si>
  <si>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</si>
  <si>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</si>
  <si>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</si>
  <si>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</si>
  <si>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</si>
  <si>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</si>
  <si>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</si>
  <si>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</si>
  <si>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</si>
  <si>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</si>
  <si>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</si>
  <si>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</si>
  <si>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</si>
  <si>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</si>
  <si>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</si>
  <si>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</si>
  <si>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</si>
  <si>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</si>
  <si>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</si>
  <si>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</si>
  <si>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</si>
  <si>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</si>
  <si>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</si>
  <si>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</si>
  <si>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</si>
  <si>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</si>
  <si>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</si>
  <si>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</si>
  <si>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</si>
  <si>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</si>
  <si>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</si>
  <si>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</si>
  <si>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</si>
  <si>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</si>
  <si>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</si>
  <si>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</si>
  <si>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</si>
  <si>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</si>
  <si>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</si>
  <si>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</si>
  <si>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</si>
  <si>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</si>
  <si>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</si>
  <si>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</si>
  <si>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</si>
  <si>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</si>
  <si>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</si>
  <si>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</si>
  <si>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</si>
  <si>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</si>
  <si>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</si>
  <si>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</si>
  <si>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</si>
  <si>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</si>
  <si>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</si>
  <si>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</si>
  <si>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</si>
  <si>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</si>
  <si>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</si>
  <si>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</si>
  <si>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</si>
  <si>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</si>
  <si>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</si>
  <si>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</si>
  <si>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</si>
  <si>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</si>
  <si>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</si>
  <si>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</si>
  <si>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</si>
  <si>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</si>
  <si>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</si>
  <si>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</si>
  <si>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</si>
  <si>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</si>
  <si>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</si>
  <si>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</si>
  <si>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</si>
  <si>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</si>
  <si>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</si>
  <si>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</si>
  <si>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</si>
  <si>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</si>
  <si>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</si>
  <si>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</si>
  <si>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</si>
  <si>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</si>
  <si>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</si>
  <si>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</si>
  <si>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</si>
  <si>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</si>
  <si>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</si>
  <si>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</si>
  <si>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</si>
  <si>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</si>
  <si>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</si>
  <si>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</si>
  <si>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</si>
  <si>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</si>
  <si>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</si>
  <si>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</si>
  <si>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</si>
  <si>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</si>
  <si>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</si>
  <si>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</si>
  <si>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</si>
  <si>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</si>
  <si>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</si>
  <si>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</si>
  <si>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</si>
  <si>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</si>
  <si>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</si>
  <si>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</si>
  <si>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</si>
  <si>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</si>
  <si>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</si>
  <si>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</si>
  <si>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</si>
  <si>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</si>
  <si>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</si>
  <si>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</si>
  <si>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</si>
  <si>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</si>
  <si>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</si>
  <si>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</si>
  <si>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</si>
  <si>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</si>
  <si>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</si>
  <si>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</si>
  <si>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</si>
  <si>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</si>
  <si>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</si>
  <si>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</si>
  <si>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</si>
  <si>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</si>
  <si>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</si>
  <si>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</si>
  <si>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</si>
  <si>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</si>
  <si>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</si>
  <si>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</si>
  <si>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</si>
  <si>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</si>
  <si>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</si>
  <si>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</si>
  <si>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</si>
  <si>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</si>
  <si>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</si>
  <si>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</si>
  <si>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</si>
  <si>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</si>
  <si>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</si>
  <si>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</si>
  <si>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</si>
  <si>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</si>
  <si>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</si>
  <si>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</si>
  <si>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</si>
  <si>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</si>
  <si>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</si>
  <si>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</si>
  <si>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</si>
  <si>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</si>
  <si>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</si>
  <si>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</si>
  <si>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</si>
  <si>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</si>
  <si>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</si>
  <si>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</si>
  <si>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</si>
  <si>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</si>
  <si>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</si>
  <si>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</si>
  <si>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</si>
  <si>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</si>
  <si>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</si>
  <si>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</si>
  <si>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</si>
  <si>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</si>
  <si>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</si>
  <si>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</si>
  <si>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</si>
  <si>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</si>
  <si>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</si>
  <si>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</si>
  <si>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</si>
  <si>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</si>
  <si>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</si>
  <si>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</si>
  <si>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</si>
  <si>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</si>
  <si>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</si>
  <si>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</si>
  <si>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</si>
  <si>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</si>
  <si>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</si>
  <si>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</si>
  <si>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</si>
  <si>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</si>
  <si>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</si>
  <si>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</si>
  <si>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</si>
  <si>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</si>
  <si>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</si>
  <si>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</si>
  <si>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</si>
  <si>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</si>
  <si>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</si>
  <si>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</si>
  <si>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</si>
  <si>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</si>
  <si>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</si>
  <si>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</si>
  <si>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</si>
  <si>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</si>
  <si>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</si>
  <si>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</si>
  <si>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</si>
  <si>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</si>
  <si>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</si>
  <si>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</si>
  <si>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</si>
  <si>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</si>
  <si>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</si>
  <si>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</si>
  <si>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</si>
  <si>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</si>
  <si>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</si>
  <si>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</si>
  <si>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</si>
  <si>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</si>
  <si>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</si>
  <si>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</si>
  <si>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</si>
  <si>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</si>
  <si>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</si>
  <si>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</si>
  <si>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</si>
  <si>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</si>
  <si>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</si>
  <si>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</si>
  <si>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</si>
  <si>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</si>
  <si>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</si>
  <si>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</si>
  <si>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</si>
  <si>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</si>
  <si>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</si>
  <si>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</si>
  <si>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</si>
  <si>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</si>
  <si>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</si>
  <si>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</si>
  <si>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</si>
  <si>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</si>
  <si>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</si>
  <si>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</si>
  <si>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</si>
  <si>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Count of ship dates earlier than order dates</t>
  </si>
  <si>
    <t>Count of Invalid/Text Values in order_date column</t>
  </si>
  <si>
    <t>Count of Invalid/Text Values in ship_date column</t>
  </si>
  <si>
    <t>Count of missing valuesin order_date column</t>
  </si>
  <si>
    <t>Count of missing values in ship_date column</t>
  </si>
  <si>
    <t>Number of exact duplicate rows found</t>
  </si>
  <si>
    <t>Number of duplicate order IDs found</t>
  </si>
  <si>
    <t>Number of records removed</t>
  </si>
  <si>
    <t>Number of records flagged for review</t>
  </si>
  <si>
    <t>Row Labels</t>
  </si>
  <si>
    <t>Grand Total</t>
  </si>
  <si>
    <t>Count of order_id</t>
  </si>
  <si>
    <t>ORD-2024-101244543645437CUST-1007Sneha KapoorSmall BusinessNorthPunjabLudhianaTechnologyCopiersMax Copiers 970Same Day1634.130634.13453.35180.78RefundedCancelled1</t>
  </si>
  <si>
    <t>ORD-2024-101344563945644CUST-9441Karan MalhotraConsumerWestGoaPanajiTechnologyPhonesPrime Phones 419Second Class83372.150.1522930.6216875.556055.07PaidCompleted5</t>
  </si>
  <si>
    <t>ORD-2024-102514534345349CUST-5351Arjun BoseSmall BusinessEastWest BengalKolkataFurnitureFurnishingsPrime Furnishings 781Standard Class53373.860.1514338.911897.652441.25PendingReturned6</t>
  </si>
  <si>
    <t>ORD-2024-102774531345314CUST-7039Aarav SharmaSmall BusinessAssamGuwahatiFurnitureChairsBasic Chairs 141Second Class63391.53-0.1415261.898413.536848.36PaidCompleted1</t>
  </si>
  <si>
    <t>ORD-2024-102814564945652CUST-4098Aditi SenConsumerSouthKarnatakaBengaluruTechnologyCopiersPrime Copiers 961Standard Class9993.6708943.035165.383777.65PaidCompleted3</t>
  </si>
  <si>
    <t>ORD-2024-105034538345391CUST-1534Priya MenonSmall BusinessEastOdishaBhubaneswarTechnologyCopiersPrime Copiers 557Second Class6826.930.14465.423377.11088.32PaidCompleted8</t>
  </si>
  <si>
    <t>ORD-2024-105994552145528CUST-8498Ananya RaoCorporateEastWest BengalKolkataTechnologyCopiersEco Copiers 268Same Day31490.690.253354.052672.67681.38PaidCompleted7</t>
  </si>
  <si>
    <t>ORD-2024-107054536445371CUST-4916Priya MenonHome OfficeSouthTamil NaduChennaiFurnitureBookcasesMax Bookcases 73812825.630.152401.791820.34581.45PaidCompleted7</t>
  </si>
  <si>
    <t>ORD-2024-107134533245340CUST-5127Isha NairHome OfficeWestMadhya PradeshIndoreFurnitureChairsSmart Chairs 259First Class71382.8609680.026876.662803.36PaidCompleted8</t>
  </si>
  <si>
    <t>ORD-2024-108504535745629CUST-3360Isha NairHome OfficeWestGujaratAhmedabadFurnitureBookcasesPrime Bookcases 755Standard Class3679.630.21631.11898.73396.58PaidCompleted272</t>
  </si>
  <si>
    <t>ORD-2025-100074575745763CUST-3656Neha GuptaConsumerEastOdishaBhubaneswarTechnologyCopiersEco Copiers 790Standard Class41719.870.155847.564727.251120.31PaidCompleted6</t>
  </si>
  <si>
    <t>ORD-2025-101284568745683CUST-6802Priya MenonCorporateWestMadhya PradeshIndoreOffice SuppliesStorageBasic Storage 321Second Class23039.30.055774.673518.362256.31PaidCompleted-4</t>
  </si>
  <si>
    <t>ORD-2025-103784580145807CUST-4875Kabir SinghSmall BusinessEastOdishaBhubaneswarOffice SuppliesStorageBasic Storage 360Same Day12564.7402564.741754.58810.16PaidCompleted6</t>
  </si>
  <si>
    <t>ORD-2025-104004577145776CUST-5647Diya PatelSmall BusinessSouthAndhra PradeshVijayawadaOffice SuppliesPaperElite Paper 308Same Day14358.50.253268.881993.741275.14PaidCompleted5</t>
  </si>
  <si>
    <t>ORD-2025-105504594145943CUST-6028Mira DasCorporateSouthTelanganaHyderabadOffice SuppliesArtPro Art 287Second Class33804.270.110271.538272.241999.29PaidCompleted2</t>
  </si>
  <si>
    <t>ORD-2025-106334576245763CUST-4593Sneha KapoorSmall BusinessSouthKarnatakaBengaluruFurnitureFurnishingsSmart Furnishings 721First Class52850.53014252.6511558.312694.34PaidCompleted1</t>
  </si>
  <si>
    <t>ORD-2025-106774591145918CUST-9212Rahul VermaSmall BusinessNorthDelhiNew DelhiTechnologyPhonesSmart Phones 967Same Day73411.210.1520296.714920.875375.83PaidCompleted7</t>
  </si>
  <si>
    <t>ORD-2025-106954566545908CUST-8025Isha NairConsumerSouthAndhra PradeshVijayawadaOffice SuppliesStorageClassic Storage 291First Class52736.240.1511629.029627.212001.81PaidCompleted243</t>
  </si>
  <si>
    <t>ORD-2025-107204590845909CUST-3190Kabir SinghCorporateWestGujaratAhmedabadOffice SuppliesArtPro Art 447Same Day22372.410.23795.862264.921530.94PaidCompleted1</t>
  </si>
  <si>
    <t>ORD-2025-107304579445802CUST-8713Ananya RaoCorporateSouthTamil NaduChennaiTechnologyMachinesPro Machines 563Same Day61810.630.159234.215516.523717.69PaidCompleted8</t>
  </si>
  <si>
    <t>Count of Row Text</t>
  </si>
  <si>
    <t>review_flag</t>
  </si>
  <si>
    <t>row_text</t>
  </si>
  <si>
    <t>Missing Region</t>
  </si>
  <si>
    <t>Missing Ship Mode</t>
  </si>
  <si>
    <r>
      <t xml:space="preserve">Number of </t>
    </r>
    <r>
      <rPr>
        <b/>
        <sz val="11"/>
        <rFont val="Carlito"/>
      </rPr>
      <t>duplicate records due to duplicate order IDs</t>
    </r>
  </si>
  <si>
    <t>Duplicate Order IDs - Cross Check</t>
  </si>
  <si>
    <t>Duplicate Rows - Cross Check</t>
  </si>
  <si>
    <t>Number of Duplicate order_id values with conflicting information</t>
  </si>
  <si>
    <t>Duplicate Order IDs with Conflicting Information</t>
  </si>
  <si>
    <t>Missing Discount</t>
  </si>
  <si>
    <t>Unknown</t>
  </si>
  <si>
    <t>copy of region</t>
  </si>
  <si>
    <t>copy of ship_mode</t>
  </si>
  <si>
    <t>Negative discount</t>
  </si>
  <si>
    <t>negative_discount_flag</t>
  </si>
  <si>
    <t>discount_above_range_flag</t>
  </si>
  <si>
    <t>Cancelled Orders</t>
  </si>
  <si>
    <t>Completed Orders</t>
  </si>
  <si>
    <t>Failed Payments</t>
  </si>
  <si>
    <t>Refunded Orders</t>
  </si>
  <si>
    <t>Ship date before order date</t>
  </si>
  <si>
    <t>shipping_record_flag</t>
  </si>
  <si>
    <t>Discount Above Range</t>
  </si>
  <si>
    <t>(All)</t>
  </si>
  <si>
    <t>Number of Refunded Orders</t>
  </si>
  <si>
    <t>Total Refunded Sales</t>
  </si>
  <si>
    <t>Total Refunded Profit</t>
  </si>
  <si>
    <t>Payment Status</t>
  </si>
  <si>
    <t>Refunds by Region</t>
  </si>
  <si>
    <t>Refunded Orders Summary</t>
  </si>
  <si>
    <t>Refunds by Product Category</t>
  </si>
  <si>
    <t>Overview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</si>
  <si>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</si>
  <si>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</si>
  <si>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</si>
  <si>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</si>
  <si>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</si>
  <si>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</si>
  <si>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</si>
  <si>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duplicate_flag</t>
  </si>
  <si>
    <t>Clean</t>
  </si>
  <si>
    <t>Warning</t>
  </si>
  <si>
    <t>Invalid</t>
  </si>
  <si>
    <t>Duplicate Check</t>
  </si>
  <si>
    <t>OK</t>
  </si>
  <si>
    <t>Review Required</t>
  </si>
  <si>
    <t>1. Sales and profit by region</t>
  </si>
  <si>
    <t>2. Sales and profit by category and sub-category</t>
  </si>
  <si>
    <t>3. Order count by ship mode</t>
  </si>
  <si>
    <t>4. Profit margin by customer segment</t>
  </si>
  <si>
    <t>5. Refunded/cancelled/failed orders by region</t>
  </si>
  <si>
    <t>Column Labels</t>
  </si>
  <si>
    <t>6. Monthly sales trend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</si>
  <si>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</si>
  <si>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</si>
  <si>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</si>
  <si>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</si>
  <si>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</si>
  <si>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</si>
  <si>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</si>
  <si>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</si>
  <si>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</si>
  <si>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</si>
  <si>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</si>
  <si>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</si>
  <si>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</si>
  <si>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</si>
  <si>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</si>
  <si>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Profit</t>
  </si>
  <si>
    <t>Region</t>
  </si>
  <si>
    <t>Sub-category</t>
  </si>
  <si>
    <t>Ship Mode</t>
  </si>
  <si>
    <t>Order Count</t>
  </si>
  <si>
    <t>Customer Segment</t>
  </si>
  <si>
    <t>Profit Margin</t>
  </si>
  <si>
    <t>Month</t>
  </si>
  <si>
    <t>(Multiple Items)</t>
  </si>
  <si>
    <t>Refunded Orders Summary (Task 5)</t>
  </si>
  <si>
    <t>Total Records</t>
  </si>
  <si>
    <t>sales_mismatch_check</t>
  </si>
  <si>
    <t>profit_mismatch_check</t>
  </si>
  <si>
    <t>Number of Profit mismatched Records</t>
  </si>
  <si>
    <t>Number of Sales mismatched Records</t>
  </si>
  <si>
    <t>Number of records with both sales and profit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</si>
</sst>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415173"/>
      <name val="Inter"/>
      <family val="2"/>
    </font>
    <font>
      <b/>
      <sz val="11"/>
      <color rgb="FF415173"/>
      <name val="Inter"/>
      <family val="2"/>
    </font>
    <font>
      <b/>
      <sz val="11"/>
      <color theme="0"/>
      <name val="Carlito"/>
    </font>
    <font>
      <sz val="11"/>
      <color theme="1"/>
      <name val="Carlito"/>
    </font>
    <font>
      <b/>
      <sz val="12"/>
      <name val="Carlito"/>
    </font>
    <font>
      <sz val="11"/>
      <color theme="7" tint="-0.249977111117893"/>
      <name val="Carlito"/>
    </font>
    <font>
      <b/>
      <sz val="11"/>
      <name val="Inter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15" fontId="0" fillId="0" borderId="0" xfId="0" applyNumberFormat="1"/>
    <xf numFmtId="14" fontId="1" fillId="3" borderId="0" xfId="0" applyNumberFormat="1" applyFont="1" applyFill="1" applyAlignment="1">
      <alignment horizontal="center" vertical="center"/>
    </xf>
    <xf numFmtId="1" fontId="0" fillId="0" borderId="0" xfId="0" applyNumberFormat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6" fillId="6" borderId="0" xfId="0" applyFont="1" applyFill="1"/>
    <xf numFmtId="0" fontId="0" fillId="5" borderId="0" xfId="0" applyFill="1" applyAlignment="1">
      <alignment horizontal="center"/>
    </xf>
    <xf numFmtId="2" fontId="0" fillId="0" borderId="0" xfId="0" applyNumberFormat="1"/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 indent="1"/>
    </xf>
    <xf numFmtId="0" fontId="7" fillId="8" borderId="0" xfId="0" applyFont="1" applyFill="1"/>
    <xf numFmtId="0" fontId="7" fillId="0" borderId="0" xfId="0" applyFont="1"/>
    <xf numFmtId="0" fontId="0" fillId="9" borderId="0" xfId="0" applyFill="1"/>
    <xf numFmtId="0" fontId="0" fillId="0" borderId="0" xfId="0" pivotButton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wrapText="1"/>
    </xf>
    <xf numFmtId="0" fontId="6" fillId="6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 wrapText="1"/>
    </xf>
    <xf numFmtId="0" fontId="6" fillId="9" borderId="0" xfId="0" applyFont="1" applyFill="1"/>
    <xf numFmtId="0" fontId="6" fillId="9" borderId="0" xfId="0" applyFont="1" applyFill="1" applyAlignment="1">
      <alignment wrapText="1"/>
    </xf>
    <xf numFmtId="14" fontId="0" fillId="9" borderId="0" xfId="0" applyNumberFormat="1" applyFill="1"/>
    <xf numFmtId="0" fontId="6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/>
    </xf>
    <xf numFmtId="14" fontId="0" fillId="9" borderId="0" xfId="0" applyNumberForma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9" borderId="0" xfId="0" applyFont="1" applyFill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[cleaned_orders.xlsx]Pivot Summary!PivotTable19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Summary'!$H$38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Summary'!$G$39:$G$65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'Pivot Summary'!$H$39:$H$65</c:f>
              <c:numCache>
                <c:formatCode>0</c:formatCode>
                <c:ptCount val="24"/>
                <c:pt idx="0">
                  <c:v>349366.62479999993</c:v>
                </c:pt>
                <c:pt idx="1">
                  <c:v>368133.11449999997</c:v>
                </c:pt>
                <c:pt idx="2">
                  <c:v>264208.96500000003</c:v>
                </c:pt>
                <c:pt idx="3">
                  <c:v>319388.78049999994</c:v>
                </c:pt>
                <c:pt idx="4">
                  <c:v>329213.41130000009</c:v>
                </c:pt>
                <c:pt idx="5">
                  <c:v>395975.08799999993</c:v>
                </c:pt>
                <c:pt idx="6">
                  <c:v>263345.80129999993</c:v>
                </c:pt>
                <c:pt idx="7">
                  <c:v>256312.01299999998</c:v>
                </c:pt>
                <c:pt idx="8">
                  <c:v>296156.81079999998</c:v>
                </c:pt>
                <c:pt idx="9">
                  <c:v>406136.91899999999</c:v>
                </c:pt>
                <c:pt idx="10">
                  <c:v>299464.04300000006</c:v>
                </c:pt>
                <c:pt idx="11">
                  <c:v>199494.98099999997</c:v>
                </c:pt>
                <c:pt idx="12">
                  <c:v>337762.0993</c:v>
                </c:pt>
                <c:pt idx="13">
                  <c:v>387247.71299999993</c:v>
                </c:pt>
                <c:pt idx="14">
                  <c:v>347121.80100000004</c:v>
                </c:pt>
                <c:pt idx="15">
                  <c:v>302433.52429999993</c:v>
                </c:pt>
                <c:pt idx="16">
                  <c:v>305572.0245</c:v>
                </c:pt>
                <c:pt idx="17">
                  <c:v>218940.15049999999</c:v>
                </c:pt>
                <c:pt idx="18">
                  <c:v>309511.10260000004</c:v>
                </c:pt>
                <c:pt idx="19">
                  <c:v>369054.38799999998</c:v>
                </c:pt>
                <c:pt idx="20">
                  <c:v>369398.22199999995</c:v>
                </c:pt>
                <c:pt idx="21">
                  <c:v>136758.0485</c:v>
                </c:pt>
                <c:pt idx="22">
                  <c:v>23474.847000000002</c:v>
                </c:pt>
                <c:pt idx="23">
                  <c:v>12372.416000000001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8-484C-B5B5-6E3B8F160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939584"/>
        <c:axId val="1181940544"/>
      </c:lineChart>
      <c:catAx>
        <c:axId val="118193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40544"/>
        <c:crosses val="autoZero"/>
        <c:auto val="1"/>
        <c:lblAlgn val="ctr"/>
        <c:lblOffset val="100"/>
        <c:noMultiLvlLbl val="0"/>
      </c:catAx>
      <c:valAx>
        <c:axId val="11819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baseline="0"/>
                  <a:t>Total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156210</xdr:colOff>
      <xdr:row>32</xdr:row>
      <xdr:rowOff>140970</xdr:rowOff>
    </xdr:from>
    <xdr:to>
      <xdr:col>21</xdr:col>
      <xdr:colOff>205740</xdr:colOff>
      <xdr:row>54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BD081-426B-3EFB-918B-C43182166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8.37839189815" createdVersion="8" refreshedVersion="8" minRefreshableVersion="3" recordCount="932" xr:uid="{28A9C627-708F-4510-9164-B806EEF66A40}">
  <cacheSource type="worksheet">
    <worksheetSource ref="A1:V933" sheet="initial_working_sheet"/>
  </cacheSource>
  <cacheFields count="22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320" maxValue="331"/>
    </cacheField>
  </cacheFields>
  <extLst>
    <ext xmlns:x14="http://schemas.microsoft.com/office/spreadsheetml/2009/9/main" uri="{725AE2AE-9491-48be-B2B4-4EB974FC3084}">
      <x14:pivotCacheDefinition pivotCacheId="20279595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8.408823611113" createdVersion="8" refreshedVersion="8" minRefreshableVersion="3" recordCount="932" xr:uid="{20291A82-C559-43ED-BE21-6F3A1EDADC38}">
  <cacheSource type="worksheet">
    <worksheetSource ref="A1:X933" sheet="initial_working_sheet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Row Text" numFmtId="0">
      <sharedItems count="912">
        <s v="ORD-2024-100014549445500CUST-4655Karan MalhotraConsumerNorthRajasthanJaipurOffice SuppliesPaperPro Paper 122Second Class82976.450.219049.2815841.893207.39PaidCompleted6"/>
        <s v="ORD-2024-100024553545540CUST-2054Mira DasSmall BusinessEastOdishaBhubaneswarFurnitureTablesPro Tables 258Same Day32437.507312.54904.732407.77PaidCompleted5"/>
        <s v="ORD-2024-100034545145458CUST-6843Isha NairConsumerEastOdishaBhubaneswarOffice SuppliesArtElite Art 525First Class41065.430.554261.722465.691796.03PaidCompleted7"/>
        <s v="ORD-2024-100044562445625CUST-3722Arjun BoseSmall BusinessSouthTelanganaHyderabadFurnitureFurnishingsSmart Furnishings 294Standard Class61848.430.258317.936796.771521.16PaidCompleted1"/>
        <s v="ORD-2025-100054589845901CUST-8130Ananya RaoSmall BusinessWestMaharashtraMumbaiFurnitureChairsElite Chairs 543First Class72973.76020816.3217705.373110.95PaidCancelled3"/>
        <s v="ORD-2024-100064543645440CUST-6056Vikram IyerSmall BusinessWestMadhya PradeshIndoreTechnologyAccessoriesPro Accessories 821Same Day31053.110.22527.461533.58993.88PaidCompleted4"/>
        <s v="ORD-2025-100074575745763CUST-3656Neha GuptaConsumerEastOdishaBhubaneswarTechnologyCopiersEco Copiers 790Standard Class41719.870.155847.564727.251120.31PaidCompleted6"/>
        <s v="ORD-2025-100084571145714CUST-4683Isha NairSmall BusinessSouthAndhra PradeshVijayawadaOffice SuppliesArtEco Art 848First Class12980.7102980.712357.22623.49PaidCompleted3"/>
        <s v="ORD-2024-100094560145606CUST-2598Aditi SenCorporateSouthTelanganaHyderabadOffice SuppliesLabelsClassic Labels 815First Class83134.2025073.617347.237726.37PaidCompleted5"/>
        <s v="ORD-2025-100104584745912CUST-2483Mira DasHome OfficeSouthTelanganaHyderabadOffice SuppliesPaperPro Paper 622Second Class9852.040.26134.693800.192334.5PaidCompleted65"/>
        <s v="ORD-2025-100114579745797CUST-8092Ananya RaoCorporateEastWest BengalKolkataOffice SuppliesLabelsPrime Labels 644Second Class33534.830.0510074.276048.274026RefundedReturned0"/>
        <s v="ORD-2024-100124549545496CUST-6528Vikram IyerSmall BusinessEastOdishaBhubaneswarTechnologyAccessoriesSmart Accessories 603Same Day62005.950.29628.568038.591589.97PaidCompleted1"/>
        <s v="ORD-2024-100134564645647CUST-2648Ananya RaoCorporateWestRajasthanUdaipurOffice SuppliesPaperPro Paper 481First Class1702.140.15596.82380.25216.57PendingReturned1"/>
        <s v="ORD-2025-100144594245946CUST-7482Priya MenonSmall BusinessWestMaharashtraMumbaiOffice SuppliesArtSmart Art 795Second Class73964.720.0526365.3922306.244059.15PaidCompleted4"/>
        <s v="ORD-2024-100154565345654CUST-4912Rahul VermaConsumerWestRajasthanUdaipurTechnologyCopiersMax Copiers 983Standard Class22737.830.254106.742666.31440.44PaidCompleted1"/>
        <s v="ORD-2024-100164548245482CUST-7656Karan MalhotraSmall BusinessNorthPunjabLudhianaOffice SuppliesStorageClassic Storage 198Second Class63965.76023794.5615698.478096.09PaidCompleted0"/>
        <s v="ORD-2024-100174542045427CUST-6214Aarav SharmaConsumerSouthTelanganaHyderabadOffice SuppliesArtBasic Art 204First Class43323.510.259970.535668.174302.36PaidCompleted7"/>
        <s v="ORD-2024-100184529845299CUST-1626Sneha KapoorSmall BusinessNorthRajasthanJaipurFurnitureFurnishingsBasic Furnishings 434Same Day51526.7807633.94706.912926.99PaidCompleted1"/>
        <s v="ORD-2025-100194585345855CUST-2110Aarav SharmaHome OfficeNorthUttar PradeshNoidaTechnologyCopiersEco Copiers 755First Class21997.9903995.982633.21362.78RefundedCancelled2"/>
        <s v="ORD-2024-100204550045504CUST-3186Rohan MehtaHome OfficeWestMadhya PradeshIndoreOffice SuppliesStoragePrime Storage 121Second Class33887.94-0.199331.067529.311801.75PaidCompleted4"/>
        <s v="ORD-2025-100214567845680CUST-3190Aditi SenHome OfficeEastBiharPatnaTechnologyCopiersElite Copiers 233First Class54373.060.2516398.989556.526842.46PaidCompleted2"/>
        <s v="ORD-2025-100224568145687CUST-3036Sneha KapoorConsumerWestMadhya PradeshIndoreFurnitureFurnishingsEco Furnishings 897Second Class4697.69-0.232790.762037.71753.05PaidCompleted6"/>
        <s v="ORD-2025-100234567645678CUST-3588Mira DasConsumerSouthTelanganaHyderabadOffice SuppliesBindersMax Binders 355Standard Class81219.340.158291.516685.031606.48FailedReturned2"/>
        <s v="ORD-2025-100244589845900CUST-7098Rahul VermaHome OfficeEastBiharPatnaFurnitureBookcasesPro Bookcases 394First Class41958.010.26265.634321.861943.77PaidCompleted2"/>
        <s v="ORD-2024-100254535545352CUST-1747Diya PatelConsumerNorthPunjabLudhianaOffice SuppliesArtMax Art 215Standard Class44492.940.2513478.8210937.352541.47PendingCancelled-3"/>
        <s v="ORD-2024-100264560645584CUST-1731Arjun BoseCorporateEastAssamGuwahatiTechnologyAccessoriesClassic Accessories 478First Class24315.20.157335.844968.412367.43PaidCompleted-22"/>
        <s v="ORD-2024-100274561945619CUST-4401Diya PatelCorporateNorthUttar PradeshNoidaTechnologyPhonesPro Phones 243Standard Class4716.130.12578.071527.551050.52PaidReturned0"/>
        <s v="ORD-2025-100284592945787CUST-9875Arjun BoseSmall BusinessSouthKarnatakaBengaluruOffice SuppliesPaperBasic Paper 613Second Class51806.510.256774.414710.362064.05FailedReturned-142"/>
        <s v="ORD-2024-100294560645583CUST-1569Ananya RaoHome OfficeWestGujaratAhmedabadTechnologyPhonesPrime Phones 698Second Class21942.220.252913.332122.33791RefundedCancelled-23"/>
        <s v="ORD-2025-100304588245882CUST-5936Rohan MehtaHome OfficeSouthKeralaKochiTechnologyPhonesPro Phones 442Standard Class1256.010.15217.61119.7797.84PaidCompleted0"/>
        <s v="ORD-2024-100314533145334CUST-8759Ananya RaoCorporateWestGoaPanajiOffice SuppliesLabelsPro Labels 355First Class13421.770.13079.592001.891077.7PaidCompleted3"/>
        <s v="ORD-2025-100324582345827CUST-7867Karan MalhotraSmall BusinessWestMadhya PradeshIndoreOffice SuppliesPaperPro Paper 959Second Class93092.55027832.9517769.7510063.2FailedReturned4"/>
        <s v="ORD-2024-100334561845622CUST-6509Aarav SharmaCorporateSouthAndhra PradeshVijayawadaTechnologyPhonesBasic Phones 242Second Class34001.259002.817529.921472.89PaidCompleted4"/>
        <s v="ORD-2024-100344549545500CUST-6660Priya MenonHome OfficeWestGoaPanajiFurnitureTablesMax Tables 836Same Day7492.410.252585.152070.73514.42PaidCompleted5"/>
        <s v="ORD-2025-100354568845693CUST-2392Priya MenonHome OfficeEastWest BengalKolkataFurnitureChairsElite Chairs 86224159.690.26655.54340.212607.32PaidCompleted5"/>
        <s v="ORD-2024-100364544145441CUST-1611Sneha KapoorSmall BusinessWestGujaratAhmedabadFurnitureBookcasesPrime Bookcases 414Second Class82507.120.0519054.1115313.833740.28PendingReturned0"/>
        <s v="ORD-2024-100374559045593CUST-8296Rohan MehtaCorporateWestMaharashtraMumbaiFurnitureBookcasesEco Bookcases 220Second Class33126.4709379.416670.852708.56PaidReturned3"/>
        <s v="ORD-2025-100384586745867CUST-4646Diya PatelConsumerWestMaharashtraMumbaiTechnologyCopiersPro Copiers 830Standard Class41327.540.24248.133321.09927.04PaidCompleted0"/>
        <s v="ORD-2024-100394546045465CUST-8235Aarav SharmaCorporateWestGujaratAhmedabadTechnologyPhonesPrime Phones 507First Class72210.680.113927.2810504.873422.41PaidCompleted5"/>
        <s v="ORD-2024-100404563745637CUST-5830Mira DasSmall BusinessWestMadhya PradeshIndoreTechnologyCopiersClassic Copiers 590First Class41370.920.14935.313374.771560.54PendingReturned0"/>
        <s v="ORD-2024-100414557545581CUST-7178Isha NairHome OfficeWestRajasthanUdaipurTechnologyCopiersEco Copiers 865Standard Class72509.270.214051.9111990.372061.54PaidCompleted6"/>
        <s v="ORD-2024-100424536345368CUST-3829Aarav SharmaSmall BusinessEastOdishaBhubaneswarFurnitureBookcasesClassic Bookcases 835Same Day8855.8106846.484239.892606.59PendingCancelled5"/>
        <s v="ORD-2025-100434594045945CUST-6708Arjun BoseCorporateEastJharkhandRanchiTechnologyPhonesEco Phones 702Standard Class8979.870.057447.014496.222950.79PaidCompleted5"/>
        <s v="ORD-2024-100444548145487CUST-7119Priya MenonSmall BusinessEastOdishaBhubaneswarFurnitureFurnishingsSmart Furnishings 956Same Day31010.2303030.691721.081309.61PaidCompleted6"/>
        <s v="ORD-2024-100454546545468CUST-3373Rohan MehtaSmall BusinessNorthHaryanaGurugramFurnitureChairsMax Chairs 393Standard Class93329.770.126971.1417376.29594.94PaidCompleted3"/>
        <s v="ORD-2024-100464530945315CUST-8896Isha NairHome OfficeEastBiharPatnaOffice SuppliesArtPrime Art 221Second Class83927.820.0529851.4317487.4812363.95PendingReturned6"/>
        <s v="ORD-2024-100474549245492CUST-8517Ananya RaoSmall BusinessSouthKeralaKochiFurnitureBookcasesElite Bookcases 671Standard Class92386.790.2516110.8310680.035430.8RefundedReturned0"/>
        <s v="ORD-2024-100484563445516CUST-1987Rahul VermaCorporateSouthTamil NaduChennaiOffice SuppliesStorageMax Storage 432Standard Class82445.310.117606.2312438.965167.27PaidCompleted-118"/>
        <s v="ORD-2025-100494568745693CUST-8183Neha GuptaCorporateWestMaharashtraMumbaiFurnitureChairsBasic Chairs 837Second Class74063.66028445.6220938.597507.03PaidCompleted6"/>
        <s v="ORD-2024-100504538845395CUST-2380Aarav SharmaHome OfficeNorthUttar PradeshNoidaTechnologyCopiersClassic Copiers 295Second Class9792.110.056772.545755.461017.08PaidCompleted7"/>
        <s v="ORD-2025-100514578845796CUST-8787Sneha KapoorConsumerEastWest BengalKolkataTechnologyCopiersPro Copiers 963Standard Class12382.80.152025.381140.65884.73PaidCompleted8"/>
        <s v="ORD-2024-100524540645411CUST-3557Ananya RaoCorporateSouthTelanganaHyderabadOffice SuppliesArtPro Art 907Standard Class61528.0809168.487439.771728.71PaidCompleted5"/>
        <s v="ORD-2024-100534559145593CUST-2778Kabir SinghSmall BusinessNorthRajasthanJaipurFurnitureChairsPro Chairs 526First Class91399.63012596.6710603.291993.38FailedCancelled2"/>
        <s v="ORD-2025-100544574745747CUST-7195Kabir SinghHome OfficeWestGujaratAhmedabadOffice SuppliesStorageElite Storage 924First Class51207.470.155131.752838.682293.07PaidCompleted0"/>
        <s v="ORD-2025-100554580745810CUST-9039Arjun BoseCorporateSouthTamil NaduChennaiOffice SuppliesLabelsPro Labels 957Same Day8474.370.13415.461993.231422.23FailedCancelled3"/>
        <s v="ORD-2025-100564566445723CUST-9821Mira DasSmall BusinessSouthAndhra PradeshVijayawadaTechnologyMachinesClassic Machines 310Same Day31516.240.253411.542803.13608.41PaidCompleted59"/>
        <s v="ORD-2025-100574566245809CUST-8701Karan MalhotraConsumerSouthKarnatakaBengaluruOffice SuppliesBindersSmart Binders 393Second Class33155.6109466.836557.832909RefundedCancelled147"/>
        <s v="ORD-2024-100584532945337CUST-9941Priya MenonConsumerWestGoaPanajiFurnitureChairsMax Chairs 813Same Day5255.8701279.351091.54187.81PaidCompleted8"/>
        <s v="ORD-2024-100594553645542CUST-3983Isha NairHome OfficeNorthRajasthanJaipurOffice SuppliesStorageBasic Storage 87291389.480.111254.796578.064676.73PendingReturned6"/>
        <s v="ORD-2024-100604549345498CUST-2418Priya MenonCorporateEastAssamGuwahatiOffice SuppliesLabelsSmart Labels 655Same Day54133.850.216535.412990.213545.19PaidCancelled5"/>
        <s v="ORD-2024-100614548645492CUST-2892Ananya RaoCorporateEastAssamGuwahatiOffice SuppliesLabelsEco Labels 210Same Day3275.760.2661.82481.47180.35RefundedCancelled6"/>
        <s v="ORD-2024-100624539845398CUST-7008Vikram IyerHome OfficeEastBiharPatnaFurnitureBookcasesClassic Bookcases 296Standard Class1949.590949.59751.25198.34PaidCompleted0"/>
        <s v="ORD-2024-100634559545333CUST-4900Sneha KapoorHome OfficeNorthRajasthanJaipurTechnologyPhonesBasic Phones 230Standard Class93042.290.221904.4913570.558333.94PaidCompleted-262"/>
        <s v="ORD-2024-100644531645293CUST-5382Sneha KapoorHome OfficeNorthHaryanaGurugramOffice SuppliesBindersPro Binders 690Same Day22832.770.154815.713027.751917.47PaidCompleted-23"/>
        <s v="ORD-2024-100654564945655CUST-2749Aarav SharmaCorporateEastJharkhandRanchiOffice SuppliesPaperClassic Paper 458First Class7447.8403134.882367.63767.25RefundedReturned6"/>
        <s v="ORD-2024-100664540445409CUST-2463Mira DasHome OfficeWestMaharashtraMumbaiOffice SuppliesPaperPro Paper 552Second Class14280.190.054066.182628.921437.26PaidCompleted5"/>
        <s v="ORD-2025-100674589745901CUST-1504Karan MalhotraSmall BusinessSouthTamil NaduChennaiTechnologyAccessoriesElite Accessories 187Same Day71057.460.057032.114610.342421.77PaidCompleted4"/>
        <s v="ORD-2025-100684569145840CUST-8282Kabir SinghConsumerNorthHaryanaGurugramOffice SuppliesPaperEco Paper 922First Class73609.340.0524002.1118707.575294.54PaidCompleted149"/>
        <s v="ORD-2024-100694560645609CUST-6054Isha NairCorporateEastJharkhandRanchiOffice SuppliesStoragePro Storage 975Second Class92211.12019900.0810962.668937.42FailedReturned3"/>
        <s v="ORD-2024-100704539145396CUST-5979Neha GuptaSmall BusinessWestGujaratAhmedabadTechnologyMachinesPrime Machines 782Same Day73417.090.121527.6718287.583240.09RefundedReturned5"/>
        <s v="ORD-2025-100714589145896CUST-5582Karan MalhotraCorporateSouthAndhra PradeshVijayawadaTechnologyPhonesMax Phones 661First Class2905.870.151539.981070.2469.78PaidCompleted5"/>
        <s v="ORD-2025-100724576345770CUST-3308Mira DasSmall BusinessWestGoaPanajiTechnologyMachinesElite Machines 836Standard Class62027.320.110947.536447.364500.17PaidCompleted7"/>
        <s v="ORD-2024-100734533345329CUST-5018Karan MalhotraHome OfficeSouthTamil NaduChennaiFurnitureTablesPrime Tables 902First Class72287.470.1513610.4510039.053571.4PaidCompleted-4"/>
        <s v="ORD-2025-100744574545750CUST-2342Sneha KapoorCorporateEastWest BengalKolkataFurnitureBookcasesSmart Bookcases 167First Class51425.7407128.74382.152746.55PaidCompleted5"/>
        <s v="ORD-2025-100754571545717CUST-6201Vikram IyerSmall BusinessEastWest BengalKolkataFurnitureChairsMax Chairs 244Standard Class6551.6403309.842671.08638.76PaidCompleted2"/>
        <s v="ORD-2025-100764589145896CUST-5808Priya MenonSmall BusinessEastOdishaBhubaneswarOffice SuppliesLabelsEco Labels 653First Class33294.820.27907.575391.182516.39PaidCompleted5"/>
        <s v="ORD-2024-100774559945607CUST-2642Ananya RaoCorporateEastJharkhandRanchiOffice SuppliesLabelsMax Labels 617Second Class33406.27010218.817616.972601.84PaidCompleted8"/>
        <s v="ORD-2025-100784584645998CUST-4385Rohan MehtaHome OfficeNorthUttar PradeshNoidaFurnitureFurnishingsPro Furnishings 529Standard Class12582.20.152194.871223.17971.7RefundedCancelled152"/>
        <s v="ORD-2025-100794585445859CUST-8043Sneha KapoorCorporateEastWest BengalKolkataFurnitureTablesSmart Tables 561First Class52129.510.159050.426778.852271.57PaidCompleted5"/>
        <s v="ORD-2025-100804592745933CUST-9978Diya PatelHome OfficeSouthTamil NaduChennaiFurnitureChairsPrime Chairs 838Same Day94131.520.133465.3124781.268684.05PaidCompleted6"/>
        <s v="ORD-2024-100814551445518CUST-2094Aarav SharmaSmall BusinessNorthDelhiNew DelhiOffice SuppliesStorageElite Storage 371Second Class41182.320.14256.352495.331761.02PendingReturned4"/>
        <s v="ORD-2025-100824573245733CUST-7907Karan MalhotraHome OfficeWestGoaPanajiOffice SuppliesLabelsEco Labels 662Same Day31841.9105525.733093.422432.31PaidCompleted1"/>
        <s v="ORD-2024-100834550745390CUST-6516Arjun BoseConsumerNorthUttar PradeshNoidaTechnologyCopiersSmart Copiers 702Second Class61001.7306010.383762.852247.53FailedReturned-117"/>
        <s v="ORD-2024-100844559145594CUST-4989Aditi SenHome OfficeWestMaharashtraMumbaiFurnitureTablesElite Tables 362Second Class9131.740.2948.53674.62273.91PaidCompleted3"/>
        <s v="ORD-2024-100854556645568CUST-3758Rohan MehtaCorporateSouthTamil NaduChennaiTechnologyPhonesElite Phones 781Second Class6570.280.22737.342085.44651.9PaidCompleted2"/>
        <s v="ORD-2024-100864550345509CUST-6702Kabir SinghCorporateNorthDelhiNew DelhiOffice SuppliesBindersEco Binders 456Standard Class1608.640608.64343.99264.65PaidCancelled6"/>
        <s v="ORD-2024-100874547445474CUST-9148Ananya RaoSmall BusinessNorthDelhiNew DelhiTechnologyCopiersBasic Copiers 525Second Class3885.280.12390.261495.94894.32RefundedCancelled0"/>
        <s v="ORD-2024-100884533045507CUST-5829Vikram IyerConsumerEastAssamGuwahatiOffice SuppliesBindersEco Binders 258Standard Class73345.22023416.5415490.897925.65PaidCompleted177"/>
        <s v="ORD-2024-100894537545378CUST-6059Rohan MehtaSmall BusinessWestMaharashtraMumbaiFurnitureBookcasesMax Bookcases 398Standard Class23284.750.056241.025345.88895.14PaidCompleted3"/>
        <s v="ORD-2024-100904554045540CUST-7744Kabir SinghConsumerSouthAndhra PradeshVijayawadaFurnitureBookcasesSmart Bookcases 857Standard Class73761.090.221062.112057.139004.97PendingCancelled0"/>
        <s v="ORD-2025-100914589345898CUST-5909Aarav SharmaSmall BusinessEastBiharPatnaTechnologyCopiersSmart Copiers 556First Class33703.960.159445.15586.283858.82PaidCompleted5"/>
        <s v="ORD-2025-100924569145724CUST-6409Sneha KapoorCorporateWestMadhya PradeshIndoreTechnologyCopiersPrime Copiers 575Second Class9269.6802427.121538.35804.53PaidCompleted33"/>
        <s v="ORD-2025-100934568045683CUST-3014Aarav SharmaConsumerWestMadhya PradeshIndoreOffice SuppliesPaperElite Paper 669Standard Class94458.260.136111.9129194.56917.41PaidCompleted3"/>
        <s v="ORD-2024-100944529845304CUST-6106Rohan MehtaCorporateNorthUttar PradeshNoidaOffice SuppliesBindersEco Binders 780Standard Class72788.97-0.0919522.7912455.787067.01PaidCompleted6"/>
        <s v="ORD-2024-100954554145544CUST-1926Diya PatelConsumerNorthHaryanaGurugramTechnologyPhonesElite Phones 723Second Class73781.53026470.7121367.65103.11PendingCancelled3"/>
        <s v="ORD-2025-100964578645910CUST-2687Sneha KapoorCorporateWestGoaPanajiFurnitureBookcasesClassic Bookcases 988Same Day61754.13010524.788841.051683.73PaidCompleted124"/>
        <s v="ORD-2024-100974544845479CUST-7283Rahul VermaHome OfficeEastOdishaBhubaneswarTechnologyCopiersSmart Copiers 547Second Class22259.240.153840.712516.291324.42PaidCompleted31"/>
        <s v="ORD-2025-100984587745880CUST-8111Diya PatelSmall BusinessWestGujaratAhmedabadOffice SuppliesStorageBasic Storage 656Same Day53602.360.214409.448809.975599.47PendingReturned3"/>
        <s v="ORD-2024-100994531745323CUST-5434Rohan MehtaHome OfficeSouthKeralaKochiTechnologyCopiersElite Copiers 78582108.930.115184.311270.743913.56PaidCompleted6"/>
        <s v="ORD-2025-101004596245962CUST-3865Aditi SenSmall BusinessWestRajasthanUdaipurTechnologyAccessoriesSmart Accessories 542Same Day32165.2906495.874700.891794.98PaidCompleted0"/>
        <s v="ORD-2025-101014591245918CUST-6015Aarav SharmaHome OfficeSouthKeralaKochiOffice SuppliesStorageEco Storage 936Standard Class61673.80.059540.665561.493979.17PaidCompleted6"/>
        <s v="ORD-2024-101024546545469CUST-7909Rohan MehtaHome OfficeEastBiharPatnaFurnitureFurnishingsClassic Furnishings 682First Class54396.520.2516486.9512054.144432.81PaidCompleted4"/>
        <s v="ORD-2025-101034585045854CUST-9603Vikram IyerConsumerSouthKarnatakaBengaluruFurnitureChairsClassic Chairs 604First Class42865.71011462.848979.782483.06RefundedCancelled4"/>
        <s v="ORD-2025-101044577945787CUST-6263Kabir SinghCorporateWestMaharashtraMumbaiFurnitureTablesPrime Tables 377First Class42440.340.27809.096657.751151.34PaidCompleted8"/>
        <s v="ORD-2025-101054568945696CUST-1576Ananya RaoConsumerSouthKarnatakaBengaluruOffice SuppliesLabelsPrime Labels 807Same Day52112.540.258260.465619.952302.08PaidCancelled7"/>
        <s v="ORD-2024-101064546745472CUST-6540Mira DasHome OfficeEastWest BengalKolkataFurnitureTablesEco Tables 575Second Class26850.112331006.9226.1PaidCompleted5"/>
        <s v="ORD-2024-101074534245350CUST-4008Arjun BoseHome OfficeEastWest BengalKolkataOffice SuppliesPaperEco Paper 918Standard Class24004.047207.275709.391497.88PaidCancelled8"/>
        <s v="ORD-2024-101084559445600CUST-6604Rohan MehtaHome OfficeEastWest BengalKolkataFurnitureFurnishingsPrime Furnishings 952First Class34302.890.0512263.248925.573337.67PaidCompleted6"/>
        <s v="ORD-2024-101094551945527CUST-4337Aditi SenSmall BusinessEastOdishaBhubaneswarFurnitureBookcasesPrime Bookcases 631Same Day2537.540.25806.31498.5307.81PaidCompleted8"/>
        <s v="ORD-2025-101104589245896CUST-3740Sneha KapoorConsumerNorthDelhiNew DelhiOffice SuppliesBindersClassic Binders 660Second Class12788.620.252091.471317.22774.25PaidCompleted4"/>
        <s v="ORD-2024-101114558345589CUST-7128Vikram IyerCorporateSouthKeralaKochiOffice SuppliesLabelsPro Labels 255First Class22250.4704500.942607.731893.21RefundedCancelled6"/>
        <s v="ORD-2025-101124583545838CUST-4743Neha GuptaCorporateEastBiharPatnaTechnologyAccessoriesBasic Accessories 187First Class11708.440.051623.021077.46545.56PendingCancelled3"/>
        <s v="ORD-2024-101134530145305CUST-5213Sneha KapoorConsumerGujaratAhmedabadTechnologyAccessoriesMax Accessories 451Standard Class33829.480.0510914.026548.744365.28PaidCompleted4"/>
        <s v="ORD-2024-101144562845628CUST-4989Isha NairHome OfficeSouthTamil NaduChennaiFurnitureTablesClassic Tables 752Standard Class31089.150.252450.591639.89810.7PaidCompleted0"/>
        <s v="ORD-2024-101154556045565CUST-2927Neha GuptaSmall BusinessNorthRajasthanJaipurTechnologyAccessoriesEco Accessories 452Second Class14388.40.13949.563186.73762.83PendingCancelled5"/>
        <s v="ORD-2024-101164565345658CUST-7764Kabir SinghCorporateSouthTamil NaduChennaiOffice SuppliesBindersClassic Binders 203Same Day2446.340.15758.78490.74268.04PaidCancelled5"/>
        <s v="ORD-2025-101174570345707CUST-3632Ananya RaoSmall BusinessMadhya PradeshIndoreOffice SuppliesBindersBasic Binders 859First Class9531.990.253590.933061.39529.54FailedCancelled4"/>
        <s v="ORD-2024-101184533745339CUST-9608Mira DasHome OfficeSouthTamil NaduChennaiTechnologyMachinesElite Machines 705Standard Class93324.5570%25432.8120370.165062.65PaidCompleted2"/>
        <s v="ORD-2024-101194545345461CUST-9135Vikram IyerHome OfficeSouthAndhra PradeshVijayawadaTechnologyCopiersPro Copiers 208Same Day51580.270.26321.084407.221913.86PaidCompleted8"/>
        <s v="ORD-2024-101204545545462CUST-7861Aditi SenSmall BusinessSouthKeralaKochiFurnitureChairsElite Chairs 921Standard Class8314.050.251884.31517.69366.61RefundedReturned7"/>
        <s v="ORD-2024-101214551445522CUST-6096Sneha KapoorSmall BusinessEastBiharPatnaTechnologyPhonesPrime Phones 540Standard Class11823.670.21458.94893.2565.74PaidReturned8"/>
        <s v="ORD-2025-101224589145895CUST-2044Kabir SinghSmall BusinessSouthAndhra PradeshVijayawadaTechnologyMachinesMax Machines 948Second Class53482.92017414.611760.915653.69RefundedCancelled4"/>
        <s v="ORD-2024-101234562645394CUST-1721Ananya RaoSmall BusinessEastAssamGuwahatiFurnitureChairsMax Chairs 786Second Class3170.350511.05367.18143.87PaidCompleted-232"/>
        <s v="ORD-2024-101244543645437CUST-1007Sneha KapoorSmall BusinessNorthPunjabLudhianaTechnologyCopiersMax Copiers 970Same Day1634.130634.13453.35180.78RefundedCancelled1"/>
        <s v="ORD-2024-101254549445497CUST-4450Isha NairCorporateSouthKarnatakaBengaluruTechnologyCopiersPro Copiers 769Standard Class9465.06-0.154185.543443.74741.8PaidCompleted3"/>
        <s v="ORD-2025-101264585545856CUST-7924Neha GuptaSmall BusinessWestRajasthanUdaipurFurnitureTablesBasic Tables 753Same Day63235.270.2514558.729591.484967.24RefundedReturned1"/>
        <s v="ORD-2025-101274592445926CUST-1715Priya MenonCorporateNorthDelhiNew DelhiTechnologyCopiersPrime Copiers 651Standard Class31593.860.14303.422568.571734.85PaidCompleted2"/>
        <s v="ORD-2025-101284568745683CUST-6802Priya MenonCorporateWestMadhya PradeshIndoreOffice SuppliesStorageBasic Storage 321Second Class23039.30.055774.673518.362256.31PaidCompleted-4"/>
        <s v="ORD-2024-101294563945642CUST-9328Neha GuptaSmall BusinessEastOdishaBhubaneswarFurnitureFurnishingsPrime Furnishings 710Standard Class5923.450.054386.393366.881019.51PaidReturned3"/>
        <s v="ORD-2024-101304549245498CUST-2588Isha NairSmall BusinessWestGoaPanajiOffice SuppliesBindersElite Binders 723Standard Class72741.290.0518229.5815139.153090.43PaidCompleted6"/>
        <s v="ORD-2024-101314531845324CUST-5435Arjun BoseConsumerWestGujaratAhmedabadOffice SuppliesLabelsSmart Labels 878Same Day5218.420.2873.68661.72211.96PendingCancelled6"/>
        <s v="ORD-2025-101324592945934CUST-7637Ananya RaoHome OfficeEastJharkhandRanchiOffice SuppliesPaperPro Paper 934Same Day9373.910.22692.152044.49647.66PaidCompleted5"/>
        <s v="ORD-2024-101334560045600CUST-3602Kabir SinghCorporateEastAssamGuwahatiTechnologyMachinesClassic Machines 886First Class2533.0801066.16656.3409.86FailedCancelled0"/>
        <s v="ORD-2024-101344563945644CUST-9441Karan MalhotraConsumerWestGoaPanajiTechnologyPhonesPrime Phones 419Second Class83372.150.1522930.6216875.556055.07PaidCompleted5"/>
        <s v="ORD-2025-101354585245852CUST-7361Vikram IyerHome OfficeEastWest BengalKolkataFurnitureBookcasesElite Bookcases 2665383.10.251436.62912.52524.1PendingCancelled0"/>
        <s v="ORD-2025-101364589345893CUST-1148Diya PatelSmall BusinessSouthKeralaKochiFurnitureBookcasesPrime Bookcases 954Standard Class13424.7803424.781951.451473.33PaidCompleted0"/>
        <s v="ORD-2025-101374590245703CUST-3350Mira DasHome OfficeEastJharkhandRanchiOffice SuppliesBindersMax Binders 362Standard Class94330.330.231178.3821421.099757.29PaidCompleted-199"/>
        <s v="ORD-2025-101384566645666CUST-7932Sneha KapoorSmall BusinessNorthRajasthanJaipurFurnitureChairsPrime Chairs 261Same Day82667.070.119202.915526.623676.28PaidCompleted0"/>
        <s v="ORD-2024-101394531145317CUST-7173Diya PatelHome OfficeEastJharkhandRanchiTechnologyMachinesBasic Machines 185Standard Class84003.050.2524018.314070.789947.52PaidCompleted6"/>
        <s v="ORD-2025-101404571845841CUST-4225Neha GuptaHome OfficeSouthKarnatakaBengaluruOffice SuppliesLabelsBasic Labels 509Standard Class81287.63010301.046564.063736.98PaidCompleted123"/>
        <s v="ORD-2024-101414544345444CUST-2149Mira DasCorporateSouthKarnatakaBengaluruFurnitureBookcasesElite Bookcases 696Same Day32914.5508743.656603.762139.89PaidCompleted1"/>
        <s v="ORD-2024-101424537445380CUST-3314Priya MenonCorporateNorthDelhiNew DelhiFurnitureBookcasesElite Bookcases 772Same Day7634.290.13996.032859.511136.52PaidReturned6"/>
        <s v="ORD-2024-101434538145377CUST-8944Aditi SenHome OfficeNorthRajasthanJaipurTechnologyPhonesClassic Phones 142Second Class5907.540.153857.042769.261087.78PaidCompleted-4"/>
        <s v="ORD-2024-101444537545377CUST-3144Priya MenonConsumerWestGujaratAhmedabadOffice SuppliesPaperPro Paper 575Second Class13409.50.13068.551916.161152.39PaidReturned2"/>
        <s v="ORD-2024-101454547945458CUST-6747Kabir SinghSmall BusinessSouthTelanganaHyderabadTechnologyAccessoriesElite Accessories 905First Class72147.990.2511276.956908.764368.19RefundedReturned-21"/>
        <s v="ORD-2025-101464596545760CUST-6161Mira DasSmall BusinessWestGoaPanajiOffice SuppliesPaperSmart Paper 899Standard Class44182.150.115055.749808.835246.91PaidCompleted-205"/>
        <s v="ORD-2025-101474586845870CUST-1460Sneha KapoorSmall BusinessSouthTamil NaduChennaiOffice SuppliesStorageClassic Storage 423Same Day93165.430.125639.9821635.084004.9PaidCompleted2"/>
        <s v="ORD-2024-101484564945656CUST-2692Priya MenonHome OfficeWestGoaPanajiFurnitureFurnishingsClassic Furnishings 743First Class8386.10.12779.921744.051035.87PaidCompleted7"/>
        <s v="ORD-2025-101494569745701CUST-2822Mira DasHome OfficeWestMadhya PradeshIndoreTechnologyPhonesSmart Phones 33681696.070.2510176.427604.472571.95PaidCompleted4"/>
        <s v="ORD-2024-101504532145321CUST-5876Aarav SharmaSmall BusinessWestRajasthanUdaipurTechnologyCopiersEco Copiers 381Same Day72527.610.2513269.958977.14292.85PaidCompleted0"/>
        <s v="ORD-2024-101514538545363CUST-4661Arjun BoseConsumerGujaratAhmedabadFurnitureBookcasesMax Bookcases 595First Class11554.120.11398.711056.92341.79PaidCompleted-22"/>
        <s v="ORD-2024-101524547045470CUST-6011Neha GuptaHome OfficeMadhya PradeshIndoreTechnologyCopiersMax Copiers 992Standard Class23859.1107718.225355.932362.29PendingReturned0"/>
        <s v="ORD-2024-101534545745460CUST-6160Kabir SinghSmall BusinessSouthKeralaKochiFurnitureTablesPro Tables 407Second Class61088.040.15875.424380.551494.87PendingReturned3"/>
        <s v="ORD-2025-101544592345925CUST-6971Aditi SenConsumerEastOdishaBhubaneswarOffice SuppliesLabelsPrime Labels 559Standard Class73280.31022962.1715716.57245.67RefundedReturned2"/>
        <s v="ORD-2024-101554533445333CUST-7764Priya MenonConsumerSouthTamil NaduChennaiFurnitureBookcasesClassic Bookcases 847Same Day12599.120.152209.251523.78685.47PaidCompleted-1"/>
        <s v="ORD-2025-101564568345691CUST-8327Karan MalhotraCorporateWestRajasthanUdaipurFurnitureFurnishingsClassic Furnishings 655Same Day32859.320.17720.1658811839.16RefundedReturned8"/>
        <s v="ORD-2025-101574574345743CUST-4058Vikram IyerSmall BusinessEastBiharPatnaTechnologyMachinesEco Machines 657Second Class72305.370.2512103.196717.875385.32PaidCompleted0"/>
        <s v="ORD-2024-101584558745589CUST-1142Rohan MehtaSmall BusinessSouthAndhra PradeshVijayawadaFurnitureBookcasesPro Bookcases 430Standard Class3915.840.152335.391466.15869.24PaidCompleted2"/>
        <s v="ORD-2024-101594554445546CUST-2324Neha GuptaHome OfficeSouthTelanganaHyderabadFurnitureBookcasesMax Bookcases 881First Class14199.540.053989.562381.381608.18PaidCompleted2"/>
        <s v="ORD-2025-101604568745749CUST-7717Priya MenonCorporateNorthHaryanaGurugramFurnitureChairsElite Chairs 998Same Day94430.50.1533893.3225750.358142.97PendingCancelled62"/>
        <s v="ORD-2025-101614587945936CUST-4932Vikram IyerSmall BusinessWestMaharashtraMumbaiOffice SuppliesPaperMax Paper 113Second Class41260.420.054789.64037.64751.96PendingCancelled57"/>
        <s v="ORD-2025-101624586245868CUST-2367Arjun BoseConsumerWestRajasthanUdaipurOffice SuppliesBindersSmart Binders 267Standard Class11643.4101643.41907.4736.01PendingCancelled6"/>
        <s v="ORD-2024-101634536045365CUST-4830Neha GuptaSmall BusinessWestGoaPanajiFurnitureFurnishingsPro Furnishings 108Second Class84472.84035997.6226424.419358.31PendingReturned5"/>
        <s v="ORD-2025-101644592145926CUST-2548Rohan MehtaHome OfficeWestGujaratAhmedabadFurnitureTablesElite Tables 38962903.580.115679.3312477.823201.51PendingReturned5"/>
        <s v="ORD-2025-101654590945914CUST-3833Rahul VermaSmall BusinessEastWest BengalKolkataFurnitureBookcasesPro Bookcases 595Second Class13154.420.252365.821547.99817.83PaidCompleted5"/>
        <s v="ORD-2024-101664561845625CUST-4598Mira DasHome OfficeEastBiharPatnaFurnitureChairsMax Chairs 148Standard Class43422.990.2510268.976470.923798.05PaidCompleted7"/>
        <s v="ORD-2025-101674570845714CUST-7215Karan MalhotraSmall BusinessWestGujaratAhmedabadOffice SuppliesLabelsBasic Labels 671First Class12557.850.22046.281449.54596.74PaidCompleted6"/>
        <s v="ORD-2025-101684588745887CUST-7770Arjun BoseHome OfficeSouthKarnatakaBengaluruOffice SuppliesStorageElite Storage 628First Class93030.930.1523186.6117906.545280.07PaidReturned0"/>
        <s v="ORD-2025-101694567745680CUST-9756Kabir SinghConsumerWestMaharashtraMumbaiTechnologyAccessoriesEco Accessories 590Same Day5639.270.22557.082025.69531.39PaidCancelled3"/>
        <s v="ORD-2025-101704591345913CUST-2261Diya PatelConsumerEastAssamGuwahatiOffice SuppliesArtPro Art 734Standard Class8733.90.055577.643541.292036.35PendingReturned0"/>
        <s v="ORD-2025-101714584745915CUST-3734Rohan MehtaCorporateEastBiharPatnaTechnologyCopiersEco Copiers 102Standard Class31711.3205133.9639301203.96PaidCompleted68"/>
        <s v="ORD-2025-101724571145713CUST-3436Karan MalhotraCorporateEastBiharPatnaOffice SuppliesLabelsBasic Labels 876Same Day54246.270.2515923.5111291.84631.71PaidCompleted2"/>
        <s v="ORD-2025-101734569645938CUST-4845Karan MalhotraCorporateNorthDelhiNew DelhiFurnitureFurnishingsPrime Furnishings 381Same Day92962.620.123997.2216134.637862.59RefundedReturned242"/>
        <s v="ORD-2024-101744532745420CUST-6153Priya MenonHome OfficeNorthPunjabLudhianaTechnologyCopiersPrime Copiers 440Second Class12312.250.251734.191386.07348.12PaidCompleted93"/>
        <s v="ORD-2025-101754592845757CUST-5475Karan MalhotraSmall BusinessSouthKarnatakaBengaluruFurnitureBookcasesPro Bookcases 319First Class61620.530.158264.74768.753495.95PendingReturned-171"/>
        <s v="ORD-2024-101764531845325CUST-5580Arjun BoseSmall BusinessEastBiharPatnaTechnologyMachinesBasic Machines 584Same Day72673.420.1515906.8511014.464892.39PaidReturned7"/>
        <s v="ORD-2025-101774573445742CUST-3027Vikram IyerCorporateEastJharkhandRanchiFurnitureBookcasesPro Bookcases 612Standard Class83563.090.1524229.0113910.6410318.37PaidCompleted8"/>
        <s v="ORD-2024-101784529745446CUST-4399Sneha KapoorHome OfficeBiharPatnaOffice SuppliesArtClassic Art 573Same Day83879.95031039.620866.7210172.88PaidCompleted149"/>
        <s v="ORD-2024-101794556545565CUST-3092Isha NairCorporateSouthTelanganaHyderabadOffice SuppliesArtEco Art 854Standard Class43281.74013126.9610732.442394.52PaidCompleted0"/>
        <s v="ORD-2024-101804536645370CUST-1778Ananya RaoSmall BusinessSouthTamil NaduChennaiFurnitureFurnishingsClassic Furnishings 996Standard Class43186.30.259558.95516.764042.14RefundedReturned4"/>
        <s v="ORD-2024-101814553045530CUST-3787Mira DasHome OfficeNorthUttar PradeshNoidaOffice SuppliesBindersPrime Binders 735First Class7844.590.15320.923041.52279.42PaidCompleted0"/>
        <s v="ORD-2025-101824590945939CUST-5119Priya MenonHome OfficeSouthTamil NaduChennaiOffice SuppliesArtPro Art 587Second Class42551.45010205.85986.314219.49PaidCompleted30"/>
        <s v="ORD-2024-101834558145581CUST-4121Ananya RaoHome OfficeEastBiharPatnaTechnologyMachinesBasic Machines 575Standard Class7775.7705430.393707.661722.73PaidCompleted0"/>
        <s v="ORD-2025-101844583245835CUST-3366Vikram IyerHome OfficeSouthTelanganaHyderabadTechnologyCopiersElite Copiers 788Standard Class72304.860.212907.228327.894579.33PaidReturned3"/>
        <s v="ORD-2024-101854538445388CUST-1358Vikram IyerCorporateWestMadhya PradeshIndoreFurnitureBookcasesMax Bookcases 472Standard Class2888.9801777.961021.16756.8RefundedReturned4"/>
        <s v="ORD-2024-101864560145609CUST-4968Arjun BoseConsumerPunjabLudhianaOffice SuppliesLabelsSmart Labels 475Second Class21003.170.21605.071337.28267.79PaidCompleted8"/>
        <s v="ORD-2024-101874549245493CUST-2778Vikram IyerConsumerSouthTamil NaduChennaiFurnitureTablesBasic Tables 417First Class73608.430.0523996.0620167.283828.78PaidCompleted1"/>
        <s v="ORD-2025-101884577845779CUST-3109Mira DasConsumerWestMadhya PradeshIndoreFurnitureChairsPro Chairs 844Same Day32905.7408717.226215.962501.26PaidReturned1"/>
        <s v="ORD-2025-101894579845805CUST-3422Priya MenonCorporateEastWest BengalKolkataFurnitureBookcasesElite Bookcases 883Same Day23559.570.16553.954923.091484.14PaidCompleted7"/>
        <s v="ORD-2025-101904578345784CUST-3375Arjun BoseConsumerWestRajasthanUdaipurFurnitureBookcasesBasic Bookcases 754First Class93318.2425384.5416872.398512.15PaidCompleted1"/>
        <s v="ORD-2025-101914576745768CUST-5138Aditi SenConsumerSouthTamil NaduChennaiOffice SuppliesStorageEco Storage 158First Class3540.090.11458.24943.32514.92PaidCompleted1"/>
        <s v="ORD-2024-101924558445589CUST-7410Sneha KapoorSmall BusinessSouthTamil NaduChennaiFurnitureBookcasesPrime Bookcases 602Second Class64308.40.6525850.419397.686452.72PaidCompleted5"/>
        <s v="ORD-2024-101934563545642CUST-7115Isha NairHome OfficeWestGujaratAhmedabadFurnitureChairsEco Chairs 438First Class42191.0308764.127220.051544.07PaidCompleted7"/>
        <s v="ORD-2024-101944546645471CUST-9853Priya MenonSmall BusinessNorthPunjabLudhianaTechnologyCopiersPrime Copiers 142Same Day61956.630.29391.826013.223378.6RefundedReturned5"/>
        <s v="ORD-2025-101954568545688CUST-3637Priya MenonConsumerWestMaharashtraMumbaiFurnitureFurnishingsPrime Furnishings 433First Class9858.390.057339.235434.121905.11PendingReturned3"/>
        <s v="ORD-2025-101964586045862CUST-4328Neha GuptaHome OfficeSouthAndhra PradeshVijayawadaFurnitureFurnishingsSmart Furnishings 685Same Day51922.8309614.157576.842037.31PaidCompleted2"/>
        <s v="ORD-2024-101974531345316CUST-8028Kabir SinghHome OfficeNorthUttar PradeshNoidaOffice SuppliesStorageElite Storage 915First Class31212.030.13272.482517.44755.04PaidCompleted3"/>
        <s v="ORD-2025-101984574745842CUST-6106Rahul VermaSmall BusinessEastBiharPatnaOffice SuppliesStorageBasic Storage 961Second Class54096.440.1517409.8714076.253333.62PaidCompleted95"/>
        <s v="ORD-2024-101994541845449CUST-7820Sneha KapoorConsumerWestGujaratAhmedabadOffice SuppliesArtClassic Art 968Second Class11184.580.051125.35676.97448.38FailedCancelled31"/>
        <s v="ORD-2024-102004536345629CUST-4536Rahul VermaHome OfficeEastBiharPatnaTechnologyMachinesPrime Machines 80662185.580.259835.115437.644397.47PaidCompleted266"/>
        <s v="ORD-2025-102014583545843CUST-7047Priya MenonSmall BusinessNorthRajasthanJaipurTechnologyCopiersClassic Copiers 479First Class52868.440.112907.989197.083710.9PendingCancelled8"/>
        <s v="ORD-2025-102024586445872CUST-8005Vikram IyerConsumerWestMadhya PradeshIndoreOffice SuppliesLabelsBasic Labels 511Second Class22503.53-0.164756.712954.861801.85RefundedCancelled8"/>
        <s v="ORD-2025-102034574445744CUST-9378Sneha KapoorCorporateWestGoaPanajiTechnologyAccessoriesPrime Accessories 733Standard Class81740.940.0513231.1411290.061941.08PaidCompleted0"/>
        <s v="ORD-2024-102044537945381CUST-3384Sneha KapoorCorporateWestRajasthanUdaipurTechnologyAccessoriesMax Accessories 186Second Class1570.340.15484.79333.54151.25PaidCompleted2"/>
        <s v="ORD-2025-102054585845861CUST-1986Mira DasHome OfficeEastWest BengalKolkataFurnitureTablesElite Tables 318Second Class4477.690.151624.151217.99406.16PaidCompleted3"/>
        <s v="ORD-2025-102064576845773CUST-3338Ananya RaoConsumerWestMaharashtraMumbaiOffice SuppliesLabelsSmart Labels 354Same Day6873.590.24193.233329.99863.24PaidCompleted5"/>
        <s v="ORD-2025-102074579545797CUST-2343Diya PatelSmall BusinessNorthUttar PradeshNoidaFurnitureFurnishingsPro Furnishings 981First Class2215.130430.26286.38143.88PaidCompleted2"/>
        <s v="ORD-2024-102084548345489CUST-3362Aarav SharmaHome OfficeWestGoaPanajiFurnitureBookcasesEco Bookcases 671Second Class21095.450.21752.72996.41756.31PaidCompleted6"/>
        <s v="ORD-2025-102094583745784CUST-3662Diya PatelConsumerNorthPunjabLudhianaFurnitureChairsMax Chairs 151Same Day1999.830999.83634.91364.92PaidCompleted-53"/>
        <s v="ORD-2025-102104588245883CUST-4947Rohan MehtaSmall BusinessSouthAndhra PradeshVijayawadaOffice SuppliesPaperPrime Paper 903First Class9864.980.17006.344640.882365.46PaidCompleted1"/>
        <s v="ORD-2024-102114536645369CUST-3076Kabir SinghHome OfficeSouthKarnatakaBengaluruTechnologyMachinesClassic Machines 944Second Class14131.3604131.362937.071194.29FailedReturned3"/>
        <s v="ORD-2024-102124542845429CUST-2222Rohan MehtaCorporateEastWest BengalKolkataTechnologyCopiersBasic Copiers 222Second Class84221.950.227020.4822885.244135.24PaidCompleted1"/>
        <s v="ORD-2024-102134555645556CUST-3610Ananya RaoSmall BusinessEastOdishaBhubaneswarTechnologyPhonesMax Phones 329Same Day2214.50.15364.65280.7483.91PaidCompleted0"/>
        <s v="ORD-2024-102144542745433CUST-9136Isha NairSmall BusinessEastBiharPatnaTechnologyAccessoriesClassic Accessories 840Second Class44332.730.213864.7411294.062570.68PaidCompleted6"/>
        <s v="ORD-2024-102154536845374CUST-1301Rahul VermaConsumerNorthHaryanaGurugramTechnologyAccessoriesClassic Accessories 757First Class3248.180.05707.31569138.31PaidCompleted6"/>
        <s v="ORD-2024-102164529445355CUST-8603Mira DasConsumerWestMadhya PradeshIndoreOffice SuppliesPaperPrime Paper 286First Class83202.40.2519214.410916.018298.39PaidCompleted61"/>
        <s v="ORD-2025-102174575745762CUST-4330Isha NairConsumerWestGujaratAhmedabadFurnitureTablesBasic Tables 400Standard Class81839.870.2511039.227642.913396.31FailedReturned5"/>
        <s v="ORD-2025-102184566145755CUST-4533Aditi SenConsumerEastOdishaBhubaneswarFurnitureBookcasesBasic Bookcases 405Second Class51021.280.14595.763396.81198.96RefundedCancelled94"/>
        <s v="ORD-2025-102194571445715CUST-8270Priya MenonCorporateWestGujaratAhmedabadFurnitureBookcasesClassic Bookcases 139Standard Class5258.2801291.4756.93534.47PaidCompleted1"/>
        <s v="ORD-2024-102204546145462CUST-1472Rahul VermaConsumerEastBiharPatnaTechnologyMachinesElite Machines 290First Class2121.4985%242.98161.4281.56PaidCompleted1"/>
        <s v="ORD-2024-102214553845538CUST-1031Sneha KapoorConsumerSouthKeralaKochiOffice SuppliesStorageElite Storage 925First Class42810.170.159554.586068.473486.11RefundedCancelled0"/>
        <s v="ORD-2025-102224599245672CUST-2495Mira DasCorporateSouthKarnatakaBengaluruFurnitureChairsClassic Chairs 231Same Day41531.530.24900.93552.691348.21PaidCompleted-320"/>
        <s v="ORD-2025-102234577645779CUST-4583Vikram IyerSmall BusinessWestGoaPanajiOffice SuppliesStoragePrime Storage 818First Class64308.09025848.5417729.098119.45PaidCompleted3"/>
        <s v="ORD-2025-102244570745714CUST-5319Mira DasCorporateWestMaharashtraMumbaiFurnitureFurnishingsElite Furnishings 449First Class3490.30.21176.72654.33522.39PendingReturned7"/>
        <s v="ORD-2025-102254593245938CUST-9871Isha NairSmall BusinessNorthPunjabLudhianaFurnitureFurnishingsClassic Furnishings 109Standard Class43944.640.2511833.926682.925151PaidCancelled6"/>
        <s v="ORD-2024-102264553745545CUST-1266Mira DasCorporateWestGoaPanajiTechnologyPhonesClassic Phones 548Standard Class61032.470.155265.64293.11787.57PaidCompleted8"/>
        <s v="ORD-2025-102274593445762CUST-2545Diya PatelHome OfficeKeralaKochiTechnologyCopiersMax Copiers 363Same Day12208.270.11987.441110.23877.21PaidCompleted-172"/>
        <s v="ORD-2024-102284547845485CUST-2819Ananya RaoSmall BusinessWestGoaPanajiOffice SuppliesBindersPrime Binders 507First Class3577.750.151473.26899.86573.4PaidCompleted7"/>
        <s v="ORD-2024-102294540645410CUST-1076Karan MalhotraSmall BusinessSouthTelanganaHyderabadOffice SuppliesLabelsSmart Labels 914Second Class13194.370.152715.211551.551163.66PaidCompleted4"/>
        <s v="ORD-2025-102304583645842CUST-1943Rohan MehtaConsumerSouthTelanganaHyderabadFurnitureBookcasesSmart Bookcases 662First Class32886.2308658.695535.943122.75RefundedReturned6"/>
        <s v="ORD-2024-102314544045357CUST-3434Neha GuptaSmall BusinessNorthRajasthanJaipurOffice SuppliesPaperEco Paper 937Standard Class81540.330.111090.388840.952249.43PaidCompleted-83"/>
        <s v="ORD-2024-102324541445414CUST-9139Ananya RaoCorporateNorthRajasthanJaipurOffice SuppliesLabelsMax Labels 370First Class72183.380.2511462.747163.544299.2RefundedCancelled0"/>
        <s v="ORD-2025-102334581245818CUST-5341Rahul VermaConsumerSouthAndhra PradeshVijayawadaTechnologyPhonesClassic Phones 530Standard Class4223.370.25670.11559.57110.54PaidCompleted6"/>
        <s v="ORD-2024-102344557945579CUST-3710Vikram IyerCorporateSouthKarnatakaBengaluruFurnitureBookcasesSmart Bookcases 32883904.59031236.7226377.74859.02PaidCompleted0"/>
        <s v="ORD-2024-102354553745538CUST-9754Kabir SinghHome OfficeNorthDelhiNew DelhiFurnitureFurnishingsEco Furnishings 981First Class91353.610.110964.249262.471701.77PaidCompleted1"/>
        <s v="ORD-2024-102364559845599CUST-6256Rahul VermaSmall BusinessWestRajasthanUdaipurOffice SuppliesStorageBasic Storage 195Standard Class62671.290.0515226.3511145.284081.07PaidCompleted1"/>
        <s v="ORD-2024-102374557945586CUST-7113Priya MenonCorporateNorthUttar PradeshNoidaFurnitureBookcasesElite Bookcases 907First Class64062.78024376.6818533.395843.29PaidCompleted7"/>
        <s v="ORD-2024-102384553145531CUST-3827Mira DasConsumerNorthHaryanaGurugramTechnologyCopiersSmart Copiers 471Standard Class92330.3020972.713504.887467.82PaidCompleted0"/>
        <s v="ORD-2024-102394530345308CUST-2375Arjun BoseConsumerSouthAndhra PradeshVijayawadaOffice SuppliesStoragePrime Storage 625First Class74005.050.5526633.5818838.757794.83PaidCompleted5"/>
        <s v="ORD-2024-102404555645556CUST-2233Kabir SinghCorporateSouthKarnatakaBengaluruTechnologyMachinesSmart Machines 801First Class21960.060.23136.12279.49856.61PaidCompleted0"/>
        <s v="ORD-2024-102414564345649CUST-9778Aarav SharmaCorporateSouthTelanganaHyderabadOffice SuppliesBindersMax Binders 170First Class92315.1020835.913928.196907.71PaidCompleted6"/>
        <s v="ORD-2025-102424584445815CUST-6949Sneha KapoorCorporateNorthHaryanaGurugramOffice SuppliesStorageBasic Storage 737Standard Class11617.20.251212.9690.52522.38PendingReturned-29"/>
        <s v="ORD-2025-102434569545695CUST-3430Arjun BoseConsumerNorthUttar PradeshNoidaOffice SuppliesArtClassic Art 126Second Class31999.240.055697.834251.51446.33PaidCompleted0"/>
        <s v="ORD-2025-102444586745871CUST-6310Sneha KapoorSmall BusinessMadhya PradeshIndoreTechnologyAccessoriesPrime Accessories 243First Class14499.460.14049.512509.21540.31PaidCompleted4"/>
        <s v="ORD-2024-102454552745528CUST-6008Neha GuptaConsumerSouthTelanganaHyderabadFurnitureBookcasesEco Bookcases 768Same Day61021.8906131.344060.882070.46PaidCompleted1"/>
        <s v="ORD-2024-102464558345589CUST-1704Neha GuptaHome OfficeSouthKeralaKochiFurnitureChairsPro Chairs 316Second Class33275.9309827.795478.284349.51PaidCompleted6"/>
        <s v="ORD-2024-102474541645421CUST-1827Ananya RaoCorporateNorthPunjabLudhianaTechnologyMachinesClassic Machines 819Same Day3231.950.25521.89444.5277.37RefundedCancelled5"/>
        <s v="ORD-2024-102484549845505CUST-6663Rahul VermaCorporateNorthRajasthanJaipurTechnologyAccessoriesSmart Accessories 572Second Class82493.40.2514960.412500.842459.56PaidCompleted7"/>
        <s v="ORD-2024-102494544545479CUST-6278Rohan MehtaHome OfficeEastOdishaBhubaneswarOffice SuppliesLabelsBasic Labels 432Second Class9787.910.156027.514883.821143.69PaidCompleted34"/>
        <s v="ORD-2025-102504587045871CUST-2305Mira DasCorporateNorthRajasthanJaipurFurnitureFurnishingsClassic Furnishings 378First Class42790.290.28928.935634.383294.55PaidCompleted1"/>
        <s v="ORD-2024-102514534345349CUST-5351Arjun BoseSmall BusinessEastWest BengalKolkataFurnitureFurnishingsPrime Furnishings 781Standard Class53373.860.1514338.911897.652441.25PendingReturned6"/>
        <s v="ORD-2025-102524575345757CUST-6268Ananya RaoCorporateWestGujaratAhmedabadFurnitureTablesPrime Tables 263Second Class61022.1606132.964881.11251.86PaidCompleted4"/>
        <s v="ORD-2025-102534583345836CUST-2103Arjun BoseCorporateNorthHaryanaGurugramOffice SuppliesStorageBasic Storage 269First Class21455.920.22329.471603.62725.85PendingReturned3"/>
        <s v="ORD-2024-102544554745548CUST-5394Priya MenonSmall BusinessNorthRajasthanJaipurTechnologyPhonesClassic Phones 442Same Day6832.790.054746.92825.381472.89RefundedCancelled1"/>
        <s v="ORD-2025-102554565845717CUST-6853Ananya RaoConsumerWestMadhya PradeshIndoreTechnologyAccessoriesElite Accessories 978Same Day71000.550.25603.083132.522470.56PaidReturned59"/>
        <s v="ORD-2025-102564569245698CUST-1549Isha NairCorporateWestMaharashtraMumbaiTechnologyPhonesEco Phones 132First Class718300128109334.123475.88PaidCompleted6"/>
        <s v="ORD-2024-102574560145599CUST-8411Ananya RaoConsumerEastWest BengalKolkataFurnitureTablesPrime Tables 481First Class92260.610.0519328.2212039.57288.72PaidCompleted-2"/>
        <s v="ORD-2025-102584587845881CUST-5615Diya PatelCorporateSouthKarnatakaBengaluruTechnologyAccessoriesSmart Accessories 180Second Class23237.2706474.545095.911378.63PaidCancelled3"/>
        <s v="ORD-2024-102594565645661CUST-8467Sneha KapoorCorporateSouthTamil NaduChennaiFurnitureTablesSmart Tables 774Same Day23720.070.255580.114307.011273.1PaidCompleted5"/>
        <s v="ORD-2024-102604546445472CUST-5174Neha GuptaConsumerSouthTamil NaduChennaiTechnologyMachinesPrime Machines 793Standard Class82853.920.218265.0910437.147827.95PaidCompleted8"/>
        <s v="ORD-2025-102614592345927CUST-3543Aditi SenCorporateEastWest BengalKolkataOffice SuppliesBindersElite Binders 827Same Day72897.120.2515209.8810891.154318.73FailedReturned4"/>
        <s v="ORD-2025-102624582645832CUST-7623Sneha KapoorCorporateNorthRajasthanJaipurOffice SuppliesLabelsPrime Labels 326Standard Class3686.740.21648.18987.91660.27FailedCancelled6"/>
        <s v="ORD-2025-102634580345809CUST-6153Arjun BoseSmall BusinessNorthDelhiNew DelhiTechnologyPhonesEco Phones 245Same Day43349.86013399.448581.354818.09PendingReturned6"/>
        <s v="ORD-2025-102644587545938CUST-8265Rohan MehtaSmall BusinessNorthDelhiNew DelhiOffice SuppliesBindersSmart Binders 905Second Class94042.450.132743.8422452.0510291.79PendingReturned63"/>
        <s v="ORD-2024-102654542845433CUST-4750Diya PatelSmall BusinessEastBiharPatnaTechnologyCopiersPro Copiers 599Standard Class41503.0706012.283927.642084.64PaidCompleted5"/>
        <s v="ORD-2024-102664561045618CUST-3974Priya MenonCorporateEastBiharPatnaFurnitureBookcasesBasic Bookcases 570Same Day1582.370.15495.01285.13209.88RefundedCancelled8"/>
        <s v="ORD-2025-102674578045787CUST-7114Neha GuptaHome OfficeWestMaharashtraMumbaiOffice SuppliesStorageClassic Storage 926Second Class34339.24013017.7210170.572847.15PaidCompleted7"/>
        <s v="ORD-2025-102684580545753CUST-4431Diya PatelCorporateEastJharkhandRanchiFurnitureFurnishingsBasic Furnishings 372First Class4261.80.25785.4557.22228.18PaidCompleted-52"/>
        <s v="ORD-2025-102694588645886CUST-1488Aarav SharmaHome OfficeNorthPunjabLudhianaTechnologyAccessoriesPrime Accessories 367First Class7632.20.253319.052124.61194.45PaidCompleted0"/>
        <s v="ORD-2025-102704569845700CUST-1586Rahul VermaSmall BusinessWestRajasthanUdaipurFurnitureTablesMax Tables 526Same Day11925.8601925.861321.89603.97PaidCompleted2"/>
        <s v="ORD-2024-102714530345304CUST-2487Aditi SenCorporateNorthUttar PradeshNoidaTechnologyMachinesPrime Machines 794Same Day3827.4402482.321520.21962.11PaidCompleted1"/>
        <s v="ORD-2024-102724564745651CUST-8009Aditi SenConsumerSouthTelanganaHyderabadOffice SuppliesBindersMax Binders 927Standard Class71667.75011674.259621.192053.06FailedCancelled4"/>
        <s v="ORD-2024-102734552245528CUST-7389Arjun BoseConsumerSouthAndhra PradeshVijayawadaFurnitureChairsEco Chairs 314First Class7557.210.13510.422191.51213.48PaidCompleted6"/>
        <s v="ORD-2025-102744570145701CUST-8249Isha NairConsumerEastBiharPatnaOffice SuppliesPaperBasic Paper 657Second Class92521.63022694.6715405.367289.31PaidReturned0"/>
        <s v="ORD-2024-102754547745396CUST-4202Rohan MehtaConsumerSouthKeralaKochiTechnologyCopiersPro Copiers 406Standard Class64246.710.1521658.2215490.696167.53FailedReturned-81"/>
        <s v="ORD-2024-102764533745344CUST-2875Priya MenonSmall BusinessEastWest BengalKolkataFurnitureFurnishingsEco Furnishings 678Same Day1980.510980.51660.92319.59PaidCompleted7"/>
        <s v="ORD-2024-102774531345314CUST-7039Aarav SharmaSmall BusinessAssamGuwahatiFurnitureChairsBasic Chairs 141Second Class63391.53-0.1415261.898413.536848.36PaidCompleted1"/>
        <s v="ORD-2025-102784581245812CUST-2819Isha NairCorporateNorthHaryanaGurugramTechnologyAccessoriesElite Accessories 291Second Class12133.730.152008.391002.57811.1PendingCancelled0"/>
        <s v="ORD-2025-102794584145730CUST-8242Priya MenonSmall BusinessNorthDelhiNew DelhiTechnologyAccessoriesPro Accessories 207Same Day13979.640.053780.662148.311632.35PaidReturned-111"/>
        <s v="ORD-2024-102804539145392CUST-4571Rohan MehtaSmall BusinessWestMaharashtraMumbaiOffice SuppliesStorageMax Storage 564First Class14359.120.054141.162754.171386.99PaidCompleted1"/>
        <s v="ORD-2024-102814564945652CUST-4098Aditi SenConsumerSouthKarnatakaBengaluruTechnologyCopiersPrime Copiers 961Standard Class9993.6708943.035165.383777.65PaidCompleted3"/>
        <s v="ORD-2025-102824586345865CUST-2052Kabir SinghConsumerEastJharkhandRanchiOffice SuppliesBindersBasic Binders 637Second Class63438.380.216504.2211262.715241.51PaidCompleted2"/>
        <s v="ORD-2024-102834556645567CUST-9445Karan MalhotraHome OfficeEastAssamGuwahatiFurnitureTablesClassic Tables 811Second Class22298045963220.331375.67PaidCompleted1"/>
        <s v="ORD-2025-102844572945736CUST-6568Vikram IyerConsumerWestMaharashtraMumbaiFurnitureFurnishingsClassic Furnishings 819First Class11814.0101814.011033.47780.54PaidCompleted7"/>
        <s v="ORD-2024-102854563445640CUST-2076Karan MalhotraConsumerEastOdishaBhubaneswarFurnitureTablesPrime Tables 542Same Day31576.9204730.763139.731591.03PaidReturned6"/>
        <s v="ORD-2025-102864588445889CUST-5610Neha GuptaHome OfficeNorthRajasthanJaipurOffice SuppliesStorageBasic Storage 771Standard Class94081.77036735.9330820.845915.09PaidCompleted5"/>
        <s v="ORD-2024-102874535045353CUST-5823Priya MenonSmall BusinessNorthDelhiNew DelhiFurnitureFurnishingsPro Furnishings 848First Class7701.80.14421.342489.981931.36PendingReturned3"/>
        <s v="ORD-2024-102884554045482CUST-7095Neha GuptaSmall BusinessSouthTamil NaduChennaiTechnologyCopiersPrime Copiers 924Standard Class32555.660.156516.934511.542005.39PaidCancelled-58"/>
        <s v="ORD-2024-102894546745467CUST-4805Rohan MehtaSmall BusinessEastBiharPatnaOffice SuppliesBindersClassic Binders 721Same Day24359.90.157411.834904.632507.2PaidCompleted0"/>
        <s v="ORD-2025-102904582745835CUST-9114Karan MalhotraHome OfficeSouthTamil NaduChennaiFurnitureBookcasesBasic Bookcases 823First Class24346.690.058258.717018.971239.74PaidCompleted8"/>
        <s v="ORD-2025-102914589145895CUST-8557Diya PatelHome OfficeEastJharkhandRanchiFurnitureTablesClassic Tables 178Standard Class11842.630.11658.37971.12687.25PaidCompleted4"/>
        <s v="ORD-2024-102924538745392CUST-2860Priya MenonHome OfficeNorthRajasthanJaipurOffice SuppliesBindersEco Binders 153Standard Class43228.660.259685.987730.041955.94PaidCompleted5"/>
        <s v="ORD-2025-102934571645719CUST-7837Kabir SinghHome OfficeNorthHaryanaGurugramOffice SuppliesArtClassic Art 183Same Day93748.95033740.5524621.899118.66PendingCancelled3"/>
        <s v="ORD-2024-102944535845599CUST-7010Arjun BoseHome OfficeSouthTelanganaHyderabadTechnologyPhonesPro Phones 455First Class24401.510.658362.876541.041821.83PaidCompleted241"/>
        <s v="ORD-2025-102954585445860CUST-4755Priya MenonConsumerEastOdishaBhubaneswarTechnologyPhonesBasic Phones 326Second Class64159.330.2518716.9912282.436434.56PaidReturned6"/>
        <s v="ORD-2025-102964583345836CUST-6778Aditi SenSmall BusinessEastAssamGuwahatiOffice SuppliesBindersMax Binders 587Standard Class33476.050.19385.345828.543556.8PaidCompleted3"/>
        <s v="ORD-2025-102974580145803CUST-7629Aditi SenHome OfficeNorthHaryanaGurugramFurnitureFurnishingsBasic Furnishings 617Same Day63495.410.1517826.5910855.356971.24PaidCompleted2"/>
        <s v="ORD-2024-102984559445454CUST-6724Sneha KapoorCorporateSouthTamil NaduChennaiTechnologyCopiersPrime Copiers 669Same Day61169.920.155966.593994.721971.87PaidCompleted-140"/>
        <s v="ORD-2025-102994568045683CUST-2141Isha NairConsumerSouthKeralaKochiTechnologyCopiersEco Copiers 894First Class7348.490.21951.541609.95341.59FailedReturned3"/>
        <s v="ORD-2024-103004545445608CUST-7264Rahul VermaSmall BusinessWestGujaratAhmedabadTechnologyAccessoriesMax Accessories 145Standard Class71719.050.110830.027055.313774.71PaidCompleted154"/>
        <s v="ORD-2024-103014539745405CUST-2668Diya PatelSmall BusinessNorthPunjabLudhianaTechnologyAccessoriesClassic Accessories 126Second Class93893.740.131539.2922100.149439.15PaidCompleted8"/>
        <s v="ORD-2025-103024580545663CUST-5599Isha NairHome OfficeEastBiharPatnaTechnologyPhonesElite Phones 202Same Day41654.110.056285.623705.382580.24PaidCompleted-142"/>
        <s v="ORD-2025-103034575345820CUST-1623Neha GuptaConsumerWestGoaPanajiOffice SuppliesStorageElite Storage 535Same Day22703.280.254054.922424.831630.09PaidCompleted67"/>
        <s v="ORD-2024-103044546645471CUST-9035Diya PatelHome OfficeWestGujaratAhmedabadFurnitureChairsElite Chairs 107Standard Class21313.140.12363.651876.1487.55PendingReturned5"/>
        <s v="ORD-2024-103054535745364CUST-6286Karan MalhotraConsumerNorthPunjabLudhianaFurnitureFurnishingsPro Furnishings 991Standard Class62403.050.112976.4710019.982956.49PaidCompleted7"/>
        <s v="ORD-2024-103064541345414CUST-7246Ananya RaoConsumerEastAssamGuwahatiFurnitureChairsEco Chairs 105First Class44156.060.5513299.399851.913447.48PaidCancelled1"/>
        <s v="ORD-2025-103074570845711CUST-2589Aarav SharmaConsumerNorthRajasthanJaipurTechnologyPhonesPro Phones 530Second Class43673.11014692.4410082.194610.25PaidCompleted3"/>
        <s v="ORD-2025-103084585045857CUST-4153Ananya RaoCorporateNorthUttar PradeshNoidaFurnitureTablesBasic Tables 911First Class94093.040.229469.8918935.5110534.38PendingCancelled7"/>
        <s v="ORD-2025-103094582145827CUST-6727Rohan MehtaConsumerNorthRajasthanJaipurFurnitureTablesClassic Tables 224First Class4731.570.22341.021565.49775.53PaidCompleted6"/>
        <s v="ORD-2024-103104549345495CUST-8860Ananya RaoConsumerSouthTamil NaduChennaiFurnitureTablesPrime Tables 214First Class72060.730.112982.67246.365736.24PaidCancelled2"/>
        <s v="ORD-2024-103114538945511CUST-3784Rohan MehtaSmall BusinessSouthTamil NaduChennaiTechnologyMachinesMax Machines 988First Class82034.250162749424.256849.75PaidCompleted122"/>
        <s v="ORD-2024-103124540945327CUST-3545Mira DasCorporateSouthKarnatakaBengaluruOffice SuppliesBindersMax Binders 425Second Class5554.040.12493.181764729.18PaidCompleted-82"/>
        <s v="ORD-2024-103134550445390CUST-4851Karan MalhotraSmall BusinessEastAssamGuwahatiTechnologyPhonesElite Phones 679Standard Class82614.7415688.4410047.335641.11PaidCancelled-114"/>
        <s v="ORD-2025-103144580745808CUST-4770Rahul VermaCorporateNorthUttar PradeshNoidaTechnologyPhonesPro Phones 764First Class82081.430.2512488.5810717.41771.18RefundedCancelled1"/>
        <s v="ORD-2025-103154579545797CUST-1945Isha NairCorporateWestMadhya PradeshIndoreOffice SuppliesLabelsElite Labels 544Standard Class9847.760.156485.365376.171109.19FailedReturned2"/>
        <s v="ORD-2024-103164547545481CUST-7565Rohan MehtaConsumerNorthDelhiNew DelhiOffice SuppliesPaperSmart Paper 817Standard Class93450.40.0529500.9217989.6811511.24PendingReturned6"/>
        <s v="ORD-2024-103174533845340CUST-9913Karan MalhotraCorporateNorthPunjabLudhianaOffice SuppliesLabelsClassic Labels 466Standard Class21947.530.23116.051956.631159.42PaidCancelled2"/>
        <s v="ORD-2025-103184589845904CUST-7992Neha GuptaCorporateSouthKeralaKochiFurnitureTablesPro Tables 778First Class92996.970.1522926.8214621.598305.23PaidCompleted6"/>
        <s v="ORD-2024-103194540745412CUST-8877Mira DasSmall BusinessSouthKarnatakaBengaluruTechnologyPhonesBasic Phones 789Standard Class34149.460.111203.548452.932750.61PaidCompleted5"/>
        <s v="ORD-2024-103204552545529CUST-4589Diya PatelConsumerWestGujaratAhmedabadOffice SuppliesBindersPrime Binders 554First Class1270.280270.28156.34113.94PaidCompleted4"/>
        <s v="ORD-2024-103214563045632CUST-4667Aarav SharmaHome OfficeEastWest BengalKolkataOffice SuppliesArtClassic Art 299Second Class3876.1470%2628.421541.541086.88PendingReturned2"/>
        <s v="ORD-2024-103224546645473CUST-7821Neha GuptaSmall BusinessWestGoaPanajiTechnologyAccessoriesEco Accessories 220Same Day4674.8202699.281759.76939.52FailedCancelled7"/>
        <s v="ORD-2024-103234560845637CUST-8579Isha NairConsumerNorthUttar PradeshNoidaTechnologyPhonesMax Phones 422Second Class61369.480.156984.354023.632960.72PaidCompleted29"/>
        <s v="ORD-2024-103244534745351CUST-6909Isha NairSmall BusinessWestGoaPanajiFurnitureFurnishingsEco Furnishings 897Standard Class91331.460.1510185.676479.313706.36PaidCompleted4"/>
        <s v="ORD-2025-103254586945696CUST-7212Rohan MehtaHome OfficeSouthAndhra PradeshVijayawadaOffice SuppliesLabelsBasic Labels 102Same Day11947.880.151655.71354.8300.9PaidReturned-173"/>
        <s v="ORD-2025-103264591645922CUST-7980Sneha KapoorHome OfficeEastWest BengalKolkataTechnologyCopiersPrime Copiers 170Second Class53671.20.1515602.611908.523694.08PaidCompleted6"/>
        <s v="ORD-2025-103274586045860CUST-1966Sneha KapoorCorporateEastJharkhandRanchiFurnitureFurnishingsSmart Furnishings 533Same Day53187.050.0515138.4911235.723902.77PaidCompleted0"/>
        <s v="ORD-2024-103284549745500CUST-6163Isha NairConsumerWestRajasthanUdaipurTechnologyAccessoriesClassic Accessories 489Second Class31834.550.24402.922993.941408.98PendingCancelled3"/>
        <s v="ORD-2025-103294580645812CUST-7239Diya PatelConsumerWestMaharashtraMumbaiOffice SuppliesStorageSmart Storage 439First Class63100.68018604.0815834.32769.78PaidCompleted6"/>
        <s v="ORD-2025-103304578945795CUST-9718Neha GuptaSmall BusinessWestMaharashtraMumbaiOffice SuppliesStoragePrime Storage 232Standard Class44053.030.0515401.518650.426751.09PaidCompleted6"/>
        <s v="ORD-2024-103314542845436CUST-1116Arjun BoseHome OfficeNorthPunjabLudhianaTechnologyAccessoriesPrime Accessories 335Same Day1783.090783.09503.89279.2FailedCancelled8"/>
        <s v="ORD-2024-103324539445632CUST-9346Sneha KapoorHome OfficeEastOdishaBhubaneswarOffice SuppliesBindersSmart Binders 939Second Class42685.66010742.646477.374265.27PaidReturned238"/>
        <s v="ORD-2025-103334580445805CUST-5332Aarav SharmaConsumerSouthAndhra PradeshVijayawadaTechnologyMachinesBasic Machines 601Second Class23911.9607823.926034.631789.29PaidCompleted1"/>
        <s v="ORD-2025-103344583045835CUST-8081Rohan MehtaHome OfficeDelhiNew DelhiTechnologyPhonesPro Phones 968First Class21468.0502936.11923.11013PaidCompleted5"/>
        <s v="ORD-2024-103354554745552CUST-3062Ananya RaoConsumerEastJharkhandRanchiOffice SuppliesStoragePro Storage 563First Class91921.470.2512969.929398.463571.46PaidCompleted5"/>
        <s v="ORD-2025-103364582445826CUST-3621Rahul VermaHome OfficeWestMadhya PradeshIndoreOffice SuppliesPaperPrime Paper 559First Class34289.370.111581.36829.434751.87PaidCompleted2"/>
        <s v="ORD-2024-103374536845372CUST-2103Aarav SharmaConsumerNorthRajasthanJaipurTechnologyCopiersPro Copiers 999First Class81992.57015940.5612347.153593.41PaidCompleted4"/>
        <s v="ORD-2024-103384551645522CUST-4599Ananya RaoConsumerEastAssamGuwahatiOffice SuppliesLabelsClassic Labels 206Same Day61181.7407090.445672.271262.87PaidCompleted6"/>
        <s v="ORD-2024-103394551645634CUST-3066Arjun BoseSmall BusinessSouthAndhra PradeshVijayawadaTechnologyAccessoriesEco Accessories 315First Class84402.360.2526414.1621822.534591.63PaidCompleted118"/>
        <s v="ORD-2025-103404570845710CUST-2752Neha GuptaCorporateEastJharkhandRanchiFurnitureBookcasesElite Bookcases 988Standard Class83265.760.220900.8612513.148387.72PaidCompleted2"/>
        <s v="ORD-2024-103414531245320CUST-6291Neha GuptaConsumerSouthKarnatakaBengaluruOffice SuppliesBindersSmart Binders 414Standard Class54058.080.118261.3611399.946861.42PaidCompleted8"/>
        <s v="ORD-2025-103424590845909CUST-9969Rohan MehtaHome OfficeWestGujaratAhmedabadFurnitureChairsEco Chairs 552Second Class23960.330.057524.636229.61295.03PaidCompleted1"/>
        <s v="ORD-2025-103434586245665CUST-3335Kabir SinghSmall BusinessEastJharkhandRanchiOffice SuppliesBindersSmart Binders 574First Class81528.92012231.368766.93464.46PaidCompleted-197"/>
        <s v="ORD-2025-103444593345938CUST-7358Aarav SharmaCorporateWestMadhya PradeshIndoreTechnologyMachinesPro Machines 444Same Day938370.131079.717758.2513321.45PaidCompleted5"/>
        <s v="ORD-2024-103454559945599CUST-8025Priya MenonConsumerNorthPunjabLudhianaFurnitureBookcasesElite Bookcases 184Same Day93456.38031107.4220146.6610960.76PendingReturned0"/>
        <s v="ORD-2024-103464554945557CUST-4634Karan MalhotraConsumerWestMadhya PradeshIndoreFurnitureFurnishingsElite Furnishings 138Second Class22765.305530.64453.111077.49PaidCompleted8"/>
        <s v="ORD-2025-103474586045866CUST-3400Rahul VermaCorporateSouthKeralaKochiFurnitureChairsEco Chairs 369Second Class61607.460.27715.814258.423457.39PaidCompleted6"/>
        <s v="ORD-2024-103484530345634CUST-1172Aarav SharmaSmall BusinessWestGoaPanajiFurnitureChairsMax Chairs 487Second Class52981.490.211925.9610103.511822.45RefundedReturned331"/>
        <s v="ORD-2024-103494544545450CUST-9517Aarav SharmaCorporateSouthKarnatakaBengaluruTechnologyPhonesClassic Phones 989Same Day92860.260.2519306.7614442.384864.38PaidCompleted5"/>
        <s v="ORD-2025-103504592745929CUST-6697Kabir SinghHome OfficeEastJharkhandRanchiFurnitureFurnishingsMax Furnishings 628Second Class92867.550.2519355.9615012.454017.4PaidCompleted2"/>
        <s v="ORD-2024-103514547445305CUST-7644Sneha KapoorSmall BusinessEastJharkhandRanchiFurnitureFurnishingsElite Furnishings 279Second Class43309.540.111914.349771.242143.1RefundedReturned-169"/>
        <s v="ORD-2025-103524580045804CUST-9963Vikram IyerSmall BusinessSouthTelanganaHyderabadOffice SuppliesStoragePro Storage 847First Class6719.440.253237.482118.341119.14PendingCancelled4"/>
        <s v="ORD-2025-103534588445886CUST-6382Diya PatelSmall BusinessEastAssamGuwahatiTechnologyCopiersElite Copiers 706First Class52862.60.2510734.756475.734259.02PaidCompleted2"/>
        <s v="ORD-2025-103544570945715CUST-3253Ananya RaoConsumerNorthRajasthanJaipurOffice SuppliesArtPrime Art 978Same Day91431.670.210308.025822.314485.71PaidCompleted6"/>
        <s v="ORD-2024-103554565345657CUST-1058Kabir SinghCorporateNorthPunjabLudhianaFurnitureFurnishingsClassic Furnishings 498Standard Class63346.78-0.0620080.6812908.847171.84PendingCancelled4"/>
        <s v="ORD-2024-103564563145421CUST-6414Priya MenonCorporateWestRajasthanUdaipurFurnitureTablesMax Tables 829Standard Class53203.48016017.49557.86459.6PendingCancelled-210"/>
        <s v="ORD-2025-103574583545837CUST-9268Rohan MehtaHome OfficeSouthTelanganaHyderabadFurnitureChairsEco Chairs 346First Class5621.70.22486.82131.73355.07PendingReturned2"/>
        <s v="ORD-2025-103584567845686CUST-1363Mira DasHome OfficeSouthAndhra PradeshVijayawadaTechnologyMachinesMax Machines 770Second Class8546.1304369.043716.88652.16PaidCancelled8"/>
        <s v="ORD-2025-103594587845876CUST-2477Vikram IyerHome OfficeWestGujaratAhmedabadFurnitureBookcasesSmart Bookcases 134Second Class51253.920.055956.124379.181576.94PendingReturned-2"/>
        <s v="ORD-2024-103604552545526CUST-9571Isha NairConsumerSouthTamil NaduChennaiTechnologyPhonesClassic Phones 586Same Day9616.960.14997.382971.392025.99PaidCompleted1"/>
        <s v="ORD-2024-103614546045463CUST-3690Sneha KapoorSmall BusinessWestGujaratAhmedabadFurnitureFurnishingsElite Furnishings 634Standard Class73155.250.217669.413718.773950.63RefundedCancelled3"/>
        <s v="ORD-2025-103624566145749CUST-2909Rohan MehtaCorporateEastOdishaBhubaneswarFurnitureChairsBasic Chairs 113Second Class94165.580.0535615.7120389.7115226PendingReturned88"/>
        <s v="ORD-2024-103634552745529CUST-6755Vikram IyerConsumerWestGoaPanajiTechnologyMachinesElite Machines 216Same Day4491.160.051866.411576.49289.92PaidCompleted2"/>
        <s v="ORD-2025-103644584545850CUST-1832Diya PatelCorporateEastWest BengalKolkataFurnitureTablesSmart Tables 943Second Class51831.370.256867.645205.361662.28PaidCompleted5"/>
        <s v="ORD-2025-103654573745740CUST-4452Aarav SharmaSmall BusinessSouthAndhra PradeshVijayawadaFurnitureChairsPrime Chairs 101Second Class51239.1506195.753967.022228.73PaidCompleted3"/>
        <s v="ORD-2024-103664545845464CUST-2203Aditi SenCorporateWestGoaPanajiTechnologyAccessoriesBasic Accessories 774First Class81706.412968.6410119.612849.03PaidCompleted6"/>
        <s v="ORD-2025-103674567345679CUST-5397Sneha KapoorCorporateNorthRajasthanJaipurFurnitureTablesMax Tables 478Same Day24418.2808836.565867.752968.81PaidCompleted6"/>
        <s v="ORD-2024-103684536645367CUST-4696Rohan MehtaConsumerNorthDelhiNew DelhiOffice SuppliesArtEco Art 646Standard Class63815.090.1519456.9614520.064936.9FailedCancelled1"/>
        <s v="ORD-2025-103694581545815CUST-8246Aarav SharmaHome OfficeNorthRajasthanJaipurTechnologyAccessoriesPrime Accessories 962Same Day9243.190.052079.271512.17567.1RefundedReturned0"/>
        <s v="ORD-2025-103704568045687CUST-5672Priya MenonConsumerNorthDelhiNew DelhiOffice SuppliesLabelsEco Labels 646Standard Class91169.370.158945.686740.352205.33PaidCompleted7"/>
        <s v="ORD-2024-103714551945525CUST-8521Ananya RaoSmall BusinessWestRajasthanUdaipurTechnologyCopiersClassic Copiers 505First Class72333.810.213069.348768.594300.75PaidCompleted6"/>
        <s v="ORD-2024-103724531345315CUST-2204Diya PatelHome OfficeWestMaharashtraMumbaiOffice SuppliesArtPro Art 906Standard Class61026.064617.272981.941635.33RefundedCancelled2"/>
        <s v="ORD-2025-103734588545887CUST-4399Kabir SinghConsumerEastJharkhandRanchiFurnitureChairsMax Chairs 181Same Day51530.3607651.85171.782480.02PaidCompleted2"/>
        <s v="ORD-2025-103744576045760CUST-8566Sneha KapoorSmall BusinessNorthUttar PradeshNoidaOffice SuppliesStoragePrime Storage 951Second Class91118.68010068.128595.371472.75PaidCompleted0"/>
        <s v="ORD-2025-103754571545716CUST-2358Aditi SenSmall BusinessNorthUttar PradeshNoidaOffice SuppliesLabelsSmart Labels 668Standard Class62393.25014359.58117.716241.79PaidCompleted1"/>
        <s v="ORD-2024-103764565745661CUST-2810Vikram IyerConsumerNorthDelhiNew DelhiFurnitureChairsPro Chairs 364Same Day31166.610.252624.872253.88370.99PaidCompleted4"/>
        <s v="ORD-2024-103774565545657CUST-5166Isha NairSmall BusinessEastBiharPatnaFurnitureChairsBasic Chairs 248First Class61844.780.28854.947433.951420.99PaidCompleted2"/>
        <s v="ORD-2025-103784580145807CUST-4875Kabir SinghSmall BusinessEastOdishaBhubaneswarOffice SuppliesStorageBasic Storage 360Same Day12564.7402564.741754.58810.16PaidCompleted6"/>
        <s v="ORD-2025-103794579945799CUST-3154Mira DasConsumerWestGoaPanajiTechnologyAccessoriesBasic Accessories 988Standard Class23910.6107821.224994.462826.76PaidCompleted0"/>
        <s v="ORD-2024-103804555445558CUST-6405Mira DasSmall BusinessSouthKeralaKochiOffice SuppliesPaperMax Paper 334Standard Class71136.687956.764799.543157.22PaidCompleted4"/>
        <s v="ORD-2024-103814538945396CUST-5779Vikram IyerConsumerWestMaharashtraMumbaiFurnitureBookcasesPrime Bookcases 952Same Day52235.850.258384.444765.963618.48PaidReturned7"/>
        <s v="ORD-2025-103824591945923CUST-9943Arjun BoseHome OfficeNorthDelhiNew DelhiOffice SuppliesBindersPrime Binders 523Standard Class44387.150.0516671.1710833.195837.98FailedCancelled4"/>
        <s v="ORD-2025-103834572045724CUST-7098Arjun BoseSmall BusinessEastBiharPatnaTechnologyPhonesPro Phones 538First Class34361.850.210468.448399.872068.57PaidCompleted4"/>
        <s v="ORD-2025-103844583645843CUST-7438Vikram IyerCorporateEastWest BengalKolkataOffice SuppliesArtBasic Art 608First Class22242.7504485.53131.861353.64PaidCancelled7"/>
        <s v="ORD-2024-103854536645371CUST-8432Rohan MehtaConsumerEastJharkhandRanchiTechnologyCopiersPrime Copiers 820Standard Class21881.40.252822.11624.571197.53PaidReturned5"/>
        <s v="ORD-2025-103864583245838CUST-2834Arjun BoseConsumerNorthHaryanaGurugramOffice SuppliesLabelsClassic Labels 670Standard Class6365.760.11975.11115.35859.75PaidCompleted6"/>
        <s v="ORD-2025-103874570045702CUST-4222Sneha KapoorConsumerWestMaharashtraMumbaiFurnitureFurnishingsPrime Furnishings 597Second Class82786.660.120063.9514363.385700.57PaidCompleted2"/>
        <s v="ORD-2025-103884593845882CUST-1053Priya MenonSmall BusinessWestMadhya PradeshIndoreFurnitureChairsPrime Chairs 196Standard Class5352.8601764.31332.49431.81PendingCancelled-56"/>
        <s v="ORD-2024-103894542545430CUST-1457Isha NairSmall BusinessWestGujaratAhmedabadFurnitureChairsElite Chairs 639Standard Class33128.5909385.776872.442783.66PaidCompleted5"/>
        <s v="ORD-2024-103904538745395CUST-3930Diya PatelCorporateWestGujaratAhmedabadTechnologyMachinesElite Machines 563Second Class51937.540.27750.165434.32315.86PendingCancelled8"/>
        <s v="ORD-2024-103914560245607CUST-7853Isha NairConsumerWestGujaratAhmedabadFurnitureFurnishingsPro Furnishings 281Standard Class41917.260.26135.233439.792695.44PaidCompleted5"/>
        <s v="ORD-2025-103924570245702CUST-2267Diya PatelConsumerSouthKarnatakaBengaluruOffice SuppliesStorageEco Storage 285First Class1714.430714.43565.44148.99PaidCompleted0"/>
        <s v="ORD-2024-103934534145344CUST-6866Aditi SenSmall BusinessSouthKeralaKochiFurnitureFurnishingsClassic Furnishings 746Same Day94053.01036477.0924525.4811951.61PaidCompleted3"/>
        <s v="ORD-2024-103944552745533CUST-3160Mira DasCorporateNorthUttar PradeshNoidaOffice SuppliesLabelsEco Labels 815Same Day21936.910.053680.132967.46712.67PaidCompleted6"/>
        <s v="ORD-2024-103954535545386CUST-8444Kabir SinghConsumerWestMaharashtraMumbaiFurnitureFurnishingsPrime Furnishings 879First Class73945.21027616.4721225.266391.21PaidCompleted31"/>
        <s v="ORD-2024-103964544945450CUST-4765Rahul VermaHome OfficeSouthTamil NaduChennaiFurnitureTablesPro Tables 142Same Day7861.910.055731.74115.561616.14PaidCompleted1"/>
        <s v="ORD-2025-103974576145769CUST-2280Aditi SenSmall BusinessSouthKarnatakaBengaluruTechnologyMachinesPrime Machines 267Standard Class2638.730.051213.59956.22257.37PaidCompleted8"/>
        <s v="ORD-2025-103984581745818CUST-3177Sneha KapoorSmall BusinessNorthUttar PradeshNoidaFurnitureTablesEco Tables 378Second Class21731.8803463.762143.741320.02PaidCompleted1"/>
        <s v="ORD-2024-103994549245499CUST-4718Vikram IyerCorporateNorthPunjabLudhianaTechnologyMachinesElite Machines 523Same Day21263.650.22021.841355.22666.62PaidCompleted7"/>
        <s v="ORD-2025-104004577145776CUST-5647Diya PatelSmall BusinessSouthAndhra PradeshVijayawadaOffice SuppliesPaperElite Paper 308Same Day14358.50.253268.881993.741275.14PaidCompleted5"/>
        <s v="ORD-2025-104014581445819CUST-7150Sneha KapoorSmall BusinessNorthUttar PradeshNoidaOffice SuppliesPaperPrime Paper 851Same Day7878.09-0.15839.34877.38961.92PaidCompleted5"/>
        <s v="ORD-2025-104024572545732CUST-6694Arjun BoseSmall BusinessEastJharkhandRanchiFurnitureTablesClassic Tables 151Same Day32625.8507877.555562.772314.78PaidCompleted7"/>
        <s v="ORD-2024-104034537345373CUST-7680Priya MenonSmall BusinessSouthKarnatakaBengaluruFurnitureTablesSmart Tables 82931365.2604095.782807.771288.01PaidCompleted0"/>
        <s v="ORD-2024-104044556545392CUST-2700Arjun BoseSmall BusinessSouthKeralaKochiOffice SuppliesPaperClassic Paper 237Same Day53512.250.0516683.1910301.166382.03PaidReturned-173"/>
        <s v="ORD-2024-104054531845325CUST-2904Aditi SenCorporateWestRajasthanUdaipurFurnitureChairsPrime Chairs 891Same Day3359.6101078.83926.35152.48PaidCompleted7"/>
        <s v="ORD-2024-104064555845559CUST-9961Aditi SenHome OfficeWestGujaratAhmedabadFurnitureBookcasesMax Bookcases 81273878.010.124431.4618202.366229.1PaidCompleted1"/>
        <s v="ORD-2025-104074571345713CUST-9909Kabir SinghSmall BusinessWestGoaPanajiFurnitureFurnishingsBasic Furnishings 164Standard Class23924.20.255886.33621.762264.54PendingReturned0"/>
        <s v="ORD-2024-104084542445425CUST-8520Rahul VermaCorporateWestGoaPanajiOffice SuppliesLabelsSmart Labels 261Second Class32644.5507933.655698.422235.23PaidCompleted1"/>
        <s v="ORD-2025-104094587045872CUST-5036Sneha KapoorConsumerWestMaharashtraMumbaiFurnitureChairsMax Chairs 765First Class41773.4607093.844587.492506.35FailedReturned2"/>
        <s v="ORD-2025-104104570145703CUST-7721Karan MalhotraConsumerEastAssamGuwahatiTechnologyAccessoriesPro Accessories 686Same Day13025.460.252269.11593.59675.51RefundedReturned2"/>
        <s v="ORD-2024-104114539445402CUST-9495Diya PatelConsumerWestGoaPanajiFurnitureTablesSmart Tables 100First Class91302.610.29378.796774.482604.31PaidCompleted8"/>
        <s v="ORD-2025-104124589245897CUST-2855Arjun BoseHome OfficeWestRajasthanUdaipurFurnitureTablesBasic Tables 615First Class14167.810.23334.252768.77565.48FailedReturned5"/>
        <s v="ORD-2024-104134531345321CUST-4329Isha NairCorporateSouthKarnatakaBengaluruFurnitureChairsBasic Chairs 790Same Day12111.390.251583.541014.19569.35PaidCompleted8"/>
        <s v="ORD-2025-104144588245886CUST-5094Neha GuptaHome OfficeWestMadhya PradeshIndoreTechnologyAccessoriesSmart Accessories 226Second Class81918.23015345.8410735.334610.51PendingCancelled4"/>
        <s v="ORD-2024-104154553345534CUST-4194Arjun BoseHome OfficeEastAssamGuwahatiOffice SuppliesStorageMax Storage 692First Class42484.080.059439.55519.393920.11PaidCompleted1"/>
        <s v="ORD-2024-104164531645318CUST-7087Aarav SharmaCorporateSouthKarnatakaBengaluruOffice SuppliesStorageBasic Storage 684Same Day71727.260.1510277.27906.52370.7PaidReturned2"/>
        <s v="ORD-2025-104174566545673CUST-7608Neha GuptaConsumerSouthTelanganaHyderabadFurnitureFurnishingsSmart Furnishings 152First Class8638.950.253833.72886.35947.35PaidCompleted8"/>
        <s v="ORD-2025-104184568645693CUST-5269Mira DasConsumerWestGujaratAhmedabadOffice SuppliesArtMax Art 736First Class638630.218542.411193.757348.65PaidCompleted7"/>
        <s v="ORD-2024-104194560545613CUST-7925Sneha KapoorCorporateEastOdishaBhubaneswarTechnologyCopiersElite Copiers 971Standard Class63660.4021962.415331.996630.41FailedCancelled8"/>
        <s v="ORD-2025-104204592645930CUST-6552Sneha KapoorHome OfficeNorthHaryanaGurugramTechnologyPhonesClassic Phones 940Same Day2688.830.051308.78843465.78PaidCompleted4"/>
        <s v="ORD-2025-104214573445735CUST-7131Isha NairCorporateSouthTamil NaduChennaiTechnologyMachinesPro Machines 579Standard Class21209.990.251814.991120.06694.93PendingCancelled1"/>
        <s v="ORD-2025-104224582245827CUST-2779Rohan MehtaSmall BusinessNorthDelhiNew DelhiOffice SuppliesBindersElite Binders 943Same Day31037.450.22489.881707.52782.36PendingReturned5"/>
        <s v="ORD-2025-104234590345906CUST-6077Kabir SinghConsumerWestMadhya PradeshIndoreTechnologyCopiersElite Copiers 474Same Day7688.850.154098.662678.061420.6PaidCompleted3"/>
        <s v="ORD-2024-104244534245349CUST-6169Diya PatelConsumerSouthKeralaKochiTechnologyAccessoriesPrime Accessories 236First Class93779.310.227211.0317940.439270.6PaidCompleted7"/>
        <s v="ORD-2024-104254546945472CUST-8904Neha GuptaCorporateNorthPunjabLudhianaTechnologyPhonesPrime Phones 881Standard Class8804.5206436.164263.832172.33PaidCompleted3"/>
        <s v="ORD-2024-104264556145562CUST-9586Isha NairHome OfficeNorthDelhiNew DelhiOffice SuppliesLabelsPro Labels 903First Class21065.690.11918.241373.52544.72RefundedCancelled1"/>
        <s v="ORD-2024-104274547345298CUST-5431Aditi SenConsumerNorthHaryanaGurugramTechnologyCopiersMax Copiers 402Same Day83756.660.127047.9518431.338616.62PaidCompleted-175"/>
        <s v="ORD-2025-104284576945771CUST-8843Isha NairCorporateJharkhandRanchiTechnologyAccessoriesPrime Accessories 419Standard Class92939.44026454.9617630.258824.71PaidCompleted2"/>
        <s v="ORD-2025-104294573145738CUST-7626Karan MalhotraSmall BusinessEastWest BengalKolkataTechnologyPhonesElite Phones 488Same Day21235.930.251853.891101.23752.66PendingCancelled7"/>
        <s v="ORD-2025-104304571745872CUST-8562Neha GuptaHome OfficeNorthRajasthanJaipurTechnologyCopiersPrime Copiers 109Same Day82943.10.2517658.613842.483816.12PaidCompleted155"/>
        <s v="ORD-2024-104314553445331CUST-2732Neha GuptaSmall BusinessNorthHaryanaGurugramOffice SuppliesPaperMax Paper 576Second Class14320.840.153672.712714.23763.38PaidCompleted-203"/>
        <s v="ORD-2024-104324533245335CUST-3989Karan MalhotraHome OfficeWestGoaPanajiTechnologyMachinesMax Machines 412Same Day24118.450.256177.674520.751656.92PaidCompleted3"/>
        <s v="ORD-2024-104334553345331CUST-3522Priya MenonSmall BusinessWestMaharashtraMumbaiFurnitureBookcasesClassic Bookcases 291Standard Class6172.820.05985.07844.48140.59PaidCompleted-202"/>
        <s v="ORD-2024-104344540145402CUST-7066Priya MenonCorporateSouthKeralaKochiOffice SuppliesArtElite Art 946Second Class41540.2206160.884938.71222.18RefundedReturned1"/>
        <s v="ORD-2025-104354575845762CUST-2351Mira DasHome OfficeNorthUttar PradeshNoidaTechnologyAccessoriesEco Accessories 705Second Class5652.7803263.92068.441195.46PaidCompleted4"/>
        <s v="ORD-2025-104364575945767CUST-7291Kabir SinghHome OfficeNorthDelhiNew DelhiTechnologyMachinesMax Machines 151Standard Class12737.710.152327.051919.42407.63PaidCancelled8"/>
        <s v="ORD-2024-104374545945464CUST-4492Neha GuptaConsumerSouthKeralaKochiFurnitureFurnishingsMax Furnishings 803Same Day61156.780.056593.654359.392234.26PaidReturned5"/>
        <s v="ORD-2024-104384533745340CUST-5029Aditi SenSmall BusinessSouthKeralaKochiTechnologyAccessoriesMax Accessories 423Same Day8379.820.052886.631588.231298.4FailedReturned3"/>
        <s v="ORD-2025-104394578445782CUST-7252Neha GuptaCorporateEastJharkhandRanchiTechnologyPhonesElite Phones 276Standard Class12266.470.21813.181363.64449.54PaidCompleted-2"/>
        <s v="ORD-2025-104404583845841CUST-7346Aarav SharmaHome OfficeWestGoaPanajiOffice SuppliesStorageSmart Storage 287Same Day5665.2503326.252689.36636.89RefundedReturned3"/>
        <s v="ORD-2024-104414538445390CUST-9039Vikram IyerCorporateEastOdishaBhubaneswarTechnologyMachinesBasic Machines 610Second Class63722.840.217869.6312163.85705.83PaidCompleted6"/>
        <s v="ORD-2024-104424536145568CUST-3975Karan MalhotraConsumerEastBiharPatnaFurnitureBookcasesElite Bookcases 393Standard Class64217.49025304.9420771.954532.99PaidCancelled207"/>
        <s v="ORD-2025-104434566945676CUST-6588Aarav SharmaConsumerEastJharkhandRanchiFurnitureTablesPrime Tables 242First Class11842.3101842.311019.17823.14PaidCompleted7"/>
        <s v="ORD-2024-104444538645389CUST-2207Rohan MehtaHome OfficeEastOdishaBhubaneswarFurnitureFurnishingsBasic Furnishings 563First Class13683.750.13315.382347.68967.7PaidCompleted3"/>
        <s v="ORD-2025-104454588145885CUST-4475Ananya RaoConsumerEastAssamGuwahatiTechnologyAccessoriesPrime Accessories 482Same Day92379.240.0520342.512407.517934.99PaidCompleted4"/>
        <s v="ORD-2024-104464542145417CUST-1351Arjun BoseConsumerEastAssamGuwahatiFurnitureBookcasesEco Bookcases 215Same Day22111.230.23377.972496.29881.68PaidCompleted-4"/>
        <s v="ORD-2025-104474591845919CUST-9295Sneha KapoorHome OfficeSouthAndhra PradeshVijayawadaOffice SuppliesStorageEco Storage 793Same Day84242.51033940.0823754.1910185.89PaidCompleted1"/>
        <s v="ORD-2025-104484593845879CUST-3614Rohan MehtaHome OfficeSouthTelanganaHyderabadFurnitureBookcasesBasic Bookcases 182Standard Class64288.70.1521872.3713829.58042.87PendingReturned-59"/>
        <s v="ORD-2024-104494530645309CUST-1932Mira DasSmall BusinessSouthAndhra PradeshVijayawadaFurnitureChairsPrime Chairs 631First Class2201.210.15342.06244.5797.49PaidCompleted3"/>
        <s v="ORD-2024-104504544945456CUST-5094Aditi SenCorporateEastAssamGuwahatiTechnologyMachinesBasic Machines 808Second Class63270.36019622.1614271.275350.89PaidCompleted7"/>
        <s v="ORD-2025-104514582045827CUST-8672Ananya RaoCorporateNorthDelhiNew DelhiFurnitureChairsPro Chairs 302Standard Class92278.570.2515380.359907.375472.98PaidCompleted7"/>
        <s v="ORD-2024-104524537545377CUST-3907Rohan MehtaSmall BusinessNorthHaryanaGurugramOffice SuppliesPaperClassic Paper 272Second Class81917.640.1513039.9511127.821912.13PaidCancelled2"/>
        <s v="ORD-2024-104534557045428CUST-8796Diya PatelHome OfficeEastJharkhandRanchiTechnologyAccessoriesSmart Accessories 149Second Class62013.330.29663.985628.934035.05PaidCompleted-142"/>
        <s v="ORD-2025-104544578045788CUST-2317Rohan MehtaSmall BusinessWestMadhya PradeshIndoreOffice SuppliesLabelsElite Labels 322Same Day51483.5207417.64955.862461.74PaidCompleted8"/>
        <s v="ORD-2025-104554573945744CUST-8643Vikram IyerSmall BusinessNorthRajasthanJaipurFurnitureFurnishingsMax Furnishings 821Standard Class932980.1525229.720170.435059.27PaidCompleted5"/>
        <s v="ORD-2024-104564549145495CUST-1800Neha GuptaSmall BusinessSouthTelanganaHyderabadOffice SuppliesArtBasic Art 556Standard Class4808.7703235.081848.61386.48PaidCompleted4"/>
        <s v="ORD-2024-104574534245342CUST-7688Neha GuptaCorporateNorthUttar PradeshNoidaTechnologyAccessoriesSmart Accessories 265Same Day52604.910.1511070.876623.614447.26PaidReturned0"/>
        <s v="ORD-2024-104584541645416CUST-4957Mira DasSmall BusinessWestGoaPanajiFurnitureTablesElite Tables 418Standard Class72851.51019960.5716603.63356.97PaidCompleted0"/>
        <s v="ORD-2024-104594533245333CUST-1263Karan MalhotraCorporateNorthRajasthanJaipurTechnologyPhonesPro Phones 907Second Class33183.720.18596.045378.163217.88PaidCompleted1"/>
        <s v="ORD-2024-104604537945386CUST-4745Ananya RaoHome OfficeWestGoaPanajiOffice SuppliesPaperBasic Paper 233First Class31150.9203452.762077.961374.8PaidCompleted7"/>
        <s v="ORD-2025-104614593045936CUST-5551Aarav SharmaCorporateRajasthanJaipurTechnologyCopiersEco Copiers 603Second Class91359.880.0511626.977394.074232.9PaidCompleted6"/>
        <s v="ORD-2025-104624580245803CUST-3659Neha GuptaCorporateSouthAndhra PradeshVijayawadaOffice SuppliesPaperMax Paper 700Standard Class33378.150.158614.287052.081562.2PaidCompleted1"/>
        <s v="ORD-2024-104634555845560CUST-6594Aarav SharmaHome OfficeNorthDelhiNew DelhiOffice SuppliesBindersPro Binders 404First Class21275.140.22040.221395.71644.51PaidCompleted2"/>
        <s v="ORD-2025-104644584045696CUST-2626Arjun BoseCorporateWestMadhya PradeshIndoreTechnologyPhonesEco Phones 208Standard Class4889.50.22846.42132.37714.03PaidCompleted-144"/>
        <s v="ORD-2025-104654596445731CUST-7362Arjun BoseCorporateEastBiharPatnaOffice SuppliesPaperElite Paper 106Same Day33625.080.0510331.487131.913199.57PendingCancelled-233"/>
        <s v="ORD-2024-104664532045328CUST-1748Aarav SharmaSmall BusinessWestMadhya PradeshIndoreOffice SuppliesLabelsEco Labels 914Standard Class21258.902517.81478.541039.26PaidCompleted8"/>
        <s v="ORD-2024-104674538345299CUST-2725Mira DasSmall BusinessEastBiharPatnaTechnologyAccessoriesMax Accessories 486Same Day91591.960.211462.117105.484356.63PaidCompleted-84"/>
        <s v="ORD-2024-104684552445525CUST-9470Aditi SenCorporateEastOdishaBhubaneswarTechnologyCopiersMax Copiers 867First Class54288.330.119297.4915451.663845.83RefundedCancelled1"/>
        <s v="ORD-2025-104694566645664CUST-4176Aarav SharmaHome OfficeEastWest BengalKolkataOffice SuppliesBindersPro Binders 555Second Class32188.3306564.995407.241157.75PaidCompleted-2"/>
        <s v="ORD-2024-104704531045316CUST-3448Aditi SenCorporateWestGoaPanajiTechnologyCopiersPro Copiers 971First Class31041.660.12812.482282.12530.36PaidCompleted6"/>
        <s v="ORD-2024-104714550145504CUST-4970Aditi SenConsumerNorthRajasthanJaipurFurnitureTablesPro Tables 833Same Day24424.780.27079.654465.912613.74PaidCompleted3"/>
        <s v="ORD-2024-104724559845337CUST-6147Kabir SinghConsumerSouthTelanganaHyderabadOffice SuppliesBindersPrime Binders 497Standard Class33019.140.256793.074985.221807.85PaidCompleted-261"/>
        <s v="ORD-2024-104734532545358CUST-7208Rohan MehtaCorporateEastOdishaBhubaneswarOffice SuppliesStoragePro Storage 756Standard Class7263.4601844.221094.21750.01PaidCompleted33"/>
        <s v="ORD-2024-104744560945609CUST-2794Priya MenonConsumerWestGoaPanajiTechnologyCopiersMax Copiers 829Standard Class6191.450.2918.96554.18364.78PaidCompleted0"/>
        <s v="ORD-2024-104754535745453CUST-6249Diya PatelCorporateNorthPunjabLudhianaFurnitureFurnishingsPrime Furnishings 827Standard Class31633.5704900.712713.92186.81PaidCompleted96"/>
        <s v="ORD-2025-104764571745724CUST-5712Vikram IyerConsumerEastWest BengalKolkataFurnitureChairsEco Chairs 365Same Day83378.820.2520272.9215873.384399.54PendingReturned7"/>
        <s v="ORD-2024-104774541945426CUST-3004Sneha KapoorSmall BusinessNorthRajasthanJaipurOffice SuppliesStorageClassic Storage 545First Class3383.580.11035.67595.42440.25PaidCompleted7"/>
        <s v="ORD-2025-104784589245897CUST-6920Vikram IyerCorporateWestGujaratAhmedabadFurnitureChairsPro Chairs 186Standard Class62193.230.111843.449356.882486.56PaidCancelled5"/>
        <s v="ORD-2024-104794545245456CUST-4838Mira DasHome OfficeUttar PradeshNoidaTechnologyMachinesClassic Machines 561Same Day74079.710.125702.1714571.4811130.69RefundedReturned4"/>
        <s v="ORD-2024-104804534545342CUST-7520Arjun BoseCorporateEastOdishaBhubaneswarFurnitureChairsMax Chairs 594Second Class12202.551651.911034.57617.34PaidCompleted-3"/>
        <s v="ORD-2025-104814566245666CUST-9947Neha GuptaSmall BusinessSouthTamil NaduChennaiOffice SuppliesStorageEco Storage 9235905.1604525.82714.511811.29PaidCompleted4"/>
        <s v="ORD-2025-104824581345821CUST-4403Isha NairConsumerNorthUttar PradeshNoidaTechnologyMachinesClassic Machines 287Same Day42793.8885%10616.746353.594263.15PaidCompleted8"/>
        <s v="ORD-2024-104834549545495CUST-3583Priya MenonConsumerSouthKarnatakaBengaluruTechnologyAccessoriesBasic Accessories 518Second Class31286.220.252893.991856.031037.96PaidCompleted0"/>
        <s v="ORD-2024-104844565145651CUST-9432Mira DasCorporateEastBiharPatnaTechnologyCopiersPro Copiers 984Standard Class1829.660.15705.21438.32266.89PaidCompleted0"/>
        <s v="ORD-2024-104854565445657CUST-1801Mira DasSmall BusinessSouthAndhra PradeshVijayawadaFurnitureFurnishingsMax Furnishings 297First Class63641.220.2516385.4913679.242706.25PaidCompleted3"/>
        <s v="ORD-2025-104864567945680CUST-1594Rahul VermaCorporateWestGoaPanajiFurnitureBookcasesElite Bookcases 802Standard Class42555.190.257665.575595.62069.97PaidCompleted1"/>
        <s v="ORD-2025-104874583045834CUST-8132Rahul VermaCorporateWestGoaPanajiFurnitureTablesPro Tables 257Standard Class31946.180.24670.833166.491504.34PaidCompleted4"/>
        <s v="ORD-2025-104884581845825CUST-7685Rahul VermaCorporateSouthTelanganaHyderabadFurnitureFurnishingsPrime Furnishings 299Standard Class51231.106155.54282.091873.41RefundedReturned7"/>
        <s v="ORD-2024-104894557945585CUST-2183Aditi SenSmall BusinessNorthRajasthanJaipurFurnitureTablesEco Tables 487Same Day71547.60.28666.565967.442699.12PaidCompleted6"/>
        <s v="ORD-2024-104904532945334CUST-1636Arjun BoseHome OfficeEastWest BengalKolkataTechnologyAccessoriesPrime Accessories 960Second Class1452.190.2361.75262.5399.22PaidCompleted5"/>
        <s v="ORD-2024-104914555145554CUST-1350Aditi SenConsumerWestRajasthanUdaipurOffice SuppliesBindersSmart Binders 191First Class7406.420.152418.21613.82804.38PaidCompleted3"/>
        <s v="ORD-2025-104924577645777CUST-4101Mira DasCorporateSouthKeralaKochiTechnologyAccessoriesPrime Accessories 118Standard Class4606.580.21941.061207.42733.64PaidCompleted1"/>
        <s v="ORD-2025-104934583645840CUST-4679Ananya RaoCorporateSouthAndhra PradeshVijayawadaOffice SuppliesStorageElite Storage 331Second Class22725.440.254088.163205.68882.48PaidCompleted4"/>
        <s v="ORD-2025-104944570145701CUST-3765Kabir SinghCorporateEastOdishaBhubaneswarOffice SuppliesPaperPrime Paper 996Second Class72296.70.0515273.0511088.764184.29PaidCompleted0"/>
        <s v="ORD-2024-104954561045618CUST-9056Isha NairConsumerWestMadhya PradeshIndoreTechnologyPhonesSmart Phones 125Standard Class3671.68-0.131712.781569.38360.66FailedCancelled8"/>
        <s v="ORD-2024-104964542145427CUST-9801Mira DasSmall BusinessEastAssamGuwahatiTechnologyPhonesEco Phones 220Second Class4995.980.053784.722419.241365.48RefundedReturned6"/>
        <s v="ORD-2025-104974584245844CUST-2038Kabir SinghSmall BusinessEastJharkhandRanchiFurnitureChairsEco Chairs 795Second Class23686.420.16635.563652.912982.65PaidCompleted2"/>
        <s v="ORD-2024-104984553345533CUST-1567Sneha KapoorSmall BusinessNorthUttar PradeshNoidaTechnologyAccessoriesSmart Accessories 896Second Class13106.880.22485.52028.43457.07PaidCancelled0"/>
        <s v="ORD-2025-104994590745910CUST-1190Karan MalhotraConsumerNorthPunjabLudhianaFurnitureChairsBasic Chairs 255Same Day2447.550.05850.35600.98249.37RefundedCancelled3"/>
        <s v="ORD-2024-105004564845652CUST-5604Rahul VermaHome OfficeNorthUttar PradeshNoidaFurnitureChairsEco Chairs 210Standard Class91110.877498.376059.071439.3PaidCancelled4"/>
        <s v="ORD-2024-105014542945434CUST-7661Sneha KapoorConsumerSouthKeralaKochiTechnologyPhonesPrime Phones 533Same Day93795.9985%34163.9128577.155586.76PaidCompleted5"/>
        <s v="ORD-2024-105024551545521CUST-3710Neha GuptaConsumerEastJharkhandRanchiOffice SuppliesArtElite Art 325Second Class63497.540.1517837.4513627.024210.43PaidCompleted6"/>
        <s v="ORD-2024-105034538345391CUST-1534Priya MenonSmall BusinessEastOdishaBhubaneswarTechnologyCopiersPrime Copiers 557Second Class6826.930.14465.423377.11088.32PaidCompleted8"/>
        <s v="ORD-2024-105044556345570CUST-7422Aarav SharmaConsumerSouthTamil NaduChennaiTechnologyPhonesSmart Phones 674Standard Class71681.60.110594.087160.313433.77PaidCompleted7"/>
        <s v="ORD-2025-105054570045705CUST-9693Arjun BoseCorporateWestGujaratAhmedabadOffice SuppliesArtElite Art 553Standard Class44328.12017312.4814424.222888.26PaidCompleted5"/>
        <s v="ORD-2024-105064560545610CUST-5458Neha GuptaCorporateWestMadhya PradeshIndoreOffice SuppliesArtClassic Art 339First Class92438.290.217555.6913293.24262.49PaidCancelled5"/>
        <s v="ORD-2024-105074564145641CUST-3011Aarav SharmaSmall BusinessNorthPunjabLudhianaFurnitureFurnishingsSmart Furnishings 352First Class2669.80.11205.64842.07363.57RefundedReturned0"/>
        <s v="ORD-2025-105084576245769CUST-1826Isha NairSmall BusinessNorthHaryanaGurugramOffice SuppliesBindersClassic Binders 602Same Day42990.420.258971.266814.352156.91PaidCompleted7"/>
        <s v="ORD-2024-105094538245477CUST-3333Isha NairSmall BusinessNorthHaryanaGurugramTechnologyMachinesSmart Machines 853Second Class41831073244179.633144.37PaidCompleted95"/>
        <s v="ORD-2025-105104578945791CUST-7901Neha GuptaConsumerWestGujaratAhmedabadTechnologyMachinesClassic Machines 599Same Day83631.440.223241.2217220.96020.32PaidCompleted2"/>
        <s v="ORD-2024-105114558345586CUST-9759Aarav SharmaConsumerSouthKarnatakaBengaluruOffice SuppliesStoragePro Storage 373Second Class24238.5108477.026884.961592.06PaidCompleted3"/>
        <s v="ORD-2024-105124558845591CUST-7232Sneha KapoorConsumerWestMadhya PradeshIndoreFurnitureBookcasesSmart Bookcases 920Standard Class9544.270.253673.822088.151585.67PaidCompleted3"/>
        <s v="ORD-2025-105134571845719CUST-9943Isha NairCorporateSouthKeralaKochiOffice SuppliesLabelsPro Labels 849Second Class24031.450.256047.173368.792678.38PaidCompleted1"/>
        <s v="ORD-2025-105144583545840CUST-8993Aarav SharmaCorporateSouthKeralaKochiTechnologyAccessoriesPrime Accessories 849First Class61099.490.16212.384088.461848.79PaidCompleted5"/>
        <s v="ORD-2024-105154561445618CUST-7729Karan MalhotraHome OfficeSouthKeralaKochiTechnologyAccessoriesSmart Accessories 388Standard Class63872.940.120913.8811684.689229.2PaidCompleted4"/>
        <s v="ORD-2025-105164575845758CUST-9986Rahul VermaCorporateNorthDelhiNew DelhiOffice SuppliesPaperClassic Paper 752Standard Class14458.49-0.073566.792083.411483.38PaidCompleted0"/>
        <s v="ORD-2024-105174556345569CUST-2731Kabir SinghHome OfficeNorthDelhiNew DelhiTechnologyCopiersClassic Copiers 143Standard Class12233.1802233.181585.82647.36FailedReturned6"/>
        <s v="ORD-2025-105184580245804CUST-4235Rahul VermaConsumerEastOdishaBhubaneswarFurnitureFurnishingsBasic Furnishings 386Second Class72123.280.211890.379234.532655.84RefundedReturned2"/>
        <s v="ORD-2025-105194577745773CUST-3377Diya PatelCorporateEastOdishaBhubaneswarFurnitureTablesClassic Tables 592First Class71604.130.258421.686534.471887.21PaidCancelled-4"/>
        <s v="ORD-2025-105204572345845CUST-3258Priya MenonConsumerNorthUttar PradeshNoidaFurnitureTablesPro Tables 412Standard Class44365.210.213968.678857.585111.09PendingCancelled122"/>
        <s v="ORD-2024-105214548945496CUST-2155Aarav SharmaHome OfficeSouthKarnatakaBengaluruTechnologyMachinesPrime Machines 393Same Day11695.910.051611.11895.15715.96PaidCompleted7"/>
        <s v="ORD-2025-105224574145748CUST-8012Diya PatelConsumerNorthPunjabLudhianaOffice SuppliesLabelsClassic Labels 776Second Class62192.110.0512495.039184.523310.51PaidCompleted7"/>
        <s v="ORD-2025-105234571645724CUST-2917Neha GuptaSmall BusinessEastJharkhandRanchiTechnologyPhonesMax Phones 612First Class93670.54033034.8624539.838495.03PaidCompleted8"/>
        <s v="ORD-2024-105244532645385CUST-4653Kabir SinghHome OfficeWestGoaPanajiOffice SuppliesPaperBasic Paper 315Second Class22902.6305805.264654.361150.9PaidReturned59"/>
        <s v="ORD-2024-105254562645627CUST-3311Ananya RaoCorporateWestGujaratAhmedabadFurnitureChairsBasic Chairs 333First Class94207.360.134079.6221871.3912208.23PaidCompleted1"/>
        <s v="ORD-2024-105264558245582CUST-2924Priya MenonHome OfficeEastWest BengalKolkataFurnitureChairsPrime Chairs 215Standard Class52524.40.111359.87062.444297.36PaidCompleted0"/>
        <s v="ORD-2025-105274585645859CUST-7198Priya MenonConsumerEastOdishaBhubaneswarFurnitureTablesElite Tables 815Second Class4284.04908.93572.08336.85PaidCompleted3"/>
        <s v="ORD-2025-105284566745935CUST-3419Aditi SenHome OfficeNorthHaryanaGurugramOffice SuppliesPaperBasic Paper 388First Class53247.560.1513802.1310075.933726.2PaidCompleted268"/>
        <s v="ORD-2024-105294557245545CUST-2390Diya PatelConsumerSouthTamil NaduChennaiOffice SuppliesBindersEco Binders 855Standard Class93457.090.0529558.1221302.138255.99PendingReturned-27"/>
        <s v="ORD-2024-105304532845330CUST-3362Karan MalhotraConsumerEastJharkhandRanchiFurnitureBookcasesClassic Bookcases 947Second Class91822.25016400.2512146.964253.29PaidCompleted2"/>
        <s v="ORD-2025-105314580745809CUST-8177Rahul VermaHome OfficeSouthTamil NaduChennaiOffice SuppliesBindersEco Binders 352Standard Class91994.510.0517053.0610742.386310.68PaidCompleted2"/>
        <s v="ORD-2024-105324550545512CUST-6357Diya PatelSmall BusinessWestMaharashtraMumbaiOffice SuppliesStoragePro Storage 3641442.970.1398.67311.6687.01PaidCompleted7"/>
        <s v="ORD-2025-105334593545940CUST-7690Priya MenonCorporateEastAssamGuwahatiFurnitureTablesClassic Tables 213Second Class92089.140.0517862.159892.217969.94FailedCancelled5"/>
        <s v="ORD-2024-105344552945536CUST-4487Isha NairHome OfficeNorthRajasthanJaipurFurnitureTablesSmart Tables 659Same Day6481.30.252165.852124.48430.45PaidCompleted7"/>
        <s v="ORD-2025-105354577445782CUST-8204Rohan MehtaHome OfficeEastBiharPatnaTechnologyAccessoriesClassic Accessories 325Second Class43963.390.114268.211705.32562.9PendingReturned8"/>
        <s v="ORD-2024-105364543145433CUST-1729Diya PatelSmall BusinessWestMaharashtraMumbaiTechnologyCopiersEco Copiers 243First Class34000.980.29602.357387.572214.78PaidCompleted2"/>
        <s v="ORD-2025-105374575745764CUST-4269Ananya RaoSmall BusinessWestRajasthanUdaipurFurnitureChairsElite Chairs 777First Class73788.90.2519891.7212295.767595.96FailedCancelled7"/>
        <s v="ORD-2024-105384531345321CUST-1370Ananya RaoSmall BusinessNorthHaryanaGurugramOffice SuppliesArtClassic Art 772Same Day3676.370.051927.651460.6467.05FailedCancelled8"/>
        <s v="ORD-2024-105394556045301CUST-5381Diya PatelSmall BusinessEastJharkhandRanchiFurnitureTablesElite Tables 888Second Class93908.60.1529900.7924650.675250.12PaidCompleted-259"/>
        <s v="ORD-2025-105404584245842CUST-3694Mira DasSmall BusinessSouthTamil NaduChennaiFurnitureChairsClassic Chairs 666Standard Class3705.350.11904.451316.54587.91PaidCancelled0"/>
        <s v="ORD-2024-105414534845345CUST-7563Kabir SinghConsumerWestGujaratAhmedabadFurnitureFurnishingsBasic Furnishings 350Standard Class73852.070.221571.5917118.074453.52PaidCompleted-3"/>
        <s v="ORD-2025-105424587645847CUST-4188Sneha KapoorConsumerWestMaharashtraMumbaiTechnologyCopiersElite Copiers 831Same Day32880.5608641.685747.092894.59PaidReturned-29"/>
        <s v="ORD-2024-105434555245558CUST-9376Rahul VermaHome OfficeSouthKeralaKochiFurnitureBookcasesEco Bookcases 759Second Class34067.620.29988.538368.241394.05PaidCancelled6"/>
        <s v="ORD-2024-105444548745493CUST-9094Mira DasConsumerEastBiharPatnaTechnologyCopiersMax Copiers 440Same Day1492.670.15418.77313.72105.05PaidCompleted6"/>
        <s v="ORD-2025-105454568645693CUST-2366Ananya RaoConsumerSouthKeralaKochiOffice SuppliesArtSmart Art 201Same Day83643.620.2521861.7218464.343397.38PaidCancelled7"/>
        <s v="ORD-2024-105464543945442CUST-7168Kabir SinghSmall BusinessEastJharkhandRanchiOffice SuppliesStorageClassic Storage 755Same Day72900.860.1517260.1213513.513746.61PaidCompleted3"/>
        <s v="ORD-2025-105474588345891CUST-8157Arjun BoseCorporateWestGujaratAhmedabadOffice SuppliesPaperPrime Paper 143First Class52567.370.1510911.326966.444395.17PaidCompleted8"/>
        <s v="ORD-2024-105484542845435CUST-9146Neha GuptaSmall BusinessNorthUttar PradeshNoidaTechnologyCopiersMax Copiers 607Standard Class93722.090.130148.9325155.074993.86PaidCompleted7"/>
        <s v="ORD-2024-105494544145441CUST-5129Rohan MehtaCorporateEastBiharPatnaFurnitureBookcasesPrime Bookcases 402Same Day11072.0101072.01852.62219.39PendingCancelled0"/>
        <s v="ORD-2025-105504594145943CUST-6028Mira DasCorporateSouthTelanganaHyderabadOffice SuppliesArtPro Art 287Second Class33804.270.110271.538272.241999.29PaidCompleted2"/>
        <s v="ORD-2024-105514533045514CUST-8687Mira DasHome OfficeEastOdishaBhubaneswarTechnologyAccessoriesMax Accessories 591Standard Class62126.440.210206.916764.533442.38PaidCompleted184"/>
        <s v="ORD-2024-105524534945349CUST-8172Sneha KapoorConsumerEastJharkhandRanchiFurnitureChairsElite Chairs 314Second Class33148.090.158027.635496.092531.54PaidCompleted0"/>
        <s v="ORD-2025-105534568145687CUST-8861Ananya RaoCorporateEastWest BengalKolkataTechnologyCopiersPro Copiers 246Standard Class8312.5370%1875.181579.17296.01PaidCompleted6"/>
        <s v="ORD-2025-105544577245775CUST-9241Aarav SharmaSmall BusinessWestGujaratAhmedabadOffice SuppliesStoragePro Storage 128First Class91294.110.258735.246620.072115.17PaidCompleted3"/>
        <s v="ORD-2024-105554557745582CUST-2126Arjun BoseConsumerJharkhandRanchiFurnitureFurnishingsPrime Furnishings 892Standard Class41071.220.054070.642831.621239.02PaidCompleted5"/>
        <s v="ORD-2025-105564574945698CUST-7513Ananya RaoSmall BusinessSouthTelanganaHyderabadOffice SuppliesStoragePrime Storage 689Standard Class61042.80.055943.963604.142339.82PaidCompleted-51"/>
        <s v="ORD-2024-105574546645472CUST-1992Neha GuptaConsumerNorthHaryanaGurugramFurnitureTablesClassic Tables 769First Class14426.6604426.663035.21816.23PaidReturned6"/>
        <s v="ORD-2024-105584542045426CUST-8848Vikram IyerHome OfficeNorthHaryanaGurugramTechnologyPhonesPrime Phones 503First Class93769.460.0532228.8824971.367257.52PaidCancelled6"/>
        <s v="ORD-2025-105594590445904CUST-9368Aditi SenCorporateNorthPunjabLudhianaTechnologyMachinesBasic Machines 136First Class83079.950.219711.6814461.85249.88PaidCompleted0"/>
        <s v="ORD-2025-105604593045937CUST-6797Diya PatelCorporateEastBiharPatnaTechnologyCopiersBasic Copiers 512Second Class53277.820.114750.199482.585267.61PaidReturned7"/>
        <s v="ORD-2024-105614530745313CUST-9333Arjun BoseConsumerWestGoaPanajiOffice SuppliesStorageSmart Storage 767Standard Class4282.5301130.12848.62281.5PaidCancelled6"/>
        <s v="ORD-2025-105624585245856CUST-6654Aditi SenConsumerNorthPunjabLudhianaTechnologyCopiersEco Copiers 954First Class4725.2202900.882391.85509.03PendingReturned4"/>
        <s v="ORD-2024-105634542245428CUST-8622Karan MalhotraConsumerNorthPunjabLudhianaOffice SuppliesBindersElite Binders 143Same Day7121.540.2680.62463.49217.13FailedReturned6"/>
        <s v="ORD-2024-105644541845631CUST-8776Arjun BoseCorporateWestGoaPanajiFurnitureTablesClassic Tables 560Standard Class9790.970.25694.984618.331076.65PendingCancelled213"/>
        <s v="ORD-2024-105654560645610CUST-9100Sneha KapoorCorporateSouthAndhra PradeshVijayawadaFurnitureTablesBasic Tables 759First Class2921.340.21474.14968.46505.68PaidCompleted4"/>
        <s v="ORD-2025-105664587645882CUST-5601Mira DasCorporateNorthDelhiNew DelhiTechnologyPhonesPrime Phones 564Standard Class61921.860.29224.937005.22219.73RefundedCancelled6"/>
        <s v="ORD-2024-105674551545523CUST-5246Sneha KapoorSmall BusinessWestMaharashtraMumbaiOffice SuppliesPaperSmart Paper 807Same Day22617.890.14712.23851.91860.29FailedReturned8"/>
        <s v="ORD-2024-105684532845567CUST-3128Arjun BoseHome OfficeNorthUttar PradeshNoidaFurnitureFurnishingsPro Furnishings 108Same Day11374.060.051305.36731.89573.47PaidCompleted239"/>
        <s v="ORD-2024-105694531245315CUST-4604Kabir SinghCorporateNorthPunjabLudhianaTechnologyMachinesClassic Machines 522Same Day13806.30.252854.731968.12886.61PaidCompleted3"/>
        <s v="ORD-2025-105704590845910CUST-2586Rahul VermaHome OfficeWestMaharashtraMumbaiFurnitureFurnishingsElite Furnishings 822Standard Class63251.170.2514630.2611906.362723.9RefundedReturned2"/>
        <s v="ORD-2025-105714588745891CUST-6585Arjun BoseConsumerEastJharkhandRanchiFurnitureFurnishingsMax Furnishings 647Second Class33946.440.258879.496344.572534.92FailedReturned4"/>
        <s v="ORD-2025-105724569845702CUST-3425Priya MenonSmall BusinessNorthUttar PradeshNoidaTechnologyPhonesPrime Phones 89554276.29021381.4513240.218141.24FailedReturned4"/>
        <s v="ORD-2024-105734529345536CUST-8633Diya PatelCorporateNorthDelhiNew DelhiTechnologyPhonesEco Phones 368Standard Class3739.560.21774.941007.4767.54PaidCompleted243"/>
        <s v="ORD-2025-105744592245926CUST-8243Isha NairConsumerSouthAndhra PradeshVijayawadaTechnologyPhonesPro Phones 644Standard Class1573.650573.65322.67250.98PaidCompleted4"/>
        <s v="ORD-2024-105754534245347CUST-9139Diya PatelHome OfficeNorthPunjabLudhianaTechnologyMachinesSmart Machines 566Standard Class41355.805423.24072.441350.76PaidCompleted5"/>
        <s v="ORD-2025-105764572745730CUST-5496Sneha KapoorHome OfficeSouthKeralaKochiFurnitureFurnishingsElite Furnishings 173Same Day41244.820.23983.423174.91808.51FailedReturned3"/>
        <s v="ORD-2024-105774533945345CUST-2228Rohan MehtaHome OfficeBiharPatnaOffice SuppliesBindersSmart Binders 417Standard Class92614.46023530.1419537.793992.35RefundedReturned6"/>
        <s v="ORD-2025-105784589745903CUST-4151Priya MenonCorporateWestMadhya PradeshIndoreFurnitureFurnishingsSmart Furnishings 714Standard Class7268.4501879.151134.9744.25PaidCompleted6"/>
        <s v="ORD-2024-105794534345345CUST-4900Neha GuptaSmall BusinessWestGujaratAhmedabadTechnologyCopiersElite Copiers 682First Class62633.650.0515011.819660.365351.45PaidCompleted2"/>
        <s v="ORD-2024-105804546245467CUST-9617Aarav SharmaSmall BusinessSouthTamil NaduChennaiOffice SuppliesStoragePro Storage 482Same Day13202.4103202.412608.44593.97PaidCompleted5"/>
        <s v="ORD-2025-105814581145729CUST-7958Kabir SinghConsumerSouthKeralaKochiFurnitureChairsPro Chairs 888Standard Class3163.720.15417.49261.67155.82FailedReturned-82"/>
        <s v="ORD-2025-105824587845879CUST-9931Neha GuptaConsumerNorthDelhiNew DelhiOffice SuppliesArtClassic Art 611Second Class44080.95016323.89965.796358.01RefundedReturned1"/>
        <s v="ORD-2024-105834558045585CUST-2088Ananya RaoConsumerEastOdishaBhubaneswarOffice SuppliesArtBasic Art 174First Class5671.2403356.22205.721150.48PendingReturned5"/>
        <s v="ORD-2024-105844535045350CUST-1686Rohan MehtaSmall BusinessEastWest BengalKolkataOffice SuppliesStorageClassic Storage 451First Class12626.840.22101.471217.83883.64FailedReturned0"/>
        <s v="ORD-2024-105854550845573CUST-4894Vikram IyerConsumerEastBiharPatnaOffice SuppliesArtPro Art 172Same Day1984.930.15837.19583.79253.4PendingReturned65"/>
        <s v="ORD-2025-105864583045833CUST-5201Diya PatelSmall BusinessWestMaharashtraMumbaiTechnologyPhonesPrime Phones 744First Class83453.66027629.2822026.485602.8PaidCompleted3"/>
        <s v="ORD-2025-105874599545759CUST-8626Mira DasHome OfficeNorthPunjabLudhianaOffice SuppliesBindersPrime Binders 249Second Class71334.20.27471.526184.321287.2PaidCompleted-236"/>
        <s v="ORD-2025-105884586145869CUST-1013Kabir SinghHome OfficeWestMadhya PradeshIndoreTechnologyAccessoriesEco Accessories 948First Class14253.840.153615.762951.52664.24RefundedCancelled8"/>
        <s v="ORD-2025-105894572745731CUST-3601Aarav SharmaHome OfficeSouthKarnatakaBengaluruTechnologyAccessoriesClassic Accessories 458Second Class84446.360.132013.7920896.8811116.91RefundedCancelled4"/>
        <s v="ORD-2024-105904563245638CUST-7846Rohan MehtaCorporateNorthUttar PradeshNoidaTechnologyPhonesMax Phones 318First Class3524.7501574.251326.12248.13PaidCompleted6"/>
        <s v="ORD-2024-105914544145441CUST-3433Aarav SharmaHome OfficeNorthDelhiNew DelhiFurnitureChairsElite Chairs 372Same Day63430.35020582.115897.654684.45PendingCancelled0"/>
        <s v="ORD-2024-105924534445346CUST-2423Sneha KapoorConsumerSouthKarnatakaBengaluruTechnologyCopiersEco Copiers 324First Class33545.08010635.246031.884603.36FailedReturned2"/>
        <s v="ORD-2024-105934538545360CUST-3559Mira DasConsumerEastWest BengalKolkataTechnologyAccessoriesClassic Accessories 131Same Day84401.410.1529929.5922436.037493.56PaidCompleted-25"/>
        <s v="ORD-2025-105944592745929CUST-2917Arjun BoseHome OfficeNorthUttar PradeshNoidaFurnitureTablesEco Tables 550Second Class94100.110.2527675.7415571.0812104.66PaidCompleted2"/>
        <s v="ORD-2024-105954555445556CUST-6850Karan MalhotraSmall BusinessEastWest BengalKolkataFurnitureChairsBasic Chairs 932First Class33981.76011945.289700.312244.97PaidCompleted2"/>
        <s v="ORD-2025-105964569945704CUST-5566Mira DasCorporateNorthUttar PradeshNoidaTechnologyPhonesClassic Phones 294First Class81825.560.113144.0397643380.03PaidCompleted5"/>
        <s v="ORD-2024-105974539245398CUST-2593Aditi SenConsumerSouthKeralaKochiFurnitureChairsElite Chairs 700Second Class92723.260.2518382.0113108.25273.81PaidCompleted6"/>
        <s v="ORD-2025-105984584645846CUST-6957Aditi SenConsumerSouthTelanganaHyderabadTechnologyCopiersPrime Copiers 969Same Day9274.880.251855.441262.74592.7PaidCompleted0"/>
        <s v="ORD-2024-105994552145528CUST-8498Ananya RaoCorporateEastWest BengalKolkataTechnologyCopiersEco Copiers 268Same Day31490.690.253354.052672.67681.38PaidCompleted7"/>
        <s v="ORD-2024-106004552345525CUST-2612Arjun BoseConsumerNorthPunjabLudhianaTechnologyPhonesPro Phones 588First Class31103.540.252482.971621.72861.25PaidCompleted2"/>
        <s v="ORD-2025-106014578045728CUST-6013Ananya RaoCorporateWestMadhya PradeshIndoreOffice SuppliesStoragePrime Storage 432Same Day33682.7511048.259062.721985.53PaidCompleted-52"/>
        <s v="ORD-2024-106024531745322CUST-8289Ananya RaoHome OfficeEastWest BengalKolkataOffice SuppliesPaperBasic Paper 452Second Class51615.030.26460.123604.032856.09PaidCompleted5"/>
        <s v="ORD-2024-106034558845595CUST-5668Aarav SharmaConsumerEastJharkhandRanchiTechnologyCopiersMax Copiers 477Second Class93423.820.1526192.2220795.555396.67PaidCompleted7"/>
        <s v="ORD-2025-106044566045962CUST-5808Vikram IyerCorporateEastBiharPatnaTechnologyAccessoriesPrime Accessories 300First Class82574.290.0519564.611154.598410.01PendingCancelled302"/>
        <s v="ORD-2025-106054577945694CUST-4526Ananya RaoConsumerWestMadhya PradeshIndoreOffice SuppliesBindersMax Binders 547Same Day31076.303228.91853.231375.67PaidCompleted-85"/>
        <s v="ORD-2025-106064584745851CUST-4447Kabir SinghCorporateWestGoaPanajiFurnitureFurnishingsPro Furnishings 267Second Class51680.0185%7560.046448.051111.99PaidCancelled4"/>
        <s v="ORD-2025-106074571045716CUST-2698Rahul VermaHome OfficeWestMadhya PradeshIndoreTechnologyCopiersMax Copiers 520Same Day33890.810.258754.326238.92515.42PaidCompleted6"/>
        <s v="ORD-2025-106084570445710CUST-6297Sneha KapoorHome OfficeEastBiharPatnaOffice SuppliesStorageMax Storage 424Same Day5954.670.154057.352862.031195.32PaidCompleted6"/>
        <s v="ORD-2024-106094546445466CUST-7690Karan MalhotraHome OfficeWestGoaPanajiFurnitureFurnishingsElite Furnishings 706Second Class92153.75019383.7511667.437716.32PaidCompleted2"/>
        <s v="ORD-2025-106104566545992CUST-4380Sneha KapoorHome OfficeSouthKarnatakaBengaluruFurnitureChairsPro Chairs 908Standard Class74337.48030362.3625065.45296.96PaidCompleted327"/>
        <s v="ORD-2024-106114543245432CUST-2779Karan MalhotraHome OfficeWestMadhya PradeshIndoreFurnitureChairsPro Chairs 712Standard Class13032.950.12729.651715.361014.29PaidCompleted0"/>
        <s v="ORD-2025-106124587645853CUST-6108Ananya RaoSmall BusinessNorthRajasthanJaipurOffice SuppliesBindersMax Binders 785Same Day8655.280.14718.023908.23809.79PaidCompleted-23"/>
        <s v="ORD-2025-106134575345760CUST-5663Aditi SenConsumerOdishaBhubaneswarTechnologyPhonesElite Phones 239Standard Class13844.0103844.012195.791648.22PaidCompleted7"/>
        <s v="ORD-2024-106144557045575CUST-9311Diya PatelHome OfficeWestGujaratAhmedabadTechnologyMachinesBasic Machines 413Same Day93361.30.2522688.7814672.418016.37PaidCompleted5"/>
        <s v="ORD-2024-106154559845341CUST-8154Ananya RaoHome OfficeSouthTelanganaHyderabadFurnitureChairsElite Chairs 140Standard Class83398.320.2520389.9216661.083728.84RefundedCancelled-257"/>
        <s v="ORD-2024-106164556945572CUST-4462Rahul VermaCorporateSouthKeralaKochiOffice SuppliesArtBasic Art 771Second Class23144.380.15904.574337.791322.09PaidCompleted3"/>
        <s v="ORD-2024-106174552045523CUST-4660Kabir SinghConsumerSouthTelanganaHyderabadOffice SuppliesPaperPrime Paper 664Standard Class63925.550.218842.6411840.587002.06PaidCompleted3"/>
        <s v="ORD-2024-106184556445565CUST-9002Mira DasHome OfficeSouthTelanganaHyderabadTechnologyPhonesPro Phones 226Standard Class92741.91024677.1920350.854326.34PaidCompleted1"/>
        <s v="ORD-2024-106194549645503CUST-1057Kabir SinghCorporateNorthRajasthanJaipurFurnitureTablesBasic Tables 684Same Day91870.110.2512623.2410540.82082.44FailedCancelled7"/>
        <s v="ORD-2024-106204561845623CUST-9596Priya MenonCorporateSouthTamil NaduChennaiOffice SuppliesBindersPrime Binders 938First Class14251.260.23401.012917.54483.47RefundedReturned5"/>
        <s v="ORD-2024-106214552245525CUST-6947Vikram IyerConsumerNorthUttar PradeshNoidaTechnologyMachinesClassic Machines 337Standard Class9734.3406609.064946.781662.28PaidCompleted3"/>
        <s v="ORD-2024-106224562445455CUST-7236Aditi SenConsumerWestMaharashtraMumbaiFurnitureChairsMax Chairs 748Same Day51092.845464.23318.092146.11PaidCompleted-169"/>
        <s v="ORD-2025-106234568645694CUST-1127Vikram IyerConsumerEastBiharPatnaOffice SuppliesStorageBasic Storage 934Standard Class42759.010.0510484.246680.153804.09PaidCompleted8"/>
        <s v="ORD-2024-106244551245518CUST-6262Vikram IyerHome OfficeNorthPunjabLudhianaOffice SuppliesStoragePro Storage 509Second Class81359.190.0510329.847512.222817.62PaidCompleted6"/>
        <s v="ORD-2024-106254532145323CUST-5070Neha GuptaHome OfficeEastAssamGuwahatiFurnitureChairsPrime Chairs 765First Class24451.030.058456.965462.852994.11PaidCompleted2"/>
        <s v="ORD-2024-106264564145647CUST-7946Diya PatelCorporateWestRajasthanUdaipurFurnitureChairsElite Chairs 358Same Day3527.670.21266.41983.92282.49PaidCompleted6"/>
        <s v="ORD-2025-106274575345815CUST-1793Sneha KapoorHome OfficeEastAssamGuwahatiTechnologyMachinesElite Machines 971Standard Class81434.13011473.048931.332541.71PendingReturned62"/>
        <s v="ORD-2025-106284570145709CUST-8839Karan MalhotraSmall BusinessSouthKeralaKochiTechnologyPhonesMax Phones 825Second Class22360.020.154012.033142.92869.11PendingCancelled8"/>
        <s v="ORD-2025-106294593545942CUST-6725Ananya RaoHome OfficeEastJharkhandRanchiTechnologyAccessoriesEco Accessories 933Same Day7806.670.055364.364391.29973.07PaidCompleted7"/>
        <s v="ORD-2025-106304591045914CUST-3793Arjun BoseHome OfficeWestGujaratAhmedabadFurnitureTablesMax Tables 908Same Day34198.460.1510706.075927.14778.97PaidCompleted4"/>
        <s v="ORD-2024-106314539145392CUST-6075Priya MenonCorporateEastAssamGuwahatiOffice SuppliesPaperElite Paper 239Standard Class43047.050.110969.389254.461714.92PaidCompleted1"/>
        <s v="ORD-2024-106324539245397CUST-6381Aarav SharmaHome OfficeWestRajasthanUdaipurFurnitureChairsEco Chairs 452Standard Class84362.480.131409.8622523.548886.32PaidCompleted5"/>
        <s v="ORD-2025-106334576245763CUST-4593Sneha KapoorSmall BusinessSouthKarnatakaBengaluruFurnitureFurnishingsSmart Furnishings 721First Class52850.53014252.6511558.312694.34PaidCompleted1"/>
        <s v="ORD-2025-106344576545767CUST-5043Aarav SharmaSmall BusinessSouthTamil NaduChennaiTechnologyAccessoriesBasic Accessories 729Second Class11626.080.151382.17810.03572.14PaidCompleted2"/>
        <s v="ORD-2025-106354566845669CUST-4722Aditi SenConsumerSouthTelanganaHyderabadFurnitureChairsClassic Chairs 220Second Class42427.150.059223.175103.74119.47PaidCompleted1"/>
        <s v="ORD-2024-106364543245437CUST-7931Mira DasCorporateSouthAndhra PradeshVijayawadaFurnitureChairsMax Chairs 305Same Day73122.850.2516394.9610404.175990.79PaidCompleted5"/>
        <s v="ORD-2024-106374556745574CUST-7221Ananya RaoConsumerSouthTamil NaduChennaiOffice SuppliesPaperSmart Paper 872Standard Class81910.310.1512990.1110200.82789.31PaidCompleted7"/>
        <s v="ORD-2024-106384543845438CUST-2594Rahul VermaSmall BusinessWestGoaPanajiTechnologyCopiersMax Copiers 994First Class23192.470.25107.953133.081974.87PaidCompleted0"/>
        <s v="ORD-2024-106394531745322CUST-2111Karan MalhotraCorporateSouthKeralaKochiOffice SuppliesStoragePro Storage 744Second Class33224.320.27738.374626.853111.52FailedReturned5"/>
        <s v="ORD-2024-106404565345657CUST-6829Isha NairSmall BusinessEastOdishaBhubaneswarFurnitureChairsElite Chairs 744Second Class11594.70.051514.961046.17468.79PaidCompleted4"/>
        <s v="ORD-2025-106414567145674CUST-5061Vikram IyerConsumerWestGoaPanajiOffice SuppliesStorageBasic Storage 973First Class11584.120.21267.3923.53343.77PaidCompleted3"/>
        <s v="ORD-2025-106424575645761CUST-7915Karan MalhotraConsumerNorthDelhiNew DelhiFurnitureFurnishingsSmart Furnishings 783Same Day23202.8706405.743561.872843.87PaidCompleted5"/>
        <s v="ORD-2024-106434553345535CUST-1940Isha NairHome OfficeEastAssamGuwahatiOffice SuppliesBindersPrime Binders 287Second Class91275.210.258607.675337.643270.03FailedReturned2"/>
        <s v="ORD-2024-106444541445335CUST-1986Aarav SharmaHome OfficeNorthUttar PradeshNoidaOffice SuppliesLabelsElite Labels 654Standard Class83871.180.1526324.0216277.9610046.06FailedReturned-79"/>
        <s v="ORD-2025-106454575745764CUST-5549Vikram IyerConsumerEastWest BengalKolkataFurnitureChairsPro Chairs 812Standard Class43750.020.0514250.0810914.923335.16PaidCompleted7"/>
        <s v="ORD-2024-106464529545536CUST-2314Kabir SinghConsumerEastBiharPatnaFurnitureChairsBasic Chairs 480Second Class62423.610.113087.497608.895133.22PaidCompleted241"/>
        <s v="ORD-2024-106474555345559CUST-6360Vikram IyerSmall BusinessEastJharkhandRanchiTechnologyMachinesElite Machines 955First Class3729.140.251640.571136.98503.59PaidCompleted6"/>
        <s v="ORD-2025-106484565845901CUST-9942Rohan MehtaSmall BusinessNorthPunjabLudhianaOffice SuppliesArtPrime Art 461First Class82123.810.1514441.9110872.893569.02PaidCompleted243"/>
        <s v="ORD-2024-106494540345406CUST-1808Neha GuptaSmall BusinessSouthAndhra PradeshVijayawadaOffice SuppliesArtPrime Art 301Same Day9703.590.25065.853517.231548.62FailedReturned3"/>
        <s v="ORD-2025-106504588045888CUST-7277Kabir SinghSmall BusinessSouthKeralaKochiTechnologyAccessoriesClassic Accessories 354Standard Class42258.960.256776.883836.242940.64PaidCompleted8"/>
        <s v="ORD-2024-106514539545403CUST-7744Aarav SharmaHome OfficeEastBiharPatnaTechnologyAccessoriesBasic Accessories 210Same Day72648.760.1515760.129931.535828.59FailedReturned8"/>
        <s v="ORD-2025-106524587545908CUST-2660Mira DasSmall BusinessSouthAndhra PradeshVijayawadaOffice SuppliesPaperSmart Paper 364Second Class3598.5501795.65996.72798.93PaidCompleted33"/>
        <s v="ORD-2025-106534573345737CUST-8177Sneha KapoorConsumerNorthUttar PradeshNoidaOffice SuppliesBindersSmart Binders 999Standard Class54320.590.1518362.5111133.977228.54PaidCompleted4"/>
        <s v="ORD-2025-106544575145754CUST-3970Priya MenonSmall BusinessSouthTamil NaduChennaiTechnologyCopiersMax Copiers 356Second Class74457.930.1526524.6820574.35950.38PaidCompleted3"/>
        <s v="ORD-2025-106554594245946CUST-8249Diya PatelCorporateEastBiharPatnaTechnologyMachinesClassic Machines 639Same Day12570.060.22056.051662.39393.66PaidCompleted4"/>
        <s v="ORD-2025-106564589545895CUST-8039Neha GuptaHome OfficeEastWest BengalKolkataFurnitureFurnishingsSmart Furnishings 748Standard Class42151.8208607.285124.013483.27PaidCompleted0"/>
        <s v="ORD-2024-106574547845426CUST-4446Neha GuptaSmall BusinessNorthHaryanaGurugramTechnologyMachinesPro Machines 589Same Day42751.1-0.059903.967696.282207.68PaidCompleted-52"/>
        <s v="ORD-2025-106584587645879CUST-7787Aditi SenHome OfficeEastBiharPatnaOffice SuppliesStorageEco Storage 316Second Class12541.250.220331291.41741.59PaidCompleted3"/>
        <s v="ORD-2025-106594581745820CUST-9074Sneha KapoorConsumerBiharPatnaOffice SuppliesArtEco Art 763First Class72852.42019966.9412690.837276.11RefundedCancelled3"/>
        <s v="ORD-2025-106604567845679CUST-8330Diya PatelCorporateSouthKarnatakaBengaluruTechnologyPhonesPro Phones 356Second Class2444.310.2710.9513.88197.02RefundedCancelled1"/>
        <s v="ORD-2025-106614585345853CUST-5638Arjun BoseSmall BusinessEastJharkhandRanchiTechnologyPhonesBasic Phones 865Same Day44442.910.115994.489224.286770.2PaidCompleted0"/>
        <s v="ORD-2024-106624542945434CUST-4537Sneha KapoorConsumerSouthAndhra PradeshVijayawadaTechnologyMachinesMax Machines 595Second Class7232.501627.5939.9687.6PaidCompleted5"/>
        <s v="ORD-2024-106634530545309CUST-3181Mira DasHome OfficeWestRajasthanUdaipurTechnologyMachinesElite Machines 367Same Day61784.80.19637.927329.292308.63PaidCompleted4"/>
        <s v="ORD-2024-106644541445420CUST-1015Rahul VermaHome OfficeEastJharkhandRanchiTechnologyCopiersBasic Copiers 787Second Class23185.01-0.244777.523152.981624.54PaidCompleted6"/>
        <s v="ORD-2024-106654563345636CUST-2709Mira DasHome OfficeSouthTelanganaHyderabadTechnologyAccessoriesMax Accessories 903Standard Class11908.830.21527.061055.89471.17PaidCompleted3"/>
        <s v="ORD-2025-106664567045670CUST-1197Rahul VermaHome OfficeWestGujaratAhmedabadOffice SuppliesArtMax Art 660Standard Class32110.520.15698.43640.892057.51FailedCancelled0"/>
        <s v="ORD-2024-106674546445469CUST-7758Rohan MehtaSmall BusinessNorthPunjabLudhianaTechnologyCopiersClassic Copiers 908Same Day1279.830.05265.84223.4942.35PaidCompleted5"/>
        <s v="ORD-2025-106684579745804CUST-3912Diya PatelSmall BusinessEastBiharPatnaTechnologyMachinesPro Machines 706Standard Class13959.1403959.143239.53719.61PendingReturned7"/>
        <s v="ORD-2024-106694561745619CUST-4190Mira DasCorporateWestGujaratAhmedabadOffice SuppliesPaperPro Paper 187Second Class5600.460.22401.841873.11528.73PaidCompleted2"/>
        <s v="ORD-2024-106704537545383CUST-7568Ananya RaoHome OfficeWestMaharashtraMumbaiFurnitureTablesClassic Tables 606Second Class41700.720.255102.163226.451875.71PaidCompleted8"/>
        <s v="ORD-2025-106714569045694CUST-5604Sneha KapoorCorporateNorthUttar PradeshNoidaFurnitureTablesSmart Tables 835Standard Class8857.860.16176.593560.962615.63PaidCompleted4"/>
        <s v="ORD-2024-106724537345378CUST-3293Aditi SenHome OfficeWestGoaPanajiTechnologyCopiersClassic Copiers 583Second Class93649.510.0531203.3117738.1313465.18PaidCompleted5"/>
        <s v="ORD-2024-106734553945540CUST-8180Aditi SenCorporateWestMadhya PradeshIndoreFurnitureChairsClassic Chairs 460Standard Class52528.530.0512010.527864.614145.91PaidReturned1"/>
        <s v="ORD-2025-106744570145704CUST-2807Arjun BoseSmall BusinessWestRajasthanUdaipurFurnitureBookcasesClassic Bookcases 488Second Class44072.90.1513847.868471.785376.08PaidCompleted3"/>
        <s v="ORD-2024-106754543045433CUST-4081Vikram IyerCorporateEastJharkhandRanchiTechnologyAccessoriesBasic Accessories 944Second Class11033.7101033.71630.82402.89PendingReturned3"/>
        <s v="ORD-2025-106764584445818CUST-5061Aarav SharmaConsumerNorthRajasthanJaipurFurnitureFurnishingsEco Furnishings 217Same Day3963.2602889.781811.231078.55PaidCompleted-26"/>
        <s v="ORD-2025-106774591145918CUST-9212Rahul VermaSmall BusinessNorthDelhiNew DelhiTechnologyPhonesSmart Phones 967Same Day73411.210.1520296.714920.875375.83PaidCompleted7"/>
        <s v="ORD-2024-106784546545470CUST-4655Isha NairHome OfficeSouthKarnatakaBengaluruFurnitureChairsSmart Chairs 610Same Day72623.48018364.3615445.812918.55PaidCompleted5"/>
        <s v="ORD-2024-106794562045627CUST-1674Kabir SinghCorporateSouthKarnatakaBengaluruFurnitureTablesPrime Tables 123Second Class92763.610.1521141.6211676.339465.29PaidCompleted7"/>
        <s v="ORD-2025-106804588545892CUST-2897Rohan MehtaCorporateNorthPunjabLudhianaTechnologyCopiersSmart Copiers 579Same Day41410.5770%5360.173881.511478.66RefundedCancelled7"/>
        <s v="ORD-2024-106814544145448CUST-1136Kabir SinghCorporateSouthTamil NaduChennaiTechnologyAccessoriesEco Accessories 658First Class43700.24014800.9612048.392752.57PaidCompleted7"/>
        <s v="ORD-2024-106824547745483CUST-1376Vikram IyerCorporateNorthDelhiNew DelhiFurnitureTablesSmart Tables 777Second Class51200.2706001.354182.991818.36PaidCancelled6"/>
        <s v="ORD-2025-106834569345779CUST-1553Ananya RaoCorporateNorthHaryanaGurugramOffice SuppliesStorageEco Storage 861Same Day32590.787383.724113.663270.06PaidCompleted86"/>
        <s v="ORD-2025-106844585845862CUST-5704Arjun BoseSmall BusinessSouthTelanganaHyderabadFurnitureFurnishingsEco Furnishings 875Second Class61646.450.27902.965512.032390.93RefundedCancelled4"/>
        <s v="ORD-2025-106854585945859CUST-6738Isha NairHome OfficeSouthTamil NaduChennaiFurnitureBookcasesPrime Bookcases 784First Class74396.650.224621.2417155.487465.76RefundedCancelled0"/>
        <s v="ORD-2025-106864593145933CUST-2586Neha GuptaCorporateWestGoaPanajiOffice SuppliesArtClassic Art 380Standard Class9818.150.556627.015606.791020.22FailedCancelled2"/>
        <s v="ORD-2024-106874537645384CUST-3127Sneha KapoorHome OfficeSouthTamil NaduChennaiTechnologyCopiersPro Copiers 502Standard Class22349.1304698.262654.922043.34PaidCompleted8"/>
        <s v="ORD-2025-106884593845943CUST-9347Mira DasHome OfficeNorthPunjabLudhianaFurnitureTablesPrime Tables 604First Class4172.050688.2497.68190.52FailedCancelled5"/>
        <s v="ORD-2025-106894571445715CUST-8575Neha GuptaHome OfficeNorthHaryanaGurugramOffice SuppliesArtBasic Art 798Second Class63037.660.1515492.0712581.232910.84PaidCompleted1"/>
        <s v="ORD-2024-106904542245571CUST-4382Rohan MehtaSmall BusinessNorthPunjabLudhianaFurnitureTablesElite Tables 717Standard Class9489.580.153745.292302.651442.64FailedCancelled149"/>
        <s v="ORD-2024-106914554645550CUST-6815Sneha KapoorCorporateSouthTamil NaduChennaiOffice SuppliesArtMax Art 725Standard Class4865.6303462.522797.29665.23FailedReturned4"/>
        <s v="ORD-2024-106924564145642CUST-7309Rohan MehtaConsumerEastOdishaBhubaneswarTechnologyCopiersSmart Copiers 456Second Class61538.10.058767.175098.23668.97PaidCompleted1"/>
        <s v="ORD-2025-106934578745940CUST-9531Isha NairCorporateSouthKarnatakaBengaluruFurnitureFurnishingsPrime Furnishings 883Second Class42365.680.18516.455903.812612.64PaidCompleted153"/>
        <s v="ORD-2025-106944572045758CUST-6032Arjun BoseConsumerSouthTamil NaduChennaiFurnitureBookcasesSmart Bookcases 828Second Class34149.770.0511826.848035.963790.88PaidCompleted38"/>
        <s v="ORD-2025-106954566545908CUST-8025Isha NairConsumerSouthAndhra PradeshVijayawadaOffice SuppliesStorageClassic Storage 291First Class52736.240.1511629.029627.212001.81PaidCompleted243"/>
        <s v="ORD-2024-106964547445298CUST-6257Aarav SharmaConsumerWestMadhya PradeshIndoreTechnologyMachinesPrime Machines 102Standard Class4257.3901029.56626.33403.23PaidCompleted-176"/>
        <s v="ORD-2025-106974592245925CUST-7812Isha NairSmall BusinessSouthKeralaKochiTechnologyPhonesClassic Phones 84241178.840.253536.522102.411363.28PaidCompleted3"/>
        <s v="ORD-2025-106984571745841CUST-6205Arjun BoseCorporateSouthAndhra PradeshVijayawadaOffice SuppliesLabelsMax Labels 970First Class7567.152977.541849.31128.24RefundedReturned124"/>
        <s v="ORD-2024-106994554945549CUST-5357Mira DasCorporateNorthRajasthanJaipurTechnologyMachinesClassic Machines 648Standard Class84081.660.1528208.123751.914003.38PaidReturned0"/>
        <s v="ORD-2024-107004545445454CUST-9802Arjun BoseSmall BusinessSouthKarnatakaBengaluruFurnitureBookcasesMax Bookcases 565Standard Class91400.110.259450.747798.561652.18PaidCompleted0"/>
        <s v="ORD-2024-107014555345556CUST-5646Neha GuptaCorporateEastWest BengalKolkataTechnologyMachinesBasic Machines 220Standard Class33055.90.157792.554691.733100.82PaidCompleted3"/>
        <s v="ORD-2024-107024541245416CUST-7171Rohan MehtaSmall BusinessWestGujaratAhmedabadOffice SuppliesArtPro Art 151Same Day71224.9408574.586685.811888.77PaidReturned4"/>
        <s v="ORD-2025-107034569045694CUST-5231Karan MalhotraSmall BusinessWestRajasthanUdaipurFurnitureTablesPro Tables 980Second Class3997.340.12692.821820.08872.74PaidCompleted4"/>
        <s v="ORD-2024-107044558445585CUST-8734Aditi SenCorporateNorthRajasthanJaipurFurnitureTablesClassic Tables 997First Class11150.030.11035.03854.35180.68PaidCompleted1"/>
        <s v="ORD-2024-107054536445371CUST-4916Priya MenonHome OfficeSouthTamil NaduChennaiFurnitureBookcasesMax Bookcases 73812825.630.152401.791820.34581.45PaidCompleted7"/>
        <s v="ORD-2024-107064554345549CUST-3289Rohan MehtaConsumerNorthRajasthanJaipurOffice SuppliesBindersMax Binders 411Standard Class53371.750.0516015.8111352.384663.43PaidCompleted6"/>
        <s v="ORD-2024-107074546745471CUST-4928Isha NairSmall BusinessEastOdishaBhubaneswarOffice SuppliesPaperMax Paper 343Same Day12112.750.11901.481354.28547.2PaidCompleted4"/>
        <s v="ORD-2025-107084583245834CUST-4902Vikram IyerConsumerNorthRajasthanJaipurTechnologyAccessoriesPro Accessories 485Same Day53722.660.5516751.9711678.325073.65PaidCompleted2"/>
        <s v="ORD-2025-107094573645742CUST-6504Sneha KapoorConsumerEastAssamGuwahatiFurnitureBookcasesElite Bookcases 113First Class44357.660.0516559.1113233.793325.32PaidCompleted6"/>
        <s v="ORD-2025-107104567645680CUST-8036Kabir SinghHome OfficeNorthPunjabLudhianaTechnologyPhonesEco Phones 787Same Day71363.040.158110.096417.321692.77PaidCancelled4"/>
        <s v="ORD-2024-107114548545492CUST-7199Vikram IyerCorporateNorthPunjabLudhianaOffice SuppliesArtSmart Art 279Second Class51559.160.057406.015941.741464.27PaidCompleted7"/>
        <s v="ORD-2025-107124569045690CUST-6176Kabir SinghCorporateEastWest BengalKolkataTechnologyMachinesBasic Machines 172First Class14326.750.054110.412394.141716.27PendingReturned0"/>
        <s v="ORD-2024-107134533245340CUST-5127Isha NairHome OfficeWestMadhya PradeshIndoreFurnitureChairsSmart Chairs 259First Class71382.8609680.026876.662803.36PaidCompleted8"/>
        <s v="ORD-2025-107144581445818CUST-2548Mira DasConsumerWestRajasthanUdaipurTechnologyMachinesPro Machines 987Second Class1289.970.25217.48132.1385.35PaidCompleted4"/>
        <s v="ORD-2025-107154573845739CUST-9902Karan MalhotraHome OfficeNorthDelhiNew DelhiTechnologyCopiersPro Copiers 206Standard Class92075.02018675.1813974.74700.48PaidCompleted1"/>
        <s v="ORD-2025-107164589145896CUST-7446Priya MenonConsumerNorthHaryanaGurugramFurnitureChairsMax Chairs 372Second Class72843.09019901.6315492.034409.6RefundedCancelled5"/>
        <s v="ORD-2025-107174589545900CUST-7540Diya PatelSmall BusinessNorthHaryanaGurugramTechnologyPhonesBasic Phones 496First Class13388.020.152879.821824.881054.94PaidCompleted5"/>
        <s v="ORD-2025-107184600145945CUST-8351Kabir SinghSmall BusinessNorthHaryanaGurugramTechnologyMachinesPrime Machines 612Standard Class92598.920.218712.2211852.226860PendingCancelled-56"/>
        <s v="ORD-2024-107194554145544CUST-3918Mira DasConsumerWestMaharashtraMumbaiOffice SuppliesArtSmart Art 866Same Day31972.270.24733.453672.321061.13PaidCompleted3"/>
        <s v="ORD-2025-107204590845909CUST-3190Kabir SinghCorporateWestGujaratAhmedabadOffice SuppliesArtPro Art 447Same Day22372.410.23795.862264.921530.94PaidCompleted1"/>
        <s v="ORD-2024-107214548945489CUST-1991Aditi SenHome OfficeWestMadhya PradeshIndoreTechnologyCopiersSmart Copiers 196Same Day44479.920.1515231.7312451.462780.27PaidCompleted0"/>
        <s v="ORD-2025-107224582745831CUST-7606Sneha KapoorConsumerSouthKarnatakaBengaluruTechnologyCopiersPro Copiers 532First Class52729.95013649.7510288.033361.72PaidCompleted4"/>
        <s v="ORD-2024-107234557245575CUST-8844Vikram IyerConsumerEastWest BengalKolkataFurnitureChairsEco Chairs 442Second Class9481.514333.592533.591800RefundedCancelled3"/>
        <s v="ORD-2025-107244593645943CUST-4335Kabir SinghHome OfficeEastJharkhandRanchiTechnologyAccessoriesEco Accessories 364Standard Class62391.930.05136349589.814044.19FailedReturned7"/>
        <s v="ORD-2024-107254533245338CUST-5891Karan MalhotraConsumerWestGoaPanajiFurnitureFurnishingsElite Furnishings 921Second Class3253.430760.29497.77262.52PaidCompleted6"/>
        <s v="ORD-2025-107264593545942CUST-6371Priya MenonCorporateSouthKarnatakaBengaluruFurnitureTablesMax Tables 309Second Class72134.73014943.118521.56421.61PaidCompleted7"/>
        <s v="ORD-2024-107274530845314CUST-6655Kabir SinghHome OfficeWestGujaratAhmedabadTechnologyPhonesPro Phones 857Standard Class520180.280725379.222692.78PendingReturned6"/>
        <s v="ORD-2024-107284557845578CUST-6492Aarav SharmaSmall BusinessEastAssamGuwahatiTechnologyAccessoriesMax Accessories 567Second Class83730.660.0528353.0219257.859095.17PaidCompleted0"/>
        <s v="ORD-2024-107294529545474CUST-1154Sneha KapoorSmall BusinessSouthKarnatakaBengaluruTechnologyMachinesMax Machines 200First Class12363.020.152008.571194.83813.74PaidCompleted179"/>
        <s v="ORD-2025-107304579445802CUST-8713Ananya RaoCorporateSouthTamil NaduChennaiTechnologyMachinesPro Machines 563Same Day61810.630.159234.215516.523717.69PaidCompleted8"/>
        <s v="ORD-2025-107314582745832CUST-6765Arjun BoseConsumerEastWest BengalKolkataOffice SuppliesArtElite Art 696Second Class4782.010.152658.832226.97431.86RefundedReturned5"/>
        <s v="ORD-2024-107324536845370CUST-6849Ananya RaoCorporateEastOdishaBhubaneswarOffice SuppliesBindersEco Binders 178First Class44376.680.115756.0510245.445510.61PaidCompleted2"/>
        <s v="ORD-2024-107334562445632CUST-4973Arjun BoseSmall BusinessNorthPunjabLudhianaTechnologyPhonesMax Phones 678Standard Class62464.63014787.788596.656191.13PaidCompleted8"/>
        <s v="ORD-2024-107344546445471CUST-2394Aarav SharmaHome OfficeNorthRajasthanJaipurFurnitureFurnishingsClassic Furnishings 582First Class92797.96025181.6415337.99843.74PaidCompleted7"/>
        <s v="ORD-2024-107354552845528CUST-5406Ananya RaoSmall BusinessNorthRajasthanJaipurTechnologyAccessoriesClassic Accessories 981First Class42761.860.28837.956157.272680.68PaidCompleted0"/>
        <s v="ORD-2024-107364551545523CUST-1963Mira DasConsumerWestMaharashtraMumbaiFurnitureTablesClassic Tables 534Standard Class61515.790.27275.796152.871122.92PaidCompleted8"/>
        <s v="ORD-2024-107374563245547CUST-9017Aditi SenConsumerWestMaharashtraMumbaiFurnitureChairsPro Chairs 383Second Class9290.750.12355.081350.031005.05PaidCompleted-85"/>
        <s v="ORD-2024-107384533245332CUST-7967Isha NairHome OfficeWestMaharashtraMumbaiFurnitureChairsMax Chairs 845Same Day6601.5203609.122645.5963.62PaidCompleted0"/>
        <s v="ORD-2025-107394570845710CUST-5334Priya MenonCorporateSouthKeralaKochiOffice SuppliesPaperPrime Paper 307First Class12188.1902188.191298.84889.35PaidCompleted2"/>
        <s v="ORD-2024-107404562945636CUST-5846Neha GuptaCorporateNorthRajasthanJaipurTechnologyPhonesBasic Phones 859Standard Class52393.860.0511370.847469.583901.26PaidCompleted7"/>
        <s v="ORD-2024-107414538445384CUST-7932Sneha KapoorSmall BusinessWestMaharashtraMumbaiFurnitureChairsEco Chairs 883First Class425830.19298.86548.52750.3PaidCompleted0"/>
        <s v="ORD-2025-107424577045772CUST-3285Isha NairHome OfficeSouthTamil NaduChennaiFurnitureChairsMax Chairs 706Second Class32951.127082.695596.341486.35PaidCancelled2"/>
        <s v="ORD-2024-107434558045587CUST-6368Karan MalhotraCorporateEastOdishaBhubaneswarOffice SuppliesPaperPrime Paper 768Standard Class42260.9509043.85913.383130.42PaidCompleted7"/>
        <s v="ORD-2025-107444570045702CUST-6231Sneha KapoorConsumerNorthUttar PradeshNoidaOffice SuppliesArtBasic Art 764Standard Class6491.40.252211.31735.64475.66PaidCompleted2"/>
        <s v="ORD-2025-107454588645889CUST-2021Mira DasHome OfficeNorthPunjabLudhianaOffice SuppliesBindersPrime Binders 181First Class52701.890.112158.510260.071898.43PaidCancelled3"/>
        <s v="ORD-2024-107464558945593CUST-1493Mira DasSmall BusinessEastAssamGuwahatiTechnologyCopiersMax Copiers 866Standard Class3723.590.21736.621059.52677.1PaidCompleted4"/>
        <s v="ORD-2025-107474566145931CUST-2314Aarav SharmaHome OfficeEastWest BengalKolkataOffice SuppliesPaperPro Paper 662Standard Class42583.190.28266.216236.322029.89PaidCompleted270"/>
        <s v="ORD-2024-107484541345419CUST-8416Isha NairHome OfficeEastOdishaBhubaneswarOffice SuppliesPaperClassic Paper 388Same Day81473.830.1510022.045576.984445.06PaidCompleted6"/>
        <s v="ORD-2024-107494544245442CUST-3103Diya PatelHome OfficeNorthHaryanaGurugramTechnologyPhonesPro Phones 765Second Class13848.040.252886.032064.83821.2PaidCompleted0"/>
        <s v="ORD-2024-107504537245376CUST-4457Aditi SenHome OfficeEastAssamGuwahatiTechnologyMachinesClassic Machines 543Standard Class11716.70.151459.191055.79403.4PaidCompleted4"/>
        <s v="ORD-2025-107514581045810CUST-7036Aarav SharmaHome OfficeSouthTelanganaHyderabadTechnologyAccessoriesMax Accessories 291First Class83925.930.1526696.3222724.523971.8PaidCompleted0"/>
        <s v="ORD-2025-107524585645857CUST-8512Priya MenonHome OfficeUttar PradeshNoidaTechnologyMachinesEco Machines 41432963.250.058445.266937.61507.66PaidCompleted1"/>
        <s v="ORD-2024-107534537545378CUST-6345Aditi SenCorporateWestGujaratAhmedabadOffice SuppliesStorageBasic Storage 273First Class52465.220.0511709.798372.293337.5PaidCompleted3"/>
        <s v="ORD-2024-107544551545573CUST-4505Aditi SenCorporateNorthDelhiNew DelhiFurnitureFurnishingsElite Furnishings 588Second Class31017.220.152593.911848.48745.43FailedReturned58"/>
        <s v="ORD-2025-107554581245812CUST-7960Neha GuptaCorporateSouthKeralaKochiOffice SuppliesStorageElite Storage 857Standard Class4891.340.252674.022207.57466.45PaidCompleted0"/>
        <s v="ORD-2025-107564585845862CUST-3365Priya MenonHome OfficeWestMadhya PradeshIndoreOffice SuppliesStoragePrime Storage 183Second Class52481.740.29926.967994.981931.98PaidCompleted4"/>
        <s v="ORD-2024-107574559245597CUST-1557Rohan MehtaConsumerNorthRajasthanJaipurTechnologyAccessoriesSmart Accessories 362Same Day72177.10.212191.7610457.491734.27PaidReturned5"/>
        <s v="ORD-2025-107584587045872CUST-3058Aditi SenSmall BusinessSouthKeralaKochiFurnitureBookcasesClassic Bookcases 310Standard Class31904.780.254285.762386.331899.43FailedCancelled2"/>
        <s v="ORD-2024-107594541445422CUST-6076Aarav SharmaSmall BusinessSouthKarnatakaBengaluruFurnitureChairsPrime Chairs 721Standard Class14166.9104166.913412.63754.28PaidCompleted8"/>
        <s v="ORD-2024-107604549245499CUST-2098Arjun BoseHome OfficeSouthKarnatakaBengaluruFurnitureTablesPrime Tables 797Second Class53986.010.2514947.549438.465509.08PaidCompleted7"/>
        <s v="ORD-2024-107614553245537CUST-7193Aditi SenHome OfficeEastAssamGuwahatiOffice SuppliesArtMax Art 926Second Class43365.53013462.127600.635861.49PendingReturned5"/>
        <s v="ORD-2025-107624589645900CUST-8948Isha NairConsumerSouthKarnatakaBengaluruTechnologyMachinesMax Machines 364First Class32489.1207467.365010.612456.75PaidCompleted4"/>
        <s v="ORD-2024-107634529245296CUST-6921Diya PatelCorporateWestMadhya PradeshIndoreTechnologyMachinesClassic Machines 122Second Class23694.120.25910.594775.441135.15RefundedReturned4"/>
        <s v="ORD-2025-107644589245894CUST-4086Diya PatelConsumerNorthRajasthanJaipurFurnitureFurnishingsElite Furnishings 169Same Day62742.48016454.8812081.544373.34PaidCompleted2"/>
        <s v="ORD-2025-107654576045760CUST-5174Priya MenonCorporateSouthKeralaKochiFurnitureBookcasesPro Bookcases 615First Class644140.0525159.821606.833552.97PaidCompleted0"/>
        <s v="ORD-2025-107664583745841CUST-8747Vikram IyerCorporateEastJharkhandRanchiOffice SuppliesLabelsMax Labels 136First Class3608.1401824.421214.87609.55PaidCompleted4"/>
        <s v="ORD-2024-107674555245559CUST-3156Mira DasCorporateWestGujaratAhmedabadOffice SuppliesArtPrime Art 380Second Class92307.960.216617.319195.737421.58PaidCancelled7"/>
        <s v="ORD-2024-107684541545418CUST-2043Ananya RaoHome OfficeNorthUttar PradeshNoidaOffice SuppliesBindersClassic Binders 234Standard Class11244.580.25933.43583.09350.34PaidCompleted3"/>
        <s v="ORD-2025-107694574945751CUST-8808Sneha KapoorHome OfficeEastJharkhandRanchiOffice SuppliesPaperClassic Paper 280Same Day53234.240.114554.0811166.843387.24PaidCompleted2"/>
        <s v="ORD-2024-107704542345425CUST-1293Priya MenonHome OfficeWestGoaPanajiFurnitureBookcasesClassic Bookcases 922Same Day33612.750.258128.695071.663057.03PaidCompleted2"/>
        <s v="ORD-2024-107714533745339CUST-8384Neha GuptaConsumerNorthUttar PradeshNoidaTechnologyCopiersEco Copiers 396First Class48633106.82376.62730.18PaidCompleted2"/>
        <s v="ORD-2024-107724548545487CUST-7861Ananya RaoConsumerNorthHaryanaGurugramTechnologyMachinesBasic Machines 401Second Class42131.416394.233520.692873.54PaidCompleted2"/>
        <s v="ORD-2025-107734585345857CUST-8422Diya PatelConsumerSouthTamil NaduChennaiFurnitureChairsBasic Chairs 279Same Day13903.220.053708.062760.29947.77PendingCancelled4"/>
        <s v="ORD-2025-107744570945709CUST-4766Karan MalhotraHome OfficeWestGujaratAhmedabadTechnologyPhonesBasic Phones 75342945.070.29424.226178.923245.3PaidCompleted0"/>
        <s v="ORD-2025-107754584645876CUST-1182Kabir SinghConsumerWestRajasthanUdaipurTechnologyMachinesSmart Machines 78991076.750.27752.64689.33063.3PaidCompleted30"/>
        <s v="ORD-2024-107764539645404CUST-4461Arjun BoseConsumerNorthHaryanaGurugramTechnologyAccessoriesElite Accessories 312Standard Class83956.120.2523736.7213890.99845.82PaidCompleted8"/>
        <s v="ORD-2025-107774587545821CUST-9690Aditi SenSmall BusinessNorthRajasthanJaipurTechnologyCopiersEco Copiers 528Second Class73857.13026999.9117815.989183.93PaidCompleted-54"/>
        <s v="ORD-2024-107784538445328CUST-6879Kabir SinghSmall BusinessWestMadhya PradeshIndoreTechnologyAccessoriesElite Accessories 226Second Class41489.740.155065.123530.121535FailedCancelled-56"/>
        <s v="ORD-2024-107794549745497CUST-4714Karan MalhotraSmall BusinessNorthHaryanaGurugramTechnologyCopiersPro Copiers 298Second Class41676.8806707.525672.571034.95PaidCompleted0"/>
        <s v="ORD-2024-107804530645311CUST-7547Priya MenonSmall BusinessSouthAndhra PradeshVijayawadaFurnitureChairsPrime Chairs 331Standard Class43153.540.0511983.458572.93410.55PaidCompleted5"/>
        <s v="ORD-2024-107814550845514CUST-3288Diya PatelSmall BusinessWestRajasthanUdaipurFurnitureChairsClassic Chairs 798Same Day4426.430.21364.58978.16386.42PaidCompleted6"/>
        <s v="ORD-2024-107824532445332CUST-8597Karan MalhotraHome OfficeWestRajasthanUdaipurOffice SuppliesLabelsClassic Labels 204First Class3383.40.25862.65603.73258.92PendingReturned8"/>
        <s v="ORD-2025-107834573045738CUST-9085Mira DasCorporateEastWest BengalKolkataTechnologyCopiersBasic Copiers 254Standard Class2669.630.151138.37797.34341.03PaidCompleted8"/>
        <s v="ORD-2024-107844545045450CUST-7746Aarav SharmaSmall BusinessEastBiharPatnaOffice SuppliesArtBasic Art 709Second Class12581.930.052452.831906.7546.13PaidCompleted0"/>
        <s v="ORD-2025-107854593445935CUST-3119Priya MenonCorporateNorthPunjabLudhianaTechnologyCopiersMax Copiers 551First Class4418.180.051589.081084.66504.42PaidCompleted1"/>
        <s v="ORD-2024-107864543545441CUST-7518Diya PatelSmall BusinessNorthHaryanaGurugramOffice SuppliesStorageEco Storage 183Same Day23012.940.254519.413504.161275.55FailedCancelled6"/>
        <s v="ORD-2025-107874584445846CUST-1343Ananya RaoCorporateNorthRajasthanJaipurFurnitureFurnishingsPro Furnishings 2334715.450.052718.712065.05653.66RefundedReturned2"/>
        <s v="ORD-2024-107884554745553CUST-7548Ananya RaoHome OfficeEastBiharPatnaOffice SuppliesPaperPrime Paper 878Second Class23718.770.057065.664915.272150.39PaidCompleted6"/>
        <s v="ORD-2024-107894550545330CUST-3631Isha NairCorporateNorthUttar PradeshNoidaFurnitureChairsSmart Chairs 353Standard Class82487.640.117911.0111546.056364.96FailedReturned-175"/>
        <s v="ORD-2025-107904572345724CUST-1453Priya MenonHome OfficeRajasthanUdaipurTechnologyCopiersSmart Copiers 408Same Day43537.48014149.929466.514683.41PaidCompleted1"/>
        <s v="ORD-2024-107914544345445CUST-1951Rahul VermaCorporateSouthAndhra PradeshVijayawadaOffice SuppliesArtClassic Art 781Standard Class8667.590.24272.583328.92943.66PaidCompleted2"/>
        <s v="ORD-2024-107924556745571CUST-6300Rahul VermaHome OfficeSouthKarnatakaBengaluruFurnitureBookcasesEco Bookcases 144Same Day81558.770.259352.625269.414083.21PaidCompleted4"/>
        <s v="ORD-2025-107934581245816CUST-1417Arjun BoseSmall BusinessEastAssamGuwahatiFurnitureFurnishingsElite Furnishings 852Second Class13501.120.22800.91735.981064.92PaidReturned4"/>
        <s v="ORD-2024-107944544045446CUST-5421Vikram IyerCorporateNorthRajasthanJaipurTechnologyCopiersBasic Copiers 238Second Class54302.32021511.615408.476103.13PaidCompleted6"/>
        <s v="ORD-2025-107954583045832CUST-2829Sneha KapoorCorporateEastAssamGuwahatiOffice SuppliesPaperElite Paper 847Standard Class9951.550.157279.364870.392408.97PaidCompleted2"/>
        <s v="ORD-2024-107964550345503CUST-6529Diya PatelHome OfficeEastOdishaBhubaneswarTechnologyCopiersPro Copiers 653Same Day92894.66026051.9416883.599168.35RefundedCancelled0"/>
        <s v="ORD-2024-107974537445381CUST-3126Rohan MehtaSmall BusinessSouthAndhra PradeshVijayawadaTechnologyMachinesElite Machines 459First Class61894.440.159661.646303.773357.87PaidCompleted7"/>
        <s v="ORD-2024-107984540045404CUST-3991Aarav SharmaConsumerEastOdishaBhubaneswarOffice SuppliesBindersElite Binders 764First Class81714.37013714.9610550.473164.49FailedCancelled4"/>
        <s v="ORD-2025-107994584945907CUST-7553Aditi SenCorporateNorthDelhiNew DelhiFurnitureFurnishingsClassic Furnishings 348Standard Class91706.05015354.459656.55697.95PaidCompleted58"/>
        <s v="ORD-2024-108004557545582CUST-8527Isha NairHome OfficeNorthHaryanaGurugramTechnologyAccessoriesSmart Accessories 4875967.410.054595.23887.41707.79PaidReturned7"/>
        <s v="ORD-2024-108014535245358CUST-5015Vikram IyerSmall BusinessWestMaharashtraMumbaiOffice SuppliesStorageElite Storage 825Second Class64163.720.1521234.9716736.094498.88PaidCompleted6"/>
        <s v="ORD-2025-108024593845945CUST-3344Aarav SharmaHome OfficeEastOdishaBhubaneswarTechnologyAccessoriesPro Accessories 500Second Class33372.210.28093.36052.432040.87PendingCancelled7"/>
        <s v="ORD-2025-108034570445704CUST-5866Rohan MehtaSmall BusinessEastAssamGuwahatiFurnitureFurnishingsPro Furnishings 909Second Class61441.9108651.465254.623396.84FailedReturned0"/>
        <s v="ORD-2024-108044563545639CUST-7180Rohan MehtaConsumerJharkhandRanchiOffice SuppliesLabelsBasic Labels 359First Class14306.6504306.652568.821737.83PaidCompleted4"/>
        <s v="ORD-2025-108054593945918CUST-8745Rahul VermaHome OfficeSouthTelanganaHyderabadFurnitureFurnishingsEco Furnishings 541Standard Class12050.620.051948.091507.08441.01PaidCompleted-21"/>
        <s v="ORD-2025-108064575345842CUST-2098Priya MenonHome OfficeEastAssamGuwahatiOffice SuppliesBindersClassic Binders 103Second Class22030.060.253045.092601.09444PaidCompleted89"/>
        <s v="ORD-2024-108074554645611CUST-3704Isha NairHome OfficeNorthRajasthanJaipurTechnologyCopiersMax Copiers 560Standard Class13665.970.22932.781900.351032.43FailedCancelled65"/>
        <s v="ORD-2025-108084569545696CUST-5884Karan MalhotraSmall BusinessSouthTelanganaHyderabadOffice SuppliesLabelsSmart Labels 436Standard Class22432.980.14379.363723.93655.43PaidCompleted1"/>
        <s v="ORD-2025-108094590045897CUST-7503Aarav SharmaSmall BusinessSouthTamil NaduChennaiFurnitureFurnishingsPro Furnishings 386First Class7977.280.25472.774477.33995.44PaidCompleted-3"/>
        <s v="ORD-2025-108104583345833CUST-6973Arjun BoseSmall BusinessPunjabLudhianaOffice SuppliesBindersEco Binders 601Second Class61366.130.17377.15085.212291.89PaidCompleted0"/>
        <s v="ORD-2024-108114538545508CUST-4653Kabir SinghHome OfficeWestGujaratAhmedabadTechnologyCopiersPro Copiers 867First Class13151.850.252363.891471.51892.38PaidCompleted123"/>
        <s v="ORD-2024-108124563845645CUST-3303Rohan MehtaHome OfficeNorthHaryanaGurugramTechnologyAccessoriesEco Accessories 122First Class21610.750.22577.21475.871101.33PaidCompleted7"/>
        <s v="ORD-2024-108134545845463CUST-5754Sneha KapoorSmall BusinessEastJharkhandRanchiFurnitureTablesBasic Tables 127First Class82228.47017827.7614122.133705.63PaidCompleted5"/>
        <s v="ORD-2025-108144575345757CUST-7848Rohan MehtaConsumerEastOdishaBhubaneswarFurnitureBookcasesElite Bookcases 988Standard Class21337.6702675.341595.871079.47PaidCompleted4"/>
        <s v="ORD-2025-108154587545880CUST-9048Arjun BoseConsumerWestMadhya PradeshIndoreOffice SuppliesLabelsSmart Labels 126First Class22375.940.253563.912639.7924.21PaidCompleted5"/>
        <s v="ORD-2024-108164538345390CUST-2951Diya PatelConsumerEastOdishaBhubaneswarTechnologyMachinesMax Machines 569Standard Class7715.810.154259.073130.321128.75PendingCancelled7"/>
        <s v="ORD-2024-108174562345626CUST-3072Rahul VermaSmall BusinessEastJharkhandRanchiFurnitureFurnishingsBasic Furnishings 306First Class1874.30.1786.87498.5288.37PaidCompleted3"/>
        <s v="ORD-2025-108184575245752CUST-2221Sneha KapoorConsumerEastBiharPatnaOffice SuppliesBindersClassic Binders 873Standard Class61829.690.258233.64713.793519.81PaidCompleted0"/>
        <s v="ORD-2024-108194556445422CUST-3943Priya MenonSmall BusinessWestMaharashtraMumbaiOffice SuppliesLabelsPro Labels 611First Class81981.04-0.1412678.6610088.652590.01PaidCompleted-142"/>
        <s v="ORD-2024-108204550445504CUST-7510Karan MalhotraHome OfficeSouthKeralaKochiTechnologyMachinesPrime Machines 524Standard Class84246.01033968.0826902.447065.64FailedCancelled0"/>
        <s v="ORD-2025-108214581045932CUST-2041Ananya RaoHome OfficeNorthUttar PradeshNoidaFurnitureBookcasesClassic Bookcases 882Standard Class2319.570.2511.31436.4374.88PaidCompleted122"/>
        <s v="ORD-2024-108224547645450CUST-4466Aarav SharmaCorporateSouthKarnatakaBengaluruTechnologyAccessoriesClassic Accessories 471First Class71942.490.210877.949110.141767.8PaidCompleted-26"/>
        <s v="ORD-2024-108234557745573CUST-3188Mira DasCorporateEastAssamGuwahatiFurnitureFurnishingsSmart Furnishings 175Second Class43202.040.210246.538634.421612.11PendingReturned-4"/>
        <s v="ORD-2025-108244566345669CUST-6638Mira DasHome OfficeWestGoaPanajiOffice SuppliesPaperBasic Paper 899Same Day3668.330.151704.24957.55746.69PaidCompleted6"/>
        <s v="ORD-2025-108254573745738CUST-3540Priya MenonConsumerWestGoaPanajiOffice SuppliesPaperPro Paper 267First Class84436.740.0533719.2228924.434794.79PaidCompleted1"/>
        <s v="ORD-2025-108264576345764CUST-3351Vikram IyerSmall BusinessNorthUttar PradeshNoidaTechnologyMachinesBasic Machines 832First Class12720.1702720.171834.23885.94PaidCompleted1"/>
        <s v="ORD-2025-108274587945883CUST-4375Aditi SenConsumerWestRajasthanUdaipurTechnologyAccessoriesElite Accessories 790Standard Class52190.140.258213.025569.32643.72PaidCompleted4"/>
        <s v="ORD-2024-108284562045303CUST-5125Priya MenonHome OfficeSouthTamil NaduChennaiOffice SuppliesPaperBasic Paper 707Same Day1844.890.25633.67520.47113.2PaidCancelled-317"/>
        <s v="ORD-2025-108294594045971CUST-6010Karan MalhotraCorporateEastOdishaBhubaneswarFurnitureChairsElite Chairs 979Second Class73791.960.0525216.5314216.9410999.59FailedCancelled31"/>
        <s v="ORD-2024-108304534845350CUST-9036Aditi SenSmall BusinessWestGoaPanajiFurnitureFurnishingsPro Furnishings 192Second Class71035.140.16521.384511.12010.28PaidCompleted2"/>
        <s v="ORD-2025-108314585345856CUST-7929Aditi SenSmall BusinessTamil NaduChennaiTechnologyMachinesSmart Machines 951First Class62382.880.112867.5510068.942798.61PaidCompleted3"/>
        <s v="ORD-2025-108324575045720CUST-1106Diya PatelHome OfficeHaryanaGurugramFurnitureChairsSmart Chairs 794First Class93462.70.1526489.6515818.4610671.19FailedReturned-30"/>
        <s v="ORD-2025-108334580345805CUST-9557Kabir SinghSmall BusinessSouthAndhra PradeshVijayawadaTechnologyPhonesMax Phones 919Second Class94302.020.0536782.2725902.8110879.46PaidCompleted2"/>
        <s v="ORD-2024-108344544745447CUST-2689Rahul VermaHome OfficeEastWest BengalKolkataFurnitureBookcasesBasic Bookcases 499First Class63949.4023696.418109.775586.63PaidCompleted0"/>
        <s v="ORD-2024-108354558345587CUST-2879Aarav SharmaHome OfficeSouthTelanganaHyderabadOffice SuppliesArtBasic Art 143First Class6674.6104047.663078.931279.79PaidCompleted4"/>
        <s v="ORD-2025-108364592645757CUST-5150Priya MenonSmall BusinessEastAssamGuwahatiTechnologyPhonesPrime Phones 338Second Class71509.590.0510038.775673.14365.67PaidCompleted-169"/>
        <s v="ORD-2024-108374564145644CUST-9776Isha NairSmall BusinessNorthRajasthanJaipurOffice SuppliesLabelsSmart Labels 814Second Class2537.1101074.22850.86223.36PaidCompleted3"/>
        <s v="ORD-2025-108384592745928CUST-2551Karan MalhotraHome OfficeWestMaharashtraMumbaiOffice SuppliesPaperPrime Paper 812First Class34177.630.259399.676540.372859.3PaidCompleted1"/>
        <s v="ORD-2025-108394575045754CUST-4708Ananya RaoSmall BusinessWestGoaPanajiOffice SuppliesPaperPro Paper 355Same Day11470.5701470.57834.02636.55PaidReturned4"/>
        <s v="ORD-2024-108404555545557CUST-8206Rohan MehtaHome OfficeEastOdishaBhubaneswarTechnologyPhonesBasic Phones 398Standard Class8531.430.13826.32194.121632.18PaidCompleted2"/>
        <s v="ORD-2025-108414591945919CUST-1297Neha GuptaHome OfficeNorthDelhiNew DelhiFurnitureChairsClassic Chairs 204Same Day41584.1106336.444680.681655.76PaidCompleted0"/>
        <s v="ORD-2025-108424569445700CUST-7558Ananya RaoSmall BusinessEastBiharPatnaOffice SuppliesArtMax Art 339Standard Class93237.160.2521850.8316600.135250.7PaidCompleted6"/>
        <s v="ORD-2024-108434538245381CUST-1798Kabir SinghConsumerNorthHaryanaGurugramTechnologyMachinesSmart Machines 581First Class42192.080.157453.075133.782319.29PaidReturned-1"/>
        <s v="ORD-2025-108444585645863CUST-7333Priya MenonSmall BusinessNorthUttar PradeshNoidaTechnologyPhonesPrime Phones 482First Class93989.52-0.0235905.6823916.111989.58PaidCompleted7"/>
        <s v="ORD-2025-108454567745682CUST-2086Aditi SenHome OfficeWestGoaPanajiOffice SuppliesArtPro Art 588First Class13515.1503515.152216.341298.81PaidCompleted5"/>
        <s v="ORD-2024-108464534545349CUST-2367Karan MalhotraConsumerEastOdishaBhubaneswarFurnitureTablesEco Tables 792First Class93616.230.2524409.5517157.587251.97PendingReturned4"/>
        <s v="ORD-2024-108474539645404CUST-6522Priya MenonSmall BusinessWestGujaratAhmedabadFurnitureBookcasesPrime Bookcases 177Standard Class23977.5207955.045580.682374.36PendingReturned8"/>
        <s v="ORD-2025-108484579745799CUST-8329Diya PatelHome OfficeEastOdishaBhubaneswarFurnitureTablesPro Tables 828Second Class2210.080.2336.13242.1993.94PaidCompleted2"/>
        <s v="ORD-2025-108494580445806CUST-4426Rahul VermaHome OfficeSouthTamil NaduChennaiFurnitureFurnishingsElite Furnishings 480Second Class11744.350.251308.261083.56224.7PaidCompleted2"/>
        <s v="ORD-2024-108504535745629CUST-3360Isha NairHome OfficeWestGujaratAhmedabadFurnitureBookcasesPrime Bookcases 755Standard Class3679.630.21631.11898.73396.58PaidCompleted272"/>
        <s v="ORD-2024-108514547345476CUST-2623Priya MenonHome OfficeEastWest BengalKolkataOffice SuppliesPaperPrime Paper 317First Class61211.0107266.066216.891049.17PaidCompleted3"/>
        <s v="ORD-2024-108524537745383CUST-3175Karan MalhotraSmall BusinessWestGujaratAhmedabadTechnologyAccessoriesClassic Accessories 933First Class21161.30.21858.081590.75267.33PaidCompleted6"/>
        <s v="ORD-2024-108534529545508CUST-9630Ananya RaoConsumerEastAssamGuwahatiFurnitureTablesSmart Tables 513Second Class74205.350.1525021.8315544.449477.39PendingCancelled213"/>
        <s v="ORD-2025-108544579345799CUST-8274Arjun BoseCorporateSouthTamil NaduChennaiTechnologyAccessoriesElite Accessories 708Same Day8579.80.23710.723115.29595.43PaidCompleted6"/>
        <s v="ORD-2025-108554574145749CUST-2514Priya MenonConsumerSouthKarnatakaBengaluruFurnitureBookcasesMax Bookcases 381Second Class42233.640.058487.835245.723242.11PaidCompleted8"/>
        <s v="ORD-2024-108564549845506CUST-2752Rahul VermaConsumerNorthRajasthanJaipurOffice SuppliesLabelsClassic Labels 215Second Class22073.530.253110.32101.031009.27PaidCompleted8"/>
        <s v="ORD-2024-108574545545462CUST-5647Rohan MehtaHome OfficeSouthTamil NaduChennaiOffice SuppliesStorageClassic Storage 918Standard Class4395.1-0.161185.3966.55218.75FailedCancelled7"/>
        <s v="ORD-2024-108584544745388CUST-8575Sneha KapoorHome OfficeSouthKeralaKochiOffice SuppliesStorageMax Storage 223First Class62708.970.2512190.3610176.992013.37PaidCompleted-59"/>
        <s v="ORD-2024-108594541445421CUST-9576Arjun BoseConsumerEastOdishaBhubaneswarTechnologyAccessoriesBasic Accessories 602Second Class42904.86011619.447184.324494.64PaidCompleted7"/>
        <s v="ORD-2024-108604559245597CUST-2395Aditi SenCorporateSouthTamil NaduChennaiTechnologyPhonesElite Phones 394Standard Class64399.20.0525075.4416282.748792.7PaidCompleted5"/>
        <s v="ORD-2024-108614532445326CUST-8941Vikram IyerHome OfficeNorthUttar PradeshNoidaOffice SuppliesStorageClassic Storage 194Second Class14397.320.054177.452299.51877.95PaidCompleted2"/>
        <s v="ORD-2025-108624572445725CUST-9448Priya MenonHome OfficeNorthDelhiNew DelhiFurnitureFurnishingsSmart Furnishings 892Same Day43405.680.210898.186231.414666.77PaidCompleted1"/>
        <s v="ORD-2025-108634574245747CUST-8354Priya MenonSmall BusinessEastJharkhandRanchiOffice SuppliesBindersPro Binders 488First Class51395.1406975.74797.882177.82PaidCancelled5"/>
        <s v="ORD-2025-108644590645908CUST-2200Aarav SharmaHome OfficeWestMadhya PradeshIndoreFurnitureFurnishingsPrime Furnishings 679Same Day32937.2308811.696765.912045.78PaidCompleted2"/>
        <s v="ORD-2025-108654590245786CUST-1178Vikram IyerConsumerSouthTamil NaduChennaiTechnologyPhonesSmart Phones 158First Class53406.87017034.3514631.362402.99PaidCompleted-116"/>
        <s v="ORD-2025-108664581045702CUST-8099Kabir SinghConsumerWestMaharashtraMumbaiOffice SuppliesLabelsClassic Labels 218Second Class23992.0407984.085658.052326.03PaidCompleted-108"/>
        <s v="ORD-2025-108674571445722CUST-7596Priya MenonConsumerEastBiharPatnaFurnitureBookcasesSmart Bookcases 552First Class93043.370.221912.2616367.785544.48PendingCancelled8"/>
        <s v="ORD-2024-108684561745618CUST-2328Rahul VermaHome OfficeSouthAndhra PradeshVijayawadaTechnologyAccessoriesEco Accessories 389Same Day61043.490.254695.73871.69824.01FailedCancelled1"/>
        <s v="ORD-2025-108694596545762CUST-8483Vikram IyerHome OfficeSouthKarnatakaBengaluruOffice SuppliesStorageElite Storage 187Same Day9224.940.051923.241093.66829.58PaidCompleted-203"/>
        <s v="ORD-2025-108704572245841CUST-2388Rohan MehtaHome OfficeDelhiNew DelhiFurnitureChairsMax Chairs 487Same Day6796.650.14301.912374.41927.51PaidCompleted119"/>
        <s v="ORD-2025-108714581445815CUST-7054Vikram IyerCorporateWestGoaPanajiFurnitureTablesMax Tables 281Standard Class92932.920.1522436.8417454.674982.17PaidCancelled1"/>
        <s v="ORD-2024-108724534245344CUST-4375Neha GuptaSmall BusinessSouthTelanganaHyderabadTechnologyAccessoriesPro Accessories 325First Class92186.23019676.0712458.627217.45RefundedCancelled2"/>
        <s v="ORD-2024-108734559745598CUST-6262Karan MalhotraCorporateEastWest BengalKolkataFurnitureFurnishingsPrime Furnishings 178Standard Class52212.020.28848.085691.563156.52PaidCompleted1"/>
        <s v="ORD-2025-108744568945871CUST-8160Aditi SenHome OfficeWestGujaratAhmedabadOffice SuppliesStorageElite Storage 144Second Class8623.310.14487.832633.781854.05PaidCompleted182"/>
        <s v="ORD-2025-108754585345854CUST-8770Vikram IyerSmall BusinessWestMaharashtraMumbaiOffice SuppliesPaperElite Paper 309Standard Class83924.880.0529829.0920710.189118.91PaidCompleted1"/>
        <s v="ORD-2024-108764551445515CUST-6928Mira DasCorporateWestMaharashtraMumbaiTechnologyCopiersElite Copiers 752First Class73852.620.221574.6714672.836901.84PaidCompleted1"/>
        <s v="ORD-2024-108774561445616CUST-9044Priya MenonConsumerWestRajasthanUdaipurFurnitureChairsPro Chairs 316First Class63790.22022741.3216388.576352.75PaidCompleted2"/>
        <s v="ORD-2025-108784589545903CUST-7146Aarav SharmaConsumerWestRajasthanUdaipurOffice SuppliesStorageMax Storage 438Second Class6674.360.13641.542690.37951.17PaidCompleted8"/>
        <s v="ORD-2024-108794531345313CUST-8534Karan MalhotraCorporateEastWest BengalKolkataOffice SuppliesPaperBasic Paper 904First Class81557.210.0511834.89322.362512.44PaidCompleted0"/>
        <s v="ORD-2025-108804589645897CUST-4486Ananya RaoHome OfficeNorthUttar PradeshNoidaOffice SuppliesArtSmart Art 990Standard Class61182.030.156028.354433.631594.72PaidCompleted1"/>
        <s v="ORD-2024-108814550745366CUST-5287Aarav SharmaSmall BusinessPunjabLudhianaFurnitureChairsBasic Chairs 327First Class53234.77016173.8513636.342537.51PaidCompleted-141"/>
        <s v="ORD-2024-108824562745424CUST-3445Ananya RaoSmall BusinessSouthAndhra PradeshVijayawadaTechnologyCopiersEco Copiers 987Second Class93726.750.2525155.5617592.697562.87PaidCompleted-203"/>
        <s v="ORD-2025-108834569045698CUST-4983Sneha KapoorCorporateEastBiharPatnaTechnologyAccessoriesBasic Accessories 607Standard Class41912.4507649.84894.532755.27PendingReturned8"/>
        <s v="ORD-2025-108844577545778CUST-2597Aarav SharmaSmall BusinessWestGoaPanajiOffice SuppliesStorageClassic Storage 211Same Day11620.8701620.871103.61517.26PaidCompleted3"/>
        <s v="ORD-2025-108854567545682CUST-7505Neha GuptaHome OfficeSouthKarnatakaBengaluruOffice SuppliesStorageEco Storage 783Same Day22098.540.153567.522411.81155.72PaidCompleted7"/>
        <s v="ORD-2024-108864529645296CUST-3446Diya PatelConsumerNorthRajasthanJaipurFurnitureTablesPro Tables 866Standard Class12167.080.251625.311157.89467.42PaidCompleted0"/>
        <s v="ORD-2025-108874577345721CUST-3549Arjun BoseHome OfficeSouthTamil NaduChennaiTechnologyAccessoriesMax Accessories 541First Class73989.90.1523739.917716.526023.38PaidCancelled-52"/>
        <s v="ORD-2024-108884545545461CUST-2795Aarav SharmaSmall BusinessSouthAndhra PradeshVijayawadaOffice SuppliesArtPrime Art 596Standard Class44176.13016704.5210158.286546.24PaidCompleted6"/>
        <s v="ORD-2025-108894581645846CUST-1081Rahul VermaSmall BusinessWestMaharashtraMumbaiOffice SuppliesArtPro Art 620Standard Class43523.640.112685.110779.561905.54RefundedCancelled30"/>
        <s v="ORD-2025-108904572645727CUST-8467Aditi SenHome OfficeWestMadhya PradeshIndoreOffice SuppliesStoragePrime Storage 806First Class23922.080.255883.124647.911235.21PaidReturned1"/>
        <s v="ORD-2024-108914542745433CUST-3992Karan MalhotraConsumerWestGoaPanajiOffice SuppliesStorageSmart Storage 288Standard Class62909.560.213965.8911646.122319.77PaidCompleted6"/>
        <s v="ORD-2024-108924557345545CUST-6647Kabir SinghCorporateSouthTamil NaduChennaiTechnologyMachinesElite Machines 281Same Day52407.970.110835.866419.924415.94FailedCancelled-28"/>
        <s v="ORD-2025-108934575945765CUST-5087Isha NairSmall BusinessEastJharkhandRanchiTechnologyCopiersElite Copiers 221Same Day1726.890.2581.51423.86157.65PaidCompleted6"/>
        <s v="ORD-2024-108944544945451CUST-9297Aarav SharmaCorporateSouthKarnatakaBengaluruFurnitureTablesMax Tables 291Second Class3395.490.051127.15845.62281.53PaidReturned2"/>
        <s v="ORD-2024-108954534445351CUST-7996Isha NairHome OfficeSouthTelanganaHyderabadFurnitureTablesClassic Tables 638First Class64254.05025524.316711.938812.37PaidCompleted7"/>
        <s v="ORD-2024-108964560145606CUST-4117Arjun BoseConsumerSouthKeralaKochiFurnitureChairsBasic Chairs 212Same Day4711.180.152418.011441.89976.12PendingReturned5"/>
        <s v="ORD-2024-108974565045651CUST-4848Ananya RaoSmall BusinessSouthTamil NaduChennaiTechnologyCopiersMax Copiers 121Second Class13693.030.053508.382828.06680.32FailedReturned1"/>
        <s v="ORD-2025-108984577645780CUST-2897Rohan MehtaCorporateNorthHaryanaGurugramOffice SuppliesPaperEco Paper 747First Class41786.650.056789.275626.431162.84PaidCompleted4"/>
        <s v="ORD-2024-108994544545451CUST-6046Vikram IyerConsumerNorthDelhiNew DelhiFurnitureTablesClassic Tables 535First Class41536.70.24917.443846.771070.67PaidCompleted6"/>
        <s v="ORD-2025-109004580445811CUST-3789Karan MalhotraConsumerNorthPunjabLudhianaFurnitureChairsElite Chairs 971First Class5881.080.253304.052279.411024.64FailedCancelled7"/>
        <s v="ORD-2024-103324539445632CUST-9346Sneha KapoorHome OfficeEastOdishaBhubaneswarOffice SuppliesBindersSmart Binders 939Second Class42685.66010989.896477.374265.27PaidCompleted238"/>
        <s v="ORD-2025-100914589345898CUST-5909Aarav SharmaSmall BusinessEastBiharPatnaTechnologyCopiersSmart Copiers 556First Class33703.960.159549.445586.283858.82PaidReturned5"/>
        <s v="ORD-2025-103744576045760CUST-8566Sneha KapoorSmall BusinessNorthUttar PradeshNoidaOffice SuppliesStoragePrime Storage 951Second Class91118.68010348.438595.371472.75PaidReturned0"/>
        <s v="ORD-2025-102254593245938CUST-9871Isha NairSmall BusinessNorthPunjabLudhianaFurnitureFurnishingsClassic Furnishings 109Standard Class43944.640.2512116.896682.925151PaidReturned6"/>
        <s v="ORD-2025-103154579545797CUST-1945Isha NairCorporateWestMadhya PradeshIndoreOffice SuppliesLabelsElite Labels 544Standard Class9847.760.156589.375376.171109.19FailedCompleted2"/>
        <s v="ORD-2025-101714584745915CUST-3734Rohan MehtaCorporateEastBiharPatnaTechnologyCopiersEco Copiers 102Standard Class31711.3205206.5339301203.96PaidReturned68"/>
        <s v="ORD-2024-104244534245349CUST-6169Diya PatelConsumerSouthKeralaKochiTechnologyAccessoriesPrime Accessories 236First Class93779.310.227322.917940.439270.6PaidReturned7"/>
        <s v="ORD-2025-105724569845702CUST-3425Priya MenonSmall BusinessNorthUttar PradeshNoidaTechnologyPhonesPrime Phones 89554276.29021443.6313240.218141.24FailedCompleted4"/>
        <s v="ORD-2024-101434538145377CUST-8944Aditi SenHome OfficeNorthRajasthanJaipurTechnologyPhonesClassic Phones 142Second Class5907.540.154099.692769.261087.78PaidReturned-4"/>
        <s v="ORD-2024-102734552245528CUST-7389Arjun BoseConsumerSouthAndhra PradeshVijayawadaFurnitureChairsEco Chairs 314First Class7557.210.13797.792191.51213.48PaidReturned6"/>
        <s v="ORD-2024-101244543645437CUST-1007Sneha KapoorSmall BusinessNorthPunjabLudhianaTechnologyCopiersMax Copiers 970Same Day1634.130808.67453.35180.78RefundedReturned1"/>
        <s v="ORD-2025-103364582445826CUST-3621Rahul VermaHome OfficeWestMadhya PradeshIndoreOffice SuppliesPaperPrime Paper 559First Class34289.370.111778.716829.434751.87PaidReturned2"/>
      </sharedItems>
    </cacheField>
    <cacheField name="Duplicate Row 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9.59352962963" createdVersion="8" refreshedVersion="8" minRefreshableVersion="3" recordCount="912" xr:uid="{ADDCFDB9-5210-416F-BC0E-B657BBF7C71C}">
  <cacheSource type="worksheet">
    <worksheetSource ref="A1:AE913" sheet="cleaned_orders_calculations"/>
  </cacheSource>
  <cacheFields count="24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row_text" numFmtId="0">
      <sharedItems/>
    </cacheField>
    <cacheField name="review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9.763243634261" createdVersion="8" refreshedVersion="8" minRefreshableVersion="3" recordCount="912" xr:uid="{CF3DD582-8457-463D-B43C-3001753F67F4}">
  <cacheSource type="worksheet">
    <worksheetSource ref="A1:V913" sheet="cleaned_orders_calculations"/>
  </cacheSource>
  <cacheFields count="22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 count="895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0" maxValue="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9.947945370368" createdVersion="8" refreshedVersion="8" minRefreshableVersion="3" recordCount="912" xr:uid="{902C50E5-9FE6-421C-BE4E-DF5A6D8CB9C3}">
  <cacheSource type="worksheet">
    <worksheetSource ref="A1:AC913" sheet="cleaned_orders_calculations"/>
  </cacheSource>
  <cacheFields count="3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 count="507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1-10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1-07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2-08T00:00:00"/>
        <d v="2024-03-24T00:00:00"/>
        <d v="2024-09-05T00:00:00"/>
        <d v="2025-08-24T00:00:00"/>
        <d v="2025-01-23T00:00:00"/>
        <d v="2024-09-06T00:00:00"/>
        <d v="2025-05-09T00:00:00"/>
        <d v="2024-06-05T00:00:00"/>
        <d v="2025-08-08T00:00:00"/>
        <d v="2024-01-26T00:00:00"/>
        <d v="2025-11-0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12-0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9-02T00:00:00"/>
        <d v="2025-01-09T00:00:00"/>
        <d v="2024-01-20T00:00:00"/>
        <d v="2025-03-02T00:00:00"/>
        <d v="2024-05-31T00:00:00"/>
        <d v="2024-03-23T00:00:00"/>
        <d v="2024-03-30T00:00:00"/>
        <d v="2024-07-06T00:00:00"/>
        <d v="2025-11-04T00:00:00"/>
        <d v="2025-07-30T00:00:00"/>
        <d v="2025-02-09T00:00:00"/>
        <d v="2024-01-30T00:00:00"/>
        <d v="2024-04-03T00:00:00"/>
        <d v="2024-06-27T00:00:00"/>
        <d v="2024-06-14T00:00:00"/>
        <d v="2025-09-23T00:00:00"/>
        <d v="2024-02-12T00:00:00"/>
        <d v="2025-01-26T00:00:00"/>
        <d v="2025-03-27T00:00:00"/>
        <d v="2024-10-22T00:00:00"/>
        <d v="2024-09-09T00:00:00"/>
        <d v="2025-08-10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4-05-06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4-09-03T00:00:00"/>
        <d v="2025-12-01T00:00:00"/>
        <d v="2025-04-29T00:00:00"/>
        <d v="2025-02-19T00:00:00"/>
        <d v="2025-10-02T00:00:00"/>
        <d v="2024-09-02T00:00:00"/>
        <d v="2025-10-04T00:00:00"/>
        <d v="2024-07-05T00:00:00"/>
        <d v="2025-06-28T00:00:00"/>
        <d v="2024-05-28T00:00:00"/>
        <d v="2024-05-02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5-07-25T00:00:00"/>
        <d v="2025-03-13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06-11T00:00:00"/>
        <d v="2024-04-15T00:00:00"/>
        <d v="2024-03-06T00:00:00"/>
        <d v="2024-05-01T00:00:00"/>
        <d v="2025-06-13T00:00:00"/>
        <d v="2024-04-07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4-04-12T00:00:00"/>
        <d v="2025-05-27T00:00:00"/>
        <d v="2025-06-22T00:00:00"/>
        <d v="2025-06-16T00:00:00"/>
        <d v="2024-08-12T00:00:00"/>
        <d v="2024-01-21T00:00:00"/>
        <d v="2025-09-08T00:00:00"/>
        <d v="2025-10-03T00:00:00"/>
        <d v="2024-09-14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10-08T00:00:00"/>
        <d v="2024-05-13T00:00:00"/>
        <d v="2024-11-06T00:00:00"/>
        <d v="2025-02-14T00:00:00"/>
        <d v="2024-02-19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5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1T00:00:00"/>
        <d v="2025-04-12T00:00:00"/>
        <d v="2024-06-16T00:00:00"/>
        <d v="2025-05-07T00:00:00"/>
        <d v="2025-06-30T00:00:00"/>
        <d v="2024-03-10T00:00:00"/>
        <d v="2025-01-12T00:00:00"/>
        <d v="2024-04-04T00:00:00"/>
        <d v="2025-08-12T00:00:00"/>
        <d v="2024-05-09T00:00:00"/>
        <d v="2025-09-18T00:00:00"/>
        <d v="2024-01-15T00:00:00"/>
        <d v="2025-06-12T00:00:00"/>
        <d v="2024-10-05T00:00:00"/>
        <d v="2025-03-23T00:00:00"/>
        <d v="2024-07-18T00:00:00"/>
        <d v="2025-09-30T00:00:00"/>
        <d v="2025-05-25T00:00:00"/>
        <d v="2025-07-02T00:00:00"/>
        <d v="2025-11-03T00:00:00"/>
        <d v="2024-01-29T00:00:00"/>
        <d v="2024-04-01T00:00:00"/>
        <d v="2024-08-20T00:00:00"/>
        <d v="2024-01-19T00:00:00"/>
        <d v="2024-07-28T00:00:00"/>
        <d v="2024-02-03T00:00:00"/>
        <d v="2024-11-1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5-09-07T00:00:00"/>
        <d v="2024-12-22T00:00:00"/>
        <d v="2024-05-17T00:00:00"/>
        <d v="2024-08-1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02-04T00:00:00"/>
        <d v="2024-10-17T00:00:00"/>
        <d v="2025-07-18T00:00:00"/>
        <d v="2025-01-10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4-02T00:00:00"/>
        <d v="2025-09-04T00:00:00"/>
        <d v="2024-01-16T00:00:00"/>
        <d v="2024-05-10T00:00:00"/>
        <d v="2024-01-02T00:00:00"/>
        <d v="2025-09-22T00:00:00"/>
        <d v="2025-03-11T00:00:00"/>
        <d v="2024-02-17T00:00:00"/>
        <d v="2024-06-19T00:00:00"/>
        <d v="2025-06-03T00:00:00"/>
        <d v="2024-10-15T00:00:00"/>
        <d v="2024-08-04T00:00:00"/>
        <d v="2025-12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1-03T00:00:00"/>
        <d v="2025-02-22T00:00:00"/>
        <d v="2025-02-16T00:00:00"/>
        <d v="2024-05-20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10-02T00:00:00"/>
        <d v="2024-05-26T00:00:00"/>
        <d v="2025-01-14T00:00:00"/>
        <d v="2025-04-09T00:00:00"/>
        <d v="2024-01-04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9-11T00:00:00"/>
        <d v="2024-11-24T00:00:00"/>
        <d v="2025-02-05T00:00:00"/>
        <d v="2025-07-21T00:00:00"/>
        <d v="2025-10-01T00:00:00"/>
        <d v="2024-03-25T00:00:00"/>
        <d v="2024-09-11T00:00:00"/>
        <d v="2025-05-10T00:00:00"/>
        <d v="2024-04-30T00:00:00"/>
        <d v="2024-03-13T00:00:00"/>
        <d v="2024-09-08T00:00:00"/>
        <d v="2025-03-20T00:00:00"/>
        <d v="2024-07-12T00:00:00"/>
        <d v="2025-03-22T00:00:00"/>
        <d v="2025-12-10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4-05-11T00:00:00"/>
        <d v="2024-04-14T00:00:00"/>
        <d v="2024-02-02T00:00:00"/>
        <d v="2025-03-14T00:00:00"/>
        <d v="2024-06-07T00:00:00"/>
        <d v="2024-05-23T00:00:00"/>
        <d v="2024-04-18T00:00:00"/>
        <d v="2025-07-11T00:00:00"/>
        <d v="2024-03-01T00:00:00"/>
        <d v="2025-10-09T00:00:00"/>
        <d v="2025-08-31T00:00:00"/>
        <d v="2024-12-12T00:00:00"/>
        <d v="2024-11-27T00:00:00"/>
        <d v="2025-04-05T00:00:00"/>
        <d v="2024-07-03T00:00:00"/>
        <d v="2025-01-06T00:00:00"/>
        <d v="2025-04-03T00:00:00"/>
        <d v="2024-06-04T00:00:00"/>
        <d v="2024-09-20T00:00:00"/>
        <d v="2025-02-06T00:00:00"/>
        <d v="2024-03-26T00:00:00"/>
        <d v="2025-05-16T00:00:00"/>
        <d v="2025-03-08T00:00:00"/>
        <d v="2025-03-26T00:00:00"/>
        <d v="2025-09-06T00:00:00"/>
        <d v="2025-03-06T00:00:00"/>
        <d v="2024-11-01T00:00:00"/>
        <d v="2024-12-01T00:00:00"/>
        <d v="2025-04-28T00:00:00"/>
        <d v="2025-01-18T00:00:00"/>
        <d v="2024-01-05T00:00:00"/>
        <d v="2025-04-26T00:00:00"/>
        <d v="2025-06-08T00:00:00"/>
        <d v="2025-03-10T00:00:00"/>
        <d v="2024-10-08T00:00:00"/>
        <d v="2024-12-24T00:00:00"/>
      </sharedItems>
      <fieldGroup par="3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0" maxValue="331" count="117">
        <n v="6"/>
        <n v="5"/>
        <n v="7"/>
        <n v="1"/>
        <n v="3"/>
        <n v="4"/>
        <n v="65"/>
        <n v="0"/>
        <n v="2"/>
        <n v="-3"/>
        <n v="-22"/>
        <n v="-142"/>
        <n v="-23"/>
        <n v="-118"/>
        <n v="8"/>
        <n v="59"/>
        <n v="147"/>
        <n v="-262"/>
        <n v="149"/>
        <n v="-4"/>
        <n v="152"/>
        <n v="-117"/>
        <n v="177"/>
        <n v="33"/>
        <n v="124"/>
        <n v="31"/>
        <n v="-232"/>
        <n v="-199"/>
        <n v="123"/>
        <n v="-21"/>
        <n v="-205"/>
        <n v="-1"/>
        <n v="62"/>
        <n v="57"/>
        <n v="68"/>
        <n v="242"/>
        <n v="93"/>
        <n v="-171"/>
        <n v="30"/>
        <n v="95"/>
        <n v="266"/>
        <n v="-53"/>
        <n v="61"/>
        <n v="94"/>
        <n v="-320"/>
        <n v="-172"/>
        <n v="-83"/>
        <n v="-29"/>
        <n v="34"/>
        <n v="-2"/>
        <n v="63"/>
        <n v="-52"/>
        <n v="-81"/>
        <n v="-111"/>
        <n v="-58"/>
        <n v="241"/>
        <n v="-140"/>
        <n v="154"/>
        <n v="67"/>
        <n v="122"/>
        <n v="-82"/>
        <n v="-114"/>
        <n v="29"/>
        <n v="-173"/>
        <n v="238"/>
        <n v="118"/>
        <n v="-197"/>
        <n v="331"/>
        <n v="-169"/>
        <n v="-210"/>
        <n v="88"/>
        <n v="-56"/>
        <n v="-175"/>
        <n v="155"/>
        <n v="-203"/>
        <n v="-202"/>
        <n v="207"/>
        <n v="-59"/>
        <n v="-144"/>
        <n v="-233"/>
        <n v="-84"/>
        <n v="-261"/>
        <n v="96"/>
        <n v="268"/>
        <n v="-27"/>
        <n v="-259"/>
        <n v="184"/>
        <n v="-51"/>
        <n v="213"/>
        <n v="239"/>
        <n v="243"/>
        <n v="-236"/>
        <n v="-25"/>
        <n v="302"/>
        <n v="-85"/>
        <n v="327"/>
        <n v="-257"/>
        <n v="-79"/>
        <n v="-26"/>
        <n v="86"/>
        <n v="153"/>
        <n v="38"/>
        <n v="-176"/>
        <n v="179"/>
        <n v="270"/>
        <n v="58"/>
        <n v="-54"/>
        <n v="89"/>
        <n v="-317"/>
        <n v="-30"/>
        <n v="272"/>
        <n v="-116"/>
        <n v="-108"/>
        <n v="119"/>
        <n v="182"/>
        <n v="-141"/>
        <n v="-28"/>
      </sharedItems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6"/>
  </r>
  <r>
    <x v="1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5"/>
  </r>
  <r>
    <x v="2"/>
    <d v="2024-06-08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7"/>
  </r>
  <r>
    <x v="3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1"/>
  </r>
  <r>
    <x v="4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3"/>
  </r>
  <r>
    <x v="5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4"/>
  </r>
  <r>
    <x v="6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6"/>
  </r>
  <r>
    <x v="7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3"/>
  </r>
  <r>
    <x v="8"/>
    <d v="2024-11-05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5"/>
  </r>
  <r>
    <x v="9"/>
    <d v="2025-07-09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65"/>
  </r>
  <r>
    <x v="10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"/>
  </r>
  <r>
    <x v="11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1"/>
  </r>
  <r>
    <x v="12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1"/>
  </r>
  <r>
    <x v="13"/>
    <d v="2025-10-12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4"/>
  </r>
  <r>
    <x v="14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1"/>
  </r>
  <r>
    <x v="15"/>
    <d v="2024-07-09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0"/>
  </r>
  <r>
    <x v="16"/>
    <d v="2024-05-08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7"/>
  </r>
  <r>
    <x v="17"/>
    <d v="2024-01-07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1"/>
  </r>
  <r>
    <x v="18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2"/>
  </r>
  <r>
    <x v="19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n v="4"/>
  </r>
  <r>
    <x v="20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2"/>
  </r>
  <r>
    <x v="21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n v="6"/>
  </r>
  <r>
    <x v="22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2"/>
  </r>
  <r>
    <x v="23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2"/>
  </r>
  <r>
    <x v="24"/>
    <d v="2024-03-04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-3"/>
  </r>
  <r>
    <x v="25"/>
    <d v="2024-11-10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-22"/>
  </r>
  <r>
    <x v="26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0"/>
  </r>
  <r>
    <x v="27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-142"/>
  </r>
  <r>
    <x v="28"/>
    <d v="2024-11-10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-23"/>
  </r>
  <r>
    <x v="29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0"/>
  </r>
  <r>
    <x v="30"/>
    <d v="2024-02-09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3"/>
  </r>
  <r>
    <x v="31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4"/>
  </r>
  <r>
    <x v="32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  <n v="4"/>
  </r>
  <r>
    <x v="33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5"/>
  </r>
  <r>
    <x v="34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"/>
    <n v="2"/>
    <n v="4159.6899999999996"/>
    <n v="0.2"/>
    <n v="6655.5"/>
    <n v="4340.21"/>
    <n v="2607.3200000000002"/>
    <s v="Paid"/>
    <s v="Completed"/>
    <n v="5"/>
  </r>
  <r>
    <x v="35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0"/>
  </r>
  <r>
    <x v="36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3"/>
  </r>
  <r>
    <x v="37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0"/>
  </r>
  <r>
    <x v="38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5"/>
  </r>
  <r>
    <x v="39"/>
    <d v="2024-12-11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0"/>
  </r>
  <r>
    <x v="40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6"/>
  </r>
  <r>
    <x v="41"/>
    <d v="2024-03-12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5"/>
  </r>
  <r>
    <x v="42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5"/>
  </r>
  <r>
    <x v="43"/>
    <d v="2024-07-08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6"/>
  </r>
  <r>
    <x v="44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3"/>
  </r>
  <r>
    <x v="45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6"/>
  </r>
  <r>
    <x v="46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0"/>
  </r>
  <r>
    <x v="47"/>
    <d v="2024-12-08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-118"/>
  </r>
  <r>
    <x v="48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6"/>
  </r>
  <r>
    <x v="49"/>
    <d v="2024-04-06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7"/>
  </r>
  <r>
    <x v="50"/>
    <d v="2025-05-11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8"/>
  </r>
  <r>
    <x v="51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5"/>
  </r>
  <r>
    <x v="52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2"/>
  </r>
  <r>
    <x v="53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0"/>
  </r>
  <r>
    <x v="54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3"/>
  </r>
  <r>
    <x v="55"/>
    <d v="2025-01-07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59"/>
  </r>
  <r>
    <x v="56"/>
    <d v="2025-01-05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147"/>
  </r>
  <r>
    <x v="57"/>
    <d v="2024-02-07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8"/>
  </r>
  <r>
    <x v="58"/>
    <d v="2024-09-01T00:00:00"/>
    <d v="2024-09-07T00:00:00"/>
    <s v="CUST-3983"/>
    <s v="Isha Nair"/>
    <s v="Home Office"/>
    <s v="North"/>
    <s v="Rajasthan"/>
    <s v="Jaipur"/>
    <s v="Office Supplies"/>
    <s v="Storage"/>
    <s v="Basic Storage 872"/>
    <s v=""/>
    <n v="9"/>
    <n v="1389.48"/>
    <n v="0.1"/>
    <n v="11254.79"/>
    <n v="6578.06"/>
    <n v="4676.7299999999996"/>
    <s v="Pending"/>
    <s v="Returned"/>
    <n v="6"/>
  </r>
  <r>
    <x v="59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5"/>
  </r>
  <r>
    <x v="60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6"/>
  </r>
  <r>
    <x v="61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</r>
  <r>
    <x v="62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-262"/>
  </r>
  <r>
    <x v="63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-23"/>
  </r>
  <r>
    <x v="64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6"/>
  </r>
  <r>
    <x v="65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5"/>
  </r>
  <r>
    <x v="66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4"/>
  </r>
  <r>
    <x v="67"/>
    <d v="2025-02-03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149"/>
  </r>
  <r>
    <x v="68"/>
    <d v="2024-11-10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3"/>
  </r>
  <r>
    <x v="69"/>
    <d v="2024-04-09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5"/>
  </r>
  <r>
    <x v="70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5"/>
  </r>
  <r>
    <x v="71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7"/>
  </r>
  <r>
    <x v="72"/>
    <d v="2024-02-11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-4"/>
  </r>
  <r>
    <x v="73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5"/>
  </r>
  <r>
    <x v="74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2"/>
  </r>
  <r>
    <x v="75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5"/>
  </r>
  <r>
    <x v="76"/>
    <d v="2024-11-03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8"/>
  </r>
  <r>
    <x v="77"/>
    <d v="2025-07-08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152"/>
  </r>
  <r>
    <x v="78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5"/>
  </r>
  <r>
    <x v="79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6"/>
  </r>
  <r>
    <x v="80"/>
    <d v="2024-08-10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4"/>
  </r>
  <r>
    <x v="81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1"/>
  </r>
  <r>
    <x v="82"/>
    <d v="2024-08-03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-117"/>
  </r>
  <r>
    <x v="83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3"/>
  </r>
  <r>
    <x v="84"/>
    <d v="2024-10-01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2"/>
  </r>
  <r>
    <x v="85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6"/>
  </r>
  <r>
    <x v="86"/>
    <d v="2024-07-01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0"/>
  </r>
  <r>
    <x v="87"/>
    <d v="2024-02-08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177"/>
  </r>
  <r>
    <x v="88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3"/>
  </r>
  <r>
    <x v="89"/>
    <d v="2024-09-05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0"/>
  </r>
  <r>
    <x v="90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5"/>
  </r>
  <r>
    <x v="91"/>
    <d v="2025-02-03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33"/>
  </r>
  <r>
    <x v="92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3"/>
  </r>
  <r>
    <x v="93"/>
    <d v="2024-01-07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n v="6"/>
  </r>
  <r>
    <x v="94"/>
    <d v="2024-09-06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3"/>
  </r>
  <r>
    <x v="95"/>
    <d v="2025-05-09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124"/>
  </r>
  <r>
    <x v="96"/>
    <d v="2024-06-05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31"/>
  </r>
  <r>
    <x v="97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3"/>
  </r>
  <r>
    <x v="98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"/>
    <n v="8"/>
    <n v="2108.9299999999998"/>
    <n v="0.1"/>
    <n v="15184.3"/>
    <n v="11270.74"/>
    <n v="3913.56"/>
    <s v="Paid"/>
    <s v="Completed"/>
    <n v="6"/>
  </r>
  <r>
    <x v="99"/>
    <d v="2025-11-0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0"/>
  </r>
  <r>
    <x v="100"/>
    <d v="2025-09-12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6"/>
  </r>
  <r>
    <x v="101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4"/>
  </r>
  <r>
    <x v="102"/>
    <d v="2025-07-12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4"/>
  </r>
  <r>
    <x v="103"/>
    <d v="2025-05-02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8"/>
  </r>
  <r>
    <x v="104"/>
    <d v="2025-02-01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7"/>
  </r>
  <r>
    <x v="105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5"/>
  </r>
  <r>
    <x v="106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s v="Cancelled"/>
    <n v="8"/>
  </r>
  <r>
    <x v="107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6"/>
  </r>
  <r>
    <x v="108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8"/>
  </r>
  <r>
    <x v="109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4"/>
  </r>
  <r>
    <x v="110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6"/>
  </r>
  <r>
    <x v="111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3"/>
  </r>
  <r>
    <x v="112"/>
    <d v="2024-01-10T00:00:00"/>
    <d v="2024-01-14T00:00:00"/>
    <s v="CUST-5213"/>
    <s v="Sneha Kapoor"/>
    <s v="Consumer"/>
    <s v="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4"/>
  </r>
  <r>
    <x v="113"/>
    <d v="2024-12-0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0"/>
  </r>
  <r>
    <x v="114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5"/>
  </r>
  <r>
    <x v="115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5"/>
  </r>
  <r>
    <x v="116"/>
    <d v="2025-02-15T00:00:00"/>
    <d v="2025-02-19T00:00:00"/>
    <s v="CUST-3632"/>
    <s v="Ananya Rao"/>
    <s v="Small Business"/>
    <s v="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4"/>
  </r>
  <r>
    <x v="117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n v="2"/>
  </r>
  <r>
    <x v="118"/>
    <d v="2024-06-10T00:00:00"/>
    <d v="2024-06-18T00:00:00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8"/>
  </r>
  <r>
    <x v="119"/>
    <d v="2024-06-12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7"/>
  </r>
  <r>
    <x v="120"/>
    <d v="2024-08-10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8"/>
  </r>
  <r>
    <x v="121"/>
    <d v="2025-08-22T00:00:00"/>
    <d v="2025-08-26T00:00:00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4"/>
  </r>
  <r>
    <x v="122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-232"/>
  </r>
  <r>
    <x v="123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</r>
  <r>
    <x v="124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n v="3"/>
  </r>
  <r>
    <x v="125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1"/>
  </r>
  <r>
    <x v="126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2"/>
  </r>
  <r>
    <x v="127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</r>
  <r>
    <x v="128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3"/>
  </r>
  <r>
    <x v="129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6"/>
  </r>
  <r>
    <x v="130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6"/>
  </r>
  <r>
    <x v="131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5"/>
  </r>
  <r>
    <x v="132"/>
    <d v="2024-11-04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0"/>
  </r>
  <r>
    <x v="133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</r>
  <r>
    <x v="134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"/>
    <n v="5"/>
    <n v="383.1"/>
    <n v="0.25"/>
    <n v="1436.62"/>
    <n v="912.52"/>
    <n v="524.1"/>
    <s v="Pending"/>
    <s v="Cancelled"/>
    <n v="0"/>
  </r>
  <r>
    <x v="135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0"/>
  </r>
  <r>
    <x v="136"/>
    <d v="2025-09-02T00:00:00"/>
    <d v="2025-02-15T00:00:00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-199"/>
  </r>
  <r>
    <x v="137"/>
    <d v="2025-01-09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0"/>
  </r>
  <r>
    <x v="138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6"/>
  </r>
  <r>
    <x v="139"/>
    <d v="2025-03-02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123"/>
  </r>
  <r>
    <x v="140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1"/>
  </r>
  <r>
    <x v="141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6"/>
  </r>
  <r>
    <x v="142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-4"/>
  </r>
  <r>
    <x v="143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2"/>
  </r>
  <r>
    <x v="144"/>
    <d v="2024-07-06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-21"/>
  </r>
  <r>
    <x v="145"/>
    <d v="2025-11-04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-205"/>
  </r>
  <r>
    <x v="146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2"/>
  </r>
  <r>
    <x v="147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7"/>
  </r>
  <r>
    <x v="148"/>
    <d v="2025-02-09T00:00:00"/>
    <d v="2025-02-13T00:00:00"/>
    <s v="CUST-2822"/>
    <s v="Mira Das"/>
    <s v="Home Office"/>
    <s v="West"/>
    <s v="Madhya Pradesh"/>
    <s v="Indore"/>
    <s v="Technology"/>
    <s v="Phones"/>
    <s v="Smart Phones 336"/>
    <s v=""/>
    <n v="8"/>
    <n v="1696.07"/>
    <n v="0.25"/>
    <n v="10176.42"/>
    <n v="7604.47"/>
    <n v="2571.9499999999998"/>
    <s v="Paid"/>
    <s v="Completed"/>
    <n v="4"/>
  </r>
  <r>
    <x v="149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0"/>
  </r>
  <r>
    <x v="150"/>
    <d v="2024-04-03T00:00:00"/>
    <d v="2024-03-12T00:00:00"/>
    <s v="CUST-4661"/>
    <s v="Arjun Bose"/>
    <s v="Consumer"/>
    <s v="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-22"/>
  </r>
  <r>
    <x v="151"/>
    <d v="2024-06-27T00:00:00"/>
    <d v="2024-06-27T00:00:00"/>
    <s v="CUST-6011"/>
    <s v="Neha Gupta"/>
    <s v="Home Office"/>
    <s v="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</r>
  <r>
    <x v="152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3"/>
  </r>
  <r>
    <x v="153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2"/>
  </r>
  <r>
    <x v="154"/>
    <d v="2024-02-1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-1"/>
  </r>
  <r>
    <x v="155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8"/>
  </r>
  <r>
    <x v="156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0"/>
  </r>
  <r>
    <x v="157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2"/>
  </r>
  <r>
    <x v="158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2"/>
  </r>
  <r>
    <x v="159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62"/>
  </r>
  <r>
    <x v="160"/>
    <d v="2025-08-10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57"/>
  </r>
  <r>
    <x v="161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6"/>
  </r>
  <r>
    <x v="162"/>
    <d v="2024-03-09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5"/>
  </r>
  <r>
    <x v="163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"/>
    <n v="6"/>
    <n v="2903.58"/>
    <n v="0.1"/>
    <n v="15679.33"/>
    <n v="12477.82"/>
    <n v="3201.51"/>
    <s v="Pending"/>
    <s v="Returned"/>
    <n v="5"/>
  </r>
  <r>
    <x v="164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5"/>
  </r>
  <r>
    <x v="165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7"/>
  </r>
  <r>
    <x v="166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6"/>
  </r>
  <r>
    <x v="167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"/>
  </r>
  <r>
    <x v="168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3"/>
  </r>
  <r>
    <x v="169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"/>
  </r>
  <r>
    <x v="170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68"/>
  </r>
  <r>
    <x v="171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2"/>
  </r>
  <r>
    <x v="172"/>
    <d v="2025-02-08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242"/>
  </r>
  <r>
    <x v="173"/>
    <d v="2024-02-05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93"/>
  </r>
  <r>
    <x v="174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-171"/>
  </r>
  <r>
    <x v="175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7"/>
  </r>
  <r>
    <x v="176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8"/>
  </r>
  <r>
    <x v="177"/>
    <d v="2024-01-06T00:00:00"/>
    <d v="2024-06-03T00:00:00"/>
    <s v="CUST-4399"/>
    <s v="Sneha Kapoor"/>
    <s v="Home Office"/>
    <s v="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149"/>
  </r>
  <r>
    <x v="178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0"/>
  </r>
  <r>
    <x v="179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4"/>
  </r>
  <r>
    <x v="180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0"/>
  </r>
  <r>
    <x v="181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30"/>
  </r>
  <r>
    <x v="182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0"/>
  </r>
  <r>
    <x v="183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3"/>
  </r>
  <r>
    <x v="184"/>
    <d v="2024-04-02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4"/>
  </r>
  <r>
    <x v="185"/>
    <d v="2024-11-05T00:00:00"/>
    <d v="2024-11-13T00:00:00"/>
    <s v="CUST-4968"/>
    <s v="Arjun Bose"/>
    <s v="Consumer"/>
    <s v="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8"/>
  </r>
  <r>
    <x v="186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1"/>
  </r>
  <r>
    <x v="187"/>
    <d v="2025-05-01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1"/>
  </r>
  <r>
    <x v="188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7"/>
  </r>
  <r>
    <x v="189"/>
    <d v="2025-05-06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  <n v="1"/>
  </r>
  <r>
    <x v="190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1"/>
  </r>
  <r>
    <x v="191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5"/>
  </r>
  <r>
    <x v="192"/>
    <d v="2024-12-09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7"/>
  </r>
  <r>
    <x v="193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5"/>
  </r>
  <r>
    <x v="194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3"/>
  </r>
  <r>
    <x v="195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2"/>
  </r>
  <r>
    <x v="196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3"/>
  </r>
  <r>
    <x v="197"/>
    <d v="2025-03-31T00:00:00"/>
    <d v="2025-07-04T00:00:00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95"/>
  </r>
  <r>
    <x v="198"/>
    <d v="2024-05-06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31"/>
  </r>
  <r>
    <x v="199"/>
    <d v="2024-03-12T00:00:00"/>
    <d v="2024-12-03T00:00:00"/>
    <s v="CUST-4536"/>
    <s v="Rahul Verma"/>
    <s v="Home Office"/>
    <s v="East"/>
    <s v="Bihar"/>
    <s v="Patna"/>
    <s v="Technology"/>
    <s v="Machines"/>
    <s v="Prime Machines 806"/>
    <s v=""/>
    <n v="6"/>
    <n v="2185.58"/>
    <n v="0.25"/>
    <n v="9835.11"/>
    <n v="5437.64"/>
    <n v="4397.47"/>
    <s v="Paid"/>
    <s v="Completed"/>
    <n v="266"/>
  </r>
  <r>
    <x v="200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8"/>
  </r>
  <r>
    <x v="201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n v="8"/>
  </r>
  <r>
    <x v="202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0"/>
  </r>
  <r>
    <x v="203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2"/>
  </r>
  <r>
    <x v="204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3"/>
  </r>
  <r>
    <x v="205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5"/>
  </r>
  <r>
    <x v="206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2"/>
  </r>
  <r>
    <x v="207"/>
    <d v="2024-07-10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6"/>
  </r>
  <r>
    <x v="208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-53"/>
  </r>
  <r>
    <x v="209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1"/>
  </r>
  <r>
    <x v="210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3"/>
  </r>
  <r>
    <x v="211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1"/>
  </r>
  <r>
    <x v="212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0"/>
  </r>
  <r>
    <x v="213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6"/>
  </r>
  <r>
    <x v="214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6"/>
  </r>
  <r>
    <x v="215"/>
    <d v="2024-01-03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61"/>
  </r>
  <r>
    <x v="216"/>
    <d v="2025-04-10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5"/>
  </r>
  <r>
    <x v="217"/>
    <d v="2025-01-04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94"/>
  </r>
  <r>
    <x v="218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1"/>
  </r>
  <r>
    <x v="219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n v="1"/>
  </r>
  <r>
    <x v="220"/>
    <d v="2024-09-03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0"/>
  </r>
  <r>
    <x v="221"/>
    <d v="2025-12-01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-320"/>
  </r>
  <r>
    <x v="222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3"/>
  </r>
  <r>
    <x v="223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7"/>
  </r>
  <r>
    <x v="224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6"/>
  </r>
  <r>
    <x v="225"/>
    <d v="2024-09-02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8"/>
  </r>
  <r>
    <x v="226"/>
    <d v="2025-10-04T00:00:00"/>
    <d v="2025-04-15T00:00:00"/>
    <s v="CUST-2545"/>
    <s v="Diya Patel"/>
    <s v="Home Office"/>
    <s v="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-172"/>
  </r>
  <r>
    <x v="227"/>
    <d v="2024-07-05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7"/>
  </r>
  <r>
    <x v="228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4"/>
  </r>
  <r>
    <x v="229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6"/>
  </r>
  <r>
    <x v="230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-83"/>
  </r>
  <r>
    <x v="231"/>
    <d v="2024-05-02T00:00:00"/>
    <d v="2024-05-02T00:00:00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0"/>
  </r>
  <r>
    <x v="232"/>
    <d v="2025-06-04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6"/>
  </r>
  <r>
    <x v="233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"/>
    <n v="8"/>
    <n v="3904.59"/>
    <n v="0"/>
    <n v="31236.720000000001"/>
    <n v="26377.7"/>
    <n v="4859.0200000000004"/>
    <s v="Paid"/>
    <s v="Completed"/>
    <n v="0"/>
  </r>
  <r>
    <x v="234"/>
    <d v="2024-09-02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1"/>
  </r>
  <r>
    <x v="235"/>
    <d v="2024-11-02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1"/>
  </r>
  <r>
    <x v="236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7"/>
  </r>
  <r>
    <x v="237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0"/>
  </r>
  <r>
    <x v="238"/>
    <d v="2024-01-12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5"/>
  </r>
  <r>
    <x v="239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"/>
  </r>
  <r>
    <x v="240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6"/>
  </r>
  <r>
    <x v="241"/>
    <d v="2025-07-06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-29"/>
  </r>
  <r>
    <x v="242"/>
    <d v="2025-02-07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0"/>
  </r>
  <r>
    <x v="243"/>
    <d v="2025-07-29T00:00:00"/>
    <d v="2025-08-02T00:00:00"/>
    <s v="CUST-6310"/>
    <s v="Sneha Kapoor"/>
    <s v="Small Business"/>
    <s v="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4"/>
  </r>
  <r>
    <x v="244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1"/>
  </r>
  <r>
    <x v="245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6"/>
  </r>
  <r>
    <x v="246"/>
    <d v="2024-05-04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5"/>
  </r>
  <r>
    <x v="247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7"/>
  </r>
  <r>
    <x v="248"/>
    <d v="2024-06-02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34"/>
  </r>
  <r>
    <x v="249"/>
    <d v="2025-08-01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1"/>
  </r>
  <r>
    <x v="250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</r>
  <r>
    <x v="251"/>
    <d v="2025-04-06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4"/>
  </r>
  <r>
    <x v="252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3"/>
  </r>
  <r>
    <x v="253"/>
    <d v="2024-09-12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1"/>
  </r>
  <r>
    <x v="254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59"/>
  </r>
  <r>
    <x v="255"/>
    <d v="2025-02-04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6"/>
  </r>
  <r>
    <x v="256"/>
    <d v="2024-11-05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-2"/>
  </r>
  <r>
    <x v="257"/>
    <d v="2025-08-09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3"/>
  </r>
  <r>
    <x v="258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5"/>
  </r>
  <r>
    <x v="259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8"/>
  </r>
  <r>
    <x v="260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4"/>
  </r>
  <r>
    <x v="261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6"/>
  </r>
  <r>
    <x v="262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6"/>
  </r>
  <r>
    <x v="263"/>
    <d v="2025-08-06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63"/>
  </r>
  <r>
    <x v="264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5"/>
  </r>
  <r>
    <x v="265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8"/>
  </r>
  <r>
    <x v="266"/>
    <d v="2025-05-03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7"/>
  </r>
  <r>
    <x v="267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-52"/>
  </r>
  <r>
    <x v="268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"/>
  </r>
  <r>
    <x v="269"/>
    <d v="2025-02-10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2"/>
  </r>
  <r>
    <x v="270"/>
    <d v="2024-01-12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1"/>
  </r>
  <r>
    <x v="271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4"/>
  </r>
  <r>
    <x v="272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6"/>
  </r>
  <r>
    <x v="273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0"/>
  </r>
  <r>
    <x v="274"/>
    <d v="2024-07-04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-81"/>
  </r>
  <r>
    <x v="275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7"/>
  </r>
  <r>
    <x v="276"/>
    <d v="2024-01-22T00:00:00"/>
    <d v="2024-01-23T00:00:00"/>
    <s v="CUST-7039"/>
    <s v="Aarav Sharma"/>
    <s v="Small Business"/>
    <s v="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</r>
  <r>
    <x v="277"/>
    <d v="2025-06-04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0"/>
  </r>
  <r>
    <x v="278"/>
    <d v="2025-07-03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-111"/>
  </r>
  <r>
    <x v="279"/>
    <d v="2024-04-09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1"/>
  </r>
  <r>
    <x v="280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</r>
  <r>
    <x v="281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2"/>
  </r>
  <r>
    <x v="282"/>
    <d v="2024-10-01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1"/>
  </r>
  <r>
    <x v="283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7"/>
  </r>
  <r>
    <x v="284"/>
    <d v="2024-12-08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6"/>
  </r>
  <r>
    <x v="285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5"/>
  </r>
  <r>
    <x v="286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3"/>
  </r>
  <r>
    <x v="287"/>
    <d v="2024-09-05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-58"/>
  </r>
  <r>
    <x v="288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0"/>
  </r>
  <r>
    <x v="289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8"/>
  </r>
  <r>
    <x v="290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4"/>
  </r>
  <r>
    <x v="291"/>
    <d v="2024-04-05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5"/>
  </r>
  <r>
    <x v="292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3"/>
  </r>
  <r>
    <x v="293"/>
    <d v="2024-03-07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241"/>
  </r>
  <r>
    <x v="294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6"/>
  </r>
  <r>
    <x v="295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3"/>
  </r>
  <r>
    <x v="296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2"/>
  </r>
  <r>
    <x v="297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-140"/>
  </r>
  <r>
    <x v="298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3"/>
  </r>
  <r>
    <x v="299"/>
    <d v="2024-06-11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154"/>
  </r>
  <r>
    <x v="300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8"/>
  </r>
  <r>
    <x v="301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-142"/>
  </r>
  <r>
    <x v="302"/>
    <d v="2025-04-06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67"/>
  </r>
  <r>
    <x v="303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5"/>
  </r>
  <r>
    <x v="304"/>
    <d v="2024-03-06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7"/>
  </r>
  <r>
    <x v="305"/>
    <d v="2024-05-01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1"/>
  </r>
  <r>
    <x v="306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3"/>
  </r>
  <r>
    <x v="307"/>
    <d v="2025-07-12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7"/>
  </r>
  <r>
    <x v="308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6"/>
  </r>
  <r>
    <x v="309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2"/>
  </r>
  <r>
    <x v="310"/>
    <d v="2024-04-07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122"/>
  </r>
  <r>
    <x v="311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-82"/>
  </r>
  <r>
    <x v="312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s v="Cancelled"/>
    <n v="-114"/>
  </r>
  <r>
    <x v="313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1"/>
  </r>
  <r>
    <x v="314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2"/>
  </r>
  <r>
    <x v="315"/>
    <d v="2024-07-02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6"/>
  </r>
  <r>
    <x v="316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2"/>
  </r>
  <r>
    <x v="317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6"/>
  </r>
  <r>
    <x v="318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5"/>
  </r>
  <r>
    <x v="319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4"/>
  </r>
  <r>
    <x v="320"/>
    <d v="2024-12-04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n v="2"/>
  </r>
  <r>
    <x v="321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7"/>
  </r>
  <r>
    <x v="322"/>
    <d v="2024-11-12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29"/>
  </r>
  <r>
    <x v="323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4"/>
  </r>
  <r>
    <x v="324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-173"/>
  </r>
  <r>
    <x v="325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6"/>
  </r>
  <r>
    <x v="326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"/>
  </r>
  <r>
    <x v="327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3"/>
  </r>
  <r>
    <x v="328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6"/>
  </r>
  <r>
    <x v="329"/>
    <d v="2025-05-12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6"/>
  </r>
  <r>
    <x v="330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8"/>
  </r>
  <r>
    <x v="331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238"/>
  </r>
  <r>
    <x v="332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1"/>
  </r>
  <r>
    <x v="333"/>
    <d v="2025-06-22T00:00:00"/>
    <d v="2025-06-27T00:00:00"/>
    <s v="CUST-8081"/>
    <s v="Rohan Mehta"/>
    <s v="Home Office"/>
    <s v="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5"/>
  </r>
  <r>
    <x v="334"/>
    <d v="2024-09-12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5"/>
  </r>
  <r>
    <x v="335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2"/>
  </r>
  <r>
    <x v="336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4"/>
  </r>
  <r>
    <x v="337"/>
    <d v="2024-08-12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6"/>
  </r>
  <r>
    <x v="338"/>
    <d v="2024-08-12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118"/>
  </r>
  <r>
    <x v="339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2"/>
  </r>
  <r>
    <x v="340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8"/>
  </r>
  <r>
    <x v="341"/>
    <d v="2025-09-08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1"/>
  </r>
  <r>
    <x v="342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-197"/>
  </r>
  <r>
    <x v="343"/>
    <d v="2025-10-03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5"/>
  </r>
  <r>
    <x v="344"/>
    <d v="2024-11-03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0"/>
  </r>
  <r>
    <x v="345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8"/>
  </r>
  <r>
    <x v="346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6"/>
  </r>
  <r>
    <x v="347"/>
    <d v="2024-01-12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331"/>
  </r>
  <r>
    <x v="348"/>
    <d v="2024-06-02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5"/>
  </r>
  <r>
    <x v="349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2"/>
  </r>
  <r>
    <x v="350"/>
    <d v="2024-07-01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-169"/>
  </r>
  <r>
    <x v="351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4"/>
  </r>
  <r>
    <x v="352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2"/>
  </r>
  <r>
    <x v="353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6"/>
  </r>
  <r>
    <x v="354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n v="4"/>
  </r>
  <r>
    <x v="355"/>
    <d v="2024-12-05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-210"/>
  </r>
  <r>
    <x v="356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2"/>
  </r>
  <r>
    <x v="357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8"/>
  </r>
  <r>
    <x v="358"/>
    <d v="2025-08-09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-2"/>
  </r>
  <r>
    <x v="359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1"/>
  </r>
  <r>
    <x v="360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3"/>
  </r>
  <r>
    <x v="361"/>
    <d v="2025-01-04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88"/>
  </r>
  <r>
    <x v="362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2"/>
  </r>
  <r>
    <x v="363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5"/>
  </r>
  <r>
    <x v="364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3"/>
  </r>
  <r>
    <x v="365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  <n v="6"/>
  </r>
  <r>
    <x v="366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6"/>
  </r>
  <r>
    <x v="367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1"/>
  </r>
  <r>
    <x v="368"/>
    <d v="2025-06-07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0"/>
  </r>
  <r>
    <x v="369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7"/>
  </r>
  <r>
    <x v="370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6"/>
  </r>
  <r>
    <x v="371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s v="Cancelled"/>
    <n v="2"/>
  </r>
  <r>
    <x v="372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2"/>
  </r>
  <r>
    <x v="373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0"/>
  </r>
  <r>
    <x v="374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1"/>
  </r>
  <r>
    <x v="375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4"/>
  </r>
  <r>
    <x v="376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2"/>
  </r>
  <r>
    <x v="377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</r>
  <r>
    <x v="378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0"/>
  </r>
  <r>
    <x v="379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s v="Completed"/>
    <n v="4"/>
  </r>
  <r>
    <x v="380"/>
    <d v="2024-04-07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7"/>
  </r>
  <r>
    <x v="381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4"/>
  </r>
  <r>
    <x v="382"/>
    <d v="2025-03-04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4"/>
  </r>
  <r>
    <x v="383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7"/>
  </r>
  <r>
    <x v="384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5"/>
  </r>
  <r>
    <x v="385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6"/>
  </r>
  <r>
    <x v="386"/>
    <d v="2025-02-1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2"/>
  </r>
  <r>
    <x v="387"/>
    <d v="2025-10-08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-56"/>
  </r>
  <r>
    <x v="388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5"/>
  </r>
  <r>
    <x v="389"/>
    <d v="2024-04-05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8"/>
  </r>
  <r>
    <x v="390"/>
    <d v="2024-11-06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5"/>
  </r>
  <r>
    <x v="391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0"/>
  </r>
  <r>
    <x v="392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3"/>
  </r>
  <r>
    <x v="393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6"/>
  </r>
  <r>
    <x v="394"/>
    <d v="2024-03-04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31"/>
  </r>
  <r>
    <x v="395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1"/>
  </r>
  <r>
    <x v="396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8"/>
  </r>
  <r>
    <x v="397"/>
    <d v="2025-06-09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1"/>
  </r>
  <r>
    <x v="398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7"/>
  </r>
  <r>
    <x v="399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</r>
  <r>
    <x v="400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n v="5"/>
  </r>
  <r>
    <x v="401"/>
    <d v="2025-03-09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7"/>
  </r>
  <r>
    <x v="402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"/>
    <n v="3"/>
    <n v="1365.26"/>
    <n v="0"/>
    <n v="4095.78"/>
    <n v="2807.77"/>
    <n v="1288.01"/>
    <s v="Paid"/>
    <s v="Completed"/>
    <n v="0"/>
  </r>
  <r>
    <x v="403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-173"/>
  </r>
  <r>
    <x v="404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7"/>
  </r>
  <r>
    <x v="405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"/>
    <n v="7"/>
    <n v="3878.01"/>
    <n v="0.1"/>
    <n v="24431.46"/>
    <n v="18202.36"/>
    <n v="6229.1"/>
    <s v="Paid"/>
    <s v="Completed"/>
    <n v="1"/>
  </r>
  <r>
    <x v="406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0"/>
  </r>
  <r>
    <x v="407"/>
    <d v="2024-05-12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1"/>
  </r>
  <r>
    <x v="408"/>
    <d v="2025-08-01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2"/>
  </r>
  <r>
    <x v="409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2"/>
  </r>
  <r>
    <x v="410"/>
    <d v="2024-04-12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8"/>
  </r>
  <r>
    <x v="411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5"/>
  </r>
  <r>
    <x v="412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8"/>
  </r>
  <r>
    <x v="413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4"/>
  </r>
  <r>
    <x v="414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1"/>
  </r>
  <r>
    <x v="415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2"/>
  </r>
  <r>
    <x v="416"/>
    <d v="2025-01-08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8"/>
  </r>
  <r>
    <x v="417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7"/>
  </r>
  <r>
    <x v="418"/>
    <d v="2024-11-09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8"/>
  </r>
  <r>
    <x v="419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4"/>
  </r>
  <r>
    <x v="420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1"/>
  </r>
  <r>
    <x v="421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5"/>
  </r>
  <r>
    <x v="422"/>
    <d v="2025-09-03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3"/>
  </r>
  <r>
    <x v="423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7"/>
  </r>
  <r>
    <x v="424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3"/>
  </r>
  <r>
    <x v="425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1"/>
  </r>
  <r>
    <x v="426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-175"/>
  </r>
  <r>
    <x v="427"/>
    <d v="2025-04-22T00:00:00"/>
    <d v="2025-04-24T00:00:00"/>
    <s v="CUST-8843"/>
    <s v="Isha Nair"/>
    <s v="Corporate"/>
    <s v="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2"/>
  </r>
  <r>
    <x v="428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7"/>
  </r>
  <r>
    <x v="429"/>
    <d v="2025-03-01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155"/>
  </r>
  <r>
    <x v="430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-203"/>
  </r>
  <r>
    <x v="431"/>
    <d v="2024-02-10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3"/>
  </r>
  <r>
    <x v="432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-202"/>
  </r>
  <r>
    <x v="433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1"/>
  </r>
  <r>
    <x v="434"/>
    <d v="2025-04-11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4"/>
  </r>
  <r>
    <x v="435"/>
    <d v="2025-04-12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8"/>
  </r>
  <r>
    <x v="436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5"/>
  </r>
  <r>
    <x v="437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3"/>
  </r>
  <r>
    <x v="438"/>
    <d v="2025-05-07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-2"/>
  </r>
  <r>
    <x v="439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3"/>
  </r>
  <r>
    <x v="440"/>
    <d v="2024-04-02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6"/>
  </r>
  <r>
    <x v="441"/>
    <d v="2024-03-10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207"/>
  </r>
  <r>
    <x v="442"/>
    <d v="2025-01-12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7"/>
  </r>
  <r>
    <x v="443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3"/>
  </r>
  <r>
    <x v="444"/>
    <d v="2025-08-12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4"/>
  </r>
  <r>
    <x v="445"/>
    <d v="2024-05-09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-4"/>
  </r>
  <r>
    <x v="446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1"/>
  </r>
  <r>
    <x v="447"/>
    <d v="2025-10-08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-59"/>
  </r>
  <r>
    <x v="448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3"/>
  </r>
  <r>
    <x v="449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7"/>
  </r>
  <r>
    <x v="450"/>
    <d v="2025-06-12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7"/>
  </r>
  <r>
    <x v="451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2"/>
  </r>
  <r>
    <x v="452"/>
    <d v="2024-10-05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-142"/>
  </r>
  <r>
    <x v="453"/>
    <d v="2025-05-03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8"/>
  </r>
  <r>
    <x v="454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5"/>
  </r>
  <r>
    <x v="455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4"/>
  </r>
  <r>
    <x v="456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0"/>
  </r>
  <r>
    <x v="457"/>
    <d v="2024-05-04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0"/>
  </r>
  <r>
    <x v="458"/>
    <d v="2024-02-10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1"/>
  </r>
  <r>
    <x v="459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7"/>
  </r>
  <r>
    <x v="460"/>
    <d v="2025-09-30T00:00:00"/>
    <d v="2025-10-06T00:00:00"/>
    <s v="CUST-5551"/>
    <s v="Aarav Sharma"/>
    <s v="Corporate"/>
    <s v="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6"/>
  </r>
  <r>
    <x v="461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1"/>
  </r>
  <r>
    <x v="462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2"/>
  </r>
  <r>
    <x v="463"/>
    <d v="2025-07-02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-144"/>
  </r>
  <r>
    <x v="464"/>
    <d v="2025-11-03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-233"/>
  </r>
  <r>
    <x v="465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8"/>
  </r>
  <r>
    <x v="466"/>
    <d v="2024-04-01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-84"/>
  </r>
  <r>
    <x v="467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1"/>
  </r>
  <r>
    <x v="468"/>
    <d v="2025-01-09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-2"/>
  </r>
  <r>
    <x v="469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6"/>
  </r>
  <r>
    <x v="470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3"/>
  </r>
  <r>
    <x v="471"/>
    <d v="2024-11-02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-261"/>
  </r>
  <r>
    <x v="472"/>
    <d v="2024-02-03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33"/>
  </r>
  <r>
    <x v="473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0"/>
  </r>
  <r>
    <x v="474"/>
    <d v="2024-03-06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96"/>
  </r>
  <r>
    <x v="475"/>
    <d v="2025-03-01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7"/>
  </r>
  <r>
    <x v="476"/>
    <d v="2024-05-07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7"/>
  </r>
  <r>
    <x v="477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5"/>
  </r>
  <r>
    <x v="478"/>
    <d v="2024-06-09T00:00:00"/>
    <d v="2024-06-13T00:00:00"/>
    <s v="CUST-4838"/>
    <s v="Mira Das"/>
    <s v="Home Office"/>
    <s v="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4"/>
  </r>
  <r>
    <x v="479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  <n v="-3"/>
  </r>
  <r>
    <x v="480"/>
    <d v="2025-01-05T00:00:00"/>
    <d v="2025-01-09T00:00:00"/>
    <s v="CUST-9947"/>
    <s v="Neha Gupta"/>
    <s v="Small Business"/>
    <s v="South"/>
    <s v="Tamil Nadu"/>
    <s v="Chennai"/>
    <s v="Office Supplies"/>
    <s v="Storage"/>
    <s v="Eco Storage 923"/>
    <s v=""/>
    <n v="5"/>
    <n v="905.16"/>
    <n v="0"/>
    <n v="4525.8"/>
    <n v="2714.51"/>
    <n v="1811.29"/>
    <s v="Paid"/>
    <s v="Completed"/>
    <n v="4"/>
  </r>
  <r>
    <x v="481"/>
    <d v="2025-06-05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n v="8"/>
  </r>
  <r>
    <x v="482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"/>
  </r>
  <r>
    <x v="483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0"/>
  </r>
  <r>
    <x v="484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3"/>
  </r>
  <r>
    <x v="485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1"/>
  </r>
  <r>
    <x v="486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4"/>
  </r>
  <r>
    <x v="487"/>
    <d v="2025-06-10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7"/>
  </r>
  <r>
    <x v="488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6"/>
  </r>
  <r>
    <x v="489"/>
    <d v="2024-02-07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5"/>
  </r>
  <r>
    <x v="490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3"/>
  </r>
  <r>
    <x v="491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1"/>
  </r>
  <r>
    <x v="492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4"/>
  </r>
  <r>
    <x v="493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0"/>
  </r>
  <r>
    <x v="494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n v="8"/>
  </r>
  <r>
    <x v="495"/>
    <d v="2024-05-09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6"/>
  </r>
  <r>
    <x v="496"/>
    <d v="2025-07-04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2"/>
  </r>
  <r>
    <x v="497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0"/>
  </r>
  <r>
    <x v="498"/>
    <d v="2025-09-07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3"/>
  </r>
  <r>
    <x v="499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s v="Cancelled"/>
    <n v="4"/>
  </r>
  <r>
    <x v="500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n v="5"/>
  </r>
  <r>
    <x v="501"/>
    <d v="2024-08-11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6"/>
  </r>
  <r>
    <x v="502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8"/>
  </r>
  <r>
    <x v="503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7"/>
  </r>
  <r>
    <x v="504"/>
    <d v="2025-02-1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5"/>
  </r>
  <r>
    <x v="505"/>
    <d v="2024-11-09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5"/>
  </r>
  <r>
    <x v="506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0"/>
  </r>
  <r>
    <x v="507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7"/>
  </r>
  <r>
    <x v="508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95"/>
  </r>
  <r>
    <x v="509"/>
    <d v="2025-05-12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2"/>
  </r>
  <r>
    <x v="510"/>
    <d v="2024-10-18T00:00:00"/>
    <d v="2024-10-21T00:00:00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3"/>
  </r>
  <r>
    <x v="511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3"/>
  </r>
  <r>
    <x v="512"/>
    <d v="2025-03-02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1"/>
  </r>
  <r>
    <x v="513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5"/>
  </r>
  <r>
    <x v="514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4"/>
  </r>
  <r>
    <x v="515"/>
    <d v="2025-04-11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n v="0"/>
  </r>
  <r>
    <x v="516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6"/>
  </r>
  <r>
    <x v="517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2"/>
  </r>
  <r>
    <x v="518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-4"/>
  </r>
  <r>
    <x v="519"/>
    <d v="2025-03-07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122"/>
  </r>
  <r>
    <x v="520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7"/>
  </r>
  <r>
    <x v="521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7"/>
  </r>
  <r>
    <x v="522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8"/>
  </r>
  <r>
    <x v="523"/>
    <d v="2024-02-04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59"/>
  </r>
  <r>
    <x v="524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1"/>
  </r>
  <r>
    <x v="525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0"/>
  </r>
  <r>
    <x v="526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  <n v="3"/>
  </r>
  <r>
    <x v="527"/>
    <d v="2025-01-10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268"/>
  </r>
  <r>
    <x v="528"/>
    <d v="2024-10-07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-27"/>
  </r>
  <r>
    <x v="529"/>
    <d v="2024-02-06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2"/>
  </r>
  <r>
    <x v="530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2"/>
  </r>
  <r>
    <x v="531"/>
    <d v="2024-08-01T00:00:00"/>
    <d v="2024-08-08T00:00:00"/>
    <s v="CUST-6357"/>
    <s v="Diya Patel"/>
    <s v="Small Business"/>
    <s v="West"/>
    <s v="Maharashtra"/>
    <s v="Mumbai"/>
    <s v="Office Supplies"/>
    <s v="Storage"/>
    <s v="Pro Storage 364"/>
    <s v=""/>
    <n v="1"/>
    <n v="442.97"/>
    <n v="0.1"/>
    <n v="398.67"/>
    <n v="311.66000000000003"/>
    <n v="87.01"/>
    <s v="Paid"/>
    <s v="Completed"/>
    <n v="7"/>
  </r>
  <r>
    <x v="532"/>
    <d v="2025-10-05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5"/>
  </r>
  <r>
    <x v="533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7"/>
  </r>
  <r>
    <x v="534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8"/>
  </r>
  <r>
    <x v="535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2"/>
  </r>
  <r>
    <x v="536"/>
    <d v="2025-04-10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7"/>
  </r>
  <r>
    <x v="537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8"/>
  </r>
  <r>
    <x v="538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-259"/>
  </r>
  <r>
    <x v="539"/>
    <d v="2025-07-04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0"/>
  </r>
  <r>
    <x v="540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-3"/>
  </r>
  <r>
    <x v="541"/>
    <d v="2025-08-07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-29"/>
  </r>
  <r>
    <x v="542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6"/>
  </r>
  <r>
    <x v="543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6"/>
  </r>
  <r>
    <x v="544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7"/>
  </r>
  <r>
    <x v="545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3"/>
  </r>
  <r>
    <x v="546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8"/>
  </r>
  <r>
    <x v="547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7"/>
  </r>
  <r>
    <x v="548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0"/>
  </r>
  <r>
    <x v="549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2"/>
  </r>
  <r>
    <x v="550"/>
    <d v="2024-02-08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184"/>
  </r>
  <r>
    <x v="551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0"/>
  </r>
  <r>
    <x v="552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n v="6"/>
  </r>
  <r>
    <x v="553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3"/>
  </r>
  <r>
    <x v="554"/>
    <d v="2024-10-12T00:00:00"/>
    <d v="2024-10-17T00:00:00"/>
    <s v="CUST-2126"/>
    <s v="Arjun Bose"/>
    <s v="Consumer"/>
    <s v="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5"/>
  </r>
  <r>
    <x v="555"/>
    <d v="2025-04-02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-51"/>
  </r>
  <r>
    <x v="556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6"/>
  </r>
  <r>
    <x v="557"/>
    <d v="2024-05-08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6"/>
  </r>
  <r>
    <x v="558"/>
    <d v="2025-09-04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0"/>
  </r>
  <r>
    <x v="559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7"/>
  </r>
  <r>
    <x v="560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6"/>
  </r>
  <r>
    <x v="561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4"/>
  </r>
  <r>
    <x v="562"/>
    <d v="2024-05-10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6"/>
  </r>
  <r>
    <x v="563"/>
    <d v="2024-05-06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213"/>
  </r>
  <r>
    <x v="564"/>
    <d v="2024-11-10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4"/>
  </r>
  <r>
    <x v="565"/>
    <d v="2025-08-07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6"/>
  </r>
  <r>
    <x v="566"/>
    <d v="2024-08-11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8"/>
  </r>
  <r>
    <x v="567"/>
    <d v="2024-02-06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239"/>
  </r>
  <r>
    <x v="568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3"/>
  </r>
  <r>
    <x v="569"/>
    <d v="2025-09-08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2"/>
  </r>
  <r>
    <x v="570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4"/>
  </r>
  <r>
    <x v="571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381.45"/>
    <n v="13240.21"/>
    <n v="8141.24"/>
    <s v="Failed"/>
    <s v="Returned"/>
    <n v="4"/>
  </r>
  <r>
    <x v="572"/>
    <d v="2024-01-02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243"/>
  </r>
  <r>
    <x v="573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4"/>
  </r>
  <r>
    <x v="574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5"/>
  </r>
  <r>
    <x v="575"/>
    <d v="2025-03-11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3"/>
  </r>
  <r>
    <x v="576"/>
    <d v="2024-02-17T00:00:00"/>
    <d v="2024-02-23T00:00:00"/>
    <s v="CUST-2228"/>
    <s v="Rohan Mehta"/>
    <s v="Home Office"/>
    <s v="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6"/>
  </r>
  <r>
    <x v="577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6"/>
  </r>
  <r>
    <x v="578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2"/>
  </r>
  <r>
    <x v="579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5"/>
  </r>
  <r>
    <x v="580"/>
    <d v="2025-06-03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-82"/>
  </r>
  <r>
    <x v="581"/>
    <d v="2025-08-09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1"/>
  </r>
  <r>
    <x v="582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5"/>
  </r>
  <r>
    <x v="583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"/>
  </r>
  <r>
    <x v="584"/>
    <d v="2024-08-04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65"/>
  </r>
  <r>
    <x v="585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3"/>
  </r>
  <r>
    <x v="586"/>
    <d v="2025-12-04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-236"/>
  </r>
  <r>
    <x v="587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8"/>
  </r>
  <r>
    <x v="588"/>
    <d v="2025-03-11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4"/>
  </r>
  <r>
    <x v="589"/>
    <d v="2024-12-06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6"/>
  </r>
  <r>
    <x v="590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0"/>
  </r>
  <r>
    <x v="591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2"/>
  </r>
  <r>
    <x v="592"/>
    <d v="2024-04-03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-25"/>
  </r>
  <r>
    <x v="593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2"/>
  </r>
  <r>
    <x v="594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2"/>
  </r>
  <r>
    <x v="595"/>
    <d v="2025-02-11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5"/>
  </r>
  <r>
    <x v="596"/>
    <d v="2024-04-10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6"/>
  </r>
  <r>
    <x v="597"/>
    <d v="2025-07-08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0"/>
  </r>
  <r>
    <x v="598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</r>
  <r>
    <x v="599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2"/>
  </r>
  <r>
    <x v="600"/>
    <d v="2025-05-03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  <n v="-52"/>
  </r>
  <r>
    <x v="601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5"/>
  </r>
  <r>
    <x v="602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7"/>
  </r>
  <r>
    <x v="603"/>
    <d v="2025-01-03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302"/>
  </r>
  <r>
    <x v="604"/>
    <d v="2025-05-02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-85"/>
  </r>
  <r>
    <x v="605"/>
    <d v="2025-07-09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n v="4"/>
  </r>
  <r>
    <x v="606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6"/>
  </r>
  <r>
    <x v="607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6"/>
  </r>
  <r>
    <x v="608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2"/>
  </r>
  <r>
    <x v="609"/>
    <d v="2025-01-08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327"/>
  </r>
  <r>
    <x v="610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"/>
  </r>
  <r>
    <x v="611"/>
    <d v="2025-08-07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-23"/>
  </r>
  <r>
    <x v="612"/>
    <d v="2025-04-06T00:00:00"/>
    <d v="2025-04-13T00:00:00"/>
    <s v="CUST-5663"/>
    <s v="Aditi Sen"/>
    <s v="Consumer"/>
    <s v="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7"/>
  </r>
  <r>
    <x v="613"/>
    <d v="2024-10-05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5"/>
  </r>
  <r>
    <x v="614"/>
    <d v="2024-11-02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-257"/>
  </r>
  <r>
    <x v="615"/>
    <d v="2024-10-04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3"/>
  </r>
  <r>
    <x v="616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3"/>
  </r>
  <r>
    <x v="617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1"/>
  </r>
  <r>
    <x v="618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7"/>
  </r>
  <r>
    <x v="619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5"/>
  </r>
  <r>
    <x v="620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3"/>
  </r>
  <r>
    <x v="621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  <n v="-169"/>
  </r>
  <r>
    <x v="622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8"/>
  </r>
  <r>
    <x v="623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6"/>
  </r>
  <r>
    <x v="624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2"/>
  </r>
  <r>
    <x v="625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6"/>
  </r>
  <r>
    <x v="626"/>
    <d v="2025-04-06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62"/>
  </r>
  <r>
    <x v="627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8"/>
  </r>
  <r>
    <x v="628"/>
    <d v="2025-10-05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7"/>
  </r>
  <r>
    <x v="629"/>
    <d v="2025-09-10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4"/>
  </r>
  <r>
    <x v="630"/>
    <d v="2024-04-09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1"/>
  </r>
  <r>
    <x v="631"/>
    <d v="2024-04-10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5"/>
  </r>
  <r>
    <x v="632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</r>
  <r>
    <x v="633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2"/>
  </r>
  <r>
    <x v="634"/>
    <d v="2025-01-1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1"/>
  </r>
  <r>
    <x v="635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5"/>
  </r>
  <r>
    <x v="636"/>
    <d v="2024-10-02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7"/>
  </r>
  <r>
    <x v="637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0"/>
  </r>
  <r>
    <x v="638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5"/>
  </r>
  <r>
    <x v="639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4"/>
  </r>
  <r>
    <x v="640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3"/>
  </r>
  <r>
    <x v="641"/>
    <d v="2025-04-09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5"/>
  </r>
  <r>
    <x v="642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2"/>
  </r>
  <r>
    <x v="643"/>
    <d v="2024-05-02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-79"/>
  </r>
  <r>
    <x v="644"/>
    <d v="2025-04-10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7"/>
  </r>
  <r>
    <x v="645"/>
    <d v="2024-01-04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241"/>
  </r>
  <r>
    <x v="646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6"/>
  </r>
  <r>
    <x v="647"/>
    <d v="2025-01-01T00:00:00"/>
    <d v="2025-09-01T00:00:00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243"/>
  </r>
  <r>
    <x v="648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3"/>
  </r>
  <r>
    <x v="649"/>
    <d v="2025-08-11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8"/>
  </r>
  <r>
    <x v="650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8"/>
  </r>
  <r>
    <x v="651"/>
    <d v="2025-08-06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33"/>
  </r>
  <r>
    <x v="652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4"/>
  </r>
  <r>
    <x v="653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3"/>
  </r>
  <r>
    <x v="654"/>
    <d v="2025-10-12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4"/>
  </r>
  <r>
    <x v="655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</r>
  <r>
    <x v="656"/>
    <d v="2024-07-05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n v="-52"/>
  </r>
  <r>
    <x v="657"/>
    <d v="2025-08-07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3"/>
  </r>
  <r>
    <x v="658"/>
    <d v="2025-06-09T00:00:00"/>
    <d v="2025-06-12T00:00:00"/>
    <s v="CUST-9074"/>
    <s v="Sneha Kapoor"/>
    <s v="Consumer"/>
    <s v="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3"/>
  </r>
  <r>
    <x v="659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1"/>
  </r>
  <r>
    <x v="660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"/>
  </r>
  <r>
    <x v="661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5"/>
  </r>
  <r>
    <x v="662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4"/>
  </r>
  <r>
    <x v="663"/>
    <d v="2024-05-02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n v="6"/>
  </r>
  <r>
    <x v="664"/>
    <d v="2024-12-07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3"/>
  </r>
  <r>
    <x v="665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"/>
  </r>
  <r>
    <x v="666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5"/>
  </r>
  <r>
    <x v="667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7"/>
  </r>
  <r>
    <x v="668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2"/>
  </r>
  <r>
    <x v="669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8"/>
  </r>
  <r>
    <x v="670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4"/>
  </r>
  <r>
    <x v="671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5"/>
  </r>
  <r>
    <x v="672"/>
    <d v="2024-09-04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1"/>
  </r>
  <r>
    <x v="673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3"/>
  </r>
  <r>
    <x v="674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3"/>
  </r>
  <r>
    <x v="675"/>
    <d v="2025-07-06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-26"/>
  </r>
  <r>
    <x v="676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7"/>
  </r>
  <r>
    <x v="677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5"/>
  </r>
  <r>
    <x v="678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7"/>
  </r>
  <r>
    <x v="679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n v="7"/>
  </r>
  <r>
    <x v="680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7"/>
  </r>
  <r>
    <x v="681"/>
    <d v="2024-07-04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6"/>
  </r>
  <r>
    <x v="682"/>
    <d v="2025-02-05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  <n v="86"/>
  </r>
  <r>
    <x v="683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4"/>
  </r>
  <r>
    <x v="684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0"/>
  </r>
  <r>
    <x v="685"/>
    <d v="2025-10-01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2"/>
  </r>
  <r>
    <x v="686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8"/>
  </r>
  <r>
    <x v="687"/>
    <d v="2025-10-08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5"/>
  </r>
  <r>
    <x v="688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1"/>
  </r>
  <r>
    <x v="689"/>
    <d v="2024-05-10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149"/>
  </r>
  <r>
    <x v="690"/>
    <d v="2024-09-11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4"/>
  </r>
  <r>
    <x v="691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1"/>
  </r>
  <r>
    <x v="692"/>
    <d v="2025-05-10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153"/>
  </r>
  <r>
    <x v="693"/>
    <d v="2025-03-04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38"/>
  </r>
  <r>
    <x v="694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43"/>
  </r>
  <r>
    <x v="695"/>
    <d v="2024-07-01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-176"/>
  </r>
  <r>
    <x v="696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"/>
    <n v="4"/>
    <n v="1178.8399999999999"/>
    <n v="0.25"/>
    <n v="3536.52"/>
    <n v="2102.41"/>
    <n v="1363.28"/>
    <s v="Paid"/>
    <s v="Completed"/>
    <n v="3"/>
  </r>
  <r>
    <x v="697"/>
    <d v="2025-03-01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  <n v="124"/>
  </r>
  <r>
    <x v="698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0"/>
  </r>
  <r>
    <x v="699"/>
    <d v="2024-06-11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0"/>
  </r>
  <r>
    <x v="700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3"/>
  </r>
  <r>
    <x v="701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4"/>
  </r>
  <r>
    <x v="702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4"/>
  </r>
  <r>
    <x v="703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1"/>
  </r>
  <r>
    <x v="704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"/>
    <n v="1"/>
    <n v="2825.63"/>
    <n v="0.15"/>
    <n v="2401.79"/>
    <n v="1820.34"/>
    <n v="581.45000000000005"/>
    <s v="Paid"/>
    <s v="Completed"/>
    <n v="7"/>
  </r>
  <r>
    <x v="705"/>
    <d v="2024-09-08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6"/>
  </r>
  <r>
    <x v="706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4"/>
  </r>
  <r>
    <x v="707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2"/>
  </r>
  <r>
    <x v="708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6"/>
  </r>
  <r>
    <x v="709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4"/>
  </r>
  <r>
    <x v="710"/>
    <d v="2024-07-12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7"/>
  </r>
  <r>
    <x v="711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0"/>
  </r>
  <r>
    <x v="712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8"/>
  </r>
  <r>
    <x v="713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4"/>
  </r>
  <r>
    <x v="714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1"/>
  </r>
  <r>
    <x v="715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5"/>
  </r>
  <r>
    <x v="716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5"/>
  </r>
  <r>
    <x v="717"/>
    <d v="2025-12-10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-56"/>
  </r>
  <r>
    <x v="718"/>
    <d v="2024-09-06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3"/>
  </r>
  <r>
    <x v="719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1"/>
  </r>
  <r>
    <x v="720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"/>
  </r>
  <r>
    <x v="721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4"/>
  </r>
  <r>
    <x v="722"/>
    <d v="2024-10-07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  <n v="3"/>
  </r>
  <r>
    <x v="723"/>
    <d v="2025-10-06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7"/>
  </r>
  <r>
    <x v="724"/>
    <d v="2024-02-10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6"/>
  </r>
  <r>
    <x v="725"/>
    <d v="2025-10-05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7"/>
  </r>
  <r>
    <x v="726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6"/>
  </r>
  <r>
    <x v="727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0"/>
  </r>
  <r>
    <x v="728"/>
    <d v="2024-01-04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179"/>
  </r>
  <r>
    <x v="729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</r>
  <r>
    <x v="730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5"/>
  </r>
  <r>
    <x v="731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2"/>
  </r>
  <r>
    <x v="732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8"/>
  </r>
  <r>
    <x v="733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7"/>
  </r>
  <r>
    <x v="734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0"/>
  </r>
  <r>
    <x v="735"/>
    <d v="2024-08-11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8"/>
  </r>
  <r>
    <x v="736"/>
    <d v="2024-12-06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-85"/>
  </r>
  <r>
    <x v="737"/>
    <d v="2024-02-10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0"/>
  </r>
  <r>
    <x v="738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2"/>
  </r>
  <r>
    <x v="739"/>
    <d v="2024-12-03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7"/>
  </r>
  <r>
    <x v="740"/>
    <d v="2024-04-02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0"/>
  </r>
  <r>
    <x v="741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  <n v="2"/>
  </r>
  <r>
    <x v="742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7"/>
  </r>
  <r>
    <x v="743"/>
    <d v="2025-02-1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2"/>
  </r>
  <r>
    <x v="744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3"/>
  </r>
  <r>
    <x v="745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4"/>
  </r>
  <r>
    <x v="746"/>
    <d v="2025-01-04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270"/>
  </r>
  <r>
    <x v="747"/>
    <d v="2024-05-01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6"/>
  </r>
  <r>
    <x v="748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"/>
  </r>
  <r>
    <x v="749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4"/>
  </r>
  <r>
    <x v="750"/>
    <d v="2025-06-02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0"/>
  </r>
  <r>
    <x v="751"/>
    <d v="2025-07-18T00:00:00"/>
    <d v="2025-07-19T00:00:00"/>
    <s v="CUST-8512"/>
    <s v="Priya Menon"/>
    <s v="Home Office"/>
    <s v=""/>
    <s v="Uttar Pradesh"/>
    <s v="Noida"/>
    <s v="Technology"/>
    <s v="Machines"/>
    <s v="Eco Machines 414"/>
    <s v=""/>
    <n v="3"/>
    <n v="2963.25"/>
    <n v="0.05"/>
    <n v="8445.26"/>
    <n v="6937.6"/>
    <n v="1507.66"/>
    <s v="Paid"/>
    <s v="Completed"/>
    <n v="1"/>
  </r>
  <r>
    <x v="752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3"/>
  </r>
  <r>
    <x v="753"/>
    <d v="2024-08-11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58"/>
  </r>
  <r>
    <x v="754"/>
    <d v="2025-06-04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0"/>
  </r>
  <r>
    <x v="755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4"/>
  </r>
  <r>
    <x v="756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5"/>
  </r>
  <r>
    <x v="757"/>
    <d v="2025-08-01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2"/>
  </r>
  <r>
    <x v="758"/>
    <d v="2024-05-02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8"/>
  </r>
  <r>
    <x v="759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7"/>
  </r>
  <r>
    <x v="760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5"/>
  </r>
  <r>
    <x v="761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4"/>
  </r>
  <r>
    <x v="762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4"/>
  </r>
  <r>
    <x v="763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2"/>
  </r>
  <r>
    <x v="764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"/>
  </r>
  <r>
    <x v="765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4"/>
  </r>
  <r>
    <x v="766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7"/>
  </r>
  <r>
    <x v="767"/>
    <d v="2024-05-03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3"/>
  </r>
  <r>
    <x v="768"/>
    <d v="2025-04-02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2"/>
  </r>
  <r>
    <x v="769"/>
    <d v="2024-05-11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2"/>
  </r>
  <r>
    <x v="770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  <n v="2"/>
  </r>
  <r>
    <x v="771"/>
    <d v="2024-07-12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  <n v="2"/>
  </r>
  <r>
    <x v="772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4"/>
  </r>
  <r>
    <x v="773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"/>
    <n v="4"/>
    <n v="2945.07"/>
    <n v="0.2"/>
    <n v="9424.2199999999993"/>
    <n v="6178.92"/>
    <n v="3245.3"/>
    <s v="Paid"/>
    <s v="Completed"/>
    <n v="0"/>
  </r>
  <r>
    <x v="774"/>
    <d v="2025-07-08T00:00:00"/>
    <d v="2025-08-07T00:00:00"/>
    <s v="CUST-1182"/>
    <s v="Kabir Singh"/>
    <s v="Consumer"/>
    <s v="West"/>
    <s v="Rajasthan"/>
    <s v="Udaipur"/>
    <s v="Technology"/>
    <s v="Machines"/>
    <s v="Smart Machines 789"/>
    <s v=""/>
    <n v="9"/>
    <n v="1076.75"/>
    <n v="0.2"/>
    <n v="7752.6"/>
    <n v="4689.3"/>
    <n v="3063.3"/>
    <s v="Paid"/>
    <s v="Completed"/>
    <n v="30"/>
  </r>
  <r>
    <x v="775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8"/>
  </r>
  <r>
    <x v="776"/>
    <d v="2025-08-06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-54"/>
  </r>
  <r>
    <x v="777"/>
    <d v="2024-04-02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-56"/>
  </r>
  <r>
    <x v="778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0"/>
  </r>
  <r>
    <x v="779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5"/>
  </r>
  <r>
    <x v="780"/>
    <d v="2024-08-04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6"/>
  </r>
  <r>
    <x v="781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8"/>
  </r>
  <r>
    <x v="782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8"/>
  </r>
  <r>
    <x v="783"/>
    <d v="2024-06-07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0"/>
  </r>
  <r>
    <x v="784"/>
    <d v="2025-10-04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1"/>
  </r>
  <r>
    <x v="785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6"/>
  </r>
  <r>
    <x v="786"/>
    <d v="2025-07-06T00:00:00"/>
    <d v="2025-07-08T00:00:00"/>
    <s v="CUST-1343"/>
    <s v="Ananya Rao"/>
    <s v="Corporate"/>
    <s v="North"/>
    <s v="Rajasthan"/>
    <s v="Jaipur"/>
    <s v="Furniture"/>
    <s v="Furnishings"/>
    <s v="Pro Furnishings 233"/>
    <s v=""/>
    <n v="4"/>
    <n v="715.45"/>
    <n v="0.05"/>
    <n v="2718.71"/>
    <n v="2065.0500000000002"/>
    <n v="653.66"/>
    <s v="Refunded"/>
    <s v="Returned"/>
    <n v="2"/>
  </r>
  <r>
    <x v="787"/>
    <d v="2024-09-12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6"/>
  </r>
  <r>
    <x v="788"/>
    <d v="2024-08-01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-175"/>
  </r>
  <r>
    <x v="789"/>
    <d v="2025-03-07T00:00:00"/>
    <d v="2025-03-08T00:00:00"/>
    <s v="CUST-1453"/>
    <s v="Priya Menon"/>
    <s v="Home Office"/>
    <s v="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1"/>
  </r>
  <r>
    <x v="790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2"/>
  </r>
  <r>
    <x v="791"/>
    <d v="2024-10-02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4"/>
  </r>
  <r>
    <x v="792"/>
    <d v="2025-06-04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4"/>
  </r>
  <r>
    <x v="793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6"/>
  </r>
  <r>
    <x v="794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2"/>
  </r>
  <r>
    <x v="795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0"/>
  </r>
  <r>
    <x v="796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7"/>
  </r>
  <r>
    <x v="797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4"/>
  </r>
  <r>
    <x v="798"/>
    <d v="2025-07-11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58"/>
  </r>
  <r>
    <x v="799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"/>
    <n v="5"/>
    <n v="967.41"/>
    <n v="0.05"/>
    <n v="4595.2"/>
    <n v="3887.41"/>
    <n v="707.79"/>
    <s v="Paid"/>
    <s v="Returned"/>
    <n v="7"/>
  </r>
  <r>
    <x v="800"/>
    <d v="2024-03-01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6"/>
  </r>
  <r>
    <x v="801"/>
    <d v="2025-10-08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7"/>
  </r>
  <r>
    <x v="802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0"/>
  </r>
  <r>
    <x v="803"/>
    <d v="2024-12-09T00:00:00"/>
    <d v="2024-12-13T00:00:00"/>
    <s v="CUST-7180"/>
    <s v="Rohan Mehta"/>
    <s v="Consumer"/>
    <s v="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4"/>
  </r>
  <r>
    <x v="804"/>
    <d v="2025-10-09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-21"/>
  </r>
  <r>
    <x v="805"/>
    <d v="2025-04-06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89"/>
  </r>
  <r>
    <x v="806"/>
    <d v="2024-09-11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65"/>
  </r>
  <r>
    <x v="807"/>
    <d v="2025-02-07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1"/>
  </r>
  <r>
    <x v="808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-3"/>
  </r>
  <r>
    <x v="809"/>
    <d v="2025-06-25T00:00:00"/>
    <d v="2025-06-25T00:00:00"/>
    <s v="CUST-6973"/>
    <s v="Arjun Bose"/>
    <s v="Small Business"/>
    <s v="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0"/>
  </r>
  <r>
    <x v="810"/>
    <d v="2024-04-03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123"/>
  </r>
  <r>
    <x v="811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7"/>
  </r>
  <r>
    <x v="812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5"/>
  </r>
  <r>
    <x v="813"/>
    <d v="2025-04-06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4"/>
  </r>
  <r>
    <x v="814"/>
    <d v="2025-08-06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5"/>
  </r>
  <r>
    <x v="815"/>
    <d v="2024-04-01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7"/>
  </r>
  <r>
    <x v="816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3"/>
  </r>
  <r>
    <x v="817"/>
    <d v="2025-04-05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0"/>
  </r>
  <r>
    <x v="818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n v="-142"/>
  </r>
  <r>
    <x v="819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0"/>
  </r>
  <r>
    <x v="820"/>
    <d v="2025-06-02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122"/>
  </r>
  <r>
    <x v="821"/>
    <d v="2024-07-03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-26"/>
  </r>
  <r>
    <x v="822"/>
    <d v="2024-10-12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-4"/>
  </r>
  <r>
    <x v="823"/>
    <d v="2025-01-06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6"/>
  </r>
  <r>
    <x v="824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1"/>
  </r>
  <r>
    <x v="825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1"/>
  </r>
  <r>
    <x v="826"/>
    <d v="2025-08-10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4"/>
  </r>
  <r>
    <x v="827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-317"/>
  </r>
  <r>
    <x v="828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31"/>
  </r>
  <r>
    <x v="829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2"/>
  </r>
  <r>
    <x v="830"/>
    <d v="2025-07-15T00:00:00"/>
    <d v="2025-07-18T00:00:00"/>
    <s v="CUST-7929"/>
    <s v="Aditi Sen"/>
    <s v="Small Business"/>
    <s v="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3"/>
  </r>
  <r>
    <x v="831"/>
    <d v="2025-04-03T00:00:00"/>
    <d v="2025-03-04T00:00:00"/>
    <s v="CUST-1106"/>
    <s v="Diya Patel"/>
    <s v="Home Office"/>
    <s v="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-30"/>
  </r>
  <r>
    <x v="832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2"/>
  </r>
  <r>
    <x v="833"/>
    <d v="2024-06-04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0"/>
  </r>
  <r>
    <x v="834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4"/>
  </r>
  <r>
    <x v="835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-169"/>
  </r>
  <r>
    <x v="836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3"/>
  </r>
  <r>
    <x v="837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1"/>
  </r>
  <r>
    <x v="838"/>
    <d v="2025-04-03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4"/>
  </r>
  <r>
    <x v="839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2"/>
  </r>
  <r>
    <x v="840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0"/>
  </r>
  <r>
    <x v="841"/>
    <d v="2025-02-06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6"/>
  </r>
  <r>
    <x v="842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-1"/>
  </r>
  <r>
    <x v="843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n v="7"/>
  </r>
  <r>
    <x v="844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5"/>
  </r>
  <r>
    <x v="845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4"/>
  </r>
  <r>
    <x v="846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8"/>
  </r>
  <r>
    <x v="847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2"/>
  </r>
  <r>
    <x v="848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2"/>
  </r>
  <r>
    <x v="849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272"/>
  </r>
  <r>
    <x v="850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3"/>
  </r>
  <r>
    <x v="851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6"/>
  </r>
  <r>
    <x v="852"/>
    <d v="2024-01-04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213"/>
  </r>
  <r>
    <x v="853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6"/>
  </r>
  <r>
    <x v="854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8"/>
  </r>
  <r>
    <x v="855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8"/>
  </r>
  <r>
    <x v="856"/>
    <d v="2024-06-12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n v="7"/>
  </r>
  <r>
    <x v="857"/>
    <d v="2024-06-04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-59"/>
  </r>
  <r>
    <x v="858"/>
    <d v="2024-05-02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7"/>
  </r>
  <r>
    <x v="859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5"/>
  </r>
  <r>
    <x v="860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2"/>
  </r>
  <r>
    <x v="861"/>
    <d v="2025-03-08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1"/>
  </r>
  <r>
    <x v="862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5"/>
  </r>
  <r>
    <x v="863"/>
    <d v="2025-09-06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2"/>
  </r>
  <r>
    <x v="864"/>
    <d v="2025-09-02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-116"/>
  </r>
  <r>
    <x v="865"/>
    <d v="2025-06-02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-108"/>
  </r>
  <r>
    <x v="866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8"/>
  </r>
  <r>
    <x v="867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1"/>
  </r>
  <r>
    <x v="868"/>
    <d v="2025-11-04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-203"/>
  </r>
  <r>
    <x v="869"/>
    <d v="2025-03-06T00:00:00"/>
    <d v="2025-07-03T00:00:00"/>
    <s v="CUST-2388"/>
    <s v="Rohan Mehta"/>
    <s v="Home Office"/>
    <s v="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119"/>
  </r>
  <r>
    <x v="870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1"/>
  </r>
  <r>
    <x v="871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2"/>
  </r>
  <r>
    <x v="872"/>
    <d v="2024-11-0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1"/>
  </r>
  <r>
    <x v="873"/>
    <d v="2025-02-01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182"/>
  </r>
  <r>
    <x v="874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1"/>
  </r>
  <r>
    <x v="875"/>
    <d v="2024-08-10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1"/>
  </r>
  <r>
    <x v="876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2"/>
  </r>
  <r>
    <x v="877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8"/>
  </r>
  <r>
    <x v="878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0"/>
  </r>
  <r>
    <x v="879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1"/>
  </r>
  <r>
    <x v="880"/>
    <d v="2024-08-03T00:00:00"/>
    <d v="2024-03-15T00:00:00"/>
    <s v="CUST-5287"/>
    <s v="Aarav Sharma"/>
    <s v="Small Business"/>
    <s v="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-141"/>
  </r>
  <r>
    <x v="881"/>
    <d v="2024-12-01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-203"/>
  </r>
  <r>
    <x v="882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8"/>
  </r>
  <r>
    <x v="883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3"/>
  </r>
  <r>
    <x v="884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7"/>
  </r>
  <r>
    <x v="885"/>
    <d v="2024-01-05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0"/>
  </r>
  <r>
    <x v="886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-52"/>
  </r>
  <r>
    <x v="887"/>
    <d v="2024-06-12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6"/>
  </r>
  <r>
    <x v="888"/>
    <d v="2025-06-08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30"/>
  </r>
  <r>
    <x v="889"/>
    <d v="2025-03-10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1"/>
  </r>
  <r>
    <x v="890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6"/>
  </r>
  <r>
    <x v="891"/>
    <d v="2024-10-08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-28"/>
  </r>
  <r>
    <x v="892"/>
    <d v="2025-04-12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6"/>
  </r>
  <r>
    <x v="893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2"/>
  </r>
  <r>
    <x v="894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7"/>
  </r>
  <r>
    <x v="895"/>
    <d v="2024-11-05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5"/>
  </r>
  <r>
    <x v="896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1"/>
  </r>
  <r>
    <x v="897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4"/>
  </r>
  <r>
    <x v="898"/>
    <d v="2024-06-02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6"/>
  </r>
  <r>
    <x v="899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7"/>
  </r>
  <r>
    <x v="502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8"/>
  </r>
  <r>
    <x v="598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</r>
  <r>
    <x v="694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43"/>
  </r>
  <r>
    <x v="704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"/>
    <n v="1"/>
    <n v="2825.63"/>
    <n v="0.15"/>
    <n v="2401.79"/>
    <n v="1820.34"/>
    <n v="581.45000000000005"/>
    <s v="Paid"/>
    <s v="Completed"/>
    <n v="7"/>
  </r>
  <r>
    <x v="276"/>
    <d v="2024-01-22T00:00:00"/>
    <d v="2024-01-23T00:00:00"/>
    <s v="CUST-7039"/>
    <s v="Aarav Sharma"/>
    <s v="Small Business"/>
    <s v="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</r>
  <r>
    <x v="632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</r>
  <r>
    <x v="729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</r>
  <r>
    <x v="133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</r>
  <r>
    <x v="719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1"/>
  </r>
  <r>
    <x v="399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</r>
  <r>
    <x v="123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</r>
  <r>
    <x v="250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</r>
  <r>
    <x v="377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</r>
  <r>
    <x v="280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</r>
  <r>
    <x v="712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8"/>
  </r>
  <r>
    <x v="549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2"/>
  </r>
  <r>
    <x v="849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272"/>
  </r>
  <r>
    <x v="127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</r>
  <r>
    <x v="676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7"/>
  </r>
  <r>
    <x v="6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6"/>
  </r>
  <r>
    <x v="331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238"/>
  </r>
  <r>
    <x v="90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5"/>
  </r>
  <r>
    <x v="373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0"/>
  </r>
  <r>
    <x v="224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6"/>
  </r>
  <r>
    <x v="314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2"/>
  </r>
  <r>
    <x v="170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68"/>
  </r>
  <r>
    <x v="423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7"/>
  </r>
  <r>
    <x v="571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443.63"/>
    <n v="13240.21"/>
    <n v="8141.24"/>
    <s v="Failed"/>
    <s v="Completed"/>
    <n v="4"/>
  </r>
  <r>
    <x v="142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-4"/>
  </r>
  <r>
    <x v="272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6"/>
  </r>
  <r>
    <x v="123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1"/>
  </r>
  <r>
    <x v="335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6"/>
    <x v="0"/>
    <n v="1"/>
  </r>
  <r>
    <s v="ORD-2024-10002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5"/>
    <x v="1"/>
    <n v="1"/>
  </r>
  <r>
    <s v="ORD-2024-10003"/>
    <d v="2024-06-08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7"/>
    <x v="2"/>
    <n v="1"/>
  </r>
  <r>
    <s v="ORD-2024-10004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1"/>
    <x v="3"/>
    <n v="1"/>
  </r>
  <r>
    <s v="ORD-2025-10005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3"/>
    <x v="4"/>
    <n v="1"/>
  </r>
  <r>
    <s v="ORD-2024-10006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4"/>
    <x v="5"/>
    <n v="1"/>
  </r>
  <r>
    <s v="ORD-2025-10007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6"/>
    <x v="6"/>
    <n v="2"/>
  </r>
  <r>
    <s v="ORD-2025-10008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3"/>
    <x v="7"/>
    <n v="1"/>
  </r>
  <r>
    <s v="ORD-2024-10009"/>
    <d v="2024-11-05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5"/>
    <x v="8"/>
    <n v="1"/>
  </r>
  <r>
    <s v="ORD-2025-10010"/>
    <d v="2025-07-09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65"/>
    <x v="9"/>
    <n v="1"/>
  </r>
  <r>
    <s v="ORD-2025-10011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"/>
    <x v="10"/>
    <n v="1"/>
  </r>
  <r>
    <s v="ORD-2024-10012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1"/>
    <x v="11"/>
    <n v="1"/>
  </r>
  <r>
    <s v="ORD-2024-10013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1"/>
    <x v="12"/>
    <n v="1"/>
  </r>
  <r>
    <s v="ORD-2025-10014"/>
    <d v="2025-10-12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4"/>
    <x v="13"/>
    <n v="1"/>
  </r>
  <r>
    <s v="ORD-2024-10015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1"/>
    <x v="14"/>
    <n v="1"/>
  </r>
  <r>
    <s v="ORD-2024-10016"/>
    <d v="2024-07-09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0"/>
    <x v="15"/>
    <n v="1"/>
  </r>
  <r>
    <s v="ORD-2024-10017"/>
    <d v="2024-05-08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7"/>
    <x v="16"/>
    <n v="1"/>
  </r>
  <r>
    <s v="ORD-2024-10018"/>
    <d v="2024-01-07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1"/>
    <x v="17"/>
    <n v="1"/>
  </r>
  <r>
    <s v="ORD-2025-10019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2"/>
    <x v="18"/>
    <n v="1"/>
  </r>
  <r>
    <s v="ORD-2024-10020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n v="4"/>
    <x v="19"/>
    <n v="1"/>
  </r>
  <r>
    <s v="ORD-2025-10021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2"/>
    <x v="20"/>
    <n v="1"/>
  </r>
  <r>
    <s v="ORD-2025-10022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n v="6"/>
    <x v="21"/>
    <n v="1"/>
  </r>
  <r>
    <s v="ORD-2025-10023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2"/>
    <x v="22"/>
    <n v="1"/>
  </r>
  <r>
    <s v="ORD-2025-10024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2"/>
    <x v="23"/>
    <n v="1"/>
  </r>
  <r>
    <s v="ORD-2024-10025"/>
    <d v="2024-03-04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-3"/>
    <x v="24"/>
    <n v="1"/>
  </r>
  <r>
    <s v="ORD-2024-10026"/>
    <d v="2024-11-10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-22"/>
    <x v="25"/>
    <n v="1"/>
  </r>
  <r>
    <s v="ORD-2024-10027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0"/>
    <x v="26"/>
    <n v="1"/>
  </r>
  <r>
    <s v="ORD-2025-10028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-142"/>
    <x v="27"/>
    <n v="1"/>
  </r>
  <r>
    <s v="ORD-2024-10029"/>
    <d v="2024-11-10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-23"/>
    <x v="28"/>
    <n v="1"/>
  </r>
  <r>
    <s v="ORD-2025-10030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0"/>
    <x v="29"/>
    <n v="1"/>
  </r>
  <r>
    <s v="ORD-2024-10031"/>
    <d v="2024-02-09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3"/>
    <x v="30"/>
    <n v="1"/>
  </r>
  <r>
    <s v="ORD-2025-10032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4"/>
    <x v="31"/>
    <n v="1"/>
  </r>
  <r>
    <s v="ORD-2024-10033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  <n v="4"/>
    <x v="32"/>
    <n v="1"/>
  </r>
  <r>
    <s v="ORD-2024-10034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5"/>
    <x v="33"/>
    <n v="1"/>
  </r>
  <r>
    <s v="ORD-2025-10035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"/>
    <n v="2"/>
    <n v="4159.6899999999996"/>
    <n v="0.2"/>
    <n v="6655.5"/>
    <n v="4340.21"/>
    <n v="2607.3200000000002"/>
    <s v="Paid"/>
    <s v="Completed"/>
    <n v="5"/>
    <x v="34"/>
    <n v="1"/>
  </r>
  <r>
    <s v="ORD-2024-10036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0"/>
    <x v="35"/>
    <n v="1"/>
  </r>
  <r>
    <s v="ORD-2024-10037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3"/>
    <x v="36"/>
    <n v="1"/>
  </r>
  <r>
    <s v="ORD-2025-10038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0"/>
    <x v="37"/>
    <n v="1"/>
  </r>
  <r>
    <s v="ORD-2024-10039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5"/>
    <x v="38"/>
    <n v="1"/>
  </r>
  <r>
    <s v="ORD-2024-10040"/>
    <d v="2024-12-11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0"/>
    <x v="39"/>
    <n v="1"/>
  </r>
  <r>
    <s v="ORD-2024-10041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6"/>
    <x v="40"/>
    <n v="1"/>
  </r>
  <r>
    <s v="ORD-2024-10042"/>
    <d v="2024-03-12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5"/>
    <x v="41"/>
    <n v="1"/>
  </r>
  <r>
    <s v="ORD-2025-10043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5"/>
    <x v="42"/>
    <n v="1"/>
  </r>
  <r>
    <s v="ORD-2024-10044"/>
    <d v="2024-07-08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6"/>
    <x v="43"/>
    <n v="1"/>
  </r>
  <r>
    <s v="ORD-2024-10045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3"/>
    <x v="44"/>
    <n v="1"/>
  </r>
  <r>
    <s v="ORD-2024-10046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6"/>
    <x v="45"/>
    <n v="1"/>
  </r>
  <r>
    <s v="ORD-2024-10047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0"/>
    <x v="46"/>
    <n v="1"/>
  </r>
  <r>
    <s v="ORD-2024-10048"/>
    <d v="2024-12-08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-118"/>
    <x v="47"/>
    <n v="1"/>
  </r>
  <r>
    <s v="ORD-2025-10049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6"/>
    <x v="48"/>
    <n v="1"/>
  </r>
  <r>
    <s v="ORD-2024-10050"/>
    <d v="2024-04-06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7"/>
    <x v="49"/>
    <n v="1"/>
  </r>
  <r>
    <s v="ORD-2025-10051"/>
    <d v="2025-05-11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8"/>
    <x v="50"/>
    <n v="1"/>
  </r>
  <r>
    <s v="ORD-2024-10052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5"/>
    <x v="51"/>
    <n v="1"/>
  </r>
  <r>
    <s v="ORD-2024-10053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2"/>
    <x v="52"/>
    <n v="1"/>
  </r>
  <r>
    <s v="ORD-2025-10054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0"/>
    <x v="53"/>
    <n v="1"/>
  </r>
  <r>
    <s v="ORD-2025-10055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3"/>
    <x v="54"/>
    <n v="1"/>
  </r>
  <r>
    <s v="ORD-2025-10056"/>
    <d v="2025-01-07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59"/>
    <x v="55"/>
    <n v="1"/>
  </r>
  <r>
    <s v="ORD-2025-10057"/>
    <d v="2025-01-05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147"/>
    <x v="56"/>
    <n v="1"/>
  </r>
  <r>
    <s v="ORD-2024-10058"/>
    <d v="2024-02-07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8"/>
    <x v="57"/>
    <n v="1"/>
  </r>
  <r>
    <s v="ORD-2024-10059"/>
    <d v="2024-09-01T00:00:00"/>
    <d v="2024-09-07T00:00:00"/>
    <s v="CUST-3983"/>
    <s v="Isha Nair"/>
    <s v="Home Office"/>
    <s v="North"/>
    <s v="Rajasthan"/>
    <s v="Jaipur"/>
    <s v="Office Supplies"/>
    <s v="Storage"/>
    <s v="Basic Storage 872"/>
    <s v=""/>
    <n v="9"/>
    <n v="1389.48"/>
    <n v="0.1"/>
    <n v="11254.79"/>
    <n v="6578.06"/>
    <n v="4676.7299999999996"/>
    <s v="Pending"/>
    <s v="Returned"/>
    <n v="6"/>
    <x v="58"/>
    <n v="1"/>
  </r>
  <r>
    <s v="ORD-2024-10060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5"/>
    <x v="59"/>
    <n v="1"/>
  </r>
  <r>
    <s v="ORD-2024-10061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6"/>
    <x v="60"/>
    <n v="1"/>
  </r>
  <r>
    <s v="ORD-2024-10062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  <x v="61"/>
    <n v="1"/>
  </r>
  <r>
    <s v="ORD-2024-10063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-262"/>
    <x v="62"/>
    <n v="1"/>
  </r>
  <r>
    <s v="ORD-2024-10064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-23"/>
    <x v="63"/>
    <n v="1"/>
  </r>
  <r>
    <s v="ORD-2024-10065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6"/>
    <x v="64"/>
    <n v="1"/>
  </r>
  <r>
    <s v="ORD-2024-10066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5"/>
    <x v="65"/>
    <n v="1"/>
  </r>
  <r>
    <s v="ORD-2025-10067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4"/>
    <x v="66"/>
    <n v="1"/>
  </r>
  <r>
    <s v="ORD-2025-10068"/>
    <d v="2025-02-03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149"/>
    <x v="67"/>
    <n v="1"/>
  </r>
  <r>
    <s v="ORD-2024-10069"/>
    <d v="2024-11-10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3"/>
    <x v="68"/>
    <n v="1"/>
  </r>
  <r>
    <s v="ORD-2024-10070"/>
    <d v="2024-04-09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5"/>
    <x v="69"/>
    <n v="1"/>
  </r>
  <r>
    <s v="ORD-2025-10071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5"/>
    <x v="70"/>
    <n v="1"/>
  </r>
  <r>
    <s v="ORD-2025-10072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7"/>
    <x v="71"/>
    <n v="1"/>
  </r>
  <r>
    <s v="ORD-2024-10073"/>
    <d v="2024-02-11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-4"/>
    <x v="72"/>
    <n v="1"/>
  </r>
  <r>
    <s v="ORD-2025-10074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5"/>
    <x v="73"/>
    <n v="1"/>
  </r>
  <r>
    <s v="ORD-2025-10075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2"/>
    <x v="74"/>
    <n v="1"/>
  </r>
  <r>
    <s v="ORD-2025-10076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5"/>
    <x v="75"/>
    <n v="1"/>
  </r>
  <r>
    <s v="ORD-2024-10077"/>
    <d v="2024-11-03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8"/>
    <x v="76"/>
    <n v="1"/>
  </r>
  <r>
    <s v="ORD-2025-10078"/>
    <d v="2025-07-08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152"/>
    <x v="77"/>
    <n v="1"/>
  </r>
  <r>
    <s v="ORD-2025-10079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5"/>
    <x v="78"/>
    <n v="1"/>
  </r>
  <r>
    <s v="ORD-2025-10080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6"/>
    <x v="79"/>
    <n v="1"/>
  </r>
  <r>
    <s v="ORD-2024-10081"/>
    <d v="2024-08-10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4"/>
    <x v="80"/>
    <n v="1"/>
  </r>
  <r>
    <s v="ORD-2025-10082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1"/>
    <x v="81"/>
    <n v="1"/>
  </r>
  <r>
    <s v="ORD-2024-10083"/>
    <d v="2024-08-03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-117"/>
    <x v="82"/>
    <n v="1"/>
  </r>
  <r>
    <s v="ORD-2024-10084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3"/>
    <x v="83"/>
    <n v="1"/>
  </r>
  <r>
    <s v="ORD-2024-10085"/>
    <d v="2024-10-01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2"/>
    <x v="84"/>
    <n v="1"/>
  </r>
  <r>
    <s v="ORD-2024-10086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6"/>
    <x v="85"/>
    <n v="1"/>
  </r>
  <r>
    <s v="ORD-2024-10087"/>
    <d v="2024-07-01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0"/>
    <x v="86"/>
    <n v="1"/>
  </r>
  <r>
    <s v="ORD-2024-10088"/>
    <d v="2024-02-08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177"/>
    <x v="87"/>
    <n v="1"/>
  </r>
  <r>
    <s v="ORD-2024-10089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3"/>
    <x v="88"/>
    <n v="1"/>
  </r>
  <r>
    <s v="ORD-2024-10090"/>
    <d v="2024-09-05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0"/>
    <x v="89"/>
    <n v="1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5"/>
    <x v="90"/>
    <n v="1"/>
  </r>
  <r>
    <s v="ORD-2025-10092"/>
    <d v="2025-02-03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33"/>
    <x v="91"/>
    <n v="1"/>
  </r>
  <r>
    <s v="ORD-2025-10093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3"/>
    <x v="92"/>
    <n v="1"/>
  </r>
  <r>
    <s v="ORD-2024-10094"/>
    <d v="2024-01-07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n v="6"/>
    <x v="93"/>
    <n v="1"/>
  </r>
  <r>
    <s v="ORD-2024-10095"/>
    <d v="2024-09-06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3"/>
    <x v="94"/>
    <n v="1"/>
  </r>
  <r>
    <s v="ORD-2025-10096"/>
    <d v="2025-05-09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124"/>
    <x v="95"/>
    <n v="1"/>
  </r>
  <r>
    <s v="ORD-2024-10097"/>
    <d v="2024-06-05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31"/>
    <x v="96"/>
    <n v="1"/>
  </r>
  <r>
    <s v="ORD-2025-10098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3"/>
    <x v="97"/>
    <n v="1"/>
  </r>
  <r>
    <s v="ORD-2024-10099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"/>
    <n v="8"/>
    <n v="2108.9299999999998"/>
    <n v="0.1"/>
    <n v="15184.3"/>
    <n v="11270.74"/>
    <n v="3913.56"/>
    <s v="Paid"/>
    <s v="Completed"/>
    <n v="6"/>
    <x v="98"/>
    <n v="1"/>
  </r>
  <r>
    <s v="ORD-2025-10100"/>
    <d v="2025-11-0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0"/>
    <x v="99"/>
    <n v="1"/>
  </r>
  <r>
    <s v="ORD-2025-10101"/>
    <d v="2025-09-12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6"/>
    <x v="100"/>
    <n v="1"/>
  </r>
  <r>
    <s v="ORD-2024-10102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4"/>
    <x v="101"/>
    <n v="1"/>
  </r>
  <r>
    <s v="ORD-2025-10103"/>
    <d v="2025-07-12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4"/>
    <x v="102"/>
    <n v="1"/>
  </r>
  <r>
    <s v="ORD-2025-10104"/>
    <d v="2025-05-02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8"/>
    <x v="103"/>
    <n v="1"/>
  </r>
  <r>
    <s v="ORD-2025-10105"/>
    <d v="2025-02-01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7"/>
    <x v="104"/>
    <n v="1"/>
  </r>
  <r>
    <s v="ORD-2024-10106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5"/>
    <x v="105"/>
    <n v="1"/>
  </r>
  <r>
    <s v="ORD-2024-10107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s v="Cancelled"/>
    <n v="8"/>
    <x v="106"/>
    <n v="1"/>
  </r>
  <r>
    <s v="ORD-2024-10108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6"/>
    <x v="107"/>
    <n v="1"/>
  </r>
  <r>
    <s v="ORD-2024-10109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8"/>
    <x v="108"/>
    <n v="1"/>
  </r>
  <r>
    <s v="ORD-2025-10110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4"/>
    <x v="109"/>
    <n v="1"/>
  </r>
  <r>
    <s v="ORD-2024-10111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6"/>
    <x v="110"/>
    <n v="1"/>
  </r>
  <r>
    <s v="ORD-2025-10112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3"/>
    <x v="111"/>
    <n v="1"/>
  </r>
  <r>
    <s v="ORD-2024-10113"/>
    <d v="2024-01-10T00:00:00"/>
    <d v="2024-01-14T00:00:00"/>
    <s v="CUST-5213"/>
    <s v="Sneha Kapoor"/>
    <s v="Consumer"/>
    <s v="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4"/>
    <x v="112"/>
    <n v="1"/>
  </r>
  <r>
    <s v="ORD-2024-10114"/>
    <d v="2024-12-0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0"/>
    <x v="113"/>
    <n v="1"/>
  </r>
  <r>
    <s v="ORD-2024-10115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5"/>
    <x v="114"/>
    <n v="1"/>
  </r>
  <r>
    <s v="ORD-2024-10116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5"/>
    <x v="115"/>
    <n v="1"/>
  </r>
  <r>
    <s v="ORD-2025-10117"/>
    <d v="2025-02-15T00:00:00"/>
    <d v="2025-02-19T00:00:00"/>
    <s v="CUST-3632"/>
    <s v="Ananya Rao"/>
    <s v="Small Business"/>
    <s v="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4"/>
    <x v="116"/>
    <n v="1"/>
  </r>
  <r>
    <s v="ORD-2024-10118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n v="2"/>
    <x v="117"/>
    <n v="1"/>
  </r>
  <r>
    <s v="ORD-2024-10119"/>
    <d v="2024-06-10T00:00:00"/>
    <d v="2024-06-18T00:00:00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8"/>
    <x v="118"/>
    <n v="1"/>
  </r>
  <r>
    <s v="ORD-2024-10120"/>
    <d v="2024-06-12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7"/>
    <x v="119"/>
    <n v="1"/>
  </r>
  <r>
    <s v="ORD-2024-10121"/>
    <d v="2024-08-10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8"/>
    <x v="120"/>
    <n v="1"/>
  </r>
  <r>
    <s v="ORD-2025-10122"/>
    <d v="2025-08-22T00:00:00"/>
    <d v="2025-08-26T00:00:00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4"/>
    <x v="121"/>
    <n v="1"/>
  </r>
  <r>
    <s v="ORD-2024-10123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-232"/>
    <x v="122"/>
    <n v="1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  <x v="123"/>
    <n v="2"/>
  </r>
  <r>
    <s v="ORD-2024-10125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n v="3"/>
    <x v="124"/>
    <n v="1"/>
  </r>
  <r>
    <s v="ORD-2025-10126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1"/>
    <x v="125"/>
    <n v="1"/>
  </r>
  <r>
    <s v="ORD-2025-10127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2"/>
    <x v="126"/>
    <n v="1"/>
  </r>
  <r>
    <s v="ORD-2025-10128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  <x v="127"/>
    <n v="2"/>
  </r>
  <r>
    <s v="ORD-2024-10129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3"/>
    <x v="128"/>
    <n v="1"/>
  </r>
  <r>
    <s v="ORD-2024-10130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6"/>
    <x v="129"/>
    <n v="1"/>
  </r>
  <r>
    <s v="ORD-2024-10131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6"/>
    <x v="130"/>
    <n v="1"/>
  </r>
  <r>
    <s v="ORD-2025-10132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5"/>
    <x v="131"/>
    <n v="1"/>
  </r>
  <r>
    <s v="ORD-2024-10133"/>
    <d v="2024-11-04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0"/>
    <x v="132"/>
    <n v="1"/>
  </r>
  <r>
    <s v="ORD-2024-10134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  <x v="133"/>
    <n v="2"/>
  </r>
  <r>
    <s v="ORD-2025-10135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"/>
    <n v="5"/>
    <n v="383.1"/>
    <n v="0.25"/>
    <n v="1436.62"/>
    <n v="912.52"/>
    <n v="524.1"/>
    <s v="Pending"/>
    <s v="Cancelled"/>
    <n v="0"/>
    <x v="134"/>
    <n v="1"/>
  </r>
  <r>
    <s v="ORD-2025-10136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0"/>
    <x v="135"/>
    <n v="1"/>
  </r>
  <r>
    <s v="ORD-2025-10137"/>
    <d v="2025-09-02T00:00:00"/>
    <d v="2025-02-15T00:00:00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-199"/>
    <x v="136"/>
    <n v="1"/>
  </r>
  <r>
    <s v="ORD-2025-10138"/>
    <d v="2025-01-09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0"/>
    <x v="137"/>
    <n v="1"/>
  </r>
  <r>
    <s v="ORD-2024-10139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6"/>
    <x v="138"/>
    <n v="1"/>
  </r>
  <r>
    <s v="ORD-2025-10140"/>
    <d v="2025-03-02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123"/>
    <x v="139"/>
    <n v="1"/>
  </r>
  <r>
    <s v="ORD-2024-10141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1"/>
    <x v="140"/>
    <n v="1"/>
  </r>
  <r>
    <s v="ORD-2024-10142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6"/>
    <x v="141"/>
    <n v="1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-4"/>
    <x v="142"/>
    <n v="1"/>
  </r>
  <r>
    <s v="ORD-2024-10144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2"/>
    <x v="143"/>
    <n v="1"/>
  </r>
  <r>
    <s v="ORD-2024-10145"/>
    <d v="2024-07-06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-21"/>
    <x v="144"/>
    <n v="1"/>
  </r>
  <r>
    <s v="ORD-2025-10146"/>
    <d v="2025-11-04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-205"/>
    <x v="145"/>
    <n v="1"/>
  </r>
  <r>
    <s v="ORD-2025-10147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2"/>
    <x v="146"/>
    <n v="1"/>
  </r>
  <r>
    <s v="ORD-2024-10148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7"/>
    <x v="147"/>
    <n v="1"/>
  </r>
  <r>
    <s v="ORD-2025-10149"/>
    <d v="2025-02-09T00:00:00"/>
    <d v="2025-02-13T00:00:00"/>
    <s v="CUST-2822"/>
    <s v="Mira Das"/>
    <s v="Home Office"/>
    <s v="West"/>
    <s v="Madhya Pradesh"/>
    <s v="Indore"/>
    <s v="Technology"/>
    <s v="Phones"/>
    <s v="Smart Phones 336"/>
    <s v=""/>
    <n v="8"/>
    <n v="1696.07"/>
    <n v="0.25"/>
    <n v="10176.42"/>
    <n v="7604.47"/>
    <n v="2571.9499999999998"/>
    <s v="Paid"/>
    <s v="Completed"/>
    <n v="4"/>
    <x v="148"/>
    <n v="1"/>
  </r>
  <r>
    <s v="ORD-2024-10150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0"/>
    <x v="149"/>
    <n v="1"/>
  </r>
  <r>
    <s v="ORD-2024-10151"/>
    <d v="2024-04-03T00:00:00"/>
    <d v="2024-03-12T00:00:00"/>
    <s v="CUST-4661"/>
    <s v="Arjun Bose"/>
    <s v="Consumer"/>
    <s v="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-22"/>
    <x v="150"/>
    <n v="1"/>
  </r>
  <r>
    <s v="ORD-2024-10152"/>
    <d v="2024-06-27T00:00:00"/>
    <d v="2024-06-27T00:00:00"/>
    <s v="CUST-6011"/>
    <s v="Neha Gupta"/>
    <s v="Home Office"/>
    <s v="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  <x v="151"/>
    <n v="1"/>
  </r>
  <r>
    <s v="ORD-2024-10153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3"/>
    <x v="152"/>
    <n v="1"/>
  </r>
  <r>
    <s v="ORD-2025-10154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2"/>
    <x v="153"/>
    <n v="1"/>
  </r>
  <r>
    <s v="ORD-2024-10155"/>
    <d v="2024-02-1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-1"/>
    <x v="154"/>
    <n v="1"/>
  </r>
  <r>
    <s v="ORD-2025-10156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8"/>
    <x v="155"/>
    <n v="1"/>
  </r>
  <r>
    <s v="ORD-2025-10157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0"/>
    <x v="156"/>
    <n v="1"/>
  </r>
  <r>
    <s v="ORD-2024-10158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2"/>
    <x v="157"/>
    <n v="1"/>
  </r>
  <r>
    <s v="ORD-2024-10159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2"/>
    <x v="158"/>
    <n v="1"/>
  </r>
  <r>
    <s v="ORD-2025-10160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62"/>
    <x v="159"/>
    <n v="1"/>
  </r>
  <r>
    <s v="ORD-2025-10161"/>
    <d v="2025-08-10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57"/>
    <x v="160"/>
    <n v="1"/>
  </r>
  <r>
    <s v="ORD-2025-10162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6"/>
    <x v="161"/>
    <n v="1"/>
  </r>
  <r>
    <s v="ORD-2024-10163"/>
    <d v="2024-03-09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5"/>
    <x v="162"/>
    <n v="1"/>
  </r>
  <r>
    <s v="ORD-2025-10164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"/>
    <n v="6"/>
    <n v="2903.58"/>
    <n v="0.1"/>
    <n v="15679.33"/>
    <n v="12477.82"/>
    <n v="3201.51"/>
    <s v="Pending"/>
    <s v="Returned"/>
    <n v="5"/>
    <x v="163"/>
    <n v="1"/>
  </r>
  <r>
    <s v="ORD-2025-10165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5"/>
    <x v="164"/>
    <n v="1"/>
  </r>
  <r>
    <s v="ORD-2024-10166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7"/>
    <x v="165"/>
    <n v="1"/>
  </r>
  <r>
    <s v="ORD-2025-10167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6"/>
    <x v="166"/>
    <n v="1"/>
  </r>
  <r>
    <s v="ORD-2025-10168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"/>
    <x v="167"/>
    <n v="1"/>
  </r>
  <r>
    <s v="ORD-2025-10169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3"/>
    <x v="168"/>
    <n v="1"/>
  </r>
  <r>
    <s v="ORD-2025-10170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"/>
    <x v="169"/>
    <n v="1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68"/>
    <x v="170"/>
    <n v="1"/>
  </r>
  <r>
    <s v="ORD-2025-10172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2"/>
    <x v="171"/>
    <n v="1"/>
  </r>
  <r>
    <s v="ORD-2025-10173"/>
    <d v="2025-02-08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242"/>
    <x v="172"/>
    <n v="1"/>
  </r>
  <r>
    <s v="ORD-2024-10174"/>
    <d v="2024-02-05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93"/>
    <x v="173"/>
    <n v="1"/>
  </r>
  <r>
    <s v="ORD-2025-10175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-171"/>
    <x v="174"/>
    <n v="1"/>
  </r>
  <r>
    <s v="ORD-2024-10176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7"/>
    <x v="175"/>
    <n v="1"/>
  </r>
  <r>
    <s v="ORD-2025-10177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8"/>
    <x v="176"/>
    <n v="1"/>
  </r>
  <r>
    <s v="ORD-2024-10178"/>
    <d v="2024-01-06T00:00:00"/>
    <d v="2024-06-03T00:00:00"/>
    <s v="CUST-4399"/>
    <s v="Sneha Kapoor"/>
    <s v="Home Office"/>
    <s v="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149"/>
    <x v="177"/>
    <n v="1"/>
  </r>
  <r>
    <s v="ORD-2024-10179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0"/>
    <x v="178"/>
    <n v="1"/>
  </r>
  <r>
    <s v="ORD-2024-10180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4"/>
    <x v="179"/>
    <n v="1"/>
  </r>
  <r>
    <s v="ORD-2024-10181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0"/>
    <x v="180"/>
    <n v="1"/>
  </r>
  <r>
    <s v="ORD-2025-10182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30"/>
    <x v="181"/>
    <n v="1"/>
  </r>
  <r>
    <s v="ORD-2024-10183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0"/>
    <x v="182"/>
    <n v="1"/>
  </r>
  <r>
    <s v="ORD-2025-10184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3"/>
    <x v="183"/>
    <n v="1"/>
  </r>
  <r>
    <s v="ORD-2024-10185"/>
    <d v="2024-04-02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4"/>
    <x v="184"/>
    <n v="1"/>
  </r>
  <r>
    <s v="ORD-2024-10186"/>
    <d v="2024-11-05T00:00:00"/>
    <d v="2024-11-13T00:00:00"/>
    <s v="CUST-4968"/>
    <s v="Arjun Bose"/>
    <s v="Consumer"/>
    <s v="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8"/>
    <x v="185"/>
    <n v="1"/>
  </r>
  <r>
    <s v="ORD-2024-10187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1"/>
    <x v="186"/>
    <n v="1"/>
  </r>
  <r>
    <s v="ORD-2025-10188"/>
    <d v="2025-05-01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1"/>
    <x v="187"/>
    <n v="1"/>
  </r>
  <r>
    <s v="ORD-2025-10189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7"/>
    <x v="188"/>
    <n v="1"/>
  </r>
  <r>
    <s v="ORD-2025-10190"/>
    <d v="2025-05-06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  <n v="1"/>
    <x v="189"/>
    <n v="1"/>
  </r>
  <r>
    <s v="ORD-2025-10191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1"/>
    <x v="190"/>
    <n v="1"/>
  </r>
  <r>
    <s v="ORD-2024-10192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5"/>
    <x v="191"/>
    <n v="1"/>
  </r>
  <r>
    <s v="ORD-2024-10193"/>
    <d v="2024-12-09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7"/>
    <x v="192"/>
    <n v="1"/>
  </r>
  <r>
    <s v="ORD-2024-10194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5"/>
    <x v="193"/>
    <n v="1"/>
  </r>
  <r>
    <s v="ORD-2025-10195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3"/>
    <x v="194"/>
    <n v="1"/>
  </r>
  <r>
    <s v="ORD-2025-10196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2"/>
    <x v="195"/>
    <n v="1"/>
  </r>
  <r>
    <s v="ORD-2024-10197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3"/>
    <x v="196"/>
    <n v="1"/>
  </r>
  <r>
    <s v="ORD-2025-10198"/>
    <d v="2025-03-31T00:00:00"/>
    <d v="2025-07-04T00:00:00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95"/>
    <x v="197"/>
    <n v="1"/>
  </r>
  <r>
    <s v="ORD-2024-10199"/>
    <d v="2024-05-06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31"/>
    <x v="198"/>
    <n v="1"/>
  </r>
  <r>
    <s v="ORD-2024-10200"/>
    <d v="2024-03-12T00:00:00"/>
    <d v="2024-12-03T00:00:00"/>
    <s v="CUST-4536"/>
    <s v="Rahul Verma"/>
    <s v="Home Office"/>
    <s v="East"/>
    <s v="Bihar"/>
    <s v="Patna"/>
    <s v="Technology"/>
    <s v="Machines"/>
    <s v="Prime Machines 806"/>
    <s v=""/>
    <n v="6"/>
    <n v="2185.58"/>
    <n v="0.25"/>
    <n v="9835.11"/>
    <n v="5437.64"/>
    <n v="4397.47"/>
    <s v="Paid"/>
    <s v="Completed"/>
    <n v="266"/>
    <x v="199"/>
    <n v="1"/>
  </r>
  <r>
    <s v="ORD-2025-10201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8"/>
    <x v="200"/>
    <n v="1"/>
  </r>
  <r>
    <s v="ORD-2025-10202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n v="8"/>
    <x v="201"/>
    <n v="1"/>
  </r>
  <r>
    <s v="ORD-2025-10203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0"/>
    <x v="202"/>
    <n v="1"/>
  </r>
  <r>
    <s v="ORD-2024-10204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2"/>
    <x v="203"/>
    <n v="1"/>
  </r>
  <r>
    <s v="ORD-2025-10205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3"/>
    <x v="204"/>
    <n v="1"/>
  </r>
  <r>
    <s v="ORD-2025-10206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5"/>
    <x v="205"/>
    <n v="1"/>
  </r>
  <r>
    <s v="ORD-2025-10207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2"/>
    <x v="206"/>
    <n v="1"/>
  </r>
  <r>
    <s v="ORD-2024-10208"/>
    <d v="2024-07-10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6"/>
    <x v="207"/>
    <n v="1"/>
  </r>
  <r>
    <s v="ORD-2025-10209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-53"/>
    <x v="208"/>
    <n v="1"/>
  </r>
  <r>
    <s v="ORD-2025-10210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1"/>
    <x v="209"/>
    <n v="1"/>
  </r>
  <r>
    <s v="ORD-2024-10211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3"/>
    <x v="210"/>
    <n v="1"/>
  </r>
  <r>
    <s v="ORD-2024-10212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1"/>
    <x v="211"/>
    <n v="1"/>
  </r>
  <r>
    <s v="ORD-2024-10213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0"/>
    <x v="212"/>
    <n v="1"/>
  </r>
  <r>
    <s v="ORD-2024-10214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6"/>
    <x v="213"/>
    <n v="1"/>
  </r>
  <r>
    <s v="ORD-2024-10215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6"/>
    <x v="214"/>
    <n v="1"/>
  </r>
  <r>
    <s v="ORD-2024-10216"/>
    <d v="2024-01-03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61"/>
    <x v="215"/>
    <n v="1"/>
  </r>
  <r>
    <s v="ORD-2025-10217"/>
    <d v="2025-04-10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5"/>
    <x v="216"/>
    <n v="1"/>
  </r>
  <r>
    <s v="ORD-2025-10218"/>
    <d v="2025-01-04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94"/>
    <x v="217"/>
    <n v="1"/>
  </r>
  <r>
    <s v="ORD-2025-10219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1"/>
    <x v="218"/>
    <n v="1"/>
  </r>
  <r>
    <s v="ORD-2024-10220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n v="1"/>
    <x v="219"/>
    <n v="1"/>
  </r>
  <r>
    <s v="ORD-2024-10221"/>
    <d v="2024-09-03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0"/>
    <x v="220"/>
    <n v="1"/>
  </r>
  <r>
    <s v="ORD-2025-10222"/>
    <d v="2025-12-01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-320"/>
    <x v="221"/>
    <n v="1"/>
  </r>
  <r>
    <s v="ORD-2025-10223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3"/>
    <x v="222"/>
    <n v="1"/>
  </r>
  <r>
    <s v="ORD-2025-10224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7"/>
    <x v="223"/>
    <n v="1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6"/>
    <x v="224"/>
    <n v="1"/>
  </r>
  <r>
    <s v="ORD-2024-10226"/>
    <d v="2024-09-02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8"/>
    <x v="225"/>
    <n v="1"/>
  </r>
  <r>
    <s v="ORD-2025-10227"/>
    <d v="2025-10-04T00:00:00"/>
    <d v="2025-04-15T00:00:00"/>
    <s v="CUST-2545"/>
    <s v="Diya Patel"/>
    <s v="Home Office"/>
    <s v="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-172"/>
    <x v="226"/>
    <n v="1"/>
  </r>
  <r>
    <s v="ORD-2024-10228"/>
    <d v="2024-07-05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7"/>
    <x v="227"/>
    <n v="1"/>
  </r>
  <r>
    <s v="ORD-2024-10229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4"/>
    <x v="228"/>
    <n v="1"/>
  </r>
  <r>
    <s v="ORD-2025-10230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6"/>
    <x v="229"/>
    <n v="1"/>
  </r>
  <r>
    <s v="ORD-2024-10231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-83"/>
    <x v="230"/>
    <n v="1"/>
  </r>
  <r>
    <s v="ORD-2024-10232"/>
    <d v="2024-05-02T00:00:00"/>
    <d v="2024-05-02T00:00:00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0"/>
    <x v="231"/>
    <n v="1"/>
  </r>
  <r>
    <s v="ORD-2025-10233"/>
    <d v="2025-06-04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6"/>
    <x v="232"/>
    <n v="1"/>
  </r>
  <r>
    <s v="ORD-2024-10234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"/>
    <n v="8"/>
    <n v="3904.59"/>
    <n v="0"/>
    <n v="31236.720000000001"/>
    <n v="26377.7"/>
    <n v="4859.0200000000004"/>
    <s v="Paid"/>
    <s v="Completed"/>
    <n v="0"/>
    <x v="233"/>
    <n v="1"/>
  </r>
  <r>
    <s v="ORD-2024-10235"/>
    <d v="2024-09-02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1"/>
    <x v="234"/>
    <n v="1"/>
  </r>
  <r>
    <s v="ORD-2024-10236"/>
    <d v="2024-11-02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1"/>
    <x v="235"/>
    <n v="1"/>
  </r>
  <r>
    <s v="ORD-2024-10237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7"/>
    <x v="236"/>
    <n v="1"/>
  </r>
  <r>
    <s v="ORD-2024-10238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0"/>
    <x v="237"/>
    <n v="1"/>
  </r>
  <r>
    <s v="ORD-2024-10239"/>
    <d v="2024-01-12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5"/>
    <x v="238"/>
    <n v="1"/>
  </r>
  <r>
    <s v="ORD-2024-10240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"/>
    <x v="239"/>
    <n v="1"/>
  </r>
  <r>
    <s v="ORD-2024-10241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6"/>
    <x v="240"/>
    <n v="1"/>
  </r>
  <r>
    <s v="ORD-2025-10242"/>
    <d v="2025-07-06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-29"/>
    <x v="241"/>
    <n v="1"/>
  </r>
  <r>
    <s v="ORD-2025-10243"/>
    <d v="2025-02-07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0"/>
    <x v="242"/>
    <n v="1"/>
  </r>
  <r>
    <s v="ORD-2025-10244"/>
    <d v="2025-07-29T00:00:00"/>
    <d v="2025-08-02T00:00:00"/>
    <s v="CUST-6310"/>
    <s v="Sneha Kapoor"/>
    <s v="Small Business"/>
    <s v="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4"/>
    <x v="243"/>
    <n v="1"/>
  </r>
  <r>
    <s v="ORD-2024-10245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1"/>
    <x v="244"/>
    <n v="1"/>
  </r>
  <r>
    <s v="ORD-2024-10246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6"/>
    <x v="245"/>
    <n v="1"/>
  </r>
  <r>
    <s v="ORD-2024-10247"/>
    <d v="2024-05-04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5"/>
    <x v="246"/>
    <n v="1"/>
  </r>
  <r>
    <s v="ORD-2024-10248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7"/>
    <x v="247"/>
    <n v="1"/>
  </r>
  <r>
    <s v="ORD-2024-10249"/>
    <d v="2024-06-02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34"/>
    <x v="248"/>
    <n v="1"/>
  </r>
  <r>
    <s v="ORD-2025-10250"/>
    <d v="2025-08-01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1"/>
    <x v="249"/>
    <n v="1"/>
  </r>
  <r>
    <s v="ORD-2024-10251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  <x v="250"/>
    <n v="2"/>
  </r>
  <r>
    <s v="ORD-2025-10252"/>
    <d v="2025-04-06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4"/>
    <x v="251"/>
    <n v="1"/>
  </r>
  <r>
    <s v="ORD-2025-10253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3"/>
    <x v="252"/>
    <n v="1"/>
  </r>
  <r>
    <s v="ORD-2024-10254"/>
    <d v="2024-09-12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1"/>
    <x v="253"/>
    <n v="1"/>
  </r>
  <r>
    <s v="ORD-2025-10255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59"/>
    <x v="254"/>
    <n v="1"/>
  </r>
  <r>
    <s v="ORD-2025-10256"/>
    <d v="2025-02-04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6"/>
    <x v="255"/>
    <n v="1"/>
  </r>
  <r>
    <s v="ORD-2024-10257"/>
    <d v="2024-11-05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-2"/>
    <x v="256"/>
    <n v="1"/>
  </r>
  <r>
    <s v="ORD-2025-10258"/>
    <d v="2025-08-09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3"/>
    <x v="257"/>
    <n v="1"/>
  </r>
  <r>
    <s v="ORD-2024-10259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5"/>
    <x v="258"/>
    <n v="1"/>
  </r>
  <r>
    <s v="ORD-2024-10260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8"/>
    <x v="259"/>
    <n v="1"/>
  </r>
  <r>
    <s v="ORD-2025-10261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4"/>
    <x v="260"/>
    <n v="1"/>
  </r>
  <r>
    <s v="ORD-2025-10262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6"/>
    <x v="261"/>
    <n v="1"/>
  </r>
  <r>
    <s v="ORD-2025-10263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6"/>
    <x v="262"/>
    <n v="1"/>
  </r>
  <r>
    <s v="ORD-2025-10264"/>
    <d v="2025-08-06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63"/>
    <x v="263"/>
    <n v="1"/>
  </r>
  <r>
    <s v="ORD-2024-10265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5"/>
    <x v="264"/>
    <n v="1"/>
  </r>
  <r>
    <s v="ORD-2024-10266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8"/>
    <x v="265"/>
    <n v="1"/>
  </r>
  <r>
    <s v="ORD-2025-10267"/>
    <d v="2025-05-03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7"/>
    <x v="266"/>
    <n v="1"/>
  </r>
  <r>
    <s v="ORD-2025-10268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-52"/>
    <x v="267"/>
    <n v="1"/>
  </r>
  <r>
    <s v="ORD-2025-10269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"/>
    <x v="268"/>
    <n v="1"/>
  </r>
  <r>
    <s v="ORD-2025-10270"/>
    <d v="2025-02-10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2"/>
    <x v="269"/>
    <n v="1"/>
  </r>
  <r>
    <s v="ORD-2024-10271"/>
    <d v="2024-01-12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1"/>
    <x v="270"/>
    <n v="1"/>
  </r>
  <r>
    <s v="ORD-2024-10272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4"/>
    <x v="271"/>
    <n v="1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6"/>
    <x v="272"/>
    <n v="1"/>
  </r>
  <r>
    <s v="ORD-2025-10274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0"/>
    <x v="273"/>
    <n v="1"/>
  </r>
  <r>
    <s v="ORD-2024-10275"/>
    <d v="2024-07-04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-81"/>
    <x v="274"/>
    <n v="1"/>
  </r>
  <r>
    <s v="ORD-2024-10276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7"/>
    <x v="275"/>
    <n v="1"/>
  </r>
  <r>
    <s v="ORD-2024-10277"/>
    <d v="2024-01-22T00:00:00"/>
    <d v="2024-01-23T00:00:00"/>
    <s v="CUST-7039"/>
    <s v="Aarav Sharma"/>
    <s v="Small Business"/>
    <s v="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  <x v="276"/>
    <n v="2"/>
  </r>
  <r>
    <s v="ORD-2025-10278"/>
    <d v="2025-06-04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0"/>
    <x v="277"/>
    <n v="1"/>
  </r>
  <r>
    <s v="ORD-2025-10279"/>
    <d v="2025-07-03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-111"/>
    <x v="278"/>
    <n v="1"/>
  </r>
  <r>
    <s v="ORD-2024-10280"/>
    <d v="2024-04-09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1"/>
    <x v="279"/>
    <n v="1"/>
  </r>
  <r>
    <s v="ORD-2024-10281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  <x v="280"/>
    <n v="2"/>
  </r>
  <r>
    <s v="ORD-2025-10282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2"/>
    <x v="281"/>
    <n v="1"/>
  </r>
  <r>
    <s v="ORD-2024-10283"/>
    <d v="2024-10-01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1"/>
    <x v="282"/>
    <n v="1"/>
  </r>
  <r>
    <s v="ORD-2025-10284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7"/>
    <x v="283"/>
    <n v="1"/>
  </r>
  <r>
    <s v="ORD-2024-10285"/>
    <d v="2024-12-08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6"/>
    <x v="284"/>
    <n v="1"/>
  </r>
  <r>
    <s v="ORD-2025-10286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5"/>
    <x v="285"/>
    <n v="1"/>
  </r>
  <r>
    <s v="ORD-2024-10287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3"/>
    <x v="286"/>
    <n v="1"/>
  </r>
  <r>
    <s v="ORD-2024-10288"/>
    <d v="2024-09-05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-58"/>
    <x v="287"/>
    <n v="1"/>
  </r>
  <r>
    <s v="ORD-2024-10289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0"/>
    <x v="288"/>
    <n v="1"/>
  </r>
  <r>
    <s v="ORD-2025-10290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8"/>
    <x v="289"/>
    <n v="1"/>
  </r>
  <r>
    <s v="ORD-2025-10291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4"/>
    <x v="290"/>
    <n v="1"/>
  </r>
  <r>
    <s v="ORD-2024-10292"/>
    <d v="2024-04-05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5"/>
    <x v="291"/>
    <n v="1"/>
  </r>
  <r>
    <s v="ORD-2025-10293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3"/>
    <x v="292"/>
    <n v="1"/>
  </r>
  <r>
    <s v="ORD-2024-10294"/>
    <d v="2024-03-07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241"/>
    <x v="293"/>
    <n v="1"/>
  </r>
  <r>
    <s v="ORD-2025-10295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6"/>
    <x v="294"/>
    <n v="1"/>
  </r>
  <r>
    <s v="ORD-2025-10296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3"/>
    <x v="295"/>
    <n v="1"/>
  </r>
  <r>
    <s v="ORD-2025-10297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2"/>
    <x v="296"/>
    <n v="1"/>
  </r>
  <r>
    <s v="ORD-2024-10298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-140"/>
    <x v="297"/>
    <n v="1"/>
  </r>
  <r>
    <s v="ORD-2025-10299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3"/>
    <x v="298"/>
    <n v="1"/>
  </r>
  <r>
    <s v="ORD-2024-10300"/>
    <d v="2024-06-11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154"/>
    <x v="299"/>
    <n v="1"/>
  </r>
  <r>
    <s v="ORD-2024-10301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8"/>
    <x v="300"/>
    <n v="1"/>
  </r>
  <r>
    <s v="ORD-2025-10302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-142"/>
    <x v="301"/>
    <n v="1"/>
  </r>
  <r>
    <s v="ORD-2025-10303"/>
    <d v="2025-04-06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67"/>
    <x v="302"/>
    <n v="1"/>
  </r>
  <r>
    <s v="ORD-2024-10304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5"/>
    <x v="303"/>
    <n v="1"/>
  </r>
  <r>
    <s v="ORD-2024-10305"/>
    <d v="2024-03-06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7"/>
    <x v="304"/>
    <n v="1"/>
  </r>
  <r>
    <s v="ORD-2024-10306"/>
    <d v="2024-05-01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1"/>
    <x v="305"/>
    <n v="1"/>
  </r>
  <r>
    <s v="ORD-2025-10307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3"/>
    <x v="306"/>
    <n v="1"/>
  </r>
  <r>
    <s v="ORD-2025-10308"/>
    <d v="2025-07-12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7"/>
    <x v="307"/>
    <n v="1"/>
  </r>
  <r>
    <s v="ORD-2025-10309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6"/>
    <x v="308"/>
    <n v="1"/>
  </r>
  <r>
    <s v="ORD-2024-10310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2"/>
    <x v="309"/>
    <n v="1"/>
  </r>
  <r>
    <s v="ORD-2024-10311"/>
    <d v="2024-04-07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122"/>
    <x v="310"/>
    <n v="1"/>
  </r>
  <r>
    <s v="ORD-2024-10312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-82"/>
    <x v="311"/>
    <n v="1"/>
  </r>
  <r>
    <s v="ORD-2024-10313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s v="Cancelled"/>
    <n v="-114"/>
    <x v="312"/>
    <n v="1"/>
  </r>
  <r>
    <s v="ORD-2025-10314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1"/>
    <x v="313"/>
    <n v="1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2"/>
    <x v="314"/>
    <n v="1"/>
  </r>
  <r>
    <s v="ORD-2024-10316"/>
    <d v="2024-07-02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6"/>
    <x v="315"/>
    <n v="1"/>
  </r>
  <r>
    <s v="ORD-2024-10317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2"/>
    <x v="316"/>
    <n v="1"/>
  </r>
  <r>
    <s v="ORD-2025-10318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6"/>
    <x v="317"/>
    <n v="1"/>
  </r>
  <r>
    <s v="ORD-2024-10319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5"/>
    <x v="318"/>
    <n v="1"/>
  </r>
  <r>
    <s v="ORD-2024-10320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4"/>
    <x v="319"/>
    <n v="1"/>
  </r>
  <r>
    <s v="ORD-2024-10321"/>
    <d v="2024-12-04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n v="2"/>
    <x v="320"/>
    <n v="1"/>
  </r>
  <r>
    <s v="ORD-2024-10322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7"/>
    <x v="321"/>
    <n v="1"/>
  </r>
  <r>
    <s v="ORD-2024-10323"/>
    <d v="2024-11-12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29"/>
    <x v="322"/>
    <n v="1"/>
  </r>
  <r>
    <s v="ORD-2024-10324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4"/>
    <x v="323"/>
    <n v="1"/>
  </r>
  <r>
    <s v="ORD-2025-10325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-173"/>
    <x v="324"/>
    <n v="1"/>
  </r>
  <r>
    <s v="ORD-2025-10326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6"/>
    <x v="325"/>
    <n v="1"/>
  </r>
  <r>
    <s v="ORD-2025-10327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"/>
    <x v="326"/>
    <n v="1"/>
  </r>
  <r>
    <s v="ORD-2024-10328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3"/>
    <x v="327"/>
    <n v="1"/>
  </r>
  <r>
    <s v="ORD-2025-10329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6"/>
    <x v="328"/>
    <n v="1"/>
  </r>
  <r>
    <s v="ORD-2025-10330"/>
    <d v="2025-05-12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6"/>
    <x v="329"/>
    <n v="1"/>
  </r>
  <r>
    <s v="ORD-2024-10331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8"/>
    <x v="330"/>
    <n v="1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238"/>
    <x v="331"/>
    <n v="1"/>
  </r>
  <r>
    <s v="ORD-2025-10333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1"/>
    <x v="332"/>
    <n v="1"/>
  </r>
  <r>
    <s v="ORD-2025-10334"/>
    <d v="2025-06-22T00:00:00"/>
    <d v="2025-06-27T00:00:00"/>
    <s v="CUST-8081"/>
    <s v="Rohan Mehta"/>
    <s v="Home Office"/>
    <s v="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5"/>
    <x v="333"/>
    <n v="1"/>
  </r>
  <r>
    <s v="ORD-2024-10335"/>
    <d v="2024-09-12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5"/>
    <x v="334"/>
    <n v="1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2"/>
    <x v="335"/>
    <n v="1"/>
  </r>
  <r>
    <s v="ORD-2024-10337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4"/>
    <x v="336"/>
    <n v="1"/>
  </r>
  <r>
    <s v="ORD-2024-10338"/>
    <d v="2024-08-12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6"/>
    <x v="337"/>
    <n v="1"/>
  </r>
  <r>
    <s v="ORD-2024-10339"/>
    <d v="2024-08-12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118"/>
    <x v="338"/>
    <n v="1"/>
  </r>
  <r>
    <s v="ORD-2025-10340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2"/>
    <x v="339"/>
    <n v="1"/>
  </r>
  <r>
    <s v="ORD-2024-10341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8"/>
    <x v="340"/>
    <n v="1"/>
  </r>
  <r>
    <s v="ORD-2025-10342"/>
    <d v="2025-09-08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1"/>
    <x v="341"/>
    <n v="1"/>
  </r>
  <r>
    <s v="ORD-2025-10343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-197"/>
    <x v="342"/>
    <n v="1"/>
  </r>
  <r>
    <s v="ORD-2025-10344"/>
    <d v="2025-10-03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5"/>
    <x v="343"/>
    <n v="1"/>
  </r>
  <r>
    <s v="ORD-2024-10345"/>
    <d v="2024-11-03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0"/>
    <x v="344"/>
    <n v="1"/>
  </r>
  <r>
    <s v="ORD-2024-10346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8"/>
    <x v="345"/>
    <n v="1"/>
  </r>
  <r>
    <s v="ORD-2025-10347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6"/>
    <x v="346"/>
    <n v="1"/>
  </r>
  <r>
    <s v="ORD-2024-10348"/>
    <d v="2024-01-12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331"/>
    <x v="347"/>
    <n v="1"/>
  </r>
  <r>
    <s v="ORD-2024-10349"/>
    <d v="2024-06-02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5"/>
    <x v="348"/>
    <n v="1"/>
  </r>
  <r>
    <s v="ORD-2025-10350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2"/>
    <x v="349"/>
    <n v="1"/>
  </r>
  <r>
    <s v="ORD-2024-10351"/>
    <d v="2024-07-01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-169"/>
    <x v="350"/>
    <n v="1"/>
  </r>
  <r>
    <s v="ORD-2025-10352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4"/>
    <x v="351"/>
    <n v="1"/>
  </r>
  <r>
    <s v="ORD-2025-10353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2"/>
    <x v="352"/>
    <n v="1"/>
  </r>
  <r>
    <s v="ORD-2025-10354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6"/>
    <x v="353"/>
    <n v="1"/>
  </r>
  <r>
    <s v="ORD-2024-10355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n v="4"/>
    <x v="354"/>
    <n v="1"/>
  </r>
  <r>
    <s v="ORD-2024-10356"/>
    <d v="2024-12-05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-210"/>
    <x v="355"/>
    <n v="1"/>
  </r>
  <r>
    <s v="ORD-2025-10357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2"/>
    <x v="356"/>
    <n v="1"/>
  </r>
  <r>
    <s v="ORD-2025-10358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8"/>
    <x v="357"/>
    <n v="1"/>
  </r>
  <r>
    <s v="ORD-2025-10359"/>
    <d v="2025-08-09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-2"/>
    <x v="358"/>
    <n v="1"/>
  </r>
  <r>
    <s v="ORD-2024-10360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1"/>
    <x v="359"/>
    <n v="1"/>
  </r>
  <r>
    <s v="ORD-2024-10361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3"/>
    <x v="360"/>
    <n v="1"/>
  </r>
  <r>
    <s v="ORD-2025-10362"/>
    <d v="2025-01-04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88"/>
    <x v="361"/>
    <n v="1"/>
  </r>
  <r>
    <s v="ORD-2024-10363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2"/>
    <x v="362"/>
    <n v="1"/>
  </r>
  <r>
    <s v="ORD-2025-10364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5"/>
    <x v="363"/>
    <n v="1"/>
  </r>
  <r>
    <s v="ORD-2025-10365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3"/>
    <x v="364"/>
    <n v="1"/>
  </r>
  <r>
    <s v="ORD-2024-10366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  <n v="6"/>
    <x v="365"/>
    <n v="1"/>
  </r>
  <r>
    <s v="ORD-2025-10367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6"/>
    <x v="366"/>
    <n v="1"/>
  </r>
  <r>
    <s v="ORD-2024-10368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1"/>
    <x v="367"/>
    <n v="1"/>
  </r>
  <r>
    <s v="ORD-2025-10369"/>
    <d v="2025-06-07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0"/>
    <x v="368"/>
    <n v="1"/>
  </r>
  <r>
    <s v="ORD-2025-10370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7"/>
    <x v="369"/>
    <n v="1"/>
  </r>
  <r>
    <s v="ORD-2024-10371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6"/>
    <x v="370"/>
    <n v="1"/>
  </r>
  <r>
    <s v="ORD-2024-10372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s v="Cancelled"/>
    <n v="2"/>
    <x v="371"/>
    <n v="1"/>
  </r>
  <r>
    <s v="ORD-2025-10373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2"/>
    <x v="372"/>
    <n v="1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0"/>
    <x v="373"/>
    <n v="1"/>
  </r>
  <r>
    <s v="ORD-2025-10375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1"/>
    <x v="374"/>
    <n v="1"/>
  </r>
  <r>
    <s v="ORD-2024-10376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4"/>
    <x v="375"/>
    <n v="1"/>
  </r>
  <r>
    <s v="ORD-2024-10377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2"/>
    <x v="376"/>
    <n v="1"/>
  </r>
  <r>
    <s v="ORD-2025-10378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  <x v="377"/>
    <n v="2"/>
  </r>
  <r>
    <s v="ORD-2025-10379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0"/>
    <x v="378"/>
    <n v="1"/>
  </r>
  <r>
    <s v="ORD-2024-10380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s v="Completed"/>
    <n v="4"/>
    <x v="379"/>
    <n v="1"/>
  </r>
  <r>
    <s v="ORD-2024-10381"/>
    <d v="2024-04-07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7"/>
    <x v="380"/>
    <n v="1"/>
  </r>
  <r>
    <s v="ORD-2025-10382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4"/>
    <x v="381"/>
    <n v="1"/>
  </r>
  <r>
    <s v="ORD-2025-10383"/>
    <d v="2025-03-04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4"/>
    <x v="382"/>
    <n v="1"/>
  </r>
  <r>
    <s v="ORD-2025-10384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7"/>
    <x v="383"/>
    <n v="1"/>
  </r>
  <r>
    <s v="ORD-2024-10385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5"/>
    <x v="384"/>
    <n v="1"/>
  </r>
  <r>
    <s v="ORD-2025-10386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6"/>
    <x v="385"/>
    <n v="1"/>
  </r>
  <r>
    <s v="ORD-2025-10387"/>
    <d v="2025-02-1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2"/>
    <x v="386"/>
    <n v="1"/>
  </r>
  <r>
    <s v="ORD-2025-10388"/>
    <d v="2025-10-08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-56"/>
    <x v="387"/>
    <n v="1"/>
  </r>
  <r>
    <s v="ORD-2024-10389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5"/>
    <x v="388"/>
    <n v="1"/>
  </r>
  <r>
    <s v="ORD-2024-10390"/>
    <d v="2024-04-05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8"/>
    <x v="389"/>
    <n v="1"/>
  </r>
  <r>
    <s v="ORD-2024-10391"/>
    <d v="2024-11-06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5"/>
    <x v="390"/>
    <n v="1"/>
  </r>
  <r>
    <s v="ORD-2025-10392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0"/>
    <x v="391"/>
    <n v="1"/>
  </r>
  <r>
    <s v="ORD-2024-10393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3"/>
    <x v="392"/>
    <n v="1"/>
  </r>
  <r>
    <s v="ORD-2024-10394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6"/>
    <x v="393"/>
    <n v="1"/>
  </r>
  <r>
    <s v="ORD-2024-10395"/>
    <d v="2024-03-04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31"/>
    <x v="394"/>
    <n v="1"/>
  </r>
  <r>
    <s v="ORD-2024-10396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1"/>
    <x v="395"/>
    <n v="1"/>
  </r>
  <r>
    <s v="ORD-2025-10397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8"/>
    <x v="396"/>
    <n v="1"/>
  </r>
  <r>
    <s v="ORD-2025-10398"/>
    <d v="2025-06-09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1"/>
    <x v="397"/>
    <n v="1"/>
  </r>
  <r>
    <s v="ORD-2024-10399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7"/>
    <x v="398"/>
    <n v="1"/>
  </r>
  <r>
    <s v="ORD-2025-10400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  <x v="399"/>
    <n v="2"/>
  </r>
  <r>
    <s v="ORD-2025-10401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n v="5"/>
    <x v="400"/>
    <n v="1"/>
  </r>
  <r>
    <s v="ORD-2025-10402"/>
    <d v="2025-03-09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7"/>
    <x v="401"/>
    <n v="1"/>
  </r>
  <r>
    <s v="ORD-2024-10403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"/>
    <n v="3"/>
    <n v="1365.26"/>
    <n v="0"/>
    <n v="4095.78"/>
    <n v="2807.77"/>
    <n v="1288.01"/>
    <s v="Paid"/>
    <s v="Completed"/>
    <n v="0"/>
    <x v="402"/>
    <n v="1"/>
  </r>
  <r>
    <s v="ORD-2024-10404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-173"/>
    <x v="403"/>
    <n v="1"/>
  </r>
  <r>
    <s v="ORD-2024-10405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7"/>
    <x v="404"/>
    <n v="1"/>
  </r>
  <r>
    <s v="ORD-2024-10406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"/>
    <n v="7"/>
    <n v="3878.01"/>
    <n v="0.1"/>
    <n v="24431.46"/>
    <n v="18202.36"/>
    <n v="6229.1"/>
    <s v="Paid"/>
    <s v="Completed"/>
    <n v="1"/>
    <x v="405"/>
    <n v="1"/>
  </r>
  <r>
    <s v="ORD-2025-10407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0"/>
    <x v="406"/>
    <n v="1"/>
  </r>
  <r>
    <s v="ORD-2024-10408"/>
    <d v="2024-05-12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1"/>
    <x v="407"/>
    <n v="1"/>
  </r>
  <r>
    <s v="ORD-2025-10409"/>
    <d v="2025-08-01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2"/>
    <x v="408"/>
    <n v="1"/>
  </r>
  <r>
    <s v="ORD-2025-10410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2"/>
    <x v="409"/>
    <n v="1"/>
  </r>
  <r>
    <s v="ORD-2024-10411"/>
    <d v="2024-04-12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8"/>
    <x v="410"/>
    <n v="1"/>
  </r>
  <r>
    <s v="ORD-2025-10412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5"/>
    <x v="411"/>
    <n v="1"/>
  </r>
  <r>
    <s v="ORD-2024-10413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8"/>
    <x v="412"/>
    <n v="1"/>
  </r>
  <r>
    <s v="ORD-2025-10414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4"/>
    <x v="413"/>
    <n v="1"/>
  </r>
  <r>
    <s v="ORD-2024-10415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1"/>
    <x v="414"/>
    <n v="1"/>
  </r>
  <r>
    <s v="ORD-2024-10416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2"/>
    <x v="415"/>
    <n v="1"/>
  </r>
  <r>
    <s v="ORD-2025-10417"/>
    <d v="2025-01-08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8"/>
    <x v="416"/>
    <n v="1"/>
  </r>
  <r>
    <s v="ORD-2025-10418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7"/>
    <x v="417"/>
    <n v="1"/>
  </r>
  <r>
    <s v="ORD-2024-10419"/>
    <d v="2024-11-09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8"/>
    <x v="418"/>
    <n v="1"/>
  </r>
  <r>
    <s v="ORD-2025-10420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4"/>
    <x v="419"/>
    <n v="1"/>
  </r>
  <r>
    <s v="ORD-2025-10421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1"/>
    <x v="420"/>
    <n v="1"/>
  </r>
  <r>
    <s v="ORD-2025-10422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5"/>
    <x v="421"/>
    <n v="1"/>
  </r>
  <r>
    <s v="ORD-2025-10423"/>
    <d v="2025-09-03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3"/>
    <x v="422"/>
    <n v="1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7"/>
    <x v="423"/>
    <n v="1"/>
  </r>
  <r>
    <s v="ORD-2024-10425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3"/>
    <x v="424"/>
    <n v="1"/>
  </r>
  <r>
    <s v="ORD-2024-10426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1"/>
    <x v="425"/>
    <n v="1"/>
  </r>
  <r>
    <s v="ORD-2024-10427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-175"/>
    <x v="426"/>
    <n v="1"/>
  </r>
  <r>
    <s v="ORD-2025-10428"/>
    <d v="2025-04-22T00:00:00"/>
    <d v="2025-04-24T00:00:00"/>
    <s v="CUST-8843"/>
    <s v="Isha Nair"/>
    <s v="Corporate"/>
    <s v="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2"/>
    <x v="427"/>
    <n v="1"/>
  </r>
  <r>
    <s v="ORD-2025-10429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7"/>
    <x v="428"/>
    <n v="1"/>
  </r>
  <r>
    <s v="ORD-2025-10430"/>
    <d v="2025-03-01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155"/>
    <x v="429"/>
    <n v="1"/>
  </r>
  <r>
    <s v="ORD-2024-10431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-203"/>
    <x v="430"/>
    <n v="1"/>
  </r>
  <r>
    <s v="ORD-2024-10432"/>
    <d v="2024-02-10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3"/>
    <x v="431"/>
    <n v="1"/>
  </r>
  <r>
    <s v="ORD-2024-10433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-202"/>
    <x v="432"/>
    <n v="1"/>
  </r>
  <r>
    <s v="ORD-2024-10434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1"/>
    <x v="433"/>
    <n v="1"/>
  </r>
  <r>
    <s v="ORD-2025-10435"/>
    <d v="2025-04-11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4"/>
    <x v="434"/>
    <n v="1"/>
  </r>
  <r>
    <s v="ORD-2025-10436"/>
    <d v="2025-04-12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8"/>
    <x v="435"/>
    <n v="1"/>
  </r>
  <r>
    <s v="ORD-2024-10437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5"/>
    <x v="436"/>
    <n v="1"/>
  </r>
  <r>
    <s v="ORD-2024-10438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3"/>
    <x v="437"/>
    <n v="1"/>
  </r>
  <r>
    <s v="ORD-2025-10439"/>
    <d v="2025-05-07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-2"/>
    <x v="438"/>
    <n v="1"/>
  </r>
  <r>
    <s v="ORD-2025-10440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3"/>
    <x v="439"/>
    <n v="1"/>
  </r>
  <r>
    <s v="ORD-2024-10441"/>
    <d v="2024-04-02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6"/>
    <x v="440"/>
    <n v="1"/>
  </r>
  <r>
    <s v="ORD-2024-10442"/>
    <d v="2024-03-10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207"/>
    <x v="441"/>
    <n v="1"/>
  </r>
  <r>
    <s v="ORD-2025-10443"/>
    <d v="2025-01-12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7"/>
    <x v="442"/>
    <n v="1"/>
  </r>
  <r>
    <s v="ORD-2024-10444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3"/>
    <x v="443"/>
    <n v="1"/>
  </r>
  <r>
    <s v="ORD-2025-10445"/>
    <d v="2025-08-12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4"/>
    <x v="444"/>
    <n v="1"/>
  </r>
  <r>
    <s v="ORD-2024-10446"/>
    <d v="2024-05-09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-4"/>
    <x v="445"/>
    <n v="1"/>
  </r>
  <r>
    <s v="ORD-2025-10447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1"/>
    <x v="446"/>
    <n v="1"/>
  </r>
  <r>
    <s v="ORD-2025-10448"/>
    <d v="2025-10-08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-59"/>
    <x v="447"/>
    <n v="1"/>
  </r>
  <r>
    <s v="ORD-2024-10449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3"/>
    <x v="448"/>
    <n v="1"/>
  </r>
  <r>
    <s v="ORD-2024-10450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7"/>
    <x v="449"/>
    <n v="1"/>
  </r>
  <r>
    <s v="ORD-2025-10451"/>
    <d v="2025-06-12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7"/>
    <x v="450"/>
    <n v="1"/>
  </r>
  <r>
    <s v="ORD-2024-10452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2"/>
    <x v="451"/>
    <n v="1"/>
  </r>
  <r>
    <s v="ORD-2024-10453"/>
    <d v="2024-10-05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-142"/>
    <x v="452"/>
    <n v="1"/>
  </r>
  <r>
    <s v="ORD-2025-10454"/>
    <d v="2025-05-03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8"/>
    <x v="453"/>
    <n v="1"/>
  </r>
  <r>
    <s v="ORD-2025-10455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5"/>
    <x v="454"/>
    <n v="1"/>
  </r>
  <r>
    <s v="ORD-2024-10456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4"/>
    <x v="455"/>
    <n v="1"/>
  </r>
  <r>
    <s v="ORD-2024-10457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0"/>
    <x v="456"/>
    <n v="1"/>
  </r>
  <r>
    <s v="ORD-2024-10458"/>
    <d v="2024-05-04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0"/>
    <x v="457"/>
    <n v="1"/>
  </r>
  <r>
    <s v="ORD-2024-10459"/>
    <d v="2024-02-10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1"/>
    <x v="458"/>
    <n v="1"/>
  </r>
  <r>
    <s v="ORD-2024-10460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7"/>
    <x v="459"/>
    <n v="1"/>
  </r>
  <r>
    <s v="ORD-2025-10461"/>
    <d v="2025-09-30T00:00:00"/>
    <d v="2025-10-06T00:00:00"/>
    <s v="CUST-5551"/>
    <s v="Aarav Sharma"/>
    <s v="Corporate"/>
    <s v="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6"/>
    <x v="460"/>
    <n v="1"/>
  </r>
  <r>
    <s v="ORD-2025-10462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1"/>
    <x v="461"/>
    <n v="1"/>
  </r>
  <r>
    <s v="ORD-2024-10463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2"/>
    <x v="462"/>
    <n v="1"/>
  </r>
  <r>
    <s v="ORD-2025-10464"/>
    <d v="2025-07-02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-144"/>
    <x v="463"/>
    <n v="1"/>
  </r>
  <r>
    <s v="ORD-2025-10465"/>
    <d v="2025-11-03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-233"/>
    <x v="464"/>
    <n v="1"/>
  </r>
  <r>
    <s v="ORD-2024-10466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8"/>
    <x v="465"/>
    <n v="1"/>
  </r>
  <r>
    <s v="ORD-2024-10467"/>
    <d v="2024-04-01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-84"/>
    <x v="466"/>
    <n v="1"/>
  </r>
  <r>
    <s v="ORD-2024-10468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1"/>
    <x v="467"/>
    <n v="1"/>
  </r>
  <r>
    <s v="ORD-2025-10469"/>
    <d v="2025-01-09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-2"/>
    <x v="468"/>
    <n v="1"/>
  </r>
  <r>
    <s v="ORD-2024-10470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6"/>
    <x v="469"/>
    <n v="1"/>
  </r>
  <r>
    <s v="ORD-2024-10471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3"/>
    <x v="470"/>
    <n v="1"/>
  </r>
  <r>
    <s v="ORD-2024-10472"/>
    <d v="2024-11-02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-261"/>
    <x v="471"/>
    <n v="1"/>
  </r>
  <r>
    <s v="ORD-2024-10473"/>
    <d v="2024-02-03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33"/>
    <x v="472"/>
    <n v="1"/>
  </r>
  <r>
    <s v="ORD-2024-10474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0"/>
    <x v="473"/>
    <n v="1"/>
  </r>
  <r>
    <s v="ORD-2024-10475"/>
    <d v="2024-03-06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96"/>
    <x v="474"/>
    <n v="1"/>
  </r>
  <r>
    <s v="ORD-2025-10476"/>
    <d v="2025-03-01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7"/>
    <x v="475"/>
    <n v="1"/>
  </r>
  <r>
    <s v="ORD-2024-10477"/>
    <d v="2024-05-07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7"/>
    <x v="476"/>
    <n v="1"/>
  </r>
  <r>
    <s v="ORD-2025-10478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5"/>
    <x v="477"/>
    <n v="1"/>
  </r>
  <r>
    <s v="ORD-2024-10479"/>
    <d v="2024-06-09T00:00:00"/>
    <d v="2024-06-13T00:00:00"/>
    <s v="CUST-4838"/>
    <s v="Mira Das"/>
    <s v="Home Office"/>
    <s v="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4"/>
    <x v="478"/>
    <n v="1"/>
  </r>
  <r>
    <s v="ORD-2024-10480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  <n v="-3"/>
    <x v="479"/>
    <n v="1"/>
  </r>
  <r>
    <s v="ORD-2025-10481"/>
    <d v="2025-01-05T00:00:00"/>
    <d v="2025-01-09T00:00:00"/>
    <s v="CUST-9947"/>
    <s v="Neha Gupta"/>
    <s v="Small Business"/>
    <s v="South"/>
    <s v="Tamil Nadu"/>
    <s v="Chennai"/>
    <s v="Office Supplies"/>
    <s v="Storage"/>
    <s v="Eco Storage 923"/>
    <s v=""/>
    <n v="5"/>
    <n v="905.16"/>
    <n v="0"/>
    <n v="4525.8"/>
    <n v="2714.51"/>
    <n v="1811.29"/>
    <s v="Paid"/>
    <s v="Completed"/>
    <n v="4"/>
    <x v="480"/>
    <n v="1"/>
  </r>
  <r>
    <s v="ORD-2025-10482"/>
    <d v="2025-06-05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n v="8"/>
    <x v="481"/>
    <n v="1"/>
  </r>
  <r>
    <s v="ORD-2024-10483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"/>
    <x v="482"/>
    <n v="1"/>
  </r>
  <r>
    <s v="ORD-2024-10484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0"/>
    <x v="483"/>
    <n v="1"/>
  </r>
  <r>
    <s v="ORD-2024-10485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3"/>
    <x v="484"/>
    <n v="1"/>
  </r>
  <r>
    <s v="ORD-2025-10486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1"/>
    <x v="485"/>
    <n v="1"/>
  </r>
  <r>
    <s v="ORD-2025-10487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4"/>
    <x v="486"/>
    <n v="1"/>
  </r>
  <r>
    <s v="ORD-2025-10488"/>
    <d v="2025-06-10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7"/>
    <x v="487"/>
    <n v="1"/>
  </r>
  <r>
    <s v="ORD-2024-10489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6"/>
    <x v="488"/>
    <n v="1"/>
  </r>
  <r>
    <s v="ORD-2024-10490"/>
    <d v="2024-02-07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5"/>
    <x v="489"/>
    <n v="1"/>
  </r>
  <r>
    <s v="ORD-2024-10491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3"/>
    <x v="490"/>
    <n v="1"/>
  </r>
  <r>
    <s v="ORD-2025-10492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1"/>
    <x v="491"/>
    <n v="1"/>
  </r>
  <r>
    <s v="ORD-2025-10493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4"/>
    <x v="492"/>
    <n v="1"/>
  </r>
  <r>
    <s v="ORD-2025-10494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0"/>
    <x v="493"/>
    <n v="1"/>
  </r>
  <r>
    <s v="ORD-2024-10495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n v="8"/>
    <x v="494"/>
    <n v="1"/>
  </r>
  <r>
    <s v="ORD-2024-10496"/>
    <d v="2024-05-09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6"/>
    <x v="495"/>
    <n v="1"/>
  </r>
  <r>
    <s v="ORD-2025-10497"/>
    <d v="2025-07-04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2"/>
    <x v="496"/>
    <n v="1"/>
  </r>
  <r>
    <s v="ORD-2024-10498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0"/>
    <x v="497"/>
    <n v="1"/>
  </r>
  <r>
    <s v="ORD-2025-10499"/>
    <d v="2025-09-07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3"/>
    <x v="498"/>
    <n v="1"/>
  </r>
  <r>
    <s v="ORD-2024-10500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s v="Cancelled"/>
    <n v="4"/>
    <x v="499"/>
    <n v="1"/>
  </r>
  <r>
    <s v="ORD-2024-10501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n v="5"/>
    <x v="500"/>
    <n v="1"/>
  </r>
  <r>
    <s v="ORD-2024-10502"/>
    <d v="2024-08-11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6"/>
    <x v="501"/>
    <n v="1"/>
  </r>
  <r>
    <s v="ORD-2024-10503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8"/>
    <x v="502"/>
    <n v="2"/>
  </r>
  <r>
    <s v="ORD-2024-10504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7"/>
    <x v="503"/>
    <n v="1"/>
  </r>
  <r>
    <s v="ORD-2025-10505"/>
    <d v="2025-02-1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5"/>
    <x v="504"/>
    <n v="1"/>
  </r>
  <r>
    <s v="ORD-2024-10506"/>
    <d v="2024-11-09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5"/>
    <x v="505"/>
    <n v="1"/>
  </r>
  <r>
    <s v="ORD-2024-10507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0"/>
    <x v="506"/>
    <n v="1"/>
  </r>
  <r>
    <s v="ORD-2025-10508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7"/>
    <x v="507"/>
    <n v="1"/>
  </r>
  <r>
    <s v="ORD-2024-10509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95"/>
    <x v="508"/>
    <n v="1"/>
  </r>
  <r>
    <s v="ORD-2025-10510"/>
    <d v="2025-05-12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2"/>
    <x v="509"/>
    <n v="1"/>
  </r>
  <r>
    <s v="ORD-2024-10511"/>
    <d v="2024-10-18T00:00:00"/>
    <d v="2024-10-21T00:00:00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3"/>
    <x v="510"/>
    <n v="1"/>
  </r>
  <r>
    <s v="ORD-2024-10512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3"/>
    <x v="511"/>
    <n v="1"/>
  </r>
  <r>
    <s v="ORD-2025-10513"/>
    <d v="2025-03-02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1"/>
    <x v="512"/>
    <n v="1"/>
  </r>
  <r>
    <s v="ORD-2025-10514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5"/>
    <x v="513"/>
    <n v="1"/>
  </r>
  <r>
    <s v="ORD-2024-10515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4"/>
    <x v="514"/>
    <n v="1"/>
  </r>
  <r>
    <s v="ORD-2025-10516"/>
    <d v="2025-04-11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n v="0"/>
    <x v="515"/>
    <n v="1"/>
  </r>
  <r>
    <s v="ORD-2024-10517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6"/>
    <x v="516"/>
    <n v="1"/>
  </r>
  <r>
    <s v="ORD-2025-10518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2"/>
    <x v="517"/>
    <n v="1"/>
  </r>
  <r>
    <s v="ORD-2025-10519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-4"/>
    <x v="518"/>
    <n v="1"/>
  </r>
  <r>
    <s v="ORD-2025-10520"/>
    <d v="2025-03-07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122"/>
    <x v="519"/>
    <n v="1"/>
  </r>
  <r>
    <s v="ORD-2024-10521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7"/>
    <x v="520"/>
    <n v="1"/>
  </r>
  <r>
    <s v="ORD-2025-10522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7"/>
    <x v="521"/>
    <n v="1"/>
  </r>
  <r>
    <s v="ORD-2025-10523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8"/>
    <x v="522"/>
    <n v="1"/>
  </r>
  <r>
    <s v="ORD-2024-10524"/>
    <d v="2024-02-04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59"/>
    <x v="523"/>
    <n v="1"/>
  </r>
  <r>
    <s v="ORD-2024-10525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1"/>
    <x v="524"/>
    <n v="1"/>
  </r>
  <r>
    <s v="ORD-2024-10526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0"/>
    <x v="525"/>
    <n v="1"/>
  </r>
  <r>
    <s v="ORD-2025-10527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  <n v="3"/>
    <x v="526"/>
    <n v="1"/>
  </r>
  <r>
    <s v="ORD-2025-10528"/>
    <d v="2025-01-10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268"/>
    <x v="527"/>
    <n v="1"/>
  </r>
  <r>
    <s v="ORD-2024-10529"/>
    <d v="2024-10-07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-27"/>
    <x v="528"/>
    <n v="1"/>
  </r>
  <r>
    <s v="ORD-2024-10530"/>
    <d v="2024-02-06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2"/>
    <x v="529"/>
    <n v="1"/>
  </r>
  <r>
    <s v="ORD-2025-10531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2"/>
    <x v="530"/>
    <n v="1"/>
  </r>
  <r>
    <s v="ORD-2024-10532"/>
    <d v="2024-08-01T00:00:00"/>
    <d v="2024-08-08T00:00:00"/>
    <s v="CUST-6357"/>
    <s v="Diya Patel"/>
    <s v="Small Business"/>
    <s v="West"/>
    <s v="Maharashtra"/>
    <s v="Mumbai"/>
    <s v="Office Supplies"/>
    <s v="Storage"/>
    <s v="Pro Storage 364"/>
    <s v=""/>
    <n v="1"/>
    <n v="442.97"/>
    <n v="0.1"/>
    <n v="398.67"/>
    <n v="311.66000000000003"/>
    <n v="87.01"/>
    <s v="Paid"/>
    <s v="Completed"/>
    <n v="7"/>
    <x v="531"/>
    <n v="1"/>
  </r>
  <r>
    <s v="ORD-2025-10533"/>
    <d v="2025-10-05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5"/>
    <x v="532"/>
    <n v="1"/>
  </r>
  <r>
    <s v="ORD-2024-10534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7"/>
    <x v="533"/>
    <n v="1"/>
  </r>
  <r>
    <s v="ORD-2025-10535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8"/>
    <x v="534"/>
    <n v="1"/>
  </r>
  <r>
    <s v="ORD-2024-10536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2"/>
    <x v="535"/>
    <n v="1"/>
  </r>
  <r>
    <s v="ORD-2025-10537"/>
    <d v="2025-04-10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7"/>
    <x v="536"/>
    <n v="1"/>
  </r>
  <r>
    <s v="ORD-2024-10538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8"/>
    <x v="537"/>
    <n v="1"/>
  </r>
  <r>
    <s v="ORD-2024-10539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-259"/>
    <x v="538"/>
    <n v="1"/>
  </r>
  <r>
    <s v="ORD-2025-10540"/>
    <d v="2025-07-04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0"/>
    <x v="539"/>
    <n v="1"/>
  </r>
  <r>
    <s v="ORD-2024-10541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-3"/>
    <x v="540"/>
    <n v="1"/>
  </r>
  <r>
    <s v="ORD-2025-10542"/>
    <d v="2025-08-07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-29"/>
    <x v="541"/>
    <n v="1"/>
  </r>
  <r>
    <s v="ORD-2024-10543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6"/>
    <x v="542"/>
    <n v="1"/>
  </r>
  <r>
    <s v="ORD-2024-10544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6"/>
    <x v="543"/>
    <n v="1"/>
  </r>
  <r>
    <s v="ORD-2025-10545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7"/>
    <x v="544"/>
    <n v="1"/>
  </r>
  <r>
    <s v="ORD-2024-10546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3"/>
    <x v="545"/>
    <n v="1"/>
  </r>
  <r>
    <s v="ORD-2025-10547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8"/>
    <x v="546"/>
    <n v="1"/>
  </r>
  <r>
    <s v="ORD-2024-10548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7"/>
    <x v="547"/>
    <n v="1"/>
  </r>
  <r>
    <s v="ORD-2024-10549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0"/>
    <x v="548"/>
    <n v="1"/>
  </r>
  <r>
    <s v="ORD-2025-10550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2"/>
    <x v="549"/>
    <n v="2"/>
  </r>
  <r>
    <s v="ORD-2024-10551"/>
    <d v="2024-02-08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184"/>
    <x v="550"/>
    <n v="1"/>
  </r>
  <r>
    <s v="ORD-2024-10552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0"/>
    <x v="551"/>
    <n v="1"/>
  </r>
  <r>
    <s v="ORD-2025-10553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n v="6"/>
    <x v="552"/>
    <n v="1"/>
  </r>
  <r>
    <s v="ORD-2025-10554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3"/>
    <x v="553"/>
    <n v="1"/>
  </r>
  <r>
    <s v="ORD-2024-10555"/>
    <d v="2024-10-12T00:00:00"/>
    <d v="2024-10-17T00:00:00"/>
    <s v="CUST-2126"/>
    <s v="Arjun Bose"/>
    <s v="Consumer"/>
    <s v="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5"/>
    <x v="554"/>
    <n v="1"/>
  </r>
  <r>
    <s v="ORD-2025-10556"/>
    <d v="2025-04-02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-51"/>
    <x v="555"/>
    <n v="1"/>
  </r>
  <r>
    <s v="ORD-2024-10557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6"/>
    <x v="556"/>
    <n v="1"/>
  </r>
  <r>
    <s v="ORD-2024-10558"/>
    <d v="2024-05-08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6"/>
    <x v="557"/>
    <n v="1"/>
  </r>
  <r>
    <s v="ORD-2025-10559"/>
    <d v="2025-09-04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0"/>
    <x v="558"/>
    <n v="1"/>
  </r>
  <r>
    <s v="ORD-2025-10560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7"/>
    <x v="559"/>
    <n v="1"/>
  </r>
  <r>
    <s v="ORD-2024-10561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6"/>
    <x v="560"/>
    <n v="1"/>
  </r>
  <r>
    <s v="ORD-2025-10562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4"/>
    <x v="561"/>
    <n v="1"/>
  </r>
  <r>
    <s v="ORD-2024-10563"/>
    <d v="2024-05-10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6"/>
    <x v="562"/>
    <n v="1"/>
  </r>
  <r>
    <s v="ORD-2024-10564"/>
    <d v="2024-05-06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213"/>
    <x v="563"/>
    <n v="1"/>
  </r>
  <r>
    <s v="ORD-2024-10565"/>
    <d v="2024-11-10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4"/>
    <x v="564"/>
    <n v="1"/>
  </r>
  <r>
    <s v="ORD-2025-10566"/>
    <d v="2025-08-07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6"/>
    <x v="565"/>
    <n v="1"/>
  </r>
  <r>
    <s v="ORD-2024-10567"/>
    <d v="2024-08-11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8"/>
    <x v="566"/>
    <n v="1"/>
  </r>
  <r>
    <s v="ORD-2024-10568"/>
    <d v="2024-02-06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239"/>
    <x v="567"/>
    <n v="1"/>
  </r>
  <r>
    <s v="ORD-2024-10569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3"/>
    <x v="568"/>
    <n v="1"/>
  </r>
  <r>
    <s v="ORD-2025-10570"/>
    <d v="2025-09-08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2"/>
    <x v="569"/>
    <n v="1"/>
  </r>
  <r>
    <s v="ORD-2025-10571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4"/>
    <x v="570"/>
    <n v="1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381.45"/>
    <n v="13240.21"/>
    <n v="8141.24"/>
    <s v="Failed"/>
    <s v="Returned"/>
    <n v="4"/>
    <x v="571"/>
    <n v="1"/>
  </r>
  <r>
    <s v="ORD-2024-10573"/>
    <d v="2024-01-02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243"/>
    <x v="572"/>
    <n v="1"/>
  </r>
  <r>
    <s v="ORD-2025-10574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4"/>
    <x v="573"/>
    <n v="1"/>
  </r>
  <r>
    <s v="ORD-2024-10575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5"/>
    <x v="574"/>
    <n v="1"/>
  </r>
  <r>
    <s v="ORD-2025-10576"/>
    <d v="2025-03-11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3"/>
    <x v="575"/>
    <n v="1"/>
  </r>
  <r>
    <s v="ORD-2024-10577"/>
    <d v="2024-02-17T00:00:00"/>
    <d v="2024-02-23T00:00:00"/>
    <s v="CUST-2228"/>
    <s v="Rohan Mehta"/>
    <s v="Home Office"/>
    <s v="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6"/>
    <x v="576"/>
    <n v="1"/>
  </r>
  <r>
    <s v="ORD-2025-10578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6"/>
    <x v="577"/>
    <n v="1"/>
  </r>
  <r>
    <s v="ORD-2024-10579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2"/>
    <x v="578"/>
    <n v="1"/>
  </r>
  <r>
    <s v="ORD-2024-10580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5"/>
    <x v="579"/>
    <n v="1"/>
  </r>
  <r>
    <s v="ORD-2025-10581"/>
    <d v="2025-06-03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-82"/>
    <x v="580"/>
    <n v="1"/>
  </r>
  <r>
    <s v="ORD-2025-10582"/>
    <d v="2025-08-09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1"/>
    <x v="581"/>
    <n v="1"/>
  </r>
  <r>
    <s v="ORD-2024-10583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5"/>
    <x v="582"/>
    <n v="1"/>
  </r>
  <r>
    <s v="ORD-2024-10584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"/>
    <x v="583"/>
    <n v="1"/>
  </r>
  <r>
    <s v="ORD-2024-10585"/>
    <d v="2024-08-04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65"/>
    <x v="584"/>
    <n v="1"/>
  </r>
  <r>
    <s v="ORD-2025-10586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3"/>
    <x v="585"/>
    <n v="1"/>
  </r>
  <r>
    <s v="ORD-2025-10587"/>
    <d v="2025-12-04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-236"/>
    <x v="586"/>
    <n v="1"/>
  </r>
  <r>
    <s v="ORD-2025-10588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8"/>
    <x v="587"/>
    <n v="1"/>
  </r>
  <r>
    <s v="ORD-2025-10589"/>
    <d v="2025-03-11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4"/>
    <x v="588"/>
    <n v="1"/>
  </r>
  <r>
    <s v="ORD-2024-10590"/>
    <d v="2024-12-06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6"/>
    <x v="589"/>
    <n v="1"/>
  </r>
  <r>
    <s v="ORD-2024-10591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0"/>
    <x v="590"/>
    <n v="1"/>
  </r>
  <r>
    <s v="ORD-2024-10592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2"/>
    <x v="591"/>
    <n v="1"/>
  </r>
  <r>
    <s v="ORD-2024-10593"/>
    <d v="2024-04-03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-25"/>
    <x v="592"/>
    <n v="1"/>
  </r>
  <r>
    <s v="ORD-2025-10594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2"/>
    <x v="593"/>
    <n v="1"/>
  </r>
  <r>
    <s v="ORD-2024-10595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2"/>
    <x v="594"/>
    <n v="1"/>
  </r>
  <r>
    <s v="ORD-2025-10596"/>
    <d v="2025-02-11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5"/>
    <x v="595"/>
    <n v="1"/>
  </r>
  <r>
    <s v="ORD-2024-10597"/>
    <d v="2024-04-10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6"/>
    <x v="596"/>
    <n v="1"/>
  </r>
  <r>
    <s v="ORD-2025-10598"/>
    <d v="2025-07-08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0"/>
    <x v="597"/>
    <n v="1"/>
  </r>
  <r>
    <s v="ORD-2024-10599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  <x v="598"/>
    <n v="2"/>
  </r>
  <r>
    <s v="ORD-2024-10600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2"/>
    <x v="599"/>
    <n v="1"/>
  </r>
  <r>
    <s v="ORD-2025-10601"/>
    <d v="2025-05-03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  <n v="-52"/>
    <x v="600"/>
    <n v="1"/>
  </r>
  <r>
    <s v="ORD-2024-10602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5"/>
    <x v="601"/>
    <n v="1"/>
  </r>
  <r>
    <s v="ORD-2024-10603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7"/>
    <x v="602"/>
    <n v="1"/>
  </r>
  <r>
    <s v="ORD-2025-10604"/>
    <d v="2025-01-03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302"/>
    <x v="603"/>
    <n v="1"/>
  </r>
  <r>
    <s v="ORD-2025-10605"/>
    <d v="2025-05-02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-85"/>
    <x v="604"/>
    <n v="1"/>
  </r>
  <r>
    <s v="ORD-2025-10606"/>
    <d v="2025-07-09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n v="4"/>
    <x v="605"/>
    <n v="1"/>
  </r>
  <r>
    <s v="ORD-2025-10607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6"/>
    <x v="606"/>
    <n v="1"/>
  </r>
  <r>
    <s v="ORD-2025-10608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6"/>
    <x v="607"/>
    <n v="1"/>
  </r>
  <r>
    <s v="ORD-2024-10609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2"/>
    <x v="608"/>
    <n v="1"/>
  </r>
  <r>
    <s v="ORD-2025-10610"/>
    <d v="2025-01-08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327"/>
    <x v="609"/>
    <n v="1"/>
  </r>
  <r>
    <s v="ORD-2024-10611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"/>
    <x v="610"/>
    <n v="1"/>
  </r>
  <r>
    <s v="ORD-2025-10612"/>
    <d v="2025-08-07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-23"/>
    <x v="611"/>
    <n v="1"/>
  </r>
  <r>
    <s v="ORD-2025-10613"/>
    <d v="2025-04-06T00:00:00"/>
    <d v="2025-04-13T00:00:00"/>
    <s v="CUST-5663"/>
    <s v="Aditi Sen"/>
    <s v="Consumer"/>
    <s v="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7"/>
    <x v="612"/>
    <n v="1"/>
  </r>
  <r>
    <s v="ORD-2024-10614"/>
    <d v="2024-10-05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5"/>
    <x v="613"/>
    <n v="1"/>
  </r>
  <r>
    <s v="ORD-2024-10615"/>
    <d v="2024-11-02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-257"/>
    <x v="614"/>
    <n v="1"/>
  </r>
  <r>
    <s v="ORD-2024-10616"/>
    <d v="2024-10-04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3"/>
    <x v="615"/>
    <n v="1"/>
  </r>
  <r>
    <s v="ORD-2024-10617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3"/>
    <x v="616"/>
    <n v="1"/>
  </r>
  <r>
    <s v="ORD-2024-10618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1"/>
    <x v="617"/>
    <n v="1"/>
  </r>
  <r>
    <s v="ORD-2024-10619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7"/>
    <x v="618"/>
    <n v="1"/>
  </r>
  <r>
    <s v="ORD-2024-10620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5"/>
    <x v="619"/>
    <n v="1"/>
  </r>
  <r>
    <s v="ORD-2024-10621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3"/>
    <x v="620"/>
    <n v="1"/>
  </r>
  <r>
    <s v="ORD-2024-10622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  <n v="-169"/>
    <x v="621"/>
    <n v="1"/>
  </r>
  <r>
    <s v="ORD-2025-10623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8"/>
    <x v="622"/>
    <n v="1"/>
  </r>
  <r>
    <s v="ORD-2024-10624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6"/>
    <x v="623"/>
    <n v="1"/>
  </r>
  <r>
    <s v="ORD-2024-10625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2"/>
    <x v="624"/>
    <n v="1"/>
  </r>
  <r>
    <s v="ORD-2024-10626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6"/>
    <x v="625"/>
    <n v="1"/>
  </r>
  <r>
    <s v="ORD-2025-10627"/>
    <d v="2025-04-06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62"/>
    <x v="626"/>
    <n v="1"/>
  </r>
  <r>
    <s v="ORD-2025-10628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8"/>
    <x v="627"/>
    <n v="1"/>
  </r>
  <r>
    <s v="ORD-2025-10629"/>
    <d v="2025-10-05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7"/>
    <x v="628"/>
    <n v="1"/>
  </r>
  <r>
    <s v="ORD-2025-10630"/>
    <d v="2025-09-10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4"/>
    <x v="629"/>
    <n v="1"/>
  </r>
  <r>
    <s v="ORD-2024-10631"/>
    <d v="2024-04-09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1"/>
    <x v="630"/>
    <n v="1"/>
  </r>
  <r>
    <s v="ORD-2024-10632"/>
    <d v="2024-04-10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5"/>
    <x v="631"/>
    <n v="1"/>
  </r>
  <r>
    <s v="ORD-2025-10633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  <x v="632"/>
    <n v="2"/>
  </r>
  <r>
    <s v="ORD-2025-10634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2"/>
    <x v="633"/>
    <n v="1"/>
  </r>
  <r>
    <s v="ORD-2025-10635"/>
    <d v="2025-01-1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1"/>
    <x v="634"/>
    <n v="1"/>
  </r>
  <r>
    <s v="ORD-2024-10636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5"/>
    <x v="635"/>
    <n v="1"/>
  </r>
  <r>
    <s v="ORD-2024-10637"/>
    <d v="2024-10-02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7"/>
    <x v="636"/>
    <n v="1"/>
  </r>
  <r>
    <s v="ORD-2024-10638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0"/>
    <x v="637"/>
    <n v="1"/>
  </r>
  <r>
    <s v="ORD-2024-10639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5"/>
    <x v="638"/>
    <n v="1"/>
  </r>
  <r>
    <s v="ORD-2024-10640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4"/>
    <x v="639"/>
    <n v="1"/>
  </r>
  <r>
    <s v="ORD-2025-10641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3"/>
    <x v="640"/>
    <n v="1"/>
  </r>
  <r>
    <s v="ORD-2025-10642"/>
    <d v="2025-04-09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5"/>
    <x v="641"/>
    <n v="1"/>
  </r>
  <r>
    <s v="ORD-2024-10643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2"/>
    <x v="642"/>
    <n v="1"/>
  </r>
  <r>
    <s v="ORD-2024-10644"/>
    <d v="2024-05-02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-79"/>
    <x v="643"/>
    <n v="1"/>
  </r>
  <r>
    <s v="ORD-2025-10645"/>
    <d v="2025-04-10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7"/>
    <x v="644"/>
    <n v="1"/>
  </r>
  <r>
    <s v="ORD-2024-10646"/>
    <d v="2024-01-04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241"/>
    <x v="645"/>
    <n v="1"/>
  </r>
  <r>
    <s v="ORD-2024-10647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6"/>
    <x v="646"/>
    <n v="1"/>
  </r>
  <r>
    <s v="ORD-2025-10648"/>
    <d v="2025-01-01T00:00:00"/>
    <d v="2025-09-01T00:00:00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243"/>
    <x v="647"/>
    <n v="1"/>
  </r>
  <r>
    <s v="ORD-2024-10649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3"/>
    <x v="648"/>
    <n v="1"/>
  </r>
  <r>
    <s v="ORD-2025-10650"/>
    <d v="2025-08-11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8"/>
    <x v="649"/>
    <n v="1"/>
  </r>
  <r>
    <s v="ORD-2024-10651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8"/>
    <x v="650"/>
    <n v="1"/>
  </r>
  <r>
    <s v="ORD-2025-10652"/>
    <d v="2025-08-06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33"/>
    <x v="651"/>
    <n v="1"/>
  </r>
  <r>
    <s v="ORD-2025-10653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4"/>
    <x v="652"/>
    <n v="1"/>
  </r>
  <r>
    <s v="ORD-2025-10654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3"/>
    <x v="653"/>
    <n v="1"/>
  </r>
  <r>
    <s v="ORD-2025-10655"/>
    <d v="2025-10-12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4"/>
    <x v="654"/>
    <n v="1"/>
  </r>
  <r>
    <s v="ORD-2025-10656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  <x v="655"/>
    <n v="1"/>
  </r>
  <r>
    <s v="ORD-2024-10657"/>
    <d v="2024-07-05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n v="-52"/>
    <x v="656"/>
    <n v="1"/>
  </r>
  <r>
    <s v="ORD-2025-10658"/>
    <d v="2025-08-07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3"/>
    <x v="657"/>
    <n v="1"/>
  </r>
  <r>
    <s v="ORD-2025-10659"/>
    <d v="2025-06-09T00:00:00"/>
    <d v="2025-06-12T00:00:00"/>
    <s v="CUST-9074"/>
    <s v="Sneha Kapoor"/>
    <s v="Consumer"/>
    <s v="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3"/>
    <x v="658"/>
    <n v="1"/>
  </r>
  <r>
    <s v="ORD-2025-10660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1"/>
    <x v="659"/>
    <n v="1"/>
  </r>
  <r>
    <s v="ORD-2025-10661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"/>
    <x v="660"/>
    <n v="1"/>
  </r>
  <r>
    <s v="ORD-2024-10662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5"/>
    <x v="661"/>
    <n v="1"/>
  </r>
  <r>
    <s v="ORD-2024-10663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4"/>
    <x v="662"/>
    <n v="1"/>
  </r>
  <r>
    <s v="ORD-2024-10664"/>
    <d v="2024-05-02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n v="6"/>
    <x v="663"/>
    <n v="1"/>
  </r>
  <r>
    <s v="ORD-2024-10665"/>
    <d v="2024-12-07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3"/>
    <x v="664"/>
    <n v="1"/>
  </r>
  <r>
    <s v="ORD-2025-10666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"/>
    <x v="665"/>
    <n v="1"/>
  </r>
  <r>
    <s v="ORD-2024-10667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5"/>
    <x v="666"/>
    <n v="1"/>
  </r>
  <r>
    <s v="ORD-2025-10668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7"/>
    <x v="667"/>
    <n v="1"/>
  </r>
  <r>
    <s v="ORD-2024-10669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2"/>
    <x v="668"/>
    <n v="1"/>
  </r>
  <r>
    <s v="ORD-2024-10670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8"/>
    <x v="669"/>
    <n v="1"/>
  </r>
  <r>
    <s v="ORD-2025-10671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4"/>
    <x v="670"/>
    <n v="1"/>
  </r>
  <r>
    <s v="ORD-2024-10672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5"/>
    <x v="671"/>
    <n v="1"/>
  </r>
  <r>
    <s v="ORD-2024-10673"/>
    <d v="2024-09-04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1"/>
    <x v="672"/>
    <n v="1"/>
  </r>
  <r>
    <s v="ORD-2025-10674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3"/>
    <x v="673"/>
    <n v="1"/>
  </r>
  <r>
    <s v="ORD-2024-10675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3"/>
    <x v="674"/>
    <n v="1"/>
  </r>
  <r>
    <s v="ORD-2025-10676"/>
    <d v="2025-07-06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-26"/>
    <x v="675"/>
    <n v="1"/>
  </r>
  <r>
    <s v="ORD-2025-10677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7"/>
    <x v="676"/>
    <n v="2"/>
  </r>
  <r>
    <s v="ORD-2024-10678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5"/>
    <x v="677"/>
    <n v="1"/>
  </r>
  <r>
    <s v="ORD-2024-10679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7"/>
    <x v="678"/>
    <n v="1"/>
  </r>
  <r>
    <s v="ORD-2025-10680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n v="7"/>
    <x v="679"/>
    <n v="1"/>
  </r>
  <r>
    <s v="ORD-2024-10681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7"/>
    <x v="680"/>
    <n v="1"/>
  </r>
  <r>
    <s v="ORD-2024-10682"/>
    <d v="2024-07-04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6"/>
    <x v="681"/>
    <n v="1"/>
  </r>
  <r>
    <s v="ORD-2025-10683"/>
    <d v="2025-02-05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  <n v="86"/>
    <x v="682"/>
    <n v="1"/>
  </r>
  <r>
    <s v="ORD-2025-10684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4"/>
    <x v="683"/>
    <n v="1"/>
  </r>
  <r>
    <s v="ORD-2025-10685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0"/>
    <x v="684"/>
    <n v="1"/>
  </r>
  <r>
    <s v="ORD-2025-10686"/>
    <d v="2025-10-01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2"/>
    <x v="685"/>
    <n v="1"/>
  </r>
  <r>
    <s v="ORD-2024-10687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8"/>
    <x v="686"/>
    <n v="1"/>
  </r>
  <r>
    <s v="ORD-2025-10688"/>
    <d v="2025-10-08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5"/>
    <x v="687"/>
    <n v="1"/>
  </r>
  <r>
    <s v="ORD-2025-10689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1"/>
    <x v="688"/>
    <n v="1"/>
  </r>
  <r>
    <s v="ORD-2024-10690"/>
    <d v="2024-05-10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149"/>
    <x v="689"/>
    <n v="1"/>
  </r>
  <r>
    <s v="ORD-2024-10691"/>
    <d v="2024-09-11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4"/>
    <x v="690"/>
    <n v="1"/>
  </r>
  <r>
    <s v="ORD-2024-10692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1"/>
    <x v="691"/>
    <n v="1"/>
  </r>
  <r>
    <s v="ORD-2025-10693"/>
    <d v="2025-05-10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153"/>
    <x v="692"/>
    <n v="1"/>
  </r>
  <r>
    <s v="ORD-2025-10694"/>
    <d v="2025-03-04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38"/>
    <x v="693"/>
    <n v="1"/>
  </r>
  <r>
    <s v="ORD-2025-10695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43"/>
    <x v="694"/>
    <n v="2"/>
  </r>
  <r>
    <s v="ORD-2024-10696"/>
    <d v="2024-07-01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-176"/>
    <x v="695"/>
    <n v="1"/>
  </r>
  <r>
    <s v="ORD-2025-10697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"/>
    <n v="4"/>
    <n v="1178.8399999999999"/>
    <n v="0.25"/>
    <n v="3536.52"/>
    <n v="2102.41"/>
    <n v="1363.28"/>
    <s v="Paid"/>
    <s v="Completed"/>
    <n v="3"/>
    <x v="696"/>
    <n v="1"/>
  </r>
  <r>
    <s v="ORD-2025-10698"/>
    <d v="2025-03-01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  <n v="124"/>
    <x v="697"/>
    <n v="1"/>
  </r>
  <r>
    <s v="ORD-2024-10699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0"/>
    <x v="698"/>
    <n v="1"/>
  </r>
  <r>
    <s v="ORD-2024-10700"/>
    <d v="2024-06-11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0"/>
    <x v="699"/>
    <n v="1"/>
  </r>
  <r>
    <s v="ORD-2024-10701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3"/>
    <x v="700"/>
    <n v="1"/>
  </r>
  <r>
    <s v="ORD-2024-10702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4"/>
    <x v="701"/>
    <n v="1"/>
  </r>
  <r>
    <s v="ORD-2025-10703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4"/>
    <x v="702"/>
    <n v="1"/>
  </r>
  <r>
    <s v="ORD-2024-10704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1"/>
    <x v="703"/>
    <n v="1"/>
  </r>
  <r>
    <s v="ORD-2024-10705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"/>
    <n v="1"/>
    <n v="2825.63"/>
    <n v="0.15"/>
    <n v="2401.79"/>
    <n v="1820.34"/>
    <n v="581.45000000000005"/>
    <s v="Paid"/>
    <s v="Completed"/>
    <n v="7"/>
    <x v="704"/>
    <n v="2"/>
  </r>
  <r>
    <s v="ORD-2024-10706"/>
    <d v="2024-09-08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6"/>
    <x v="705"/>
    <n v="1"/>
  </r>
  <r>
    <s v="ORD-2024-10707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4"/>
    <x v="706"/>
    <n v="1"/>
  </r>
  <r>
    <s v="ORD-2025-10708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2"/>
    <x v="707"/>
    <n v="1"/>
  </r>
  <r>
    <s v="ORD-2025-10709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6"/>
    <x v="708"/>
    <n v="1"/>
  </r>
  <r>
    <s v="ORD-2025-10710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4"/>
    <x v="709"/>
    <n v="1"/>
  </r>
  <r>
    <s v="ORD-2024-10711"/>
    <d v="2024-07-12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7"/>
    <x v="710"/>
    <n v="1"/>
  </r>
  <r>
    <s v="ORD-2025-10712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0"/>
    <x v="711"/>
    <n v="1"/>
  </r>
  <r>
    <s v="ORD-2024-10713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8"/>
    <x v="712"/>
    <n v="2"/>
  </r>
  <r>
    <s v="ORD-2025-10714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4"/>
    <x v="713"/>
    <n v="1"/>
  </r>
  <r>
    <s v="ORD-2025-10715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1"/>
    <x v="714"/>
    <n v="1"/>
  </r>
  <r>
    <s v="ORD-2025-10716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5"/>
    <x v="715"/>
    <n v="1"/>
  </r>
  <r>
    <s v="ORD-2025-10717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5"/>
    <x v="716"/>
    <n v="1"/>
  </r>
  <r>
    <s v="ORD-2025-10718"/>
    <d v="2025-12-10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-56"/>
    <x v="717"/>
    <n v="1"/>
  </r>
  <r>
    <s v="ORD-2024-10719"/>
    <d v="2024-09-06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3"/>
    <x v="718"/>
    <n v="1"/>
  </r>
  <r>
    <s v="ORD-2025-10720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1"/>
    <x v="719"/>
    <n v="2"/>
  </r>
  <r>
    <s v="ORD-2024-10721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"/>
    <x v="720"/>
    <n v="1"/>
  </r>
  <r>
    <s v="ORD-2025-10722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4"/>
    <x v="721"/>
    <n v="1"/>
  </r>
  <r>
    <s v="ORD-2024-10723"/>
    <d v="2024-10-07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  <n v="3"/>
    <x v="722"/>
    <n v="1"/>
  </r>
  <r>
    <s v="ORD-2025-10724"/>
    <d v="2025-10-06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7"/>
    <x v="723"/>
    <n v="1"/>
  </r>
  <r>
    <s v="ORD-2024-10725"/>
    <d v="2024-02-10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6"/>
    <x v="724"/>
    <n v="1"/>
  </r>
  <r>
    <s v="ORD-2025-10726"/>
    <d v="2025-10-05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7"/>
    <x v="725"/>
    <n v="1"/>
  </r>
  <r>
    <s v="ORD-2024-10727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6"/>
    <x v="726"/>
    <n v="1"/>
  </r>
  <r>
    <s v="ORD-2024-10728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0"/>
    <x v="727"/>
    <n v="1"/>
  </r>
  <r>
    <s v="ORD-2024-10729"/>
    <d v="2024-01-04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179"/>
    <x v="728"/>
    <n v="1"/>
  </r>
  <r>
    <s v="ORD-2025-10730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  <x v="729"/>
    <n v="2"/>
  </r>
  <r>
    <s v="ORD-2025-10731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5"/>
    <x v="730"/>
    <n v="1"/>
  </r>
  <r>
    <s v="ORD-2024-10732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2"/>
    <x v="731"/>
    <n v="1"/>
  </r>
  <r>
    <s v="ORD-2024-10733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8"/>
    <x v="732"/>
    <n v="1"/>
  </r>
  <r>
    <s v="ORD-2024-10734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7"/>
    <x v="733"/>
    <n v="1"/>
  </r>
  <r>
    <s v="ORD-2024-10735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0"/>
    <x v="734"/>
    <n v="1"/>
  </r>
  <r>
    <s v="ORD-2024-10736"/>
    <d v="2024-08-11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8"/>
    <x v="735"/>
    <n v="1"/>
  </r>
  <r>
    <s v="ORD-2024-10737"/>
    <d v="2024-12-06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-85"/>
    <x v="736"/>
    <n v="1"/>
  </r>
  <r>
    <s v="ORD-2024-10738"/>
    <d v="2024-02-10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0"/>
    <x v="737"/>
    <n v="1"/>
  </r>
  <r>
    <s v="ORD-2025-10739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2"/>
    <x v="738"/>
    <n v="1"/>
  </r>
  <r>
    <s v="ORD-2024-10740"/>
    <d v="2024-12-03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7"/>
    <x v="739"/>
    <n v="1"/>
  </r>
  <r>
    <s v="ORD-2024-10741"/>
    <d v="2024-04-02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0"/>
    <x v="740"/>
    <n v="1"/>
  </r>
  <r>
    <s v="ORD-2025-10742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  <n v="2"/>
    <x v="741"/>
    <n v="1"/>
  </r>
  <r>
    <s v="ORD-2024-10743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7"/>
    <x v="742"/>
    <n v="1"/>
  </r>
  <r>
    <s v="ORD-2025-10744"/>
    <d v="2025-02-1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2"/>
    <x v="743"/>
    <n v="1"/>
  </r>
  <r>
    <s v="ORD-2025-10745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3"/>
    <x v="744"/>
    <n v="1"/>
  </r>
  <r>
    <s v="ORD-2024-10746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4"/>
    <x v="745"/>
    <n v="1"/>
  </r>
  <r>
    <s v="ORD-2025-10747"/>
    <d v="2025-01-04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270"/>
    <x v="746"/>
    <n v="1"/>
  </r>
  <r>
    <s v="ORD-2024-10748"/>
    <d v="2024-05-01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6"/>
    <x v="747"/>
    <n v="1"/>
  </r>
  <r>
    <s v="ORD-2024-10749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"/>
    <x v="748"/>
    <n v="1"/>
  </r>
  <r>
    <s v="ORD-2024-10750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4"/>
    <x v="749"/>
    <n v="1"/>
  </r>
  <r>
    <s v="ORD-2025-10751"/>
    <d v="2025-06-02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0"/>
    <x v="750"/>
    <n v="1"/>
  </r>
  <r>
    <s v="ORD-2025-10752"/>
    <d v="2025-07-18T00:00:00"/>
    <d v="2025-07-19T00:00:00"/>
    <s v="CUST-8512"/>
    <s v="Priya Menon"/>
    <s v="Home Office"/>
    <s v=""/>
    <s v="Uttar Pradesh"/>
    <s v="Noida"/>
    <s v="Technology"/>
    <s v="Machines"/>
    <s v="Eco Machines 414"/>
    <s v=""/>
    <n v="3"/>
    <n v="2963.25"/>
    <n v="0.05"/>
    <n v="8445.26"/>
    <n v="6937.6"/>
    <n v="1507.66"/>
    <s v="Paid"/>
    <s v="Completed"/>
    <n v="1"/>
    <x v="751"/>
    <n v="1"/>
  </r>
  <r>
    <s v="ORD-2024-10753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3"/>
    <x v="752"/>
    <n v="1"/>
  </r>
  <r>
    <s v="ORD-2024-10754"/>
    <d v="2024-08-11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58"/>
    <x v="753"/>
    <n v="1"/>
  </r>
  <r>
    <s v="ORD-2025-10755"/>
    <d v="2025-06-04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0"/>
    <x v="754"/>
    <n v="1"/>
  </r>
  <r>
    <s v="ORD-2025-10756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4"/>
    <x v="755"/>
    <n v="1"/>
  </r>
  <r>
    <s v="ORD-2024-10757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5"/>
    <x v="756"/>
    <n v="1"/>
  </r>
  <r>
    <s v="ORD-2025-10758"/>
    <d v="2025-08-01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2"/>
    <x v="757"/>
    <n v="1"/>
  </r>
  <r>
    <s v="ORD-2024-10759"/>
    <d v="2024-05-02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8"/>
    <x v="758"/>
    <n v="1"/>
  </r>
  <r>
    <s v="ORD-2024-10760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7"/>
    <x v="759"/>
    <n v="1"/>
  </r>
  <r>
    <s v="ORD-2024-10761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5"/>
    <x v="760"/>
    <n v="1"/>
  </r>
  <r>
    <s v="ORD-2025-10762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4"/>
    <x v="761"/>
    <n v="1"/>
  </r>
  <r>
    <s v="ORD-2024-10763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4"/>
    <x v="762"/>
    <n v="1"/>
  </r>
  <r>
    <s v="ORD-2025-10764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2"/>
    <x v="763"/>
    <n v="1"/>
  </r>
  <r>
    <s v="ORD-2025-10765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"/>
    <x v="764"/>
    <n v="1"/>
  </r>
  <r>
    <s v="ORD-2025-10766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4"/>
    <x v="765"/>
    <n v="1"/>
  </r>
  <r>
    <s v="ORD-2024-10767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7"/>
    <x v="766"/>
    <n v="1"/>
  </r>
  <r>
    <s v="ORD-2024-10768"/>
    <d v="2024-05-03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3"/>
    <x v="767"/>
    <n v="1"/>
  </r>
  <r>
    <s v="ORD-2025-10769"/>
    <d v="2025-04-02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2"/>
    <x v="768"/>
    <n v="1"/>
  </r>
  <r>
    <s v="ORD-2024-10770"/>
    <d v="2024-05-11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2"/>
    <x v="769"/>
    <n v="1"/>
  </r>
  <r>
    <s v="ORD-2024-10771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  <n v="2"/>
    <x v="770"/>
    <n v="1"/>
  </r>
  <r>
    <s v="ORD-2024-10772"/>
    <d v="2024-07-12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  <n v="2"/>
    <x v="771"/>
    <n v="1"/>
  </r>
  <r>
    <s v="ORD-2025-10773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4"/>
    <x v="772"/>
    <n v="1"/>
  </r>
  <r>
    <s v="ORD-2025-10774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"/>
    <n v="4"/>
    <n v="2945.07"/>
    <n v="0.2"/>
    <n v="9424.2199999999993"/>
    <n v="6178.92"/>
    <n v="3245.3"/>
    <s v="Paid"/>
    <s v="Completed"/>
    <n v="0"/>
    <x v="773"/>
    <n v="1"/>
  </r>
  <r>
    <s v="ORD-2025-10775"/>
    <d v="2025-07-08T00:00:00"/>
    <d v="2025-08-07T00:00:00"/>
    <s v="CUST-1182"/>
    <s v="Kabir Singh"/>
    <s v="Consumer"/>
    <s v="West"/>
    <s v="Rajasthan"/>
    <s v="Udaipur"/>
    <s v="Technology"/>
    <s v="Machines"/>
    <s v="Smart Machines 789"/>
    <s v=""/>
    <n v="9"/>
    <n v="1076.75"/>
    <n v="0.2"/>
    <n v="7752.6"/>
    <n v="4689.3"/>
    <n v="3063.3"/>
    <s v="Paid"/>
    <s v="Completed"/>
    <n v="30"/>
    <x v="774"/>
    <n v="1"/>
  </r>
  <r>
    <s v="ORD-2024-10776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8"/>
    <x v="775"/>
    <n v="1"/>
  </r>
  <r>
    <s v="ORD-2025-10777"/>
    <d v="2025-08-06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-54"/>
    <x v="776"/>
    <n v="1"/>
  </r>
  <r>
    <s v="ORD-2024-10778"/>
    <d v="2024-04-02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-56"/>
    <x v="777"/>
    <n v="1"/>
  </r>
  <r>
    <s v="ORD-2024-10779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0"/>
    <x v="778"/>
    <n v="1"/>
  </r>
  <r>
    <s v="ORD-2024-10780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5"/>
    <x v="779"/>
    <n v="1"/>
  </r>
  <r>
    <s v="ORD-2024-10781"/>
    <d v="2024-08-04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6"/>
    <x v="780"/>
    <n v="1"/>
  </r>
  <r>
    <s v="ORD-2024-10782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8"/>
    <x v="781"/>
    <n v="1"/>
  </r>
  <r>
    <s v="ORD-2025-10783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8"/>
    <x v="782"/>
    <n v="1"/>
  </r>
  <r>
    <s v="ORD-2024-10784"/>
    <d v="2024-06-07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0"/>
    <x v="783"/>
    <n v="1"/>
  </r>
  <r>
    <s v="ORD-2025-10785"/>
    <d v="2025-10-04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1"/>
    <x v="784"/>
    <n v="1"/>
  </r>
  <r>
    <s v="ORD-2024-10786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6"/>
    <x v="785"/>
    <n v="1"/>
  </r>
  <r>
    <s v="ORD-2025-10787"/>
    <d v="2025-07-06T00:00:00"/>
    <d v="2025-07-08T00:00:00"/>
    <s v="CUST-1343"/>
    <s v="Ananya Rao"/>
    <s v="Corporate"/>
    <s v="North"/>
    <s v="Rajasthan"/>
    <s v="Jaipur"/>
    <s v="Furniture"/>
    <s v="Furnishings"/>
    <s v="Pro Furnishings 233"/>
    <s v=""/>
    <n v="4"/>
    <n v="715.45"/>
    <n v="0.05"/>
    <n v="2718.71"/>
    <n v="2065.0500000000002"/>
    <n v="653.66"/>
    <s v="Refunded"/>
    <s v="Returned"/>
    <n v="2"/>
    <x v="786"/>
    <n v="1"/>
  </r>
  <r>
    <s v="ORD-2024-10788"/>
    <d v="2024-09-12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6"/>
    <x v="787"/>
    <n v="1"/>
  </r>
  <r>
    <s v="ORD-2024-10789"/>
    <d v="2024-08-01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-175"/>
    <x v="788"/>
    <n v="1"/>
  </r>
  <r>
    <s v="ORD-2025-10790"/>
    <d v="2025-03-07T00:00:00"/>
    <d v="2025-03-08T00:00:00"/>
    <s v="CUST-1453"/>
    <s v="Priya Menon"/>
    <s v="Home Office"/>
    <s v="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1"/>
    <x v="789"/>
    <n v="1"/>
  </r>
  <r>
    <s v="ORD-2024-10791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2"/>
    <x v="790"/>
    <n v="1"/>
  </r>
  <r>
    <s v="ORD-2024-10792"/>
    <d v="2024-10-02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4"/>
    <x v="791"/>
    <n v="1"/>
  </r>
  <r>
    <s v="ORD-2025-10793"/>
    <d v="2025-06-04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4"/>
    <x v="792"/>
    <n v="1"/>
  </r>
  <r>
    <s v="ORD-2024-10794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6"/>
    <x v="793"/>
    <n v="1"/>
  </r>
  <r>
    <s v="ORD-2025-10795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2"/>
    <x v="794"/>
    <n v="1"/>
  </r>
  <r>
    <s v="ORD-2024-10796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0"/>
    <x v="795"/>
    <n v="1"/>
  </r>
  <r>
    <s v="ORD-2024-10797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7"/>
    <x v="796"/>
    <n v="1"/>
  </r>
  <r>
    <s v="ORD-2024-10798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4"/>
    <x v="797"/>
    <n v="1"/>
  </r>
  <r>
    <s v="ORD-2025-10799"/>
    <d v="2025-07-11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58"/>
    <x v="798"/>
    <n v="1"/>
  </r>
  <r>
    <s v="ORD-2024-10800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"/>
    <n v="5"/>
    <n v="967.41"/>
    <n v="0.05"/>
    <n v="4595.2"/>
    <n v="3887.41"/>
    <n v="707.79"/>
    <s v="Paid"/>
    <s v="Returned"/>
    <n v="7"/>
    <x v="799"/>
    <n v="1"/>
  </r>
  <r>
    <s v="ORD-2024-10801"/>
    <d v="2024-03-01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6"/>
    <x v="800"/>
    <n v="1"/>
  </r>
  <r>
    <s v="ORD-2025-10802"/>
    <d v="2025-10-08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7"/>
    <x v="801"/>
    <n v="1"/>
  </r>
  <r>
    <s v="ORD-2025-10803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0"/>
    <x v="802"/>
    <n v="1"/>
  </r>
  <r>
    <s v="ORD-2024-10804"/>
    <d v="2024-12-09T00:00:00"/>
    <d v="2024-12-13T00:00:00"/>
    <s v="CUST-7180"/>
    <s v="Rohan Mehta"/>
    <s v="Consumer"/>
    <s v="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4"/>
    <x v="803"/>
    <n v="1"/>
  </r>
  <r>
    <s v="ORD-2025-10805"/>
    <d v="2025-10-09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-21"/>
    <x v="804"/>
    <n v="1"/>
  </r>
  <r>
    <s v="ORD-2025-10806"/>
    <d v="2025-04-06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89"/>
    <x v="805"/>
    <n v="1"/>
  </r>
  <r>
    <s v="ORD-2024-10807"/>
    <d v="2024-09-11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65"/>
    <x v="806"/>
    <n v="1"/>
  </r>
  <r>
    <s v="ORD-2025-10808"/>
    <d v="2025-02-07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1"/>
    <x v="807"/>
    <n v="1"/>
  </r>
  <r>
    <s v="ORD-2025-10809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-3"/>
    <x v="808"/>
    <n v="1"/>
  </r>
  <r>
    <s v="ORD-2025-10810"/>
    <d v="2025-06-25T00:00:00"/>
    <d v="2025-06-25T00:00:00"/>
    <s v="CUST-6973"/>
    <s v="Arjun Bose"/>
    <s v="Small Business"/>
    <s v="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0"/>
    <x v="809"/>
    <n v="1"/>
  </r>
  <r>
    <s v="ORD-2024-10811"/>
    <d v="2024-04-03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123"/>
    <x v="810"/>
    <n v="1"/>
  </r>
  <r>
    <s v="ORD-2024-10812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7"/>
    <x v="811"/>
    <n v="1"/>
  </r>
  <r>
    <s v="ORD-2024-10813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5"/>
    <x v="812"/>
    <n v="1"/>
  </r>
  <r>
    <s v="ORD-2025-10814"/>
    <d v="2025-04-06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4"/>
    <x v="813"/>
    <n v="1"/>
  </r>
  <r>
    <s v="ORD-2025-10815"/>
    <d v="2025-08-06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5"/>
    <x v="814"/>
    <n v="1"/>
  </r>
  <r>
    <s v="ORD-2024-10816"/>
    <d v="2024-04-01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7"/>
    <x v="815"/>
    <n v="1"/>
  </r>
  <r>
    <s v="ORD-2024-10817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3"/>
    <x v="816"/>
    <n v="1"/>
  </r>
  <r>
    <s v="ORD-2025-10818"/>
    <d v="2025-04-05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0"/>
    <x v="817"/>
    <n v="1"/>
  </r>
  <r>
    <s v="ORD-2024-10819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n v="-142"/>
    <x v="818"/>
    <n v="1"/>
  </r>
  <r>
    <s v="ORD-2024-10820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0"/>
    <x v="819"/>
    <n v="1"/>
  </r>
  <r>
    <s v="ORD-2025-10821"/>
    <d v="2025-06-02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122"/>
    <x v="820"/>
    <n v="1"/>
  </r>
  <r>
    <s v="ORD-2024-10822"/>
    <d v="2024-07-03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-26"/>
    <x v="821"/>
    <n v="1"/>
  </r>
  <r>
    <s v="ORD-2024-10823"/>
    <d v="2024-10-12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-4"/>
    <x v="822"/>
    <n v="1"/>
  </r>
  <r>
    <s v="ORD-2025-10824"/>
    <d v="2025-01-06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6"/>
    <x v="823"/>
    <n v="1"/>
  </r>
  <r>
    <s v="ORD-2025-10825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1"/>
    <x v="824"/>
    <n v="1"/>
  </r>
  <r>
    <s v="ORD-2025-10826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1"/>
    <x v="825"/>
    <n v="1"/>
  </r>
  <r>
    <s v="ORD-2025-10827"/>
    <d v="2025-08-10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4"/>
    <x v="826"/>
    <n v="1"/>
  </r>
  <r>
    <s v="ORD-2024-10828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-317"/>
    <x v="827"/>
    <n v="1"/>
  </r>
  <r>
    <s v="ORD-2025-10829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31"/>
    <x v="828"/>
    <n v="1"/>
  </r>
  <r>
    <s v="ORD-2024-10830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2"/>
    <x v="829"/>
    <n v="1"/>
  </r>
  <r>
    <s v="ORD-2025-10831"/>
    <d v="2025-07-15T00:00:00"/>
    <d v="2025-07-18T00:00:00"/>
    <s v="CUST-7929"/>
    <s v="Aditi Sen"/>
    <s v="Small Business"/>
    <s v="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3"/>
    <x v="830"/>
    <n v="1"/>
  </r>
  <r>
    <s v="ORD-2025-10832"/>
    <d v="2025-04-03T00:00:00"/>
    <d v="2025-03-04T00:00:00"/>
    <s v="CUST-1106"/>
    <s v="Diya Patel"/>
    <s v="Home Office"/>
    <s v="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-30"/>
    <x v="831"/>
    <n v="1"/>
  </r>
  <r>
    <s v="ORD-2025-10833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2"/>
    <x v="832"/>
    <n v="1"/>
  </r>
  <r>
    <s v="ORD-2024-10834"/>
    <d v="2024-06-04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0"/>
    <x v="833"/>
    <n v="1"/>
  </r>
  <r>
    <s v="ORD-2024-10835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4"/>
    <x v="834"/>
    <n v="1"/>
  </r>
  <r>
    <s v="ORD-2025-10836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-169"/>
    <x v="835"/>
    <n v="1"/>
  </r>
  <r>
    <s v="ORD-2024-10837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3"/>
    <x v="836"/>
    <n v="1"/>
  </r>
  <r>
    <s v="ORD-2025-10838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1"/>
    <x v="837"/>
    <n v="1"/>
  </r>
  <r>
    <s v="ORD-2025-10839"/>
    <d v="2025-04-03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4"/>
    <x v="838"/>
    <n v="1"/>
  </r>
  <r>
    <s v="ORD-2024-10840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2"/>
    <x v="839"/>
    <n v="1"/>
  </r>
  <r>
    <s v="ORD-2025-10841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0"/>
    <x v="840"/>
    <n v="1"/>
  </r>
  <r>
    <s v="ORD-2025-10842"/>
    <d v="2025-02-06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6"/>
    <x v="841"/>
    <n v="1"/>
  </r>
  <r>
    <s v="ORD-2024-10843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-1"/>
    <x v="842"/>
    <n v="1"/>
  </r>
  <r>
    <s v="ORD-2025-10844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n v="7"/>
    <x v="843"/>
    <n v="1"/>
  </r>
  <r>
    <s v="ORD-2025-10845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5"/>
    <x v="844"/>
    <n v="1"/>
  </r>
  <r>
    <s v="ORD-2024-10846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4"/>
    <x v="845"/>
    <n v="1"/>
  </r>
  <r>
    <s v="ORD-2024-10847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8"/>
    <x v="846"/>
    <n v="1"/>
  </r>
  <r>
    <s v="ORD-2025-10848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2"/>
    <x v="847"/>
    <n v="1"/>
  </r>
  <r>
    <s v="ORD-2025-10849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2"/>
    <x v="848"/>
    <n v="1"/>
  </r>
  <r>
    <s v="ORD-2024-10850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272"/>
    <x v="849"/>
    <n v="2"/>
  </r>
  <r>
    <s v="ORD-2024-10851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3"/>
    <x v="850"/>
    <n v="1"/>
  </r>
  <r>
    <s v="ORD-2024-10852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6"/>
    <x v="851"/>
    <n v="1"/>
  </r>
  <r>
    <s v="ORD-2024-10853"/>
    <d v="2024-01-04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213"/>
    <x v="852"/>
    <n v="1"/>
  </r>
  <r>
    <s v="ORD-2025-10854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6"/>
    <x v="853"/>
    <n v="1"/>
  </r>
  <r>
    <s v="ORD-2025-10855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8"/>
    <x v="854"/>
    <n v="1"/>
  </r>
  <r>
    <s v="ORD-2024-10856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8"/>
    <x v="855"/>
    <n v="1"/>
  </r>
  <r>
    <s v="ORD-2024-10857"/>
    <d v="2024-06-12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n v="7"/>
    <x v="856"/>
    <n v="1"/>
  </r>
  <r>
    <s v="ORD-2024-10858"/>
    <d v="2024-06-04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-59"/>
    <x v="857"/>
    <n v="1"/>
  </r>
  <r>
    <s v="ORD-2024-10859"/>
    <d v="2024-05-02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7"/>
    <x v="858"/>
    <n v="1"/>
  </r>
  <r>
    <s v="ORD-2024-10860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5"/>
    <x v="859"/>
    <n v="1"/>
  </r>
  <r>
    <s v="ORD-2024-10861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2"/>
    <x v="860"/>
    <n v="1"/>
  </r>
  <r>
    <s v="ORD-2025-10862"/>
    <d v="2025-03-08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1"/>
    <x v="861"/>
    <n v="1"/>
  </r>
  <r>
    <s v="ORD-2025-10863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5"/>
    <x v="862"/>
    <n v="1"/>
  </r>
  <r>
    <s v="ORD-2025-10864"/>
    <d v="2025-09-06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2"/>
    <x v="863"/>
    <n v="1"/>
  </r>
  <r>
    <s v="ORD-2025-10865"/>
    <d v="2025-09-02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-116"/>
    <x v="864"/>
    <n v="1"/>
  </r>
  <r>
    <s v="ORD-2025-10866"/>
    <d v="2025-06-02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-108"/>
    <x v="865"/>
    <n v="1"/>
  </r>
  <r>
    <s v="ORD-2025-10867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8"/>
    <x v="866"/>
    <n v="1"/>
  </r>
  <r>
    <s v="ORD-2024-10868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1"/>
    <x v="867"/>
    <n v="1"/>
  </r>
  <r>
    <s v="ORD-2025-10869"/>
    <d v="2025-11-04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-203"/>
    <x v="868"/>
    <n v="1"/>
  </r>
  <r>
    <s v="ORD-2025-10870"/>
    <d v="2025-03-06T00:00:00"/>
    <d v="2025-07-03T00:00:00"/>
    <s v="CUST-2388"/>
    <s v="Rohan Mehta"/>
    <s v="Home Office"/>
    <s v="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119"/>
    <x v="869"/>
    <n v="1"/>
  </r>
  <r>
    <s v="ORD-2025-10871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1"/>
    <x v="870"/>
    <n v="1"/>
  </r>
  <r>
    <s v="ORD-2024-10872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2"/>
    <x v="871"/>
    <n v="1"/>
  </r>
  <r>
    <s v="ORD-2024-10873"/>
    <d v="2024-11-0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1"/>
    <x v="872"/>
    <n v="1"/>
  </r>
  <r>
    <s v="ORD-2025-10874"/>
    <d v="2025-02-01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182"/>
    <x v="873"/>
    <n v="1"/>
  </r>
  <r>
    <s v="ORD-2025-10875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1"/>
    <x v="874"/>
    <n v="1"/>
  </r>
  <r>
    <s v="ORD-2024-10876"/>
    <d v="2024-08-10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1"/>
    <x v="875"/>
    <n v="1"/>
  </r>
  <r>
    <s v="ORD-2024-10877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2"/>
    <x v="876"/>
    <n v="1"/>
  </r>
  <r>
    <s v="ORD-2025-10878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8"/>
    <x v="877"/>
    <n v="1"/>
  </r>
  <r>
    <s v="ORD-2024-10879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0"/>
    <x v="878"/>
    <n v="1"/>
  </r>
  <r>
    <s v="ORD-2025-10880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1"/>
    <x v="879"/>
    <n v="1"/>
  </r>
  <r>
    <s v="ORD-2024-10881"/>
    <d v="2024-08-03T00:00:00"/>
    <d v="2024-03-15T00:00:00"/>
    <s v="CUST-5287"/>
    <s v="Aarav Sharma"/>
    <s v="Small Business"/>
    <s v="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-141"/>
    <x v="880"/>
    <n v="1"/>
  </r>
  <r>
    <s v="ORD-2024-10882"/>
    <d v="2024-12-01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-203"/>
    <x v="881"/>
    <n v="1"/>
  </r>
  <r>
    <s v="ORD-2025-10883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8"/>
    <x v="882"/>
    <n v="1"/>
  </r>
  <r>
    <s v="ORD-2025-10884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3"/>
    <x v="883"/>
    <n v="1"/>
  </r>
  <r>
    <s v="ORD-2025-10885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7"/>
    <x v="884"/>
    <n v="1"/>
  </r>
  <r>
    <s v="ORD-2024-10886"/>
    <d v="2024-01-05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0"/>
    <x v="885"/>
    <n v="1"/>
  </r>
  <r>
    <s v="ORD-2025-10887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-52"/>
    <x v="886"/>
    <n v="1"/>
  </r>
  <r>
    <s v="ORD-2024-10888"/>
    <d v="2024-06-12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6"/>
    <x v="887"/>
    <n v="1"/>
  </r>
  <r>
    <s v="ORD-2025-10889"/>
    <d v="2025-06-08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30"/>
    <x v="888"/>
    <n v="1"/>
  </r>
  <r>
    <s v="ORD-2025-10890"/>
    <d v="2025-03-10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1"/>
    <x v="889"/>
    <n v="1"/>
  </r>
  <r>
    <s v="ORD-2024-10891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6"/>
    <x v="890"/>
    <n v="1"/>
  </r>
  <r>
    <s v="ORD-2024-10892"/>
    <d v="2024-10-08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-28"/>
    <x v="891"/>
    <n v="1"/>
  </r>
  <r>
    <s v="ORD-2025-10893"/>
    <d v="2025-04-12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6"/>
    <x v="892"/>
    <n v="1"/>
  </r>
  <r>
    <s v="ORD-2024-10894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2"/>
    <x v="893"/>
    <n v="1"/>
  </r>
  <r>
    <s v="ORD-2024-10895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7"/>
    <x v="894"/>
    <n v="1"/>
  </r>
  <r>
    <s v="ORD-2024-10896"/>
    <d v="2024-11-05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5"/>
    <x v="895"/>
    <n v="1"/>
  </r>
  <r>
    <s v="ORD-2024-10897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1"/>
    <x v="896"/>
    <n v="1"/>
  </r>
  <r>
    <s v="ORD-2025-10898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4"/>
    <x v="897"/>
    <n v="1"/>
  </r>
  <r>
    <s v="ORD-2024-10899"/>
    <d v="2024-06-02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6"/>
    <x v="898"/>
    <n v="1"/>
  </r>
  <r>
    <s v="ORD-2025-10900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7"/>
    <x v="899"/>
    <n v="1"/>
  </r>
  <r>
    <s v="ORD-2024-10503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8"/>
    <x v="502"/>
    <n v="2"/>
  </r>
  <r>
    <s v="ORD-2024-10599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  <x v="598"/>
    <n v="2"/>
  </r>
  <r>
    <s v="ORD-2025-10695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43"/>
    <x v="694"/>
    <n v="2"/>
  </r>
  <r>
    <s v="ORD-2024-10705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"/>
    <n v="1"/>
    <n v="2825.63"/>
    <n v="0.15"/>
    <n v="2401.79"/>
    <n v="1820.34"/>
    <n v="581.45000000000005"/>
    <s v="Paid"/>
    <s v="Completed"/>
    <n v="7"/>
    <x v="704"/>
    <n v="2"/>
  </r>
  <r>
    <s v="ORD-2024-10277"/>
    <d v="2024-01-22T00:00:00"/>
    <d v="2024-01-23T00:00:00"/>
    <s v="CUST-7039"/>
    <s v="Aarav Sharma"/>
    <s v="Small Business"/>
    <s v="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  <x v="276"/>
    <n v="2"/>
  </r>
  <r>
    <s v="ORD-2025-10633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  <x v="632"/>
    <n v="2"/>
  </r>
  <r>
    <s v="ORD-2025-10730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  <x v="729"/>
    <n v="2"/>
  </r>
  <r>
    <s v="ORD-2024-10134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  <x v="133"/>
    <n v="2"/>
  </r>
  <r>
    <s v="ORD-2025-10720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1"/>
    <x v="719"/>
    <n v="2"/>
  </r>
  <r>
    <s v="ORD-2025-10400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  <x v="399"/>
    <n v="2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  <x v="123"/>
    <n v="2"/>
  </r>
  <r>
    <s v="ORD-2024-10251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  <x v="250"/>
    <n v="2"/>
  </r>
  <r>
    <s v="ORD-2025-10378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  <x v="377"/>
    <n v="2"/>
  </r>
  <r>
    <s v="ORD-2024-10281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  <x v="280"/>
    <n v="2"/>
  </r>
  <r>
    <s v="ORD-2024-10713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8"/>
    <x v="712"/>
    <n v="2"/>
  </r>
  <r>
    <s v="ORD-2025-10550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2"/>
    <x v="549"/>
    <n v="2"/>
  </r>
  <r>
    <s v="ORD-2024-10850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272"/>
    <x v="849"/>
    <n v="2"/>
  </r>
  <r>
    <s v="ORD-2025-10128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  <x v="127"/>
    <n v="2"/>
  </r>
  <r>
    <s v="ORD-2025-10677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7"/>
    <x v="676"/>
    <n v="2"/>
  </r>
  <r>
    <s v="ORD-2025-10007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6"/>
    <x v="6"/>
    <n v="2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238"/>
    <x v="900"/>
    <n v="1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5"/>
    <x v="901"/>
    <n v="1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0"/>
    <x v="902"/>
    <n v="1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6"/>
    <x v="903"/>
    <n v="1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2"/>
    <x v="904"/>
    <n v="1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68"/>
    <x v="905"/>
    <n v="1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7"/>
    <x v="906"/>
    <n v="1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443.63"/>
    <n v="13240.21"/>
    <n v="8141.24"/>
    <s v="Failed"/>
    <s v="Completed"/>
    <n v="4"/>
    <x v="907"/>
    <n v="1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-4"/>
    <x v="908"/>
    <n v="1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6"/>
    <x v="909"/>
    <n v="1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1"/>
    <x v="910"/>
    <n v="1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2"/>
    <x v="91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6"/>
    <s v="ORD-2024-100014549445500CUST-4655Karan MalhotraConsumerNorthRajasthanJaipurOffice SuppliesPaperPro Paper 122Second Class82976.450.219049.2815841.893207.39PaidCompleted6"/>
    <s v="OK"/>
  </r>
  <r>
    <x v="1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5"/>
    <s v="ORD-2024-100024553545540CUST-2054Mira DasSmall BusinessEastOdishaBhubaneswarFurnitureTablesPro Tables 258Same Day32437.507312.54904.732407.77PaidCompleted5"/>
    <s v="OK"/>
  </r>
  <r>
    <x v="2"/>
    <d v="2024-06-08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7"/>
    <s v="ORD-2024-100034545145458CUST-6843Isha NairConsumerEastOdishaBhubaneswarOffice SuppliesArtElite Art 525First Class41065.430.554261.722465.691796.03PaidCompleted7"/>
    <s v="OK"/>
  </r>
  <r>
    <x v="3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1"/>
    <s v="ORD-2024-100044562445625CUST-3722Arjun BoseSmall BusinessSouthTelanganaHyderabadFurnitureFurnishingsSmart Furnishings 294Standard Class61848.430.258317.936796.771521.16PaidCompleted1"/>
    <s v="OK"/>
  </r>
  <r>
    <x v="4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3"/>
    <s v="ORD-2025-100054589845901CUST-8130Ananya RaoSmall BusinessWestMaharashtraMumbaiFurnitureChairsElite Chairs 543First Class72973.76020816.3217705.373110.95PaidCancelled3"/>
    <s v="OK"/>
  </r>
  <r>
    <x v="5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4"/>
    <s v="ORD-2024-100064543645440CUST-6056Vikram IyerSmall BusinessWestMadhya PradeshIndoreTechnologyAccessoriesPro Accessories 821Same Day31053.110.22527.461533.58993.88PaidCompleted4"/>
    <s v="OK"/>
  </r>
  <r>
    <x v="6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6"/>
    <s v="ORD-2025-100074575745763CUST-3656Neha GuptaConsumerEastOdishaBhubaneswarTechnologyCopiersEco Copiers 790Standard Class41719.870.155847.564727.251120.31PaidCompleted6"/>
    <s v="OK"/>
  </r>
  <r>
    <x v="7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3"/>
    <s v="ORD-2025-100084571145714CUST-4683Isha NairSmall BusinessSouthAndhra PradeshVijayawadaOffice SuppliesArtEco Art 848First Class12980.7102980.712357.22623.49PaidCompleted3"/>
    <s v="OK"/>
  </r>
  <r>
    <x v="8"/>
    <d v="2024-11-05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5"/>
    <s v="ORD-2024-100094560145606CUST-2598Aditi SenCorporateSouthTelanganaHyderabadOffice SuppliesLabelsClassic Labels 815First Class83134.2025073.617347.237726.37PaidCompleted5"/>
    <s v="OK"/>
  </r>
  <r>
    <x v="9"/>
    <d v="2025-07-09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65"/>
    <s v="ORD-2025-100104584745912CUST-2483Mira DasHome OfficeSouthTelanganaHyderabadOffice SuppliesPaperPro Paper 622Second Class9852.040.26134.693800.192334.5PaidCompleted65"/>
    <s v="OK"/>
  </r>
  <r>
    <x v="10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"/>
    <s v="ORD-2025-100114579745797CUST-8092Ananya RaoCorporateEastWest BengalKolkataOffice SuppliesLabelsPrime Labels 644Second Class33534.830.0510074.276048.274026RefundedReturned0"/>
    <s v="OK"/>
  </r>
  <r>
    <x v="11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1"/>
    <s v="ORD-2024-100124549545496CUST-6528Vikram IyerSmall BusinessEastOdishaBhubaneswarTechnologyAccessoriesSmart Accessories 603Same Day62005.950.29628.568038.591589.97PaidCompleted1"/>
    <s v="OK"/>
  </r>
  <r>
    <x v="12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1"/>
    <s v="ORD-2024-100134564645647CUST-2648Ananya RaoCorporateWestRajasthanUdaipurOffice SuppliesPaperPro Paper 481First Class1702.140.15596.82380.25216.57PendingReturned1"/>
    <s v="OK"/>
  </r>
  <r>
    <x v="13"/>
    <d v="2025-10-12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4"/>
    <s v="ORD-2025-100144594245946CUST-7482Priya MenonSmall BusinessWestMaharashtraMumbaiOffice SuppliesArtSmart Art 795Second Class73964.720.0526365.3922306.244059.15PaidCompleted4"/>
    <s v="OK"/>
  </r>
  <r>
    <x v="14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1"/>
    <s v="ORD-2024-100154565345654CUST-4912Rahul VermaConsumerWestRajasthanUdaipurTechnologyCopiersMax Copiers 983Standard Class22737.830.254106.742666.31440.44PaidCompleted1"/>
    <s v="OK"/>
  </r>
  <r>
    <x v="15"/>
    <d v="2024-07-09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0"/>
    <s v="ORD-2024-100164548245482CUST-7656Karan MalhotraSmall BusinessNorthPunjabLudhianaOffice SuppliesStorageClassic Storage 198Second Class63965.76023794.5615698.478096.09PaidCompleted0"/>
    <s v="OK"/>
  </r>
  <r>
    <x v="16"/>
    <d v="2024-05-08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7"/>
    <s v="ORD-2024-100174542045427CUST-6214Aarav SharmaConsumerSouthTelanganaHyderabadOffice SuppliesArtBasic Art 204First Class43323.510.259970.535668.174302.36PaidCompleted7"/>
    <s v="OK"/>
  </r>
  <r>
    <x v="17"/>
    <d v="2024-01-07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1"/>
    <s v="ORD-2024-100184529845299CUST-1626Sneha KapoorSmall BusinessNorthRajasthanJaipurFurnitureFurnishingsBasic Furnishings 434Same Day51526.7807633.94706.912926.99PaidCompleted1"/>
    <s v="OK"/>
  </r>
  <r>
    <x v="18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2"/>
    <s v="ORD-2025-100194585345855CUST-2110Aarav SharmaHome OfficeNorthUttar PradeshNoidaTechnologyCopiersEco Copiers 755First Class21997.9903995.982633.21362.78RefundedCancelled2"/>
    <s v="OK"/>
  </r>
  <r>
    <x v="19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n v="4"/>
    <s v="ORD-2024-100204550045504CUST-3186Rohan MehtaHome OfficeWestMadhya PradeshIndoreOffice SuppliesStoragePrime Storage 121Second Class33887.94-0.199331.067529.311801.75PaidCompleted4"/>
    <s v="OK"/>
  </r>
  <r>
    <x v="20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2"/>
    <s v="ORD-2025-100214567845680CUST-3190Aditi SenHome OfficeEastBiharPatnaTechnologyCopiersElite Copiers 233First Class54373.060.2516398.989556.526842.46PaidCompleted2"/>
    <s v="OK"/>
  </r>
  <r>
    <x v="21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n v="6"/>
    <s v="ORD-2025-100224568145687CUST-3036Sneha KapoorConsumerWestMadhya PradeshIndoreFurnitureFurnishingsEco Furnishings 897Second Class4697.69-0.232790.762037.71753.05PaidCompleted6"/>
    <s v="OK"/>
  </r>
  <r>
    <x v="22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2"/>
    <s v="ORD-2025-100234567645678CUST-3588Mira DasConsumerSouthTelanganaHyderabadOffice SuppliesBindersMax Binders 355Standard Class81219.340.158291.516685.031606.48FailedReturned2"/>
    <s v="OK"/>
  </r>
  <r>
    <x v="23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2"/>
    <s v="ORD-2025-100244589845900CUST-7098Rahul VermaHome OfficeEastBiharPatnaFurnitureBookcasesPro Bookcases 394First Class41958.010.26265.634321.861943.77PaidCompleted2"/>
    <s v="OK"/>
  </r>
  <r>
    <x v="24"/>
    <d v="2024-03-04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-3"/>
    <s v="ORD-2024-100254535545352CUST-1747Diya PatelConsumerNorthPunjabLudhianaOffice SuppliesArtMax Art 215Standard Class44492.940.2513478.8210937.352541.47PendingCancelled-3"/>
    <s v="OK"/>
  </r>
  <r>
    <x v="25"/>
    <d v="2024-11-10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-22"/>
    <s v="ORD-2024-100264560645584CUST-1731Arjun BoseCorporateEastAssamGuwahatiTechnologyAccessoriesClassic Accessories 478First Class24315.20.157335.844968.412367.43PaidCompleted-22"/>
    <s v="OK"/>
  </r>
  <r>
    <x v="26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0"/>
    <s v="ORD-2024-100274561945619CUST-4401Diya PatelCorporateNorthUttar PradeshNoidaTechnologyPhonesPro Phones 243Standard Class4716.130.12578.071527.551050.52PaidReturned0"/>
    <s v="OK"/>
  </r>
  <r>
    <x v="27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-142"/>
    <s v="ORD-2025-100284592945787CUST-9875Arjun BoseSmall BusinessSouthKarnatakaBengaluruOffice SuppliesPaperBasic Paper 613Second Class51806.510.256774.414710.362064.05FailedReturned-142"/>
    <s v="OK"/>
  </r>
  <r>
    <x v="28"/>
    <d v="2024-11-10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-23"/>
    <s v="ORD-2024-100294560645583CUST-1569Ananya RaoHome OfficeWestGujaratAhmedabadTechnologyPhonesPrime Phones 698Second Class21942.220.252913.332122.33791RefundedCancelled-23"/>
    <s v="OK"/>
  </r>
  <r>
    <x v="29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0"/>
    <s v="ORD-2025-100304588245882CUST-5936Rohan MehtaHome OfficeSouthKeralaKochiTechnologyPhonesPro Phones 442Standard Class1256.010.15217.61119.7797.84PaidCompleted0"/>
    <s v="OK"/>
  </r>
  <r>
    <x v="30"/>
    <d v="2024-02-09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3"/>
    <s v="ORD-2024-100314533145334CUST-8759Ananya RaoCorporateWestGoaPanajiOffice SuppliesLabelsPro Labels 355First Class13421.770.13079.592001.891077.7PaidCompleted3"/>
    <s v="OK"/>
  </r>
  <r>
    <x v="31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4"/>
    <s v="ORD-2025-100324582345827CUST-7867Karan MalhotraSmall BusinessWestMadhya PradeshIndoreOffice SuppliesPaperPro Paper 959Second Class93092.55027832.9517769.7510063.2FailedReturned4"/>
    <s v="OK"/>
  </r>
  <r>
    <x v="32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  <n v="4"/>
    <s v="ORD-2024-100334561845622CUST-6509Aarav SharmaCorporateSouthAndhra PradeshVijayawadaTechnologyPhonesBasic Phones 242Second Class34001.259002.817529.921472.89PaidCompleted4"/>
    <s v="OK"/>
  </r>
  <r>
    <x v="33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5"/>
    <s v="ORD-2024-100344549545500CUST-6660Priya MenonHome OfficeWestGoaPanajiFurnitureTablesMax Tables 836Same Day7492.410.252585.152070.73514.42PaidCompleted5"/>
    <s v="OK"/>
  </r>
  <r>
    <x v="34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"/>
    <n v="2"/>
    <n v="4159.6899999999996"/>
    <n v="0.2"/>
    <n v="6655.5"/>
    <n v="4340.21"/>
    <n v="2607.3200000000002"/>
    <s v="Paid"/>
    <s v="Completed"/>
    <n v="5"/>
    <s v="ORD-2025-100354568845693CUST-2392Priya MenonHome OfficeEastWest BengalKolkataFurnitureChairsElite Chairs 86224159.690.26655.54340.212607.32PaidCompleted5"/>
    <s v="OK"/>
  </r>
  <r>
    <x v="35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0"/>
    <s v="ORD-2024-100364544145441CUST-1611Sneha KapoorSmall BusinessWestGujaratAhmedabadFurnitureBookcasesPrime Bookcases 414Second Class82507.120.0519054.1115313.833740.28PendingReturned0"/>
    <s v="OK"/>
  </r>
  <r>
    <x v="36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3"/>
    <s v="ORD-2024-100374559045593CUST-8296Rohan MehtaCorporateWestMaharashtraMumbaiFurnitureBookcasesEco Bookcases 220Second Class33126.4709379.416670.852708.56PaidReturned3"/>
    <s v="OK"/>
  </r>
  <r>
    <x v="37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0"/>
    <s v="ORD-2025-100384586745867CUST-4646Diya PatelConsumerWestMaharashtraMumbaiTechnologyCopiersPro Copiers 830Standard Class41327.540.24248.133321.09927.04PaidCompleted0"/>
    <s v="OK"/>
  </r>
  <r>
    <x v="38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5"/>
    <s v="ORD-2024-100394546045465CUST-8235Aarav SharmaCorporateWestGujaratAhmedabadTechnologyPhonesPrime Phones 507First Class72210.680.113927.2810504.873422.41PaidCompleted5"/>
    <s v="OK"/>
  </r>
  <r>
    <x v="39"/>
    <d v="2024-12-11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0"/>
    <s v="ORD-2024-100404563745637CUST-5830Mira DasSmall BusinessWestMadhya PradeshIndoreTechnologyCopiersClassic Copiers 590First Class41370.920.14935.313374.771560.54PendingReturned0"/>
    <s v="OK"/>
  </r>
  <r>
    <x v="40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6"/>
    <s v="ORD-2024-100414557545581CUST-7178Isha NairHome OfficeWestRajasthanUdaipurTechnologyCopiersEco Copiers 865Standard Class72509.270.214051.9111990.372061.54PaidCompleted6"/>
    <s v="OK"/>
  </r>
  <r>
    <x v="41"/>
    <d v="2024-03-12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5"/>
    <s v="ORD-2024-100424536345368CUST-3829Aarav SharmaSmall BusinessEastOdishaBhubaneswarFurnitureBookcasesClassic Bookcases 835Same Day8855.8106846.484239.892606.59PendingCancelled5"/>
    <s v="OK"/>
  </r>
  <r>
    <x v="42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5"/>
    <s v="ORD-2025-100434594045945CUST-6708Arjun BoseCorporateEastJharkhandRanchiTechnologyPhonesEco Phones 702Standard Class8979.870.057447.014496.222950.79PaidCompleted5"/>
    <s v="OK"/>
  </r>
  <r>
    <x v="43"/>
    <d v="2024-07-08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6"/>
    <s v="ORD-2024-100444548145487CUST-7119Priya MenonSmall BusinessEastOdishaBhubaneswarFurnitureFurnishingsSmart Furnishings 956Same Day31010.2303030.691721.081309.61PaidCompleted6"/>
    <s v="OK"/>
  </r>
  <r>
    <x v="44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3"/>
    <s v="ORD-2024-100454546545468CUST-3373Rohan MehtaSmall BusinessNorthHaryanaGurugramFurnitureChairsMax Chairs 393Standard Class93329.770.126971.1417376.29594.94PaidCompleted3"/>
    <s v="OK"/>
  </r>
  <r>
    <x v="45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6"/>
    <s v="ORD-2024-100464530945315CUST-8896Isha NairHome OfficeEastBiharPatnaOffice SuppliesArtPrime Art 221Second Class83927.820.0529851.4317487.4812363.95PendingReturned6"/>
    <s v="OK"/>
  </r>
  <r>
    <x v="46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0"/>
    <s v="ORD-2024-100474549245492CUST-8517Ananya RaoSmall BusinessSouthKeralaKochiFurnitureBookcasesElite Bookcases 671Standard Class92386.790.2516110.8310680.035430.8RefundedReturned0"/>
    <s v="OK"/>
  </r>
  <r>
    <x v="47"/>
    <d v="2024-12-08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-118"/>
    <s v="ORD-2024-100484563445516CUST-1987Rahul VermaCorporateSouthTamil NaduChennaiOffice SuppliesStorageMax Storage 432Standard Class82445.310.117606.2312438.965167.27PaidCompleted-118"/>
    <s v="OK"/>
  </r>
  <r>
    <x v="48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6"/>
    <s v="ORD-2025-100494568745693CUST-8183Neha GuptaCorporateWestMaharashtraMumbaiFurnitureChairsBasic Chairs 837Second Class74063.66028445.6220938.597507.03PaidCompleted6"/>
    <s v="OK"/>
  </r>
  <r>
    <x v="49"/>
    <d v="2024-04-06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7"/>
    <s v="ORD-2024-100504538845395CUST-2380Aarav SharmaHome OfficeNorthUttar PradeshNoidaTechnologyCopiersClassic Copiers 295Second Class9792.110.056772.545755.461017.08PaidCompleted7"/>
    <s v="OK"/>
  </r>
  <r>
    <x v="50"/>
    <d v="2025-05-11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8"/>
    <s v="ORD-2025-100514578845796CUST-8787Sneha KapoorConsumerEastWest BengalKolkataTechnologyCopiersPro Copiers 963Standard Class12382.80.152025.381140.65884.73PaidCompleted8"/>
    <s v="OK"/>
  </r>
  <r>
    <x v="51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5"/>
    <s v="ORD-2024-100524540645411CUST-3557Ananya RaoCorporateSouthTelanganaHyderabadOffice SuppliesArtPro Art 907Standard Class61528.0809168.487439.771728.71PaidCompleted5"/>
    <s v="OK"/>
  </r>
  <r>
    <x v="52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2"/>
    <s v="ORD-2024-100534559145593CUST-2778Kabir SinghSmall BusinessNorthRajasthanJaipurFurnitureChairsPro Chairs 526First Class91399.63012596.6710603.291993.38FailedCancelled2"/>
    <s v="OK"/>
  </r>
  <r>
    <x v="53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0"/>
    <s v="ORD-2025-100544574745747CUST-7195Kabir SinghHome OfficeWestGujaratAhmedabadOffice SuppliesStorageElite Storage 924First Class51207.470.155131.752838.682293.07PaidCompleted0"/>
    <s v="OK"/>
  </r>
  <r>
    <x v="54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3"/>
    <s v="ORD-2025-100554580745810CUST-9039Arjun BoseCorporateSouthTamil NaduChennaiOffice SuppliesLabelsPro Labels 957Same Day8474.370.13415.461993.231422.23FailedCancelled3"/>
    <s v="OK"/>
  </r>
  <r>
    <x v="55"/>
    <d v="2025-01-07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59"/>
    <s v="ORD-2025-100564566445723CUST-9821Mira DasSmall BusinessSouthAndhra PradeshVijayawadaTechnologyMachinesClassic Machines 310Same Day31516.240.253411.542803.13608.41PaidCompleted59"/>
    <s v="OK"/>
  </r>
  <r>
    <x v="56"/>
    <d v="2025-01-05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147"/>
    <s v="ORD-2025-100574566245809CUST-8701Karan MalhotraConsumerSouthKarnatakaBengaluruOffice SuppliesBindersSmart Binders 393Second Class33155.6109466.836557.832909RefundedCancelled147"/>
    <s v="OK"/>
  </r>
  <r>
    <x v="57"/>
    <d v="2024-02-07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8"/>
    <s v="ORD-2024-100584532945337CUST-9941Priya MenonConsumerWestGoaPanajiFurnitureChairsMax Chairs 813Same Day5255.8701279.351091.54187.81PaidCompleted8"/>
    <s v="OK"/>
  </r>
  <r>
    <x v="58"/>
    <d v="2024-09-01T00:00:00"/>
    <d v="2024-09-07T00:00:00"/>
    <s v="CUST-3983"/>
    <s v="Isha Nair"/>
    <s v="Home Office"/>
    <s v="North"/>
    <s v="Rajasthan"/>
    <s v="Jaipur"/>
    <s v="Office Supplies"/>
    <s v="Storage"/>
    <s v="Basic Storage 872"/>
    <s v=""/>
    <n v="9"/>
    <n v="1389.48"/>
    <n v="0.1"/>
    <n v="11254.79"/>
    <n v="6578.06"/>
    <n v="4676.7299999999996"/>
    <s v="Pending"/>
    <s v="Returned"/>
    <n v="6"/>
    <s v="ORD-2024-100594553645542CUST-3983Isha NairHome OfficeNorthRajasthanJaipurOffice SuppliesStorageBasic Storage 87291389.480.111254.796578.064676.73PendingReturned6"/>
    <s v="OK"/>
  </r>
  <r>
    <x v="59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5"/>
    <s v="ORD-2024-100604549345498CUST-2418Priya MenonCorporateEastAssamGuwahatiOffice SuppliesLabelsSmart Labels 655Same Day54133.850.216535.412990.213545.19PaidCancelled5"/>
    <s v="OK"/>
  </r>
  <r>
    <x v="60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6"/>
    <s v="ORD-2024-100614548645492CUST-2892Ananya RaoCorporateEastAssamGuwahatiOffice SuppliesLabelsEco Labels 210Same Day3275.760.2661.82481.47180.35RefundedCancelled6"/>
    <s v="OK"/>
  </r>
  <r>
    <x v="61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  <s v="ORD-2024-100624539845398CUST-7008Vikram IyerHome OfficeEastBiharPatnaFurnitureBookcasesClassic Bookcases 296Standard Class1949.590949.59751.25198.34PaidCompleted0"/>
    <s v="OK"/>
  </r>
  <r>
    <x v="62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-262"/>
    <s v="ORD-2024-100634559545333CUST-4900Sneha KapoorHome OfficeNorthRajasthanJaipurTechnologyPhonesBasic Phones 230Standard Class93042.290.221904.4913570.558333.94PaidCompleted-262"/>
    <s v="OK"/>
  </r>
  <r>
    <x v="63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-23"/>
    <s v="ORD-2024-100644531645293CUST-5382Sneha KapoorHome OfficeNorthHaryanaGurugramOffice SuppliesBindersPro Binders 690Same Day22832.770.154815.713027.751917.47PaidCompleted-23"/>
    <s v="OK"/>
  </r>
  <r>
    <x v="64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6"/>
    <s v="ORD-2024-100654564945655CUST-2749Aarav SharmaCorporateEastJharkhandRanchiOffice SuppliesPaperClassic Paper 458First Class7447.8403134.882367.63767.25RefundedReturned6"/>
    <s v="OK"/>
  </r>
  <r>
    <x v="65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5"/>
    <s v="ORD-2024-100664540445409CUST-2463Mira DasHome OfficeWestMaharashtraMumbaiOffice SuppliesPaperPro Paper 552Second Class14280.190.054066.182628.921437.26PaidCompleted5"/>
    <s v="OK"/>
  </r>
  <r>
    <x v="66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4"/>
    <s v="ORD-2025-100674589745901CUST-1504Karan MalhotraSmall BusinessSouthTamil NaduChennaiTechnologyAccessoriesElite Accessories 187Same Day71057.460.057032.114610.342421.77PaidCompleted4"/>
    <s v="OK"/>
  </r>
  <r>
    <x v="67"/>
    <d v="2025-02-03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149"/>
    <s v="ORD-2025-100684569145840CUST-8282Kabir SinghConsumerNorthHaryanaGurugramOffice SuppliesPaperEco Paper 922First Class73609.340.0524002.1118707.575294.54PaidCompleted149"/>
    <s v="OK"/>
  </r>
  <r>
    <x v="68"/>
    <d v="2024-11-10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3"/>
    <s v="ORD-2024-100694560645609CUST-6054Isha NairCorporateEastJharkhandRanchiOffice SuppliesStoragePro Storage 975Second Class92211.12019900.0810962.668937.42FailedReturned3"/>
    <s v="OK"/>
  </r>
  <r>
    <x v="69"/>
    <d v="2024-04-09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5"/>
    <s v="ORD-2024-100704539145396CUST-5979Neha GuptaSmall BusinessWestGujaratAhmedabadTechnologyMachinesPrime Machines 782Same Day73417.090.121527.6718287.583240.09RefundedReturned5"/>
    <s v="OK"/>
  </r>
  <r>
    <x v="70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5"/>
    <s v="ORD-2025-100714589145896CUST-5582Karan MalhotraCorporateSouthAndhra PradeshVijayawadaTechnologyPhonesMax Phones 661First Class2905.870.151539.981070.2469.78PaidCompleted5"/>
    <s v="OK"/>
  </r>
  <r>
    <x v="71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7"/>
    <s v="ORD-2025-100724576345770CUST-3308Mira DasSmall BusinessWestGoaPanajiTechnologyMachinesElite Machines 836Standard Class62027.320.110947.536447.364500.17PaidCompleted7"/>
    <s v="OK"/>
  </r>
  <r>
    <x v="72"/>
    <d v="2024-02-11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-4"/>
    <s v="ORD-2024-100734533345329CUST-5018Karan MalhotraHome OfficeSouthTamil NaduChennaiFurnitureTablesPrime Tables 902First Class72287.470.1513610.4510039.053571.4PaidCompleted-4"/>
    <s v="OK"/>
  </r>
  <r>
    <x v="73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5"/>
    <s v="ORD-2025-100744574545750CUST-2342Sneha KapoorCorporateEastWest BengalKolkataFurnitureBookcasesSmart Bookcases 167First Class51425.7407128.74382.152746.55PaidCompleted5"/>
    <s v="OK"/>
  </r>
  <r>
    <x v="74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2"/>
    <s v="ORD-2025-100754571545717CUST-6201Vikram IyerSmall BusinessEastWest BengalKolkataFurnitureChairsMax Chairs 244Standard Class6551.6403309.842671.08638.76PaidCompleted2"/>
    <s v="OK"/>
  </r>
  <r>
    <x v="75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5"/>
    <s v="ORD-2025-100764589145896CUST-5808Priya MenonSmall BusinessEastOdishaBhubaneswarOffice SuppliesLabelsEco Labels 653First Class33294.820.27907.575391.182516.39PaidCompleted5"/>
    <s v="OK"/>
  </r>
  <r>
    <x v="76"/>
    <d v="2024-11-03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8"/>
    <s v="ORD-2024-100774559945607CUST-2642Ananya RaoCorporateEastJharkhandRanchiOffice SuppliesLabelsMax Labels 617Second Class33406.27010218.817616.972601.84PaidCompleted8"/>
    <s v="OK"/>
  </r>
  <r>
    <x v="77"/>
    <d v="2025-07-08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152"/>
    <s v="ORD-2025-100784584645998CUST-4385Rohan MehtaHome OfficeNorthUttar PradeshNoidaFurnitureFurnishingsPro Furnishings 529Standard Class12582.20.152194.871223.17971.7RefundedCancelled152"/>
    <s v="OK"/>
  </r>
  <r>
    <x v="78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5"/>
    <s v="ORD-2025-100794585445859CUST-8043Sneha KapoorCorporateEastWest BengalKolkataFurnitureTablesSmart Tables 561First Class52129.510.159050.426778.852271.57PaidCompleted5"/>
    <s v="OK"/>
  </r>
  <r>
    <x v="79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6"/>
    <s v="ORD-2025-100804592745933CUST-9978Diya PatelHome OfficeSouthTamil NaduChennaiFurnitureChairsPrime Chairs 838Same Day94131.520.133465.3124781.268684.05PaidCompleted6"/>
    <s v="OK"/>
  </r>
  <r>
    <x v="80"/>
    <d v="2024-08-10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4"/>
    <s v="ORD-2024-100814551445518CUST-2094Aarav SharmaSmall BusinessNorthDelhiNew DelhiOffice SuppliesStorageElite Storage 371Second Class41182.320.14256.352495.331761.02PendingReturned4"/>
    <s v="OK"/>
  </r>
  <r>
    <x v="81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1"/>
    <s v="ORD-2025-100824573245733CUST-7907Karan MalhotraHome OfficeWestGoaPanajiOffice SuppliesLabelsEco Labels 662Same Day31841.9105525.733093.422432.31PaidCompleted1"/>
    <s v="OK"/>
  </r>
  <r>
    <x v="82"/>
    <d v="2024-08-03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-117"/>
    <s v="ORD-2024-100834550745390CUST-6516Arjun BoseConsumerNorthUttar PradeshNoidaTechnologyCopiersSmart Copiers 702Second Class61001.7306010.383762.852247.53FailedReturned-117"/>
    <s v="OK"/>
  </r>
  <r>
    <x v="83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3"/>
    <s v="ORD-2024-100844559145594CUST-4989Aditi SenHome OfficeWestMaharashtraMumbaiFurnitureTablesElite Tables 362Second Class9131.740.2948.53674.62273.91PaidCompleted3"/>
    <s v="OK"/>
  </r>
  <r>
    <x v="84"/>
    <d v="2024-10-01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2"/>
    <s v="ORD-2024-100854556645568CUST-3758Rohan MehtaCorporateSouthTamil NaduChennaiTechnologyPhonesElite Phones 781Second Class6570.280.22737.342085.44651.9PaidCompleted2"/>
    <s v="OK"/>
  </r>
  <r>
    <x v="85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6"/>
    <s v="ORD-2024-100864550345509CUST-6702Kabir SinghCorporateNorthDelhiNew DelhiOffice SuppliesBindersEco Binders 456Standard Class1608.640608.64343.99264.65PaidCancelled6"/>
    <s v="OK"/>
  </r>
  <r>
    <x v="86"/>
    <d v="2024-07-01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0"/>
    <s v="ORD-2024-100874547445474CUST-9148Ananya RaoSmall BusinessNorthDelhiNew DelhiTechnologyCopiersBasic Copiers 525Second Class3885.280.12390.261495.94894.32RefundedCancelled0"/>
    <s v="OK"/>
  </r>
  <r>
    <x v="87"/>
    <d v="2024-02-08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177"/>
    <s v="ORD-2024-100884533045507CUST-5829Vikram IyerConsumerEastAssamGuwahatiOffice SuppliesBindersEco Binders 258Standard Class73345.22023416.5415490.897925.65PaidCompleted177"/>
    <s v="OK"/>
  </r>
  <r>
    <x v="88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3"/>
    <s v="ORD-2024-100894537545378CUST-6059Rohan MehtaSmall BusinessWestMaharashtraMumbaiFurnitureBookcasesMax Bookcases 398Standard Class23284.750.056241.025345.88895.14PaidCompleted3"/>
    <s v="OK"/>
  </r>
  <r>
    <x v="89"/>
    <d v="2024-09-05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0"/>
    <s v="ORD-2024-100904554045540CUST-7744Kabir SinghConsumerSouthAndhra PradeshVijayawadaFurnitureBookcasesSmart Bookcases 857Standard Class73761.090.221062.112057.139004.97PendingCancelled0"/>
    <s v="OK"/>
  </r>
  <r>
    <x v="90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5"/>
    <s v="ORD-2025-100914589345898CUST-5909Aarav SharmaSmall BusinessEastBiharPatnaTechnologyCopiersSmart Copiers 556First Class33703.960.159445.15586.283858.82PaidCompleted5"/>
    <s v="Review Required"/>
  </r>
  <r>
    <x v="91"/>
    <d v="2025-02-03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33"/>
    <s v="ORD-2025-100924569145724CUST-6409Sneha KapoorCorporateWestMadhya PradeshIndoreTechnologyCopiersPrime Copiers 575Second Class9269.6802427.121538.35804.53PaidCompleted33"/>
    <s v="OK"/>
  </r>
  <r>
    <x v="92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3"/>
    <s v="ORD-2025-100934568045683CUST-3014Aarav SharmaConsumerWestMadhya PradeshIndoreOffice SuppliesPaperElite Paper 669Standard Class94458.260.136111.9129194.56917.41PaidCompleted3"/>
    <s v="OK"/>
  </r>
  <r>
    <x v="93"/>
    <d v="2024-01-07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n v="6"/>
    <s v="ORD-2024-100944529845304CUST-6106Rohan MehtaCorporateNorthUttar PradeshNoidaOffice SuppliesBindersEco Binders 780Standard Class72788.97-0.0919522.7912455.787067.01PaidCompleted6"/>
    <s v="OK"/>
  </r>
  <r>
    <x v="94"/>
    <d v="2024-09-06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3"/>
    <s v="ORD-2024-100954554145544CUST-1926Diya PatelConsumerNorthHaryanaGurugramTechnologyPhonesElite Phones 723Second Class73781.53026470.7121367.65103.11PendingCancelled3"/>
    <s v="OK"/>
  </r>
  <r>
    <x v="95"/>
    <d v="2025-05-09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124"/>
    <s v="ORD-2025-100964578645910CUST-2687Sneha KapoorCorporateWestGoaPanajiFurnitureBookcasesClassic Bookcases 988Same Day61754.13010524.788841.051683.73PaidCompleted124"/>
    <s v="OK"/>
  </r>
  <r>
    <x v="96"/>
    <d v="2024-06-05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31"/>
    <s v="ORD-2024-100974544845479CUST-7283Rahul VermaHome OfficeEastOdishaBhubaneswarTechnologyCopiersSmart Copiers 547Second Class22259.240.153840.712516.291324.42PaidCompleted31"/>
    <s v="OK"/>
  </r>
  <r>
    <x v="97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3"/>
    <s v="ORD-2025-100984587745880CUST-8111Diya PatelSmall BusinessWestGujaratAhmedabadOffice SuppliesStorageBasic Storage 656Same Day53602.360.214409.448809.975599.47PendingReturned3"/>
    <s v="OK"/>
  </r>
  <r>
    <x v="98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"/>
    <n v="8"/>
    <n v="2108.9299999999998"/>
    <n v="0.1"/>
    <n v="15184.3"/>
    <n v="11270.74"/>
    <n v="3913.56"/>
    <s v="Paid"/>
    <s v="Completed"/>
    <n v="6"/>
    <s v="ORD-2024-100994531745323CUST-5434Rohan MehtaHome OfficeSouthKeralaKochiTechnologyCopiersElite Copiers 78582108.930.115184.311270.743913.56PaidCompleted6"/>
    <s v="OK"/>
  </r>
  <r>
    <x v="99"/>
    <d v="2025-11-0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0"/>
    <s v="ORD-2025-101004596245962CUST-3865Aditi SenSmall BusinessWestRajasthanUdaipurTechnologyAccessoriesSmart Accessories 542Same Day32165.2906495.874700.891794.98PaidCompleted0"/>
    <s v="OK"/>
  </r>
  <r>
    <x v="100"/>
    <d v="2025-09-12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6"/>
    <s v="ORD-2025-101014591245918CUST-6015Aarav SharmaHome OfficeSouthKeralaKochiOffice SuppliesStorageEco Storage 936Standard Class61673.80.059540.665561.493979.17PaidCompleted6"/>
    <s v="OK"/>
  </r>
  <r>
    <x v="101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4"/>
    <s v="ORD-2024-101024546545469CUST-7909Rohan MehtaHome OfficeEastBiharPatnaFurnitureFurnishingsClassic Furnishings 682First Class54396.520.2516486.9512054.144432.81PaidCompleted4"/>
    <s v="OK"/>
  </r>
  <r>
    <x v="102"/>
    <d v="2025-07-12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4"/>
    <s v="ORD-2025-101034585045854CUST-9603Vikram IyerConsumerSouthKarnatakaBengaluruFurnitureChairsClassic Chairs 604First Class42865.71011462.848979.782483.06RefundedCancelled4"/>
    <s v="OK"/>
  </r>
  <r>
    <x v="103"/>
    <d v="2025-05-02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8"/>
    <s v="ORD-2025-101044577945787CUST-6263Kabir SinghCorporateWestMaharashtraMumbaiFurnitureTablesPrime Tables 377First Class42440.340.27809.096657.751151.34PaidCompleted8"/>
    <s v="OK"/>
  </r>
  <r>
    <x v="104"/>
    <d v="2025-02-01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7"/>
    <s v="ORD-2025-101054568945696CUST-1576Ananya RaoConsumerSouthKarnatakaBengaluruOffice SuppliesLabelsPrime Labels 807Same Day52112.540.258260.465619.952302.08PaidCancelled7"/>
    <s v="OK"/>
  </r>
  <r>
    <x v="105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5"/>
    <s v="ORD-2024-101064546745472CUST-6540Mira DasHome OfficeEastWest BengalKolkataFurnitureTablesEco Tables 575Second Class26850.112331006.9226.1PaidCompleted5"/>
    <s v="OK"/>
  </r>
  <r>
    <x v="106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s v="Cancelled"/>
    <n v="8"/>
    <s v="ORD-2024-101074534245350CUST-4008Arjun BoseHome OfficeEastWest BengalKolkataOffice SuppliesPaperEco Paper 918Standard Class24004.047207.275709.391497.88PaidCancelled8"/>
    <s v="OK"/>
  </r>
  <r>
    <x v="107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6"/>
    <s v="ORD-2024-101084559445600CUST-6604Rohan MehtaHome OfficeEastWest BengalKolkataFurnitureFurnishingsPrime Furnishings 952First Class34302.890.0512263.248925.573337.67PaidCompleted6"/>
    <s v="OK"/>
  </r>
  <r>
    <x v="108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8"/>
    <s v="ORD-2024-101094551945527CUST-4337Aditi SenSmall BusinessEastOdishaBhubaneswarFurnitureBookcasesPrime Bookcases 631Same Day2537.540.25806.31498.5307.81PaidCompleted8"/>
    <s v="OK"/>
  </r>
  <r>
    <x v="109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4"/>
    <s v="ORD-2025-101104589245896CUST-3740Sneha KapoorConsumerNorthDelhiNew DelhiOffice SuppliesBindersClassic Binders 660Second Class12788.620.252091.471317.22774.25PaidCompleted4"/>
    <s v="OK"/>
  </r>
  <r>
    <x v="110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6"/>
    <s v="ORD-2024-101114558345589CUST-7128Vikram IyerCorporateSouthKeralaKochiOffice SuppliesLabelsPro Labels 255First Class22250.4704500.942607.731893.21RefundedCancelled6"/>
    <s v="OK"/>
  </r>
  <r>
    <x v="111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3"/>
    <s v="ORD-2025-101124583545838CUST-4743Neha GuptaCorporateEastBiharPatnaTechnologyAccessoriesBasic Accessories 187First Class11708.440.051623.021077.46545.56PendingCancelled3"/>
    <s v="OK"/>
  </r>
  <r>
    <x v="112"/>
    <d v="2024-01-10T00:00:00"/>
    <d v="2024-01-14T00:00:00"/>
    <s v="CUST-5213"/>
    <s v="Sneha Kapoor"/>
    <s v="Consumer"/>
    <s v="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4"/>
    <s v="ORD-2024-101134530145305CUST-5213Sneha KapoorConsumerGujaratAhmedabadTechnologyAccessoriesMax Accessories 451Standard Class33829.480.0510914.026548.744365.28PaidCompleted4"/>
    <s v="OK"/>
  </r>
  <r>
    <x v="113"/>
    <d v="2024-12-0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0"/>
    <s v="ORD-2024-101144562845628CUST-4989Isha NairHome OfficeSouthTamil NaduChennaiFurnitureTablesClassic Tables 752Standard Class31089.150.252450.591639.89810.7PaidCompleted0"/>
    <s v="OK"/>
  </r>
  <r>
    <x v="114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5"/>
    <s v="ORD-2024-101154556045565CUST-2927Neha GuptaSmall BusinessNorthRajasthanJaipurTechnologyAccessoriesEco Accessories 452Second Class14388.40.13949.563186.73762.83PendingCancelled5"/>
    <s v="OK"/>
  </r>
  <r>
    <x v="115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5"/>
    <s v="ORD-2024-101164565345658CUST-7764Kabir SinghCorporateSouthTamil NaduChennaiOffice SuppliesBindersClassic Binders 203Same Day2446.340.15758.78490.74268.04PaidCancelled5"/>
    <s v="OK"/>
  </r>
  <r>
    <x v="116"/>
    <d v="2025-02-15T00:00:00"/>
    <d v="2025-02-19T00:00:00"/>
    <s v="CUST-3632"/>
    <s v="Ananya Rao"/>
    <s v="Small Business"/>
    <s v="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4"/>
    <s v="ORD-2025-101174570345707CUST-3632Ananya RaoSmall BusinessMadhya PradeshIndoreOffice SuppliesBindersBasic Binders 859First Class9531.990.253590.933061.39529.54FailedCancelled4"/>
    <s v="OK"/>
  </r>
  <r>
    <x v="117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n v="2"/>
    <s v="ORD-2024-101184533745339CUST-9608Mira DasHome OfficeSouthTamil NaduChennaiTechnologyMachinesElite Machines 705Standard Class93324.5570%25432.8120370.165062.65PaidCompleted2"/>
    <s v="OK"/>
  </r>
  <r>
    <x v="118"/>
    <d v="2024-06-10T00:00:00"/>
    <d v="2024-06-18T00:00:00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8"/>
    <s v="ORD-2024-101194545345461CUST-9135Vikram IyerHome OfficeSouthAndhra PradeshVijayawadaTechnologyCopiersPro Copiers 208Same Day51580.270.26321.084407.221913.86PaidCompleted8"/>
    <s v="OK"/>
  </r>
  <r>
    <x v="119"/>
    <d v="2024-06-12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7"/>
    <s v="ORD-2024-101204545545462CUST-7861Aditi SenSmall BusinessSouthKeralaKochiFurnitureChairsElite Chairs 921Standard Class8314.050.251884.31517.69366.61RefundedReturned7"/>
    <s v="OK"/>
  </r>
  <r>
    <x v="120"/>
    <d v="2024-08-10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8"/>
    <s v="ORD-2024-101214551445522CUST-6096Sneha KapoorSmall BusinessEastBiharPatnaTechnologyPhonesPrime Phones 540Standard Class11823.670.21458.94893.2565.74PaidReturned8"/>
    <s v="OK"/>
  </r>
  <r>
    <x v="121"/>
    <d v="2025-08-22T00:00:00"/>
    <d v="2025-08-26T00:00:00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4"/>
    <s v="ORD-2025-101224589145895CUST-2044Kabir SinghSmall BusinessSouthAndhra PradeshVijayawadaTechnologyMachinesMax Machines 948Second Class53482.92017414.611760.915653.69RefundedCancelled4"/>
    <s v="OK"/>
  </r>
  <r>
    <x v="122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-232"/>
    <s v="ORD-2024-101234562645394CUST-1721Ananya RaoSmall BusinessEastAssamGuwahatiFurnitureChairsMax Chairs 786Second Class3170.350511.05367.18143.87PaidCompleted-232"/>
    <s v="OK"/>
  </r>
  <r>
    <x v="123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  <s v="ORD-2024-101244543645437CUST-1007Sneha KapoorSmall BusinessNorthPunjabLudhianaTechnologyCopiersMax Copiers 970Same Day1634.130634.13453.35180.78RefundedCancelled1"/>
    <s v="Review Required"/>
  </r>
  <r>
    <x v="124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n v="3"/>
    <s v="ORD-2024-101254549445497CUST-4450Isha NairCorporateSouthKarnatakaBengaluruTechnologyCopiersPro Copiers 769Standard Class9465.06-0.154185.543443.74741.8PaidCompleted3"/>
    <s v="OK"/>
  </r>
  <r>
    <x v="125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1"/>
    <s v="ORD-2025-101264585545856CUST-7924Neha GuptaSmall BusinessWestRajasthanUdaipurFurnitureTablesBasic Tables 753Same Day63235.270.2514558.729591.484967.24RefundedReturned1"/>
    <s v="OK"/>
  </r>
  <r>
    <x v="126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2"/>
    <s v="ORD-2025-101274592445926CUST-1715Priya MenonCorporateNorthDelhiNew DelhiTechnologyCopiersPrime Copiers 651Standard Class31593.860.14303.422568.571734.85PaidCompleted2"/>
    <s v="OK"/>
  </r>
  <r>
    <x v="127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  <s v="ORD-2025-101284568745683CUST-6802Priya MenonCorporateWestMadhya PradeshIndoreOffice SuppliesStorageBasic Storage 321Second Class23039.30.055774.673518.362256.31PaidCompleted-4"/>
    <s v="OK"/>
  </r>
  <r>
    <x v="128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3"/>
    <s v="ORD-2024-101294563945642CUST-9328Neha GuptaSmall BusinessEastOdishaBhubaneswarFurnitureFurnishingsPrime Furnishings 710Standard Class5923.450.054386.393366.881019.51PaidReturned3"/>
    <s v="OK"/>
  </r>
  <r>
    <x v="129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6"/>
    <s v="ORD-2024-101304549245498CUST-2588Isha NairSmall BusinessWestGoaPanajiOffice SuppliesBindersElite Binders 723Standard Class72741.290.0518229.5815139.153090.43PaidCompleted6"/>
    <s v="OK"/>
  </r>
  <r>
    <x v="130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6"/>
    <s v="ORD-2024-101314531845324CUST-5435Arjun BoseConsumerWestGujaratAhmedabadOffice SuppliesLabelsSmart Labels 878Same Day5218.420.2873.68661.72211.96PendingCancelled6"/>
    <s v="OK"/>
  </r>
  <r>
    <x v="131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5"/>
    <s v="ORD-2025-101324592945934CUST-7637Ananya RaoHome OfficeEastJharkhandRanchiOffice SuppliesPaperPro Paper 934Same Day9373.910.22692.152044.49647.66PaidCompleted5"/>
    <s v="OK"/>
  </r>
  <r>
    <x v="132"/>
    <d v="2024-11-04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0"/>
    <s v="ORD-2024-101334560045600CUST-3602Kabir SinghCorporateEastAssamGuwahatiTechnologyMachinesClassic Machines 886First Class2533.0801066.16656.3409.86FailedCancelled0"/>
    <s v="OK"/>
  </r>
  <r>
    <x v="133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  <s v="ORD-2024-101344563945644CUST-9441Karan MalhotraConsumerWestGoaPanajiTechnologyPhonesPrime Phones 419Second Class83372.150.1522930.6216875.556055.07PaidCompleted5"/>
    <s v="OK"/>
  </r>
  <r>
    <x v="134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"/>
    <n v="5"/>
    <n v="383.1"/>
    <n v="0.25"/>
    <n v="1436.62"/>
    <n v="912.52"/>
    <n v="524.1"/>
    <s v="Pending"/>
    <s v="Cancelled"/>
    <n v="0"/>
    <s v="ORD-2025-101354585245852CUST-7361Vikram IyerHome OfficeEastWest BengalKolkataFurnitureBookcasesElite Bookcases 2665383.10.251436.62912.52524.1PendingCancelled0"/>
    <s v="OK"/>
  </r>
  <r>
    <x v="135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0"/>
    <s v="ORD-2025-101364589345893CUST-1148Diya PatelSmall BusinessSouthKeralaKochiFurnitureBookcasesPrime Bookcases 954Standard Class13424.7803424.781951.451473.33PaidCompleted0"/>
    <s v="OK"/>
  </r>
  <r>
    <x v="136"/>
    <d v="2025-09-02T00:00:00"/>
    <d v="2025-02-15T00:00:00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-199"/>
    <s v="ORD-2025-101374590245703CUST-3350Mira DasHome OfficeEastJharkhandRanchiOffice SuppliesBindersMax Binders 362Standard Class94330.330.231178.3821421.099757.29PaidCompleted-199"/>
    <s v="OK"/>
  </r>
  <r>
    <x v="137"/>
    <d v="2025-01-09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0"/>
    <s v="ORD-2025-101384566645666CUST-7932Sneha KapoorSmall BusinessNorthRajasthanJaipurFurnitureChairsPrime Chairs 261Same Day82667.070.119202.915526.623676.28PaidCompleted0"/>
    <s v="OK"/>
  </r>
  <r>
    <x v="138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6"/>
    <s v="ORD-2024-101394531145317CUST-7173Diya PatelHome OfficeEastJharkhandRanchiTechnologyMachinesBasic Machines 185Standard Class84003.050.2524018.314070.789947.52PaidCompleted6"/>
    <s v="OK"/>
  </r>
  <r>
    <x v="139"/>
    <d v="2025-03-02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123"/>
    <s v="ORD-2025-101404571845841CUST-4225Neha GuptaHome OfficeSouthKarnatakaBengaluruOffice SuppliesLabelsBasic Labels 509Standard Class81287.63010301.046564.063736.98PaidCompleted123"/>
    <s v="OK"/>
  </r>
  <r>
    <x v="140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1"/>
    <s v="ORD-2024-101414544345444CUST-2149Mira DasCorporateSouthKarnatakaBengaluruFurnitureBookcasesElite Bookcases 696Same Day32914.5508743.656603.762139.89PaidCompleted1"/>
    <s v="OK"/>
  </r>
  <r>
    <x v="141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6"/>
    <s v="ORD-2024-101424537445380CUST-3314Priya MenonCorporateNorthDelhiNew DelhiFurnitureBookcasesElite Bookcases 772Same Day7634.290.13996.032859.511136.52PaidReturned6"/>
    <s v="OK"/>
  </r>
  <r>
    <x v="142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-4"/>
    <s v="ORD-2024-101434538145377CUST-8944Aditi SenHome OfficeNorthRajasthanJaipurTechnologyPhonesClassic Phones 142Second Class5907.540.153857.042769.261087.78PaidCompleted-4"/>
    <s v="Review Required"/>
  </r>
  <r>
    <x v="143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2"/>
    <s v="ORD-2024-101444537545377CUST-3144Priya MenonConsumerWestGujaratAhmedabadOffice SuppliesPaperPro Paper 575Second Class13409.50.13068.551916.161152.39PaidReturned2"/>
    <s v="OK"/>
  </r>
  <r>
    <x v="144"/>
    <d v="2024-07-06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-21"/>
    <s v="ORD-2024-101454547945458CUST-6747Kabir SinghSmall BusinessSouthTelanganaHyderabadTechnologyAccessoriesElite Accessories 905First Class72147.990.2511276.956908.764368.19RefundedReturned-21"/>
    <s v="OK"/>
  </r>
  <r>
    <x v="145"/>
    <d v="2025-11-04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-205"/>
    <s v="ORD-2025-101464596545760CUST-6161Mira DasSmall BusinessWestGoaPanajiOffice SuppliesPaperSmart Paper 899Standard Class44182.150.115055.749808.835246.91PaidCompleted-205"/>
    <s v="OK"/>
  </r>
  <r>
    <x v="146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2"/>
    <s v="ORD-2025-101474586845870CUST-1460Sneha KapoorSmall BusinessSouthTamil NaduChennaiOffice SuppliesStorageClassic Storage 423Same Day93165.430.125639.9821635.084004.9PaidCompleted2"/>
    <s v="OK"/>
  </r>
  <r>
    <x v="147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7"/>
    <s v="ORD-2024-101484564945656CUST-2692Priya MenonHome OfficeWestGoaPanajiFurnitureFurnishingsClassic Furnishings 743First Class8386.10.12779.921744.051035.87PaidCompleted7"/>
    <s v="OK"/>
  </r>
  <r>
    <x v="148"/>
    <d v="2025-02-09T00:00:00"/>
    <d v="2025-02-13T00:00:00"/>
    <s v="CUST-2822"/>
    <s v="Mira Das"/>
    <s v="Home Office"/>
    <s v="West"/>
    <s v="Madhya Pradesh"/>
    <s v="Indore"/>
    <s v="Technology"/>
    <s v="Phones"/>
    <s v="Smart Phones 336"/>
    <s v=""/>
    <n v="8"/>
    <n v="1696.07"/>
    <n v="0.25"/>
    <n v="10176.42"/>
    <n v="7604.47"/>
    <n v="2571.9499999999998"/>
    <s v="Paid"/>
    <s v="Completed"/>
    <n v="4"/>
    <s v="ORD-2025-101494569745701CUST-2822Mira DasHome OfficeWestMadhya PradeshIndoreTechnologyPhonesSmart Phones 33681696.070.2510176.427604.472571.95PaidCompleted4"/>
    <s v="OK"/>
  </r>
  <r>
    <x v="149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0"/>
    <s v="ORD-2024-101504532145321CUST-5876Aarav SharmaSmall BusinessWestRajasthanUdaipurTechnologyCopiersEco Copiers 381Same Day72527.610.2513269.958977.14292.85PaidCompleted0"/>
    <s v="OK"/>
  </r>
  <r>
    <x v="150"/>
    <d v="2024-04-03T00:00:00"/>
    <d v="2024-03-12T00:00:00"/>
    <s v="CUST-4661"/>
    <s v="Arjun Bose"/>
    <s v="Consumer"/>
    <s v="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-22"/>
    <s v="ORD-2024-101514538545363CUST-4661Arjun BoseConsumerGujaratAhmedabadFurnitureBookcasesMax Bookcases 595First Class11554.120.11398.711056.92341.79PaidCompleted-22"/>
    <s v="OK"/>
  </r>
  <r>
    <x v="151"/>
    <d v="2024-06-27T00:00:00"/>
    <d v="2024-06-27T00:00:00"/>
    <s v="CUST-6011"/>
    <s v="Neha Gupta"/>
    <s v="Home Office"/>
    <s v="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  <s v="ORD-2024-101524547045470CUST-6011Neha GuptaHome OfficeMadhya PradeshIndoreTechnologyCopiersMax Copiers 992Standard Class23859.1107718.225355.932362.29PendingReturned0"/>
    <s v="OK"/>
  </r>
  <r>
    <x v="152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3"/>
    <s v="ORD-2024-101534545745460CUST-6160Kabir SinghSmall BusinessSouthKeralaKochiFurnitureTablesPro Tables 407Second Class61088.040.15875.424380.551494.87PendingReturned3"/>
    <s v="OK"/>
  </r>
  <r>
    <x v="153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2"/>
    <s v="ORD-2025-101544592345925CUST-6971Aditi SenConsumerEastOdishaBhubaneswarOffice SuppliesLabelsPrime Labels 559Standard Class73280.31022962.1715716.57245.67RefundedReturned2"/>
    <s v="OK"/>
  </r>
  <r>
    <x v="154"/>
    <d v="2024-02-1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-1"/>
    <s v="ORD-2024-101554533445333CUST-7764Priya MenonConsumerSouthTamil NaduChennaiFurnitureBookcasesClassic Bookcases 847Same Day12599.120.152209.251523.78685.47PaidCompleted-1"/>
    <s v="OK"/>
  </r>
  <r>
    <x v="155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8"/>
    <s v="ORD-2025-101564568345691CUST-8327Karan MalhotraCorporateWestRajasthanUdaipurFurnitureFurnishingsClassic Furnishings 655Same Day32859.320.17720.1658811839.16RefundedReturned8"/>
    <s v="OK"/>
  </r>
  <r>
    <x v="156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0"/>
    <s v="ORD-2025-101574574345743CUST-4058Vikram IyerSmall BusinessEastBiharPatnaTechnologyMachinesEco Machines 657Second Class72305.370.2512103.196717.875385.32PaidCompleted0"/>
    <s v="OK"/>
  </r>
  <r>
    <x v="157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2"/>
    <s v="ORD-2024-101584558745589CUST-1142Rohan MehtaSmall BusinessSouthAndhra PradeshVijayawadaFurnitureBookcasesPro Bookcases 430Standard Class3915.840.152335.391466.15869.24PaidCompleted2"/>
    <s v="OK"/>
  </r>
  <r>
    <x v="158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2"/>
    <s v="ORD-2024-101594554445546CUST-2324Neha GuptaHome OfficeSouthTelanganaHyderabadFurnitureBookcasesMax Bookcases 881First Class14199.540.053989.562381.381608.18PaidCompleted2"/>
    <s v="OK"/>
  </r>
  <r>
    <x v="159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62"/>
    <s v="ORD-2025-101604568745749CUST-7717Priya MenonCorporateNorthHaryanaGurugramFurnitureChairsElite Chairs 998Same Day94430.50.1533893.3225750.358142.97PendingCancelled62"/>
    <s v="OK"/>
  </r>
  <r>
    <x v="160"/>
    <d v="2025-08-10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57"/>
    <s v="ORD-2025-101614587945936CUST-4932Vikram IyerSmall BusinessWestMaharashtraMumbaiOffice SuppliesPaperMax Paper 113Second Class41260.420.054789.64037.64751.96PendingCancelled57"/>
    <s v="OK"/>
  </r>
  <r>
    <x v="161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6"/>
    <s v="ORD-2025-101624586245868CUST-2367Arjun BoseConsumerWestRajasthanUdaipurOffice SuppliesBindersSmart Binders 267Standard Class11643.4101643.41907.4736.01PendingCancelled6"/>
    <s v="OK"/>
  </r>
  <r>
    <x v="162"/>
    <d v="2024-03-09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5"/>
    <s v="ORD-2024-101634536045365CUST-4830Neha GuptaSmall BusinessWestGoaPanajiFurnitureFurnishingsPro Furnishings 108Second Class84472.84035997.6226424.419358.31PendingReturned5"/>
    <s v="OK"/>
  </r>
  <r>
    <x v="163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"/>
    <n v="6"/>
    <n v="2903.58"/>
    <n v="0.1"/>
    <n v="15679.33"/>
    <n v="12477.82"/>
    <n v="3201.51"/>
    <s v="Pending"/>
    <s v="Returned"/>
    <n v="5"/>
    <s v="ORD-2025-101644592145926CUST-2548Rohan MehtaHome OfficeWestGujaratAhmedabadFurnitureTablesElite Tables 38962903.580.115679.3312477.823201.51PendingReturned5"/>
    <s v="OK"/>
  </r>
  <r>
    <x v="164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5"/>
    <s v="ORD-2025-101654590945914CUST-3833Rahul VermaSmall BusinessEastWest BengalKolkataFurnitureBookcasesPro Bookcases 595Second Class13154.420.252365.821547.99817.83PaidCompleted5"/>
    <s v="OK"/>
  </r>
  <r>
    <x v="165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7"/>
    <s v="ORD-2024-101664561845625CUST-4598Mira DasHome OfficeEastBiharPatnaFurnitureChairsMax Chairs 148Standard Class43422.990.2510268.976470.923798.05PaidCompleted7"/>
    <s v="OK"/>
  </r>
  <r>
    <x v="166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6"/>
    <s v="ORD-2025-101674570845714CUST-7215Karan MalhotraSmall BusinessWestGujaratAhmedabadOffice SuppliesLabelsBasic Labels 671First Class12557.850.22046.281449.54596.74PaidCompleted6"/>
    <s v="OK"/>
  </r>
  <r>
    <x v="167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"/>
    <s v="ORD-2025-101684588745887CUST-7770Arjun BoseHome OfficeSouthKarnatakaBengaluruOffice SuppliesStorageElite Storage 628First Class93030.930.1523186.6117906.545280.07PaidReturned0"/>
    <s v="OK"/>
  </r>
  <r>
    <x v="168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3"/>
    <s v="ORD-2025-101694567745680CUST-9756Kabir SinghConsumerWestMaharashtraMumbaiTechnologyAccessoriesEco Accessories 590Same Day5639.270.22557.082025.69531.39PaidCancelled3"/>
    <s v="OK"/>
  </r>
  <r>
    <x v="169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"/>
    <s v="ORD-2025-101704591345913CUST-2261Diya PatelConsumerEastAssamGuwahatiOffice SuppliesArtPro Art 734Standard Class8733.90.055577.643541.292036.35PendingReturned0"/>
    <s v="OK"/>
  </r>
  <r>
    <x v="170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68"/>
    <s v="ORD-2025-101714584745915CUST-3734Rohan MehtaCorporateEastBiharPatnaTechnologyCopiersEco Copiers 102Standard Class31711.3205133.9639301203.96PaidCompleted68"/>
    <s v="Review Required"/>
  </r>
  <r>
    <x v="171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2"/>
    <s v="ORD-2025-101724571145713CUST-3436Karan MalhotraCorporateEastBiharPatnaOffice SuppliesLabelsBasic Labels 876Same Day54246.270.2515923.5111291.84631.71PaidCompleted2"/>
    <s v="OK"/>
  </r>
  <r>
    <x v="172"/>
    <d v="2025-02-08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242"/>
    <s v="ORD-2025-101734569645938CUST-4845Karan MalhotraCorporateNorthDelhiNew DelhiFurnitureFurnishingsPrime Furnishings 381Same Day92962.620.123997.2216134.637862.59RefundedReturned242"/>
    <s v="OK"/>
  </r>
  <r>
    <x v="173"/>
    <d v="2024-02-05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93"/>
    <s v="ORD-2024-101744532745420CUST-6153Priya MenonHome OfficeNorthPunjabLudhianaTechnologyCopiersPrime Copiers 440Second Class12312.250.251734.191386.07348.12PaidCompleted93"/>
    <s v="OK"/>
  </r>
  <r>
    <x v="174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-171"/>
    <s v="ORD-2025-101754592845757CUST-5475Karan MalhotraSmall BusinessSouthKarnatakaBengaluruFurnitureBookcasesPro Bookcases 319First Class61620.530.158264.74768.753495.95PendingReturned-171"/>
    <s v="OK"/>
  </r>
  <r>
    <x v="175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7"/>
    <s v="ORD-2024-101764531845325CUST-5580Arjun BoseSmall BusinessEastBiharPatnaTechnologyMachinesBasic Machines 584Same Day72673.420.1515906.8511014.464892.39PaidReturned7"/>
    <s v="OK"/>
  </r>
  <r>
    <x v="176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8"/>
    <s v="ORD-2025-101774573445742CUST-3027Vikram IyerCorporateEastJharkhandRanchiFurnitureBookcasesPro Bookcases 612Standard Class83563.090.1524229.0113910.6410318.37PaidCompleted8"/>
    <s v="OK"/>
  </r>
  <r>
    <x v="177"/>
    <d v="2024-01-06T00:00:00"/>
    <d v="2024-06-03T00:00:00"/>
    <s v="CUST-4399"/>
    <s v="Sneha Kapoor"/>
    <s v="Home Office"/>
    <s v="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149"/>
    <s v="ORD-2024-101784529745446CUST-4399Sneha KapoorHome OfficeBiharPatnaOffice SuppliesArtClassic Art 573Same Day83879.95031039.620866.7210172.88PaidCompleted149"/>
    <s v="OK"/>
  </r>
  <r>
    <x v="178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0"/>
    <s v="ORD-2024-101794556545565CUST-3092Isha NairCorporateSouthTelanganaHyderabadOffice SuppliesArtEco Art 854Standard Class43281.74013126.9610732.442394.52PaidCompleted0"/>
    <s v="OK"/>
  </r>
  <r>
    <x v="179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4"/>
    <s v="ORD-2024-101804536645370CUST-1778Ananya RaoSmall BusinessSouthTamil NaduChennaiFurnitureFurnishingsClassic Furnishings 996Standard Class43186.30.259558.95516.764042.14RefundedReturned4"/>
    <s v="OK"/>
  </r>
  <r>
    <x v="180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0"/>
    <s v="ORD-2024-101814553045530CUST-3787Mira DasHome OfficeNorthUttar PradeshNoidaOffice SuppliesBindersPrime Binders 735First Class7844.590.15320.923041.52279.42PaidCompleted0"/>
    <s v="OK"/>
  </r>
  <r>
    <x v="181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30"/>
    <s v="ORD-2025-101824590945939CUST-5119Priya MenonHome OfficeSouthTamil NaduChennaiOffice SuppliesArtPro Art 587Second Class42551.45010205.85986.314219.49PaidCompleted30"/>
    <s v="OK"/>
  </r>
  <r>
    <x v="182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0"/>
    <s v="ORD-2024-101834558145581CUST-4121Ananya RaoHome OfficeEastBiharPatnaTechnologyMachinesBasic Machines 575Standard Class7775.7705430.393707.661722.73PaidCompleted0"/>
    <s v="OK"/>
  </r>
  <r>
    <x v="183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3"/>
    <s v="ORD-2025-101844583245835CUST-3366Vikram IyerHome OfficeSouthTelanganaHyderabadTechnologyCopiersElite Copiers 788Standard Class72304.860.212907.228327.894579.33PaidReturned3"/>
    <s v="OK"/>
  </r>
  <r>
    <x v="184"/>
    <d v="2024-04-02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4"/>
    <s v="ORD-2024-101854538445388CUST-1358Vikram IyerCorporateWestMadhya PradeshIndoreFurnitureBookcasesMax Bookcases 472Standard Class2888.9801777.961021.16756.8RefundedReturned4"/>
    <s v="OK"/>
  </r>
  <r>
    <x v="185"/>
    <d v="2024-11-05T00:00:00"/>
    <d v="2024-11-13T00:00:00"/>
    <s v="CUST-4968"/>
    <s v="Arjun Bose"/>
    <s v="Consumer"/>
    <s v="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8"/>
    <s v="ORD-2024-101864560145609CUST-4968Arjun BoseConsumerPunjabLudhianaOffice SuppliesLabelsSmart Labels 475Second Class21003.170.21605.071337.28267.79PaidCompleted8"/>
    <s v="OK"/>
  </r>
  <r>
    <x v="186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1"/>
    <s v="ORD-2024-101874549245493CUST-2778Vikram IyerConsumerSouthTamil NaduChennaiFurnitureTablesBasic Tables 417First Class73608.430.0523996.0620167.283828.78PaidCompleted1"/>
    <s v="OK"/>
  </r>
  <r>
    <x v="187"/>
    <d v="2025-05-01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1"/>
    <s v="ORD-2025-101884577845779CUST-3109Mira DasConsumerWestMadhya PradeshIndoreFurnitureChairsPro Chairs 844Same Day32905.7408717.226215.962501.26PaidReturned1"/>
    <s v="OK"/>
  </r>
  <r>
    <x v="188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7"/>
    <s v="ORD-2025-101894579845805CUST-3422Priya MenonCorporateEastWest BengalKolkataFurnitureBookcasesElite Bookcases 883Same Day23559.570.16553.954923.091484.14PaidCompleted7"/>
    <s v="OK"/>
  </r>
  <r>
    <x v="189"/>
    <d v="2025-05-06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  <n v="1"/>
    <s v="ORD-2025-101904578345784CUST-3375Arjun BoseConsumerWestRajasthanUdaipurFurnitureBookcasesBasic Bookcases 754First Class93318.2425384.5416872.398512.15PaidCompleted1"/>
    <s v="OK"/>
  </r>
  <r>
    <x v="190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1"/>
    <s v="ORD-2025-101914576745768CUST-5138Aditi SenConsumerSouthTamil NaduChennaiOffice SuppliesStorageEco Storage 158First Class3540.090.11458.24943.32514.92PaidCompleted1"/>
    <s v="OK"/>
  </r>
  <r>
    <x v="191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5"/>
    <s v="ORD-2024-101924558445589CUST-7410Sneha KapoorSmall BusinessSouthTamil NaduChennaiFurnitureBookcasesPrime Bookcases 602Second Class64308.40.6525850.419397.686452.72PaidCompleted5"/>
    <s v="OK"/>
  </r>
  <r>
    <x v="192"/>
    <d v="2024-12-09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7"/>
    <s v="ORD-2024-101934563545642CUST-7115Isha NairHome OfficeWestGujaratAhmedabadFurnitureChairsEco Chairs 438First Class42191.0308764.127220.051544.07PaidCompleted7"/>
    <s v="OK"/>
  </r>
  <r>
    <x v="193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5"/>
    <s v="ORD-2024-101944546645471CUST-9853Priya MenonSmall BusinessNorthPunjabLudhianaTechnologyCopiersPrime Copiers 142Same Day61956.630.29391.826013.223378.6RefundedReturned5"/>
    <s v="OK"/>
  </r>
  <r>
    <x v="194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3"/>
    <s v="ORD-2025-101954568545688CUST-3637Priya MenonConsumerWestMaharashtraMumbaiFurnitureFurnishingsPrime Furnishings 433First Class9858.390.057339.235434.121905.11PendingReturned3"/>
    <s v="OK"/>
  </r>
  <r>
    <x v="195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2"/>
    <s v="ORD-2025-101964586045862CUST-4328Neha GuptaHome OfficeSouthAndhra PradeshVijayawadaFurnitureFurnishingsSmart Furnishings 685Same Day51922.8309614.157576.842037.31PaidCompleted2"/>
    <s v="OK"/>
  </r>
  <r>
    <x v="196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3"/>
    <s v="ORD-2024-101974531345316CUST-8028Kabir SinghHome OfficeNorthUttar PradeshNoidaOffice SuppliesStorageElite Storage 915First Class31212.030.13272.482517.44755.04PaidCompleted3"/>
    <s v="OK"/>
  </r>
  <r>
    <x v="197"/>
    <d v="2025-03-31T00:00:00"/>
    <d v="2025-07-04T00:00:00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95"/>
    <s v="ORD-2025-101984574745842CUST-6106Rahul VermaSmall BusinessEastBiharPatnaOffice SuppliesStorageBasic Storage 961Second Class54096.440.1517409.8714076.253333.62PaidCompleted95"/>
    <s v="OK"/>
  </r>
  <r>
    <x v="198"/>
    <d v="2024-05-06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31"/>
    <s v="ORD-2024-101994541845449CUST-7820Sneha KapoorConsumerWestGujaratAhmedabadOffice SuppliesArtClassic Art 968Second Class11184.580.051125.35676.97448.38FailedCancelled31"/>
    <s v="OK"/>
  </r>
  <r>
    <x v="199"/>
    <d v="2024-03-12T00:00:00"/>
    <d v="2024-12-03T00:00:00"/>
    <s v="CUST-4536"/>
    <s v="Rahul Verma"/>
    <s v="Home Office"/>
    <s v="East"/>
    <s v="Bihar"/>
    <s v="Patna"/>
    <s v="Technology"/>
    <s v="Machines"/>
    <s v="Prime Machines 806"/>
    <s v=""/>
    <n v="6"/>
    <n v="2185.58"/>
    <n v="0.25"/>
    <n v="9835.11"/>
    <n v="5437.64"/>
    <n v="4397.47"/>
    <s v="Paid"/>
    <s v="Completed"/>
    <n v="266"/>
    <s v="ORD-2024-102004536345629CUST-4536Rahul VermaHome OfficeEastBiharPatnaTechnologyMachinesPrime Machines 80662185.580.259835.115437.644397.47PaidCompleted266"/>
    <s v="OK"/>
  </r>
  <r>
    <x v="200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8"/>
    <s v="ORD-2025-102014583545843CUST-7047Priya MenonSmall BusinessNorthRajasthanJaipurTechnologyCopiersClassic Copiers 479First Class52868.440.112907.989197.083710.9PendingCancelled8"/>
    <s v="OK"/>
  </r>
  <r>
    <x v="201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n v="8"/>
    <s v="ORD-2025-102024586445872CUST-8005Vikram IyerConsumerWestMadhya PradeshIndoreOffice SuppliesLabelsBasic Labels 511Second Class22503.53-0.164756.712954.861801.85RefundedCancelled8"/>
    <s v="OK"/>
  </r>
  <r>
    <x v="202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0"/>
    <s v="ORD-2025-102034574445744CUST-9378Sneha KapoorCorporateWestGoaPanajiTechnologyAccessoriesPrime Accessories 733Standard Class81740.940.0513231.1411290.061941.08PaidCompleted0"/>
    <s v="OK"/>
  </r>
  <r>
    <x v="203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2"/>
    <s v="ORD-2024-102044537945381CUST-3384Sneha KapoorCorporateWestRajasthanUdaipurTechnologyAccessoriesMax Accessories 186Second Class1570.340.15484.79333.54151.25PaidCompleted2"/>
    <s v="OK"/>
  </r>
  <r>
    <x v="204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3"/>
    <s v="ORD-2025-102054585845861CUST-1986Mira DasHome OfficeEastWest BengalKolkataFurnitureTablesElite Tables 318Second Class4477.690.151624.151217.99406.16PaidCompleted3"/>
    <s v="OK"/>
  </r>
  <r>
    <x v="205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5"/>
    <s v="ORD-2025-102064576845773CUST-3338Ananya RaoConsumerWestMaharashtraMumbaiOffice SuppliesLabelsSmart Labels 354Same Day6873.590.24193.233329.99863.24PaidCompleted5"/>
    <s v="OK"/>
  </r>
  <r>
    <x v="206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2"/>
    <s v="ORD-2025-102074579545797CUST-2343Diya PatelSmall BusinessNorthUttar PradeshNoidaFurnitureFurnishingsPro Furnishings 981First Class2215.130430.26286.38143.88PaidCompleted2"/>
    <s v="OK"/>
  </r>
  <r>
    <x v="207"/>
    <d v="2024-07-10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6"/>
    <s v="ORD-2024-102084548345489CUST-3362Aarav SharmaHome OfficeWestGoaPanajiFurnitureBookcasesEco Bookcases 671Second Class21095.450.21752.72996.41756.31PaidCompleted6"/>
    <s v="OK"/>
  </r>
  <r>
    <x v="208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-53"/>
    <s v="ORD-2025-102094583745784CUST-3662Diya PatelConsumerNorthPunjabLudhianaFurnitureChairsMax Chairs 151Same Day1999.830999.83634.91364.92PaidCompleted-53"/>
    <s v="OK"/>
  </r>
  <r>
    <x v="209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1"/>
    <s v="ORD-2025-102104588245883CUST-4947Rohan MehtaSmall BusinessSouthAndhra PradeshVijayawadaOffice SuppliesPaperPrime Paper 903First Class9864.980.17006.344640.882365.46PaidCompleted1"/>
    <s v="OK"/>
  </r>
  <r>
    <x v="210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3"/>
    <s v="ORD-2024-102114536645369CUST-3076Kabir SinghHome OfficeSouthKarnatakaBengaluruTechnologyMachinesClassic Machines 944Second Class14131.3604131.362937.071194.29FailedReturned3"/>
    <s v="OK"/>
  </r>
  <r>
    <x v="211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1"/>
    <s v="ORD-2024-102124542845429CUST-2222Rohan MehtaCorporateEastWest BengalKolkataTechnologyCopiersBasic Copiers 222Second Class84221.950.227020.4822885.244135.24PaidCompleted1"/>
    <s v="OK"/>
  </r>
  <r>
    <x v="212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0"/>
    <s v="ORD-2024-102134555645556CUST-3610Ananya RaoSmall BusinessEastOdishaBhubaneswarTechnologyPhonesMax Phones 329Same Day2214.50.15364.65280.7483.91PaidCompleted0"/>
    <s v="OK"/>
  </r>
  <r>
    <x v="213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6"/>
    <s v="ORD-2024-102144542745433CUST-9136Isha NairSmall BusinessEastBiharPatnaTechnologyAccessoriesClassic Accessories 840Second Class44332.730.213864.7411294.062570.68PaidCompleted6"/>
    <s v="OK"/>
  </r>
  <r>
    <x v="214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6"/>
    <s v="ORD-2024-102154536845374CUST-1301Rahul VermaConsumerNorthHaryanaGurugramTechnologyAccessoriesClassic Accessories 757First Class3248.180.05707.31569138.31PaidCompleted6"/>
    <s v="OK"/>
  </r>
  <r>
    <x v="215"/>
    <d v="2024-01-03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61"/>
    <s v="ORD-2024-102164529445355CUST-8603Mira DasConsumerWestMadhya PradeshIndoreOffice SuppliesPaperPrime Paper 286First Class83202.40.2519214.410916.018298.39PaidCompleted61"/>
    <s v="OK"/>
  </r>
  <r>
    <x v="216"/>
    <d v="2025-04-10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5"/>
    <s v="ORD-2025-102174575745762CUST-4330Isha NairConsumerWestGujaratAhmedabadFurnitureTablesBasic Tables 400Standard Class81839.870.2511039.227642.913396.31FailedReturned5"/>
    <s v="OK"/>
  </r>
  <r>
    <x v="217"/>
    <d v="2025-01-04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94"/>
    <s v="ORD-2025-102184566145755CUST-4533Aditi SenConsumerEastOdishaBhubaneswarFurnitureBookcasesBasic Bookcases 405Second Class51021.280.14595.763396.81198.96RefundedCancelled94"/>
    <s v="OK"/>
  </r>
  <r>
    <x v="218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1"/>
    <s v="ORD-2025-102194571445715CUST-8270Priya MenonCorporateWestGujaratAhmedabadFurnitureBookcasesClassic Bookcases 139Standard Class5258.2801291.4756.93534.47PaidCompleted1"/>
    <s v="OK"/>
  </r>
  <r>
    <x v="219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n v="1"/>
    <s v="ORD-2024-102204546145462CUST-1472Rahul VermaConsumerEastBiharPatnaTechnologyMachinesElite Machines 290First Class2121.4985%242.98161.4281.56PaidCompleted1"/>
    <s v="OK"/>
  </r>
  <r>
    <x v="220"/>
    <d v="2024-09-03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0"/>
    <s v="ORD-2024-102214553845538CUST-1031Sneha KapoorConsumerSouthKeralaKochiOffice SuppliesStorageElite Storage 925First Class42810.170.159554.586068.473486.11RefundedCancelled0"/>
    <s v="OK"/>
  </r>
  <r>
    <x v="221"/>
    <d v="2025-12-01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-320"/>
    <s v="ORD-2025-102224599245672CUST-2495Mira DasCorporateSouthKarnatakaBengaluruFurnitureChairsClassic Chairs 231Same Day41531.530.24900.93552.691348.21PaidCompleted-320"/>
    <s v="OK"/>
  </r>
  <r>
    <x v="222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3"/>
    <s v="ORD-2025-102234577645779CUST-4583Vikram IyerSmall BusinessWestGoaPanajiOffice SuppliesStoragePrime Storage 818First Class64308.09025848.5417729.098119.45PaidCompleted3"/>
    <s v="OK"/>
  </r>
  <r>
    <x v="223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7"/>
    <s v="ORD-2025-102244570745714CUST-5319Mira DasCorporateWestMaharashtraMumbaiFurnitureFurnishingsElite Furnishings 449First Class3490.30.21176.72654.33522.39PendingReturned7"/>
    <s v="OK"/>
  </r>
  <r>
    <x v="224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6"/>
    <s v="ORD-2025-102254593245938CUST-9871Isha NairSmall BusinessNorthPunjabLudhianaFurnitureFurnishingsClassic Furnishings 109Standard Class43944.640.2511833.926682.925151PaidCancelled6"/>
    <s v="Review Required"/>
  </r>
  <r>
    <x v="225"/>
    <d v="2024-09-02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8"/>
    <s v="ORD-2024-102264553745545CUST-1266Mira DasCorporateWestGoaPanajiTechnologyPhonesClassic Phones 548Standard Class61032.470.155265.64293.11787.57PaidCompleted8"/>
    <s v="OK"/>
  </r>
  <r>
    <x v="226"/>
    <d v="2025-10-04T00:00:00"/>
    <d v="2025-04-15T00:00:00"/>
    <s v="CUST-2545"/>
    <s v="Diya Patel"/>
    <s v="Home Office"/>
    <s v="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-172"/>
    <s v="ORD-2025-102274593445762CUST-2545Diya PatelHome OfficeKeralaKochiTechnologyCopiersMax Copiers 363Same Day12208.270.11987.441110.23877.21PaidCompleted-172"/>
    <s v="OK"/>
  </r>
  <r>
    <x v="227"/>
    <d v="2024-07-05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7"/>
    <s v="ORD-2024-102284547845485CUST-2819Ananya RaoSmall BusinessWestGoaPanajiOffice SuppliesBindersPrime Binders 507First Class3577.750.151473.26899.86573.4PaidCompleted7"/>
    <s v="OK"/>
  </r>
  <r>
    <x v="228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4"/>
    <s v="ORD-2024-102294540645410CUST-1076Karan MalhotraSmall BusinessSouthTelanganaHyderabadOffice SuppliesLabelsSmart Labels 914Second Class13194.370.152715.211551.551163.66PaidCompleted4"/>
    <s v="OK"/>
  </r>
  <r>
    <x v="229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6"/>
    <s v="ORD-2025-102304583645842CUST-1943Rohan MehtaConsumerSouthTelanganaHyderabadFurnitureBookcasesSmart Bookcases 662First Class32886.2308658.695535.943122.75RefundedReturned6"/>
    <s v="OK"/>
  </r>
  <r>
    <x v="230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-83"/>
    <s v="ORD-2024-102314544045357CUST-3434Neha GuptaSmall BusinessNorthRajasthanJaipurOffice SuppliesPaperEco Paper 937Standard Class81540.330.111090.388840.952249.43PaidCompleted-83"/>
    <s v="OK"/>
  </r>
  <r>
    <x v="231"/>
    <d v="2024-05-02T00:00:00"/>
    <d v="2024-05-02T00:00:00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0"/>
    <s v="ORD-2024-102324541445414CUST-9139Ananya RaoCorporateNorthRajasthanJaipurOffice SuppliesLabelsMax Labels 370First Class72183.380.2511462.747163.544299.2RefundedCancelled0"/>
    <s v="OK"/>
  </r>
  <r>
    <x v="232"/>
    <d v="2025-06-04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6"/>
    <s v="ORD-2025-102334581245818CUST-5341Rahul VermaConsumerSouthAndhra PradeshVijayawadaTechnologyPhonesClassic Phones 530Standard Class4223.370.25670.11559.57110.54PaidCompleted6"/>
    <s v="OK"/>
  </r>
  <r>
    <x v="233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"/>
    <n v="8"/>
    <n v="3904.59"/>
    <n v="0"/>
    <n v="31236.720000000001"/>
    <n v="26377.7"/>
    <n v="4859.0200000000004"/>
    <s v="Paid"/>
    <s v="Completed"/>
    <n v="0"/>
    <s v="ORD-2024-102344557945579CUST-3710Vikram IyerCorporateSouthKarnatakaBengaluruFurnitureBookcasesSmart Bookcases 32883904.59031236.7226377.74859.02PaidCompleted0"/>
    <s v="OK"/>
  </r>
  <r>
    <x v="234"/>
    <d v="2024-09-02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1"/>
    <s v="ORD-2024-102354553745538CUST-9754Kabir SinghHome OfficeNorthDelhiNew DelhiFurnitureFurnishingsEco Furnishings 981First Class91353.610.110964.249262.471701.77PaidCompleted1"/>
    <s v="OK"/>
  </r>
  <r>
    <x v="235"/>
    <d v="2024-11-02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1"/>
    <s v="ORD-2024-102364559845599CUST-6256Rahul VermaSmall BusinessWestRajasthanUdaipurOffice SuppliesStorageBasic Storage 195Standard Class62671.290.0515226.3511145.284081.07PaidCompleted1"/>
    <s v="OK"/>
  </r>
  <r>
    <x v="236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7"/>
    <s v="ORD-2024-102374557945586CUST-7113Priya MenonCorporateNorthUttar PradeshNoidaFurnitureBookcasesElite Bookcases 907First Class64062.78024376.6818533.395843.29PaidCompleted7"/>
    <s v="OK"/>
  </r>
  <r>
    <x v="237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0"/>
    <s v="ORD-2024-102384553145531CUST-3827Mira DasConsumerNorthHaryanaGurugramTechnologyCopiersSmart Copiers 471Standard Class92330.3020972.713504.887467.82PaidCompleted0"/>
    <s v="OK"/>
  </r>
  <r>
    <x v="238"/>
    <d v="2024-01-12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5"/>
    <s v="ORD-2024-102394530345308CUST-2375Arjun BoseConsumerSouthAndhra PradeshVijayawadaOffice SuppliesStoragePrime Storage 625First Class74005.050.5526633.5818838.757794.83PaidCompleted5"/>
    <s v="OK"/>
  </r>
  <r>
    <x v="239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"/>
    <s v="ORD-2024-102404555645556CUST-2233Kabir SinghCorporateSouthKarnatakaBengaluruTechnologyMachinesSmart Machines 801First Class21960.060.23136.12279.49856.61PaidCompleted0"/>
    <s v="OK"/>
  </r>
  <r>
    <x v="240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6"/>
    <s v="ORD-2024-102414564345649CUST-9778Aarav SharmaCorporateSouthTelanganaHyderabadOffice SuppliesBindersMax Binders 170First Class92315.1020835.913928.196907.71PaidCompleted6"/>
    <s v="OK"/>
  </r>
  <r>
    <x v="241"/>
    <d v="2025-07-06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-29"/>
    <s v="ORD-2025-102424584445815CUST-6949Sneha KapoorCorporateNorthHaryanaGurugramOffice SuppliesStorageBasic Storage 737Standard Class11617.20.251212.9690.52522.38PendingReturned-29"/>
    <s v="OK"/>
  </r>
  <r>
    <x v="242"/>
    <d v="2025-02-07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0"/>
    <s v="ORD-2025-102434569545695CUST-3430Arjun BoseConsumerNorthUttar PradeshNoidaOffice SuppliesArtClassic Art 126Second Class31999.240.055697.834251.51446.33PaidCompleted0"/>
    <s v="OK"/>
  </r>
  <r>
    <x v="243"/>
    <d v="2025-07-29T00:00:00"/>
    <d v="2025-08-02T00:00:00"/>
    <s v="CUST-6310"/>
    <s v="Sneha Kapoor"/>
    <s v="Small Business"/>
    <s v="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4"/>
    <s v="ORD-2025-102444586745871CUST-6310Sneha KapoorSmall BusinessMadhya PradeshIndoreTechnologyAccessoriesPrime Accessories 243First Class14499.460.14049.512509.21540.31PaidCompleted4"/>
    <s v="OK"/>
  </r>
  <r>
    <x v="244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1"/>
    <s v="ORD-2024-102454552745528CUST-6008Neha GuptaConsumerSouthTelanganaHyderabadFurnitureBookcasesEco Bookcases 768Same Day61021.8906131.344060.882070.46PaidCompleted1"/>
    <s v="OK"/>
  </r>
  <r>
    <x v="245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6"/>
    <s v="ORD-2024-102464558345589CUST-1704Neha GuptaHome OfficeSouthKeralaKochiFurnitureChairsPro Chairs 316Second Class33275.9309827.795478.284349.51PaidCompleted6"/>
    <s v="OK"/>
  </r>
  <r>
    <x v="246"/>
    <d v="2024-05-04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5"/>
    <s v="ORD-2024-102474541645421CUST-1827Ananya RaoCorporateNorthPunjabLudhianaTechnologyMachinesClassic Machines 819Same Day3231.950.25521.89444.5277.37RefundedCancelled5"/>
    <s v="OK"/>
  </r>
  <r>
    <x v="247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7"/>
    <s v="ORD-2024-102484549845505CUST-6663Rahul VermaCorporateNorthRajasthanJaipurTechnologyAccessoriesSmart Accessories 572Second Class82493.40.2514960.412500.842459.56PaidCompleted7"/>
    <s v="OK"/>
  </r>
  <r>
    <x v="248"/>
    <d v="2024-06-02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34"/>
    <s v="ORD-2024-102494544545479CUST-6278Rohan MehtaHome OfficeEastOdishaBhubaneswarOffice SuppliesLabelsBasic Labels 432Second Class9787.910.156027.514883.821143.69PaidCompleted34"/>
    <s v="OK"/>
  </r>
  <r>
    <x v="249"/>
    <d v="2025-08-01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1"/>
    <s v="ORD-2025-102504587045871CUST-2305Mira DasCorporateNorthRajasthanJaipurFurnitureFurnishingsClassic Furnishings 378First Class42790.290.28928.935634.383294.55PaidCompleted1"/>
    <s v="OK"/>
  </r>
  <r>
    <x v="250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  <s v="ORD-2024-102514534345349CUST-5351Arjun BoseSmall BusinessEastWest BengalKolkataFurnitureFurnishingsPrime Furnishings 781Standard Class53373.860.1514338.911897.652441.25PendingReturned6"/>
    <s v="OK"/>
  </r>
  <r>
    <x v="251"/>
    <d v="2025-04-06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4"/>
    <s v="ORD-2025-102524575345757CUST-6268Ananya RaoCorporateWestGujaratAhmedabadFurnitureTablesPrime Tables 263Second Class61022.1606132.964881.11251.86PaidCompleted4"/>
    <s v="OK"/>
  </r>
  <r>
    <x v="252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3"/>
    <s v="ORD-2025-102534583345836CUST-2103Arjun BoseCorporateNorthHaryanaGurugramOffice SuppliesStorageBasic Storage 269First Class21455.920.22329.471603.62725.85PendingReturned3"/>
    <s v="OK"/>
  </r>
  <r>
    <x v="253"/>
    <d v="2024-09-12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1"/>
    <s v="ORD-2024-102544554745548CUST-5394Priya MenonSmall BusinessNorthRajasthanJaipurTechnologyPhonesClassic Phones 442Same Day6832.790.054746.92825.381472.89RefundedCancelled1"/>
    <s v="OK"/>
  </r>
  <r>
    <x v="254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59"/>
    <s v="ORD-2025-102554565845717CUST-6853Ananya RaoConsumerWestMadhya PradeshIndoreTechnologyAccessoriesElite Accessories 978Same Day71000.550.25603.083132.522470.56PaidReturned59"/>
    <s v="OK"/>
  </r>
  <r>
    <x v="255"/>
    <d v="2025-02-04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6"/>
    <s v="ORD-2025-102564569245698CUST-1549Isha NairCorporateWestMaharashtraMumbaiTechnologyPhonesEco Phones 132First Class718300128109334.123475.88PaidCompleted6"/>
    <s v="OK"/>
  </r>
  <r>
    <x v="256"/>
    <d v="2024-11-05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-2"/>
    <s v="ORD-2024-102574560145599CUST-8411Ananya RaoConsumerEastWest BengalKolkataFurnitureTablesPrime Tables 481First Class92260.610.0519328.2212039.57288.72PaidCompleted-2"/>
    <s v="OK"/>
  </r>
  <r>
    <x v="257"/>
    <d v="2025-08-09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3"/>
    <s v="ORD-2025-102584587845881CUST-5615Diya PatelCorporateSouthKarnatakaBengaluruTechnologyAccessoriesSmart Accessories 180Second Class23237.2706474.545095.911378.63PaidCancelled3"/>
    <s v="OK"/>
  </r>
  <r>
    <x v="258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5"/>
    <s v="ORD-2024-102594565645661CUST-8467Sneha KapoorCorporateSouthTamil NaduChennaiFurnitureTablesSmart Tables 774Same Day23720.070.255580.114307.011273.1PaidCompleted5"/>
    <s v="OK"/>
  </r>
  <r>
    <x v="259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8"/>
    <s v="ORD-2024-102604546445472CUST-5174Neha GuptaConsumerSouthTamil NaduChennaiTechnologyMachinesPrime Machines 793Standard Class82853.920.218265.0910437.147827.95PaidCompleted8"/>
    <s v="OK"/>
  </r>
  <r>
    <x v="260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4"/>
    <s v="ORD-2025-102614592345927CUST-3543Aditi SenCorporateEastWest BengalKolkataOffice SuppliesBindersElite Binders 827Same Day72897.120.2515209.8810891.154318.73FailedReturned4"/>
    <s v="OK"/>
  </r>
  <r>
    <x v="261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6"/>
    <s v="ORD-2025-102624582645832CUST-7623Sneha KapoorCorporateNorthRajasthanJaipurOffice SuppliesLabelsPrime Labels 326Standard Class3686.740.21648.18987.91660.27FailedCancelled6"/>
    <s v="OK"/>
  </r>
  <r>
    <x v="262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6"/>
    <s v="ORD-2025-102634580345809CUST-6153Arjun BoseSmall BusinessNorthDelhiNew DelhiTechnologyPhonesEco Phones 245Same Day43349.86013399.448581.354818.09PendingReturned6"/>
    <s v="OK"/>
  </r>
  <r>
    <x v="263"/>
    <d v="2025-08-06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63"/>
    <s v="ORD-2025-102644587545938CUST-8265Rohan MehtaSmall BusinessNorthDelhiNew DelhiOffice SuppliesBindersSmart Binders 905Second Class94042.450.132743.8422452.0510291.79PendingReturned63"/>
    <s v="OK"/>
  </r>
  <r>
    <x v="264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5"/>
    <s v="ORD-2024-102654542845433CUST-4750Diya PatelSmall BusinessEastBiharPatnaTechnologyCopiersPro Copiers 599Standard Class41503.0706012.283927.642084.64PaidCompleted5"/>
    <s v="OK"/>
  </r>
  <r>
    <x v="265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8"/>
    <s v="ORD-2024-102664561045618CUST-3974Priya MenonCorporateEastBiharPatnaFurnitureBookcasesBasic Bookcases 570Same Day1582.370.15495.01285.13209.88RefundedCancelled8"/>
    <s v="OK"/>
  </r>
  <r>
    <x v="266"/>
    <d v="2025-05-03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7"/>
    <s v="ORD-2025-102674578045787CUST-7114Neha GuptaHome OfficeWestMaharashtraMumbaiOffice SuppliesStorageClassic Storage 926Second Class34339.24013017.7210170.572847.15PaidCompleted7"/>
    <s v="OK"/>
  </r>
  <r>
    <x v="267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-52"/>
    <s v="ORD-2025-102684580545753CUST-4431Diya PatelCorporateEastJharkhandRanchiFurnitureFurnishingsBasic Furnishings 372First Class4261.80.25785.4557.22228.18PaidCompleted-52"/>
    <s v="OK"/>
  </r>
  <r>
    <x v="268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"/>
    <s v="ORD-2025-102694588645886CUST-1488Aarav SharmaHome OfficeNorthPunjabLudhianaTechnologyAccessoriesPrime Accessories 367First Class7632.20.253319.052124.61194.45PaidCompleted0"/>
    <s v="OK"/>
  </r>
  <r>
    <x v="269"/>
    <d v="2025-02-10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2"/>
    <s v="ORD-2025-102704569845700CUST-1586Rahul VermaSmall BusinessWestRajasthanUdaipurFurnitureTablesMax Tables 526Same Day11925.8601925.861321.89603.97PaidCompleted2"/>
    <s v="OK"/>
  </r>
  <r>
    <x v="270"/>
    <d v="2024-01-12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1"/>
    <s v="ORD-2024-102714530345304CUST-2487Aditi SenCorporateNorthUttar PradeshNoidaTechnologyMachinesPrime Machines 794Same Day3827.4402482.321520.21962.11PaidCompleted1"/>
    <s v="OK"/>
  </r>
  <r>
    <x v="271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4"/>
    <s v="ORD-2024-102724564745651CUST-8009Aditi SenConsumerSouthTelanganaHyderabadOffice SuppliesBindersMax Binders 927Standard Class71667.75011674.259621.192053.06FailedCancelled4"/>
    <s v="OK"/>
  </r>
  <r>
    <x v="272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6"/>
    <s v="ORD-2024-102734552245528CUST-7389Arjun BoseConsumerSouthAndhra PradeshVijayawadaFurnitureChairsEco Chairs 314First Class7557.210.13510.422191.51213.48PaidCompleted6"/>
    <s v="Review Required"/>
  </r>
  <r>
    <x v="273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0"/>
    <s v="ORD-2025-102744570145701CUST-8249Isha NairConsumerEastBiharPatnaOffice SuppliesPaperBasic Paper 657Second Class92521.63022694.6715405.367289.31PaidReturned0"/>
    <s v="OK"/>
  </r>
  <r>
    <x v="274"/>
    <d v="2024-07-04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-81"/>
    <s v="ORD-2024-102754547745396CUST-4202Rohan MehtaConsumerSouthKeralaKochiTechnologyCopiersPro Copiers 406Standard Class64246.710.1521658.2215490.696167.53FailedReturned-81"/>
    <s v="OK"/>
  </r>
  <r>
    <x v="275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7"/>
    <s v="ORD-2024-102764533745344CUST-2875Priya MenonSmall BusinessEastWest BengalKolkataFurnitureFurnishingsEco Furnishings 678Same Day1980.510980.51660.92319.59PaidCompleted7"/>
    <s v="OK"/>
  </r>
  <r>
    <x v="276"/>
    <d v="2024-01-22T00:00:00"/>
    <d v="2024-01-23T00:00:00"/>
    <s v="CUST-7039"/>
    <s v="Aarav Sharma"/>
    <s v="Small Business"/>
    <s v="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  <s v="ORD-2024-102774531345314CUST-7039Aarav SharmaSmall BusinessAssamGuwahatiFurnitureChairsBasic Chairs 141Second Class63391.53-0.1415261.898413.536848.36PaidCompleted1"/>
    <s v="OK"/>
  </r>
  <r>
    <x v="277"/>
    <d v="2025-06-04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0"/>
    <s v="ORD-2025-102784581245812CUST-2819Isha NairCorporateNorthHaryanaGurugramTechnologyAccessoriesElite Accessories 291Second Class12133.730.152008.391002.57811.1PendingCancelled0"/>
    <s v="OK"/>
  </r>
  <r>
    <x v="278"/>
    <d v="2025-07-03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-111"/>
    <s v="ORD-2025-102794584145730CUST-8242Priya MenonSmall BusinessNorthDelhiNew DelhiTechnologyAccessoriesPro Accessories 207Same Day13979.640.053780.662148.311632.35PaidReturned-111"/>
    <s v="OK"/>
  </r>
  <r>
    <x v="279"/>
    <d v="2024-04-09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1"/>
    <s v="ORD-2024-102804539145392CUST-4571Rohan MehtaSmall BusinessWestMaharashtraMumbaiOffice SuppliesStorageMax Storage 564First Class14359.120.054141.162754.171386.99PaidCompleted1"/>
    <s v="OK"/>
  </r>
  <r>
    <x v="280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  <s v="ORD-2024-102814564945652CUST-4098Aditi SenConsumerSouthKarnatakaBengaluruTechnologyCopiersPrime Copiers 961Standard Class9993.6708943.035165.383777.65PaidCompleted3"/>
    <s v="OK"/>
  </r>
  <r>
    <x v="281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2"/>
    <s v="ORD-2025-102824586345865CUST-2052Kabir SinghConsumerEastJharkhandRanchiOffice SuppliesBindersBasic Binders 637Second Class63438.380.216504.2211262.715241.51PaidCompleted2"/>
    <s v="OK"/>
  </r>
  <r>
    <x v="282"/>
    <d v="2024-10-01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1"/>
    <s v="ORD-2024-102834556645567CUST-9445Karan MalhotraHome OfficeEastAssamGuwahatiFurnitureTablesClassic Tables 811Second Class22298045963220.331375.67PaidCompleted1"/>
    <s v="OK"/>
  </r>
  <r>
    <x v="283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7"/>
    <s v="ORD-2025-102844572945736CUST-6568Vikram IyerConsumerWestMaharashtraMumbaiFurnitureFurnishingsClassic Furnishings 819First Class11814.0101814.011033.47780.54PaidCompleted7"/>
    <s v="OK"/>
  </r>
  <r>
    <x v="284"/>
    <d v="2024-12-08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6"/>
    <s v="ORD-2024-102854563445640CUST-2076Karan MalhotraConsumerEastOdishaBhubaneswarFurnitureTablesPrime Tables 542Same Day31576.9204730.763139.731591.03PaidReturned6"/>
    <s v="OK"/>
  </r>
  <r>
    <x v="285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5"/>
    <s v="ORD-2025-102864588445889CUST-5610Neha GuptaHome OfficeNorthRajasthanJaipurOffice SuppliesStorageBasic Storage 771Standard Class94081.77036735.9330820.845915.09PaidCompleted5"/>
    <s v="OK"/>
  </r>
  <r>
    <x v="286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3"/>
    <s v="ORD-2024-102874535045353CUST-5823Priya MenonSmall BusinessNorthDelhiNew DelhiFurnitureFurnishingsPro Furnishings 848First Class7701.80.14421.342489.981931.36PendingReturned3"/>
    <s v="OK"/>
  </r>
  <r>
    <x v="287"/>
    <d v="2024-09-05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-58"/>
    <s v="ORD-2024-102884554045482CUST-7095Neha GuptaSmall BusinessSouthTamil NaduChennaiTechnologyCopiersPrime Copiers 924Standard Class32555.660.156516.934511.542005.39PaidCancelled-58"/>
    <s v="OK"/>
  </r>
  <r>
    <x v="288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0"/>
    <s v="ORD-2024-102894546745467CUST-4805Rohan MehtaSmall BusinessEastBiharPatnaOffice SuppliesBindersClassic Binders 721Same Day24359.90.157411.834904.632507.2PaidCompleted0"/>
    <s v="OK"/>
  </r>
  <r>
    <x v="289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8"/>
    <s v="ORD-2025-102904582745835CUST-9114Karan MalhotraHome OfficeSouthTamil NaduChennaiFurnitureBookcasesBasic Bookcases 823First Class24346.690.058258.717018.971239.74PaidCompleted8"/>
    <s v="OK"/>
  </r>
  <r>
    <x v="290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4"/>
    <s v="ORD-2025-102914589145895CUST-8557Diya PatelHome OfficeEastJharkhandRanchiFurnitureTablesClassic Tables 178Standard Class11842.630.11658.37971.12687.25PaidCompleted4"/>
    <s v="OK"/>
  </r>
  <r>
    <x v="291"/>
    <d v="2024-04-05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5"/>
    <s v="ORD-2024-102924538745392CUST-2860Priya MenonHome OfficeNorthRajasthanJaipurOffice SuppliesBindersEco Binders 153Standard Class43228.660.259685.987730.041955.94PaidCompleted5"/>
    <s v="OK"/>
  </r>
  <r>
    <x v="292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3"/>
    <s v="ORD-2025-102934571645719CUST-7837Kabir SinghHome OfficeNorthHaryanaGurugramOffice SuppliesArtClassic Art 183Same Day93748.95033740.5524621.899118.66PendingCancelled3"/>
    <s v="OK"/>
  </r>
  <r>
    <x v="293"/>
    <d v="2024-03-07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241"/>
    <s v="ORD-2024-102944535845599CUST-7010Arjun BoseHome OfficeSouthTelanganaHyderabadTechnologyPhonesPro Phones 455First Class24401.510.658362.876541.041821.83PaidCompleted241"/>
    <s v="OK"/>
  </r>
  <r>
    <x v="294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6"/>
    <s v="ORD-2025-102954585445860CUST-4755Priya MenonConsumerEastOdishaBhubaneswarTechnologyPhonesBasic Phones 326Second Class64159.330.2518716.9912282.436434.56PaidReturned6"/>
    <s v="OK"/>
  </r>
  <r>
    <x v="295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3"/>
    <s v="ORD-2025-102964583345836CUST-6778Aditi SenSmall BusinessEastAssamGuwahatiOffice SuppliesBindersMax Binders 587Standard Class33476.050.19385.345828.543556.8PaidCompleted3"/>
    <s v="OK"/>
  </r>
  <r>
    <x v="296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2"/>
    <s v="ORD-2025-102974580145803CUST-7629Aditi SenHome OfficeNorthHaryanaGurugramFurnitureFurnishingsBasic Furnishings 617Same Day63495.410.1517826.5910855.356971.24PaidCompleted2"/>
    <s v="OK"/>
  </r>
  <r>
    <x v="297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-140"/>
    <s v="ORD-2024-102984559445454CUST-6724Sneha KapoorCorporateSouthTamil NaduChennaiTechnologyCopiersPrime Copiers 669Same Day61169.920.155966.593994.721971.87PaidCompleted-140"/>
    <s v="OK"/>
  </r>
  <r>
    <x v="298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3"/>
    <s v="ORD-2025-102994568045683CUST-2141Isha NairConsumerSouthKeralaKochiTechnologyCopiersEco Copiers 894First Class7348.490.21951.541609.95341.59FailedReturned3"/>
    <s v="OK"/>
  </r>
  <r>
    <x v="299"/>
    <d v="2024-06-11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154"/>
    <s v="ORD-2024-103004545445608CUST-7264Rahul VermaSmall BusinessWestGujaratAhmedabadTechnologyAccessoriesMax Accessories 145Standard Class71719.050.110830.027055.313774.71PaidCompleted154"/>
    <s v="OK"/>
  </r>
  <r>
    <x v="300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8"/>
    <s v="ORD-2024-103014539745405CUST-2668Diya PatelSmall BusinessNorthPunjabLudhianaTechnologyAccessoriesClassic Accessories 126Second Class93893.740.131539.2922100.149439.15PaidCompleted8"/>
    <s v="OK"/>
  </r>
  <r>
    <x v="301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-142"/>
    <s v="ORD-2025-103024580545663CUST-5599Isha NairHome OfficeEastBiharPatnaTechnologyPhonesElite Phones 202Same Day41654.110.056285.623705.382580.24PaidCompleted-142"/>
    <s v="OK"/>
  </r>
  <r>
    <x v="302"/>
    <d v="2025-04-06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67"/>
    <s v="ORD-2025-103034575345820CUST-1623Neha GuptaConsumerWestGoaPanajiOffice SuppliesStorageElite Storage 535Same Day22703.280.254054.922424.831630.09PaidCompleted67"/>
    <s v="OK"/>
  </r>
  <r>
    <x v="303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5"/>
    <s v="ORD-2024-103044546645471CUST-9035Diya PatelHome OfficeWestGujaratAhmedabadFurnitureChairsElite Chairs 107Standard Class21313.140.12363.651876.1487.55PendingReturned5"/>
    <s v="OK"/>
  </r>
  <r>
    <x v="304"/>
    <d v="2024-03-06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7"/>
    <s v="ORD-2024-103054535745364CUST-6286Karan MalhotraConsumerNorthPunjabLudhianaFurnitureFurnishingsPro Furnishings 991Standard Class62403.050.112976.4710019.982956.49PaidCompleted7"/>
    <s v="OK"/>
  </r>
  <r>
    <x v="305"/>
    <d v="2024-05-01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1"/>
    <s v="ORD-2024-103064541345414CUST-7246Ananya RaoConsumerEastAssamGuwahatiFurnitureChairsEco Chairs 105First Class44156.060.5513299.399851.913447.48PaidCancelled1"/>
    <s v="OK"/>
  </r>
  <r>
    <x v="306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3"/>
    <s v="ORD-2025-103074570845711CUST-2589Aarav SharmaConsumerNorthRajasthanJaipurTechnologyPhonesPro Phones 530Second Class43673.11014692.4410082.194610.25PaidCompleted3"/>
    <s v="OK"/>
  </r>
  <r>
    <x v="307"/>
    <d v="2025-07-12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7"/>
    <s v="ORD-2025-103084585045857CUST-4153Ananya RaoCorporateNorthUttar PradeshNoidaFurnitureTablesBasic Tables 911First Class94093.040.229469.8918935.5110534.38PendingCancelled7"/>
    <s v="OK"/>
  </r>
  <r>
    <x v="308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6"/>
    <s v="ORD-2025-103094582145827CUST-6727Rohan MehtaConsumerNorthRajasthanJaipurFurnitureTablesClassic Tables 224First Class4731.570.22341.021565.49775.53PaidCompleted6"/>
    <s v="OK"/>
  </r>
  <r>
    <x v="309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2"/>
    <s v="ORD-2024-103104549345495CUST-8860Ananya RaoConsumerSouthTamil NaduChennaiFurnitureTablesPrime Tables 214First Class72060.730.112982.67246.365736.24PaidCancelled2"/>
    <s v="OK"/>
  </r>
  <r>
    <x v="310"/>
    <d v="2024-04-07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122"/>
    <s v="ORD-2024-103114538945511CUST-3784Rohan MehtaSmall BusinessSouthTamil NaduChennaiTechnologyMachinesMax Machines 988First Class82034.250162749424.256849.75PaidCompleted122"/>
    <s v="OK"/>
  </r>
  <r>
    <x v="311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-82"/>
    <s v="ORD-2024-103124540945327CUST-3545Mira DasCorporateSouthKarnatakaBengaluruOffice SuppliesBindersMax Binders 425Second Class5554.040.12493.181764729.18PaidCompleted-82"/>
    <s v="OK"/>
  </r>
  <r>
    <x v="312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s v="Cancelled"/>
    <n v="-114"/>
    <s v="ORD-2024-103134550445390CUST-4851Karan MalhotraSmall BusinessEastAssamGuwahatiTechnologyPhonesElite Phones 679Standard Class82614.7415688.4410047.335641.11PaidCancelled-114"/>
    <s v="OK"/>
  </r>
  <r>
    <x v="313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1"/>
    <s v="ORD-2025-103144580745808CUST-4770Rahul VermaCorporateNorthUttar PradeshNoidaTechnologyPhonesPro Phones 764First Class82081.430.2512488.5810717.41771.18RefundedCancelled1"/>
    <s v="OK"/>
  </r>
  <r>
    <x v="314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2"/>
    <s v="ORD-2025-103154579545797CUST-1945Isha NairCorporateWestMadhya PradeshIndoreOffice SuppliesLabelsElite Labels 544Standard Class9847.760.156485.365376.171109.19FailedReturned2"/>
    <s v="Review Required"/>
  </r>
  <r>
    <x v="315"/>
    <d v="2024-07-02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6"/>
    <s v="ORD-2024-103164547545481CUST-7565Rohan MehtaConsumerNorthDelhiNew DelhiOffice SuppliesPaperSmart Paper 817Standard Class93450.40.0529500.9217989.6811511.24PendingReturned6"/>
    <s v="OK"/>
  </r>
  <r>
    <x v="316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2"/>
    <s v="ORD-2024-103174533845340CUST-9913Karan MalhotraCorporateNorthPunjabLudhianaOffice SuppliesLabelsClassic Labels 466Standard Class21947.530.23116.051956.631159.42PaidCancelled2"/>
    <s v="OK"/>
  </r>
  <r>
    <x v="317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6"/>
    <s v="ORD-2025-103184589845904CUST-7992Neha GuptaCorporateSouthKeralaKochiFurnitureTablesPro Tables 778First Class92996.970.1522926.8214621.598305.23PaidCompleted6"/>
    <s v="OK"/>
  </r>
  <r>
    <x v="318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5"/>
    <s v="ORD-2024-103194540745412CUST-8877Mira DasSmall BusinessSouthKarnatakaBengaluruTechnologyPhonesBasic Phones 789Standard Class34149.460.111203.548452.932750.61PaidCompleted5"/>
    <s v="OK"/>
  </r>
  <r>
    <x v="319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4"/>
    <s v="ORD-2024-103204552545529CUST-4589Diya PatelConsumerWestGujaratAhmedabadOffice SuppliesBindersPrime Binders 554First Class1270.280270.28156.34113.94PaidCompleted4"/>
    <s v="OK"/>
  </r>
  <r>
    <x v="320"/>
    <d v="2024-12-04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n v="2"/>
    <s v="ORD-2024-103214563045632CUST-4667Aarav SharmaHome OfficeEastWest BengalKolkataOffice SuppliesArtClassic Art 299Second Class3876.1470%2628.421541.541086.88PendingReturned2"/>
    <s v="OK"/>
  </r>
  <r>
    <x v="321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7"/>
    <s v="ORD-2024-103224546645473CUST-7821Neha GuptaSmall BusinessWestGoaPanajiTechnologyAccessoriesEco Accessories 220Same Day4674.8202699.281759.76939.52FailedCancelled7"/>
    <s v="OK"/>
  </r>
  <r>
    <x v="322"/>
    <d v="2024-11-12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29"/>
    <s v="ORD-2024-103234560845637CUST-8579Isha NairConsumerNorthUttar PradeshNoidaTechnologyPhonesMax Phones 422Second Class61369.480.156984.354023.632960.72PaidCompleted29"/>
    <s v="OK"/>
  </r>
  <r>
    <x v="323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4"/>
    <s v="ORD-2024-103244534745351CUST-6909Isha NairSmall BusinessWestGoaPanajiFurnitureFurnishingsEco Furnishings 897Standard Class91331.460.1510185.676479.313706.36PaidCompleted4"/>
    <s v="OK"/>
  </r>
  <r>
    <x v="324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-173"/>
    <s v="ORD-2025-103254586945696CUST-7212Rohan MehtaHome OfficeSouthAndhra PradeshVijayawadaOffice SuppliesLabelsBasic Labels 102Same Day11947.880.151655.71354.8300.9PaidReturned-173"/>
    <s v="OK"/>
  </r>
  <r>
    <x v="325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6"/>
    <s v="ORD-2025-103264591645922CUST-7980Sneha KapoorHome OfficeEastWest BengalKolkataTechnologyCopiersPrime Copiers 170Second Class53671.20.1515602.611908.523694.08PaidCompleted6"/>
    <s v="OK"/>
  </r>
  <r>
    <x v="326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"/>
    <s v="ORD-2025-103274586045860CUST-1966Sneha KapoorCorporateEastJharkhandRanchiFurnitureFurnishingsSmart Furnishings 533Same Day53187.050.0515138.4911235.723902.77PaidCompleted0"/>
    <s v="OK"/>
  </r>
  <r>
    <x v="327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3"/>
    <s v="ORD-2024-103284549745500CUST-6163Isha NairConsumerWestRajasthanUdaipurTechnologyAccessoriesClassic Accessories 489Second Class31834.550.24402.922993.941408.98PendingCancelled3"/>
    <s v="OK"/>
  </r>
  <r>
    <x v="328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6"/>
    <s v="ORD-2025-103294580645812CUST-7239Diya PatelConsumerWestMaharashtraMumbaiOffice SuppliesStorageSmart Storage 439First Class63100.68018604.0815834.32769.78PaidCompleted6"/>
    <s v="OK"/>
  </r>
  <r>
    <x v="329"/>
    <d v="2025-05-12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6"/>
    <s v="ORD-2025-103304578945795CUST-9718Neha GuptaSmall BusinessWestMaharashtraMumbaiOffice SuppliesStoragePrime Storage 232Standard Class44053.030.0515401.518650.426751.09PaidCompleted6"/>
    <s v="OK"/>
  </r>
  <r>
    <x v="330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8"/>
    <s v="ORD-2024-103314542845436CUST-1116Arjun BoseHome OfficeNorthPunjabLudhianaTechnologyAccessoriesPrime Accessories 335Same Day1783.090783.09503.89279.2FailedCancelled8"/>
    <s v="OK"/>
  </r>
  <r>
    <x v="331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238"/>
    <s v="ORD-2024-103324539445632CUST-9346Sneha KapoorHome OfficeEastOdishaBhubaneswarOffice SuppliesBindersSmart Binders 939Second Class42685.66010742.646477.374265.27PaidReturned238"/>
    <s v="Review Required"/>
  </r>
  <r>
    <x v="332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1"/>
    <s v="ORD-2025-103334580445805CUST-5332Aarav SharmaConsumerSouthAndhra PradeshVijayawadaTechnologyMachinesBasic Machines 601Second Class23911.9607823.926034.631789.29PaidCompleted1"/>
    <s v="OK"/>
  </r>
  <r>
    <x v="333"/>
    <d v="2025-06-22T00:00:00"/>
    <d v="2025-06-27T00:00:00"/>
    <s v="CUST-8081"/>
    <s v="Rohan Mehta"/>
    <s v="Home Office"/>
    <s v="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5"/>
    <s v="ORD-2025-103344583045835CUST-8081Rohan MehtaHome OfficeDelhiNew DelhiTechnologyPhonesPro Phones 968First Class21468.0502936.11923.11013PaidCompleted5"/>
    <s v="OK"/>
  </r>
  <r>
    <x v="334"/>
    <d v="2024-09-12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5"/>
    <s v="ORD-2024-103354554745552CUST-3062Ananya RaoConsumerEastJharkhandRanchiOffice SuppliesStoragePro Storage 563First Class91921.470.2512969.929398.463571.46PaidCompleted5"/>
    <s v="OK"/>
  </r>
  <r>
    <x v="335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2"/>
    <s v="ORD-2025-103364582445826CUST-3621Rahul VermaHome OfficeWestMadhya PradeshIndoreOffice SuppliesPaperPrime Paper 559First Class34289.370.111581.36829.434751.87PaidCompleted2"/>
    <s v="Review Required"/>
  </r>
  <r>
    <x v="336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4"/>
    <s v="ORD-2024-103374536845372CUST-2103Aarav SharmaConsumerNorthRajasthanJaipurTechnologyCopiersPro Copiers 999First Class81992.57015940.5612347.153593.41PaidCompleted4"/>
    <s v="OK"/>
  </r>
  <r>
    <x v="337"/>
    <d v="2024-08-12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6"/>
    <s v="ORD-2024-103384551645522CUST-4599Ananya RaoConsumerEastAssamGuwahatiOffice SuppliesLabelsClassic Labels 206Same Day61181.7407090.445672.271262.87PaidCompleted6"/>
    <s v="OK"/>
  </r>
  <r>
    <x v="338"/>
    <d v="2024-08-12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118"/>
    <s v="ORD-2024-103394551645634CUST-3066Arjun BoseSmall BusinessSouthAndhra PradeshVijayawadaTechnologyAccessoriesEco Accessories 315First Class84402.360.2526414.1621822.534591.63PaidCompleted118"/>
    <s v="OK"/>
  </r>
  <r>
    <x v="339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2"/>
    <s v="ORD-2025-103404570845710CUST-2752Neha GuptaCorporateEastJharkhandRanchiFurnitureBookcasesElite Bookcases 988Standard Class83265.760.220900.8612513.148387.72PaidCompleted2"/>
    <s v="OK"/>
  </r>
  <r>
    <x v="340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8"/>
    <s v="ORD-2024-103414531245320CUST-6291Neha GuptaConsumerSouthKarnatakaBengaluruOffice SuppliesBindersSmart Binders 414Standard Class54058.080.118261.3611399.946861.42PaidCompleted8"/>
    <s v="OK"/>
  </r>
  <r>
    <x v="341"/>
    <d v="2025-09-08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1"/>
    <s v="ORD-2025-103424590845909CUST-9969Rohan MehtaHome OfficeWestGujaratAhmedabadFurnitureChairsEco Chairs 552Second Class23960.330.057524.636229.61295.03PaidCompleted1"/>
    <s v="OK"/>
  </r>
  <r>
    <x v="342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-197"/>
    <s v="ORD-2025-103434586245665CUST-3335Kabir SinghSmall BusinessEastJharkhandRanchiOffice SuppliesBindersSmart Binders 574First Class81528.92012231.368766.93464.46PaidCompleted-197"/>
    <s v="OK"/>
  </r>
  <r>
    <x v="343"/>
    <d v="2025-10-03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5"/>
    <s v="ORD-2025-103444593345938CUST-7358Aarav SharmaCorporateWestMadhya PradeshIndoreTechnologyMachinesPro Machines 444Same Day938370.131079.717758.2513321.45PaidCompleted5"/>
    <s v="OK"/>
  </r>
  <r>
    <x v="344"/>
    <d v="2024-11-03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0"/>
    <s v="ORD-2024-103454559945599CUST-8025Priya MenonConsumerNorthPunjabLudhianaFurnitureBookcasesElite Bookcases 184Same Day93456.38031107.4220146.6610960.76PendingReturned0"/>
    <s v="OK"/>
  </r>
  <r>
    <x v="345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8"/>
    <s v="ORD-2024-103464554945557CUST-4634Karan MalhotraConsumerWestMadhya PradeshIndoreFurnitureFurnishingsElite Furnishings 138Second Class22765.305530.64453.111077.49PaidCompleted8"/>
    <s v="OK"/>
  </r>
  <r>
    <x v="346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6"/>
    <s v="ORD-2025-103474586045866CUST-3400Rahul VermaCorporateSouthKeralaKochiFurnitureChairsEco Chairs 369Second Class61607.460.27715.814258.423457.39PaidCompleted6"/>
    <s v="OK"/>
  </r>
  <r>
    <x v="347"/>
    <d v="2024-01-12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331"/>
    <s v="ORD-2024-103484530345634CUST-1172Aarav SharmaSmall BusinessWestGoaPanajiFurnitureChairsMax Chairs 487Second Class52981.490.211925.9610103.511822.45RefundedReturned331"/>
    <s v="OK"/>
  </r>
  <r>
    <x v="348"/>
    <d v="2024-06-02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5"/>
    <s v="ORD-2024-103494544545450CUST-9517Aarav SharmaCorporateSouthKarnatakaBengaluruTechnologyPhonesClassic Phones 989Same Day92860.260.2519306.7614442.384864.38PaidCompleted5"/>
    <s v="OK"/>
  </r>
  <r>
    <x v="349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2"/>
    <s v="ORD-2025-103504592745929CUST-6697Kabir SinghHome OfficeEastJharkhandRanchiFurnitureFurnishingsMax Furnishings 628Second Class92867.550.2519355.9615012.454017.4PaidCompleted2"/>
    <s v="OK"/>
  </r>
  <r>
    <x v="350"/>
    <d v="2024-07-01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-169"/>
    <s v="ORD-2024-103514547445305CUST-7644Sneha KapoorSmall BusinessEastJharkhandRanchiFurnitureFurnishingsElite Furnishings 279Second Class43309.540.111914.349771.242143.1RefundedReturned-169"/>
    <s v="OK"/>
  </r>
  <r>
    <x v="351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4"/>
    <s v="ORD-2025-103524580045804CUST-9963Vikram IyerSmall BusinessSouthTelanganaHyderabadOffice SuppliesStoragePro Storage 847First Class6719.440.253237.482118.341119.14PendingCancelled4"/>
    <s v="OK"/>
  </r>
  <r>
    <x v="352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2"/>
    <s v="ORD-2025-103534588445886CUST-6382Diya PatelSmall BusinessEastAssamGuwahatiTechnologyCopiersElite Copiers 706First Class52862.60.2510734.756475.734259.02PaidCompleted2"/>
    <s v="OK"/>
  </r>
  <r>
    <x v="353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6"/>
    <s v="ORD-2025-103544570945715CUST-3253Ananya RaoConsumerNorthRajasthanJaipurOffice SuppliesArtPrime Art 978Same Day91431.670.210308.025822.314485.71PaidCompleted6"/>
    <s v="OK"/>
  </r>
  <r>
    <x v="354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n v="4"/>
    <s v="ORD-2024-103554565345657CUST-1058Kabir SinghCorporateNorthPunjabLudhianaFurnitureFurnishingsClassic Furnishings 498Standard Class63346.78-0.0620080.6812908.847171.84PendingCancelled4"/>
    <s v="OK"/>
  </r>
  <r>
    <x v="355"/>
    <d v="2024-12-05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-210"/>
    <s v="ORD-2024-103564563145421CUST-6414Priya MenonCorporateWestRajasthanUdaipurFurnitureTablesMax Tables 829Standard Class53203.48016017.49557.86459.6PendingCancelled-210"/>
    <s v="OK"/>
  </r>
  <r>
    <x v="356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2"/>
    <s v="ORD-2025-103574583545837CUST-9268Rohan MehtaHome OfficeSouthTelanganaHyderabadFurnitureChairsEco Chairs 346First Class5621.70.22486.82131.73355.07PendingReturned2"/>
    <s v="OK"/>
  </r>
  <r>
    <x v="357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8"/>
    <s v="ORD-2025-103584567845686CUST-1363Mira DasHome OfficeSouthAndhra PradeshVijayawadaTechnologyMachinesMax Machines 770Second Class8546.1304369.043716.88652.16PaidCancelled8"/>
    <s v="OK"/>
  </r>
  <r>
    <x v="358"/>
    <d v="2025-08-09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-2"/>
    <s v="ORD-2025-103594587845876CUST-2477Vikram IyerHome OfficeWestGujaratAhmedabadFurnitureBookcasesSmart Bookcases 134Second Class51253.920.055956.124379.181576.94PendingReturned-2"/>
    <s v="OK"/>
  </r>
  <r>
    <x v="359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1"/>
    <s v="ORD-2024-103604552545526CUST-9571Isha NairConsumerSouthTamil NaduChennaiTechnologyPhonesClassic Phones 586Same Day9616.960.14997.382971.392025.99PaidCompleted1"/>
    <s v="OK"/>
  </r>
  <r>
    <x v="360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3"/>
    <s v="ORD-2024-103614546045463CUST-3690Sneha KapoorSmall BusinessWestGujaratAhmedabadFurnitureFurnishingsElite Furnishings 634Standard Class73155.250.217669.413718.773950.63RefundedCancelled3"/>
    <s v="OK"/>
  </r>
  <r>
    <x v="361"/>
    <d v="2025-01-04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88"/>
    <s v="ORD-2025-103624566145749CUST-2909Rohan MehtaCorporateEastOdishaBhubaneswarFurnitureChairsBasic Chairs 113Second Class94165.580.0535615.7120389.7115226PendingReturned88"/>
    <s v="OK"/>
  </r>
  <r>
    <x v="362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2"/>
    <s v="ORD-2024-103634552745529CUST-6755Vikram IyerConsumerWestGoaPanajiTechnologyMachinesElite Machines 216Same Day4491.160.051866.411576.49289.92PaidCompleted2"/>
    <s v="OK"/>
  </r>
  <r>
    <x v="363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5"/>
    <s v="ORD-2025-103644584545850CUST-1832Diya PatelCorporateEastWest BengalKolkataFurnitureTablesSmart Tables 943Second Class51831.370.256867.645205.361662.28PaidCompleted5"/>
    <s v="OK"/>
  </r>
  <r>
    <x v="364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3"/>
    <s v="ORD-2025-103654573745740CUST-4452Aarav SharmaSmall BusinessSouthAndhra PradeshVijayawadaFurnitureChairsPrime Chairs 101Second Class51239.1506195.753967.022228.73PaidCompleted3"/>
    <s v="OK"/>
  </r>
  <r>
    <x v="365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  <n v="6"/>
    <s v="ORD-2024-103664545845464CUST-2203Aditi SenCorporateWestGoaPanajiTechnologyAccessoriesBasic Accessories 774First Class81706.412968.6410119.612849.03PaidCompleted6"/>
    <s v="OK"/>
  </r>
  <r>
    <x v="366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6"/>
    <s v="ORD-2025-103674567345679CUST-5397Sneha KapoorCorporateNorthRajasthanJaipurFurnitureTablesMax Tables 478Same Day24418.2808836.565867.752968.81PaidCompleted6"/>
    <s v="OK"/>
  </r>
  <r>
    <x v="367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1"/>
    <s v="ORD-2024-103684536645367CUST-4696Rohan MehtaConsumerNorthDelhiNew DelhiOffice SuppliesArtEco Art 646Standard Class63815.090.1519456.9614520.064936.9FailedCancelled1"/>
    <s v="OK"/>
  </r>
  <r>
    <x v="368"/>
    <d v="2025-06-07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0"/>
    <s v="ORD-2025-103694581545815CUST-8246Aarav SharmaHome OfficeNorthRajasthanJaipurTechnologyAccessoriesPrime Accessories 962Same Day9243.190.052079.271512.17567.1RefundedReturned0"/>
    <s v="OK"/>
  </r>
  <r>
    <x v="369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7"/>
    <s v="ORD-2025-103704568045687CUST-5672Priya MenonConsumerNorthDelhiNew DelhiOffice SuppliesLabelsEco Labels 646Standard Class91169.370.158945.686740.352205.33PaidCompleted7"/>
    <s v="OK"/>
  </r>
  <r>
    <x v="370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6"/>
    <s v="ORD-2024-103714551945525CUST-8521Ananya RaoSmall BusinessWestRajasthanUdaipurTechnologyCopiersClassic Copiers 505First Class72333.810.213069.348768.594300.75PaidCompleted6"/>
    <s v="OK"/>
  </r>
  <r>
    <x v="371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s v="Cancelled"/>
    <n v="2"/>
    <s v="ORD-2024-103724531345315CUST-2204Diya PatelHome OfficeWestMaharashtraMumbaiOffice SuppliesArtPro Art 906Standard Class61026.064617.272981.941635.33RefundedCancelled2"/>
    <s v="OK"/>
  </r>
  <r>
    <x v="372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2"/>
    <s v="ORD-2025-103734588545887CUST-4399Kabir SinghConsumerEastJharkhandRanchiFurnitureChairsMax Chairs 181Same Day51530.3607651.85171.782480.02PaidCompleted2"/>
    <s v="OK"/>
  </r>
  <r>
    <x v="373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0"/>
    <s v="ORD-2025-103744576045760CUST-8566Sneha KapoorSmall BusinessNorthUttar PradeshNoidaOffice SuppliesStoragePrime Storage 951Second Class91118.68010068.128595.371472.75PaidCompleted0"/>
    <s v="Review Required"/>
  </r>
  <r>
    <x v="374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1"/>
    <s v="ORD-2025-103754571545716CUST-2358Aditi SenSmall BusinessNorthUttar PradeshNoidaOffice SuppliesLabelsSmart Labels 668Standard Class62393.25014359.58117.716241.79PaidCompleted1"/>
    <s v="OK"/>
  </r>
  <r>
    <x v="375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4"/>
    <s v="ORD-2024-103764565745661CUST-2810Vikram IyerConsumerNorthDelhiNew DelhiFurnitureChairsPro Chairs 364Same Day31166.610.252624.872253.88370.99PaidCompleted4"/>
    <s v="OK"/>
  </r>
  <r>
    <x v="376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2"/>
    <s v="ORD-2024-103774565545657CUST-5166Isha NairSmall BusinessEastBiharPatnaFurnitureChairsBasic Chairs 248First Class61844.780.28854.947433.951420.99PaidCompleted2"/>
    <s v="OK"/>
  </r>
  <r>
    <x v="377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  <s v="ORD-2025-103784580145807CUST-4875Kabir SinghSmall BusinessEastOdishaBhubaneswarOffice SuppliesStorageBasic Storage 360Same Day12564.7402564.741754.58810.16PaidCompleted6"/>
    <s v="OK"/>
  </r>
  <r>
    <x v="378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0"/>
    <s v="ORD-2025-103794579945799CUST-3154Mira DasConsumerWestGoaPanajiTechnologyAccessoriesBasic Accessories 988Standard Class23910.6107821.224994.462826.76PaidCompleted0"/>
    <s v="OK"/>
  </r>
  <r>
    <x v="379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s v="Completed"/>
    <n v="4"/>
    <s v="ORD-2024-103804555445558CUST-6405Mira DasSmall BusinessSouthKeralaKochiOffice SuppliesPaperMax Paper 334Standard Class71136.687956.764799.543157.22PaidCompleted4"/>
    <s v="OK"/>
  </r>
  <r>
    <x v="380"/>
    <d v="2024-04-07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7"/>
    <s v="ORD-2024-103814538945396CUST-5779Vikram IyerConsumerWestMaharashtraMumbaiFurnitureBookcasesPrime Bookcases 952Same Day52235.850.258384.444765.963618.48PaidReturned7"/>
    <s v="OK"/>
  </r>
  <r>
    <x v="381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4"/>
    <s v="ORD-2025-103824591945923CUST-9943Arjun BoseHome OfficeNorthDelhiNew DelhiOffice SuppliesBindersPrime Binders 523Standard Class44387.150.0516671.1710833.195837.98FailedCancelled4"/>
    <s v="OK"/>
  </r>
  <r>
    <x v="382"/>
    <d v="2025-03-04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4"/>
    <s v="ORD-2025-103834572045724CUST-7098Arjun BoseSmall BusinessEastBiharPatnaTechnologyPhonesPro Phones 538First Class34361.850.210468.448399.872068.57PaidCompleted4"/>
    <s v="OK"/>
  </r>
  <r>
    <x v="383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7"/>
    <s v="ORD-2025-103844583645843CUST-7438Vikram IyerCorporateEastWest BengalKolkataOffice SuppliesArtBasic Art 608First Class22242.7504485.53131.861353.64PaidCancelled7"/>
    <s v="OK"/>
  </r>
  <r>
    <x v="384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5"/>
    <s v="ORD-2024-103854536645371CUST-8432Rohan MehtaConsumerEastJharkhandRanchiTechnologyCopiersPrime Copiers 820Standard Class21881.40.252822.11624.571197.53PaidReturned5"/>
    <s v="OK"/>
  </r>
  <r>
    <x v="385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6"/>
    <s v="ORD-2025-103864583245838CUST-2834Arjun BoseConsumerNorthHaryanaGurugramOffice SuppliesLabelsClassic Labels 670Standard Class6365.760.11975.11115.35859.75PaidCompleted6"/>
    <s v="OK"/>
  </r>
  <r>
    <x v="386"/>
    <d v="2025-02-1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2"/>
    <s v="ORD-2025-103874570045702CUST-4222Sneha KapoorConsumerWestMaharashtraMumbaiFurnitureFurnishingsPrime Furnishings 597Second Class82786.660.120063.9514363.385700.57PaidCompleted2"/>
    <s v="OK"/>
  </r>
  <r>
    <x v="387"/>
    <d v="2025-10-08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-56"/>
    <s v="ORD-2025-103884593845882CUST-1053Priya MenonSmall BusinessWestMadhya PradeshIndoreFurnitureChairsPrime Chairs 196Standard Class5352.8601764.31332.49431.81PendingCancelled-56"/>
    <s v="OK"/>
  </r>
  <r>
    <x v="388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5"/>
    <s v="ORD-2024-103894542545430CUST-1457Isha NairSmall BusinessWestGujaratAhmedabadFurnitureChairsElite Chairs 639Standard Class33128.5909385.776872.442783.66PaidCompleted5"/>
    <s v="OK"/>
  </r>
  <r>
    <x v="389"/>
    <d v="2024-04-05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8"/>
    <s v="ORD-2024-103904538745395CUST-3930Diya PatelCorporateWestGujaratAhmedabadTechnologyMachinesElite Machines 563Second Class51937.540.27750.165434.32315.86PendingCancelled8"/>
    <s v="OK"/>
  </r>
  <r>
    <x v="390"/>
    <d v="2024-11-06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5"/>
    <s v="ORD-2024-103914560245607CUST-7853Isha NairConsumerWestGujaratAhmedabadFurnitureFurnishingsPro Furnishings 281Standard Class41917.260.26135.233439.792695.44PaidCompleted5"/>
    <s v="OK"/>
  </r>
  <r>
    <x v="391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0"/>
    <s v="ORD-2025-103924570245702CUST-2267Diya PatelConsumerSouthKarnatakaBengaluruOffice SuppliesStorageEco Storage 285First Class1714.430714.43565.44148.99PaidCompleted0"/>
    <s v="OK"/>
  </r>
  <r>
    <x v="392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3"/>
    <s v="ORD-2024-103934534145344CUST-6866Aditi SenSmall BusinessSouthKeralaKochiFurnitureFurnishingsClassic Furnishings 746Same Day94053.01036477.0924525.4811951.61PaidCompleted3"/>
    <s v="OK"/>
  </r>
  <r>
    <x v="393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6"/>
    <s v="ORD-2024-103944552745533CUST-3160Mira DasCorporateNorthUttar PradeshNoidaOffice SuppliesLabelsEco Labels 815Same Day21936.910.053680.132967.46712.67PaidCompleted6"/>
    <s v="OK"/>
  </r>
  <r>
    <x v="394"/>
    <d v="2024-03-04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31"/>
    <s v="ORD-2024-103954535545386CUST-8444Kabir SinghConsumerWestMaharashtraMumbaiFurnitureFurnishingsPrime Furnishings 879First Class73945.21027616.4721225.266391.21PaidCompleted31"/>
    <s v="OK"/>
  </r>
  <r>
    <x v="395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1"/>
    <s v="ORD-2024-103964544945450CUST-4765Rahul VermaHome OfficeSouthTamil NaduChennaiFurnitureTablesPro Tables 142Same Day7861.910.055731.74115.561616.14PaidCompleted1"/>
    <s v="OK"/>
  </r>
  <r>
    <x v="396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8"/>
    <s v="ORD-2025-103974576145769CUST-2280Aditi SenSmall BusinessSouthKarnatakaBengaluruTechnologyMachinesPrime Machines 267Standard Class2638.730.051213.59956.22257.37PaidCompleted8"/>
    <s v="OK"/>
  </r>
  <r>
    <x v="397"/>
    <d v="2025-06-09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1"/>
    <s v="ORD-2025-103984581745818CUST-3177Sneha KapoorSmall BusinessNorthUttar PradeshNoidaFurnitureTablesEco Tables 378Second Class21731.8803463.762143.741320.02PaidCompleted1"/>
    <s v="OK"/>
  </r>
  <r>
    <x v="398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7"/>
    <s v="ORD-2024-103994549245499CUST-4718Vikram IyerCorporateNorthPunjabLudhianaTechnologyMachinesElite Machines 523Same Day21263.650.22021.841355.22666.62PaidCompleted7"/>
    <s v="OK"/>
  </r>
  <r>
    <x v="399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  <s v="ORD-2025-104004577145776CUST-5647Diya PatelSmall BusinessSouthAndhra PradeshVijayawadaOffice SuppliesPaperElite Paper 308Same Day14358.50.253268.881993.741275.14PaidCompleted5"/>
    <s v="OK"/>
  </r>
  <r>
    <x v="400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n v="5"/>
    <s v="ORD-2025-104014581445819CUST-7150Sneha KapoorSmall BusinessNorthUttar PradeshNoidaOffice SuppliesPaperPrime Paper 851Same Day7878.09-0.15839.34877.38961.92PaidCompleted5"/>
    <s v="OK"/>
  </r>
  <r>
    <x v="401"/>
    <d v="2025-03-09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7"/>
    <s v="ORD-2025-104024572545732CUST-6694Arjun BoseSmall BusinessEastJharkhandRanchiFurnitureTablesClassic Tables 151Same Day32625.8507877.555562.772314.78PaidCompleted7"/>
    <s v="OK"/>
  </r>
  <r>
    <x v="402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"/>
    <n v="3"/>
    <n v="1365.26"/>
    <n v="0"/>
    <n v="4095.78"/>
    <n v="2807.77"/>
    <n v="1288.01"/>
    <s v="Paid"/>
    <s v="Completed"/>
    <n v="0"/>
    <s v="ORD-2024-104034537345373CUST-7680Priya MenonSmall BusinessSouthKarnatakaBengaluruFurnitureTablesSmart Tables 82931365.2604095.782807.771288.01PaidCompleted0"/>
    <s v="OK"/>
  </r>
  <r>
    <x v="403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-173"/>
    <s v="ORD-2024-104044556545392CUST-2700Arjun BoseSmall BusinessSouthKeralaKochiOffice SuppliesPaperClassic Paper 237Same Day53512.250.0516683.1910301.166382.03PaidReturned-173"/>
    <s v="OK"/>
  </r>
  <r>
    <x v="404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7"/>
    <s v="ORD-2024-104054531845325CUST-2904Aditi SenCorporateWestRajasthanUdaipurFurnitureChairsPrime Chairs 891Same Day3359.6101078.83926.35152.48PaidCompleted7"/>
    <s v="OK"/>
  </r>
  <r>
    <x v="405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"/>
    <n v="7"/>
    <n v="3878.01"/>
    <n v="0.1"/>
    <n v="24431.46"/>
    <n v="18202.36"/>
    <n v="6229.1"/>
    <s v="Paid"/>
    <s v="Completed"/>
    <n v="1"/>
    <s v="ORD-2024-104064555845559CUST-9961Aditi SenHome OfficeWestGujaratAhmedabadFurnitureBookcasesMax Bookcases 81273878.010.124431.4618202.366229.1PaidCompleted1"/>
    <s v="OK"/>
  </r>
  <r>
    <x v="406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0"/>
    <s v="ORD-2025-104074571345713CUST-9909Kabir SinghSmall BusinessWestGoaPanajiFurnitureFurnishingsBasic Furnishings 164Standard Class23924.20.255886.33621.762264.54PendingReturned0"/>
    <s v="OK"/>
  </r>
  <r>
    <x v="407"/>
    <d v="2024-05-12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1"/>
    <s v="ORD-2024-104084542445425CUST-8520Rahul VermaCorporateWestGoaPanajiOffice SuppliesLabelsSmart Labels 261Second Class32644.5507933.655698.422235.23PaidCompleted1"/>
    <s v="OK"/>
  </r>
  <r>
    <x v="408"/>
    <d v="2025-08-01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2"/>
    <s v="ORD-2025-104094587045872CUST-5036Sneha KapoorConsumerWestMaharashtraMumbaiFurnitureChairsMax Chairs 765First Class41773.4607093.844587.492506.35FailedReturned2"/>
    <s v="OK"/>
  </r>
  <r>
    <x v="409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2"/>
    <s v="ORD-2025-104104570145703CUST-7721Karan MalhotraConsumerEastAssamGuwahatiTechnologyAccessoriesPro Accessories 686Same Day13025.460.252269.11593.59675.51RefundedReturned2"/>
    <s v="OK"/>
  </r>
  <r>
    <x v="410"/>
    <d v="2024-04-12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8"/>
    <s v="ORD-2024-104114539445402CUST-9495Diya PatelConsumerWestGoaPanajiFurnitureTablesSmart Tables 100First Class91302.610.29378.796774.482604.31PaidCompleted8"/>
    <s v="OK"/>
  </r>
  <r>
    <x v="411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5"/>
    <s v="ORD-2025-104124589245897CUST-2855Arjun BoseHome OfficeWestRajasthanUdaipurFurnitureTablesBasic Tables 615First Class14167.810.23334.252768.77565.48FailedReturned5"/>
    <s v="OK"/>
  </r>
  <r>
    <x v="412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8"/>
    <s v="ORD-2024-104134531345321CUST-4329Isha NairCorporateSouthKarnatakaBengaluruFurnitureChairsBasic Chairs 790Same Day12111.390.251583.541014.19569.35PaidCompleted8"/>
    <s v="OK"/>
  </r>
  <r>
    <x v="413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4"/>
    <s v="ORD-2025-104144588245886CUST-5094Neha GuptaHome OfficeWestMadhya PradeshIndoreTechnologyAccessoriesSmart Accessories 226Second Class81918.23015345.8410735.334610.51PendingCancelled4"/>
    <s v="OK"/>
  </r>
  <r>
    <x v="414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1"/>
    <s v="ORD-2024-104154553345534CUST-4194Arjun BoseHome OfficeEastAssamGuwahatiOffice SuppliesStorageMax Storage 692First Class42484.080.059439.55519.393920.11PaidCompleted1"/>
    <s v="OK"/>
  </r>
  <r>
    <x v="415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2"/>
    <s v="ORD-2024-104164531645318CUST-7087Aarav SharmaCorporateSouthKarnatakaBengaluruOffice SuppliesStorageBasic Storage 684Same Day71727.260.1510277.27906.52370.7PaidReturned2"/>
    <s v="OK"/>
  </r>
  <r>
    <x v="416"/>
    <d v="2025-01-08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8"/>
    <s v="ORD-2025-104174566545673CUST-7608Neha GuptaConsumerSouthTelanganaHyderabadFurnitureFurnishingsSmart Furnishings 152First Class8638.950.253833.72886.35947.35PaidCompleted8"/>
    <s v="OK"/>
  </r>
  <r>
    <x v="417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7"/>
    <s v="ORD-2025-104184568645693CUST-5269Mira DasConsumerWestGujaratAhmedabadOffice SuppliesArtMax Art 736First Class638630.218542.411193.757348.65PaidCompleted7"/>
    <s v="OK"/>
  </r>
  <r>
    <x v="418"/>
    <d v="2024-11-09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8"/>
    <s v="ORD-2024-104194560545613CUST-7925Sneha KapoorCorporateEastOdishaBhubaneswarTechnologyCopiersElite Copiers 971Standard Class63660.4021962.415331.996630.41FailedCancelled8"/>
    <s v="OK"/>
  </r>
  <r>
    <x v="419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4"/>
    <s v="ORD-2025-104204592645930CUST-6552Sneha KapoorHome OfficeNorthHaryanaGurugramTechnologyPhonesClassic Phones 940Same Day2688.830.051308.78843465.78PaidCompleted4"/>
    <s v="OK"/>
  </r>
  <r>
    <x v="420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1"/>
    <s v="ORD-2025-104214573445735CUST-7131Isha NairCorporateSouthTamil NaduChennaiTechnologyMachinesPro Machines 579Standard Class21209.990.251814.991120.06694.93PendingCancelled1"/>
    <s v="OK"/>
  </r>
  <r>
    <x v="421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5"/>
    <s v="ORD-2025-104224582245827CUST-2779Rohan MehtaSmall BusinessNorthDelhiNew DelhiOffice SuppliesBindersElite Binders 943Same Day31037.450.22489.881707.52782.36PendingReturned5"/>
    <s v="OK"/>
  </r>
  <r>
    <x v="422"/>
    <d v="2025-09-03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3"/>
    <s v="ORD-2025-104234590345906CUST-6077Kabir SinghConsumerWestMadhya PradeshIndoreTechnologyCopiersElite Copiers 474Same Day7688.850.154098.662678.061420.6PaidCompleted3"/>
    <s v="OK"/>
  </r>
  <r>
    <x v="423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7"/>
    <s v="ORD-2024-104244534245349CUST-6169Diya PatelConsumerSouthKeralaKochiTechnologyAccessoriesPrime Accessories 236First Class93779.310.227211.0317940.439270.6PaidCompleted7"/>
    <s v="Review Required"/>
  </r>
  <r>
    <x v="424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3"/>
    <s v="ORD-2024-104254546945472CUST-8904Neha GuptaCorporateNorthPunjabLudhianaTechnologyPhonesPrime Phones 881Standard Class8804.5206436.164263.832172.33PaidCompleted3"/>
    <s v="OK"/>
  </r>
  <r>
    <x v="425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1"/>
    <s v="ORD-2024-104264556145562CUST-9586Isha NairHome OfficeNorthDelhiNew DelhiOffice SuppliesLabelsPro Labels 903First Class21065.690.11918.241373.52544.72RefundedCancelled1"/>
    <s v="OK"/>
  </r>
  <r>
    <x v="426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-175"/>
    <s v="ORD-2024-104274547345298CUST-5431Aditi SenConsumerNorthHaryanaGurugramTechnologyCopiersMax Copiers 402Same Day83756.660.127047.9518431.338616.62PaidCompleted-175"/>
    <s v="OK"/>
  </r>
  <r>
    <x v="427"/>
    <d v="2025-04-22T00:00:00"/>
    <d v="2025-04-24T00:00:00"/>
    <s v="CUST-8843"/>
    <s v="Isha Nair"/>
    <s v="Corporate"/>
    <s v="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2"/>
    <s v="ORD-2025-104284576945771CUST-8843Isha NairCorporateJharkhandRanchiTechnologyAccessoriesPrime Accessories 419Standard Class92939.44026454.9617630.258824.71PaidCompleted2"/>
    <s v="OK"/>
  </r>
  <r>
    <x v="428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7"/>
    <s v="ORD-2025-104294573145738CUST-7626Karan MalhotraSmall BusinessEastWest BengalKolkataTechnologyPhonesElite Phones 488Same Day21235.930.251853.891101.23752.66PendingCancelled7"/>
    <s v="OK"/>
  </r>
  <r>
    <x v="429"/>
    <d v="2025-03-01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155"/>
    <s v="ORD-2025-104304571745872CUST-8562Neha GuptaHome OfficeNorthRajasthanJaipurTechnologyCopiersPrime Copiers 109Same Day82943.10.2517658.613842.483816.12PaidCompleted155"/>
    <s v="OK"/>
  </r>
  <r>
    <x v="430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-203"/>
    <s v="ORD-2024-104314553445331CUST-2732Neha GuptaSmall BusinessNorthHaryanaGurugramOffice SuppliesPaperMax Paper 576Second Class14320.840.153672.712714.23763.38PaidCompleted-203"/>
    <s v="OK"/>
  </r>
  <r>
    <x v="431"/>
    <d v="2024-02-10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3"/>
    <s v="ORD-2024-104324533245335CUST-3989Karan MalhotraHome OfficeWestGoaPanajiTechnologyMachinesMax Machines 412Same Day24118.450.256177.674520.751656.92PaidCompleted3"/>
    <s v="OK"/>
  </r>
  <r>
    <x v="432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-202"/>
    <s v="ORD-2024-104334553345331CUST-3522Priya MenonSmall BusinessWestMaharashtraMumbaiFurnitureBookcasesClassic Bookcases 291Standard Class6172.820.05985.07844.48140.59PaidCompleted-202"/>
    <s v="OK"/>
  </r>
  <r>
    <x v="433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1"/>
    <s v="ORD-2024-104344540145402CUST-7066Priya MenonCorporateSouthKeralaKochiOffice SuppliesArtElite Art 946Second Class41540.2206160.884938.71222.18RefundedReturned1"/>
    <s v="OK"/>
  </r>
  <r>
    <x v="434"/>
    <d v="2025-04-11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4"/>
    <s v="ORD-2025-104354575845762CUST-2351Mira DasHome OfficeNorthUttar PradeshNoidaTechnologyAccessoriesEco Accessories 705Second Class5652.7803263.92068.441195.46PaidCompleted4"/>
    <s v="OK"/>
  </r>
  <r>
    <x v="435"/>
    <d v="2025-04-12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8"/>
    <s v="ORD-2025-104364575945767CUST-7291Kabir SinghHome OfficeNorthDelhiNew DelhiTechnologyMachinesMax Machines 151Standard Class12737.710.152327.051919.42407.63PaidCancelled8"/>
    <s v="OK"/>
  </r>
  <r>
    <x v="436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5"/>
    <s v="ORD-2024-104374545945464CUST-4492Neha GuptaConsumerSouthKeralaKochiFurnitureFurnishingsMax Furnishings 803Same Day61156.780.056593.654359.392234.26PaidReturned5"/>
    <s v="OK"/>
  </r>
  <r>
    <x v="437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3"/>
    <s v="ORD-2024-104384533745340CUST-5029Aditi SenSmall BusinessSouthKeralaKochiTechnologyAccessoriesMax Accessories 423Same Day8379.820.052886.631588.231298.4FailedReturned3"/>
    <s v="OK"/>
  </r>
  <r>
    <x v="438"/>
    <d v="2025-05-07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-2"/>
    <s v="ORD-2025-104394578445782CUST-7252Neha GuptaCorporateEastJharkhandRanchiTechnologyPhonesElite Phones 276Standard Class12266.470.21813.181363.64449.54PaidCompleted-2"/>
    <s v="OK"/>
  </r>
  <r>
    <x v="439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3"/>
    <s v="ORD-2025-104404583845841CUST-7346Aarav SharmaHome OfficeWestGoaPanajiOffice SuppliesStorageSmart Storage 287Same Day5665.2503326.252689.36636.89RefundedReturned3"/>
    <s v="OK"/>
  </r>
  <r>
    <x v="440"/>
    <d v="2024-04-02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6"/>
    <s v="ORD-2024-104414538445390CUST-9039Vikram IyerCorporateEastOdishaBhubaneswarTechnologyMachinesBasic Machines 610Second Class63722.840.217869.6312163.85705.83PaidCompleted6"/>
    <s v="OK"/>
  </r>
  <r>
    <x v="441"/>
    <d v="2024-03-10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207"/>
    <s v="ORD-2024-104424536145568CUST-3975Karan MalhotraConsumerEastBiharPatnaFurnitureBookcasesElite Bookcases 393Standard Class64217.49025304.9420771.954532.99PaidCancelled207"/>
    <s v="OK"/>
  </r>
  <r>
    <x v="442"/>
    <d v="2025-01-12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7"/>
    <s v="ORD-2025-104434566945676CUST-6588Aarav SharmaConsumerEastJharkhandRanchiFurnitureTablesPrime Tables 242First Class11842.3101842.311019.17823.14PaidCompleted7"/>
    <s v="OK"/>
  </r>
  <r>
    <x v="443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3"/>
    <s v="ORD-2024-104444538645389CUST-2207Rohan MehtaHome OfficeEastOdishaBhubaneswarFurnitureFurnishingsBasic Furnishings 563First Class13683.750.13315.382347.68967.7PaidCompleted3"/>
    <s v="OK"/>
  </r>
  <r>
    <x v="444"/>
    <d v="2025-08-12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4"/>
    <s v="ORD-2025-104454588145885CUST-4475Ananya RaoConsumerEastAssamGuwahatiTechnologyAccessoriesPrime Accessories 482Same Day92379.240.0520342.512407.517934.99PaidCompleted4"/>
    <s v="OK"/>
  </r>
  <r>
    <x v="445"/>
    <d v="2024-05-09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-4"/>
    <s v="ORD-2024-104464542145417CUST-1351Arjun BoseConsumerEastAssamGuwahatiFurnitureBookcasesEco Bookcases 215Same Day22111.230.23377.972496.29881.68PaidCompleted-4"/>
    <s v="OK"/>
  </r>
  <r>
    <x v="446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1"/>
    <s v="ORD-2025-104474591845919CUST-9295Sneha KapoorHome OfficeSouthAndhra PradeshVijayawadaOffice SuppliesStorageEco Storage 793Same Day84242.51033940.0823754.1910185.89PaidCompleted1"/>
    <s v="OK"/>
  </r>
  <r>
    <x v="447"/>
    <d v="2025-10-08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-59"/>
    <s v="ORD-2025-104484593845879CUST-3614Rohan MehtaHome OfficeSouthTelanganaHyderabadFurnitureBookcasesBasic Bookcases 182Standard Class64288.70.1521872.3713829.58042.87PendingReturned-59"/>
    <s v="OK"/>
  </r>
  <r>
    <x v="448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3"/>
    <s v="ORD-2024-104494530645309CUST-1932Mira DasSmall BusinessSouthAndhra PradeshVijayawadaFurnitureChairsPrime Chairs 631First Class2201.210.15342.06244.5797.49PaidCompleted3"/>
    <s v="OK"/>
  </r>
  <r>
    <x v="449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7"/>
    <s v="ORD-2024-104504544945456CUST-5094Aditi SenCorporateEastAssamGuwahatiTechnologyMachinesBasic Machines 808Second Class63270.36019622.1614271.275350.89PaidCompleted7"/>
    <s v="OK"/>
  </r>
  <r>
    <x v="450"/>
    <d v="2025-06-12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7"/>
    <s v="ORD-2025-104514582045827CUST-8672Ananya RaoCorporateNorthDelhiNew DelhiFurnitureChairsPro Chairs 302Standard Class92278.570.2515380.359907.375472.98PaidCompleted7"/>
    <s v="OK"/>
  </r>
  <r>
    <x v="451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2"/>
    <s v="ORD-2024-104524537545377CUST-3907Rohan MehtaSmall BusinessNorthHaryanaGurugramOffice SuppliesPaperClassic Paper 272Second Class81917.640.1513039.9511127.821912.13PaidCancelled2"/>
    <s v="OK"/>
  </r>
  <r>
    <x v="452"/>
    <d v="2024-10-05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-142"/>
    <s v="ORD-2024-104534557045428CUST-8796Diya PatelHome OfficeEastJharkhandRanchiTechnologyAccessoriesSmart Accessories 149Second Class62013.330.29663.985628.934035.05PaidCompleted-142"/>
    <s v="OK"/>
  </r>
  <r>
    <x v="453"/>
    <d v="2025-05-03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8"/>
    <s v="ORD-2025-104544578045788CUST-2317Rohan MehtaSmall BusinessWestMadhya PradeshIndoreOffice SuppliesLabelsElite Labels 322Same Day51483.5207417.64955.862461.74PaidCompleted8"/>
    <s v="OK"/>
  </r>
  <r>
    <x v="454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5"/>
    <s v="ORD-2025-104554573945744CUST-8643Vikram IyerSmall BusinessNorthRajasthanJaipurFurnitureFurnishingsMax Furnishings 821Standard Class932980.1525229.720170.435059.27PaidCompleted5"/>
    <s v="OK"/>
  </r>
  <r>
    <x v="455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4"/>
    <s v="ORD-2024-104564549145495CUST-1800Neha GuptaSmall BusinessSouthTelanganaHyderabadOffice SuppliesArtBasic Art 556Standard Class4808.7703235.081848.61386.48PaidCompleted4"/>
    <s v="OK"/>
  </r>
  <r>
    <x v="456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0"/>
    <s v="ORD-2024-104574534245342CUST-7688Neha GuptaCorporateNorthUttar PradeshNoidaTechnologyAccessoriesSmart Accessories 265Same Day52604.910.1511070.876623.614447.26PaidReturned0"/>
    <s v="OK"/>
  </r>
  <r>
    <x v="457"/>
    <d v="2024-05-04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0"/>
    <s v="ORD-2024-104584541645416CUST-4957Mira DasSmall BusinessWestGoaPanajiFurnitureTablesElite Tables 418Standard Class72851.51019960.5716603.63356.97PaidCompleted0"/>
    <s v="OK"/>
  </r>
  <r>
    <x v="458"/>
    <d v="2024-02-10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1"/>
    <s v="ORD-2024-104594533245333CUST-1263Karan MalhotraCorporateNorthRajasthanJaipurTechnologyPhonesPro Phones 907Second Class33183.720.18596.045378.163217.88PaidCompleted1"/>
    <s v="OK"/>
  </r>
  <r>
    <x v="459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7"/>
    <s v="ORD-2024-104604537945386CUST-4745Ananya RaoHome OfficeWestGoaPanajiOffice SuppliesPaperBasic Paper 233First Class31150.9203452.762077.961374.8PaidCompleted7"/>
    <s v="OK"/>
  </r>
  <r>
    <x v="460"/>
    <d v="2025-09-30T00:00:00"/>
    <d v="2025-10-06T00:00:00"/>
    <s v="CUST-5551"/>
    <s v="Aarav Sharma"/>
    <s v="Corporate"/>
    <s v="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6"/>
    <s v="ORD-2025-104614593045936CUST-5551Aarav SharmaCorporateRajasthanJaipurTechnologyCopiersEco Copiers 603Second Class91359.880.0511626.977394.074232.9PaidCompleted6"/>
    <s v="OK"/>
  </r>
  <r>
    <x v="461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1"/>
    <s v="ORD-2025-104624580245803CUST-3659Neha GuptaCorporateSouthAndhra PradeshVijayawadaOffice SuppliesPaperMax Paper 700Standard Class33378.150.158614.287052.081562.2PaidCompleted1"/>
    <s v="OK"/>
  </r>
  <r>
    <x v="462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2"/>
    <s v="ORD-2024-104634555845560CUST-6594Aarav SharmaHome OfficeNorthDelhiNew DelhiOffice SuppliesBindersPro Binders 404First Class21275.140.22040.221395.71644.51PaidCompleted2"/>
    <s v="OK"/>
  </r>
  <r>
    <x v="463"/>
    <d v="2025-07-02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-144"/>
    <s v="ORD-2025-104644584045696CUST-2626Arjun BoseCorporateWestMadhya PradeshIndoreTechnologyPhonesEco Phones 208Standard Class4889.50.22846.42132.37714.03PaidCompleted-144"/>
    <s v="OK"/>
  </r>
  <r>
    <x v="464"/>
    <d v="2025-11-03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-233"/>
    <s v="ORD-2025-104654596445731CUST-7362Arjun BoseCorporateEastBiharPatnaOffice SuppliesPaperElite Paper 106Same Day33625.080.0510331.487131.913199.57PendingCancelled-233"/>
    <s v="OK"/>
  </r>
  <r>
    <x v="465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8"/>
    <s v="ORD-2024-104664532045328CUST-1748Aarav SharmaSmall BusinessWestMadhya PradeshIndoreOffice SuppliesLabelsEco Labels 914Standard Class21258.902517.81478.541039.26PaidCompleted8"/>
    <s v="OK"/>
  </r>
  <r>
    <x v="466"/>
    <d v="2024-04-01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-84"/>
    <s v="ORD-2024-104674538345299CUST-2725Mira DasSmall BusinessEastBiharPatnaTechnologyAccessoriesMax Accessories 486Same Day91591.960.211462.117105.484356.63PaidCompleted-84"/>
    <s v="OK"/>
  </r>
  <r>
    <x v="467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1"/>
    <s v="ORD-2024-104684552445525CUST-9470Aditi SenCorporateEastOdishaBhubaneswarTechnologyCopiersMax Copiers 867First Class54288.330.119297.4915451.663845.83RefundedCancelled1"/>
    <s v="OK"/>
  </r>
  <r>
    <x v="468"/>
    <d v="2025-01-09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-2"/>
    <s v="ORD-2025-104694566645664CUST-4176Aarav SharmaHome OfficeEastWest BengalKolkataOffice SuppliesBindersPro Binders 555Second Class32188.3306564.995407.241157.75PaidCompleted-2"/>
    <s v="OK"/>
  </r>
  <r>
    <x v="469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6"/>
    <s v="ORD-2024-104704531045316CUST-3448Aditi SenCorporateWestGoaPanajiTechnologyCopiersPro Copiers 971First Class31041.660.12812.482282.12530.36PaidCompleted6"/>
    <s v="OK"/>
  </r>
  <r>
    <x v="470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3"/>
    <s v="ORD-2024-104714550145504CUST-4970Aditi SenConsumerNorthRajasthanJaipurFurnitureTablesPro Tables 833Same Day24424.780.27079.654465.912613.74PaidCompleted3"/>
    <s v="OK"/>
  </r>
  <r>
    <x v="471"/>
    <d v="2024-11-02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-261"/>
    <s v="ORD-2024-104724559845337CUST-6147Kabir SinghConsumerSouthTelanganaHyderabadOffice SuppliesBindersPrime Binders 497Standard Class33019.140.256793.074985.221807.85PaidCompleted-261"/>
    <s v="OK"/>
  </r>
  <r>
    <x v="472"/>
    <d v="2024-02-03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33"/>
    <s v="ORD-2024-104734532545358CUST-7208Rohan MehtaCorporateEastOdishaBhubaneswarOffice SuppliesStoragePro Storage 756Standard Class7263.4601844.221094.21750.01PaidCompleted33"/>
    <s v="OK"/>
  </r>
  <r>
    <x v="473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0"/>
    <s v="ORD-2024-104744560945609CUST-2794Priya MenonConsumerWestGoaPanajiTechnologyCopiersMax Copiers 829Standard Class6191.450.2918.96554.18364.78PaidCompleted0"/>
    <s v="OK"/>
  </r>
  <r>
    <x v="474"/>
    <d v="2024-03-06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96"/>
    <s v="ORD-2024-104754535745453CUST-6249Diya PatelCorporateNorthPunjabLudhianaFurnitureFurnishingsPrime Furnishings 827Standard Class31633.5704900.712713.92186.81PaidCompleted96"/>
    <s v="OK"/>
  </r>
  <r>
    <x v="475"/>
    <d v="2025-03-01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7"/>
    <s v="ORD-2025-104764571745724CUST-5712Vikram IyerConsumerEastWest BengalKolkataFurnitureChairsEco Chairs 365Same Day83378.820.2520272.9215873.384399.54PendingReturned7"/>
    <s v="OK"/>
  </r>
  <r>
    <x v="476"/>
    <d v="2024-05-07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7"/>
    <s v="ORD-2024-104774541945426CUST-3004Sneha KapoorSmall BusinessNorthRajasthanJaipurOffice SuppliesStorageClassic Storage 545First Class3383.580.11035.67595.42440.25PaidCompleted7"/>
    <s v="OK"/>
  </r>
  <r>
    <x v="477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5"/>
    <s v="ORD-2025-104784589245897CUST-6920Vikram IyerCorporateWestGujaratAhmedabadFurnitureChairsPro Chairs 186Standard Class62193.230.111843.449356.882486.56PaidCancelled5"/>
    <s v="OK"/>
  </r>
  <r>
    <x v="478"/>
    <d v="2024-06-09T00:00:00"/>
    <d v="2024-06-13T00:00:00"/>
    <s v="CUST-4838"/>
    <s v="Mira Das"/>
    <s v="Home Office"/>
    <s v="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4"/>
    <s v="ORD-2024-104794545245456CUST-4838Mira DasHome OfficeUttar PradeshNoidaTechnologyMachinesClassic Machines 561Same Day74079.710.125702.1714571.4811130.69RefundedReturned4"/>
    <s v="OK"/>
  </r>
  <r>
    <x v="479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  <n v="-3"/>
    <s v="ORD-2024-104804534545342CUST-7520Arjun BoseCorporateEastOdishaBhubaneswarFurnitureChairsMax Chairs 594Second Class12202.551651.911034.57617.34PaidCompleted-3"/>
    <s v="OK"/>
  </r>
  <r>
    <x v="480"/>
    <d v="2025-01-05T00:00:00"/>
    <d v="2025-01-09T00:00:00"/>
    <s v="CUST-9947"/>
    <s v="Neha Gupta"/>
    <s v="Small Business"/>
    <s v="South"/>
    <s v="Tamil Nadu"/>
    <s v="Chennai"/>
    <s v="Office Supplies"/>
    <s v="Storage"/>
    <s v="Eco Storage 923"/>
    <s v=""/>
    <n v="5"/>
    <n v="905.16"/>
    <n v="0"/>
    <n v="4525.8"/>
    <n v="2714.51"/>
    <n v="1811.29"/>
    <s v="Paid"/>
    <s v="Completed"/>
    <n v="4"/>
    <s v="ORD-2025-104814566245666CUST-9947Neha GuptaSmall BusinessSouthTamil NaduChennaiOffice SuppliesStorageEco Storage 9235905.1604525.82714.511811.29PaidCompleted4"/>
    <s v="OK"/>
  </r>
  <r>
    <x v="481"/>
    <d v="2025-06-05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n v="8"/>
    <s v="ORD-2025-104824581345821CUST-4403Isha NairConsumerNorthUttar PradeshNoidaTechnologyMachinesClassic Machines 287Same Day42793.8885%10616.746353.594263.15PaidCompleted8"/>
    <s v="OK"/>
  </r>
  <r>
    <x v="482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"/>
    <s v="ORD-2024-104834549545495CUST-3583Priya MenonConsumerSouthKarnatakaBengaluruTechnologyAccessoriesBasic Accessories 518Second Class31286.220.252893.991856.031037.96PaidCompleted0"/>
    <s v="OK"/>
  </r>
  <r>
    <x v="483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0"/>
    <s v="ORD-2024-104844565145651CUST-9432Mira DasCorporateEastBiharPatnaTechnologyCopiersPro Copiers 984Standard Class1829.660.15705.21438.32266.89PaidCompleted0"/>
    <s v="OK"/>
  </r>
  <r>
    <x v="484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3"/>
    <s v="ORD-2024-104854565445657CUST-1801Mira DasSmall BusinessSouthAndhra PradeshVijayawadaFurnitureFurnishingsMax Furnishings 297First Class63641.220.2516385.4913679.242706.25PaidCompleted3"/>
    <s v="OK"/>
  </r>
  <r>
    <x v="485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1"/>
    <s v="ORD-2025-104864567945680CUST-1594Rahul VermaCorporateWestGoaPanajiFurnitureBookcasesElite Bookcases 802Standard Class42555.190.257665.575595.62069.97PaidCompleted1"/>
    <s v="OK"/>
  </r>
  <r>
    <x v="486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4"/>
    <s v="ORD-2025-104874583045834CUST-8132Rahul VermaCorporateWestGoaPanajiFurnitureTablesPro Tables 257Standard Class31946.180.24670.833166.491504.34PaidCompleted4"/>
    <s v="OK"/>
  </r>
  <r>
    <x v="487"/>
    <d v="2025-06-10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7"/>
    <s v="ORD-2025-104884581845825CUST-7685Rahul VermaCorporateSouthTelanganaHyderabadFurnitureFurnishingsPrime Furnishings 299Standard Class51231.106155.54282.091873.41RefundedReturned7"/>
    <s v="OK"/>
  </r>
  <r>
    <x v="488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6"/>
    <s v="ORD-2024-104894557945585CUST-2183Aditi SenSmall BusinessNorthRajasthanJaipurFurnitureTablesEco Tables 487Same Day71547.60.28666.565967.442699.12PaidCompleted6"/>
    <s v="OK"/>
  </r>
  <r>
    <x v="489"/>
    <d v="2024-02-07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5"/>
    <s v="ORD-2024-104904532945334CUST-1636Arjun BoseHome OfficeEastWest BengalKolkataTechnologyAccessoriesPrime Accessories 960Second Class1452.190.2361.75262.5399.22PaidCompleted5"/>
    <s v="OK"/>
  </r>
  <r>
    <x v="490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3"/>
    <s v="ORD-2024-104914555145554CUST-1350Aditi SenConsumerWestRajasthanUdaipurOffice SuppliesBindersSmart Binders 191First Class7406.420.152418.21613.82804.38PaidCompleted3"/>
    <s v="OK"/>
  </r>
  <r>
    <x v="491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1"/>
    <s v="ORD-2025-104924577645777CUST-4101Mira DasCorporateSouthKeralaKochiTechnologyAccessoriesPrime Accessories 118Standard Class4606.580.21941.061207.42733.64PaidCompleted1"/>
    <s v="OK"/>
  </r>
  <r>
    <x v="492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4"/>
    <s v="ORD-2025-104934583645840CUST-4679Ananya RaoCorporateSouthAndhra PradeshVijayawadaOffice SuppliesStorageElite Storage 331Second Class22725.440.254088.163205.68882.48PaidCompleted4"/>
    <s v="OK"/>
  </r>
  <r>
    <x v="493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0"/>
    <s v="ORD-2025-104944570145701CUST-3765Kabir SinghCorporateEastOdishaBhubaneswarOffice SuppliesPaperPrime Paper 996Second Class72296.70.0515273.0511088.764184.29PaidCompleted0"/>
    <s v="OK"/>
  </r>
  <r>
    <x v="494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n v="8"/>
    <s v="ORD-2024-104954561045618CUST-9056Isha NairConsumerWestMadhya PradeshIndoreTechnologyPhonesSmart Phones 125Standard Class3671.68-0.131712.781569.38360.66FailedCancelled8"/>
    <s v="OK"/>
  </r>
  <r>
    <x v="495"/>
    <d v="2024-05-09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6"/>
    <s v="ORD-2024-104964542145427CUST-9801Mira DasSmall BusinessEastAssamGuwahatiTechnologyPhonesEco Phones 220Second Class4995.980.053784.722419.241365.48RefundedReturned6"/>
    <s v="OK"/>
  </r>
  <r>
    <x v="496"/>
    <d v="2025-07-04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2"/>
    <s v="ORD-2025-104974584245844CUST-2038Kabir SinghSmall BusinessEastJharkhandRanchiFurnitureChairsEco Chairs 795Second Class23686.420.16635.563652.912982.65PaidCompleted2"/>
    <s v="OK"/>
  </r>
  <r>
    <x v="497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0"/>
    <s v="ORD-2024-104984553345533CUST-1567Sneha KapoorSmall BusinessNorthUttar PradeshNoidaTechnologyAccessoriesSmart Accessories 896Second Class13106.880.22485.52028.43457.07PaidCancelled0"/>
    <s v="OK"/>
  </r>
  <r>
    <x v="498"/>
    <d v="2025-09-07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3"/>
    <s v="ORD-2025-104994590745910CUST-1190Karan MalhotraConsumerNorthPunjabLudhianaFurnitureChairsBasic Chairs 255Same Day2447.550.05850.35600.98249.37RefundedCancelled3"/>
    <s v="OK"/>
  </r>
  <r>
    <x v="499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s v="Cancelled"/>
    <n v="4"/>
    <s v="ORD-2024-105004564845652CUST-5604Rahul VermaHome OfficeNorthUttar PradeshNoidaFurnitureChairsEco Chairs 210Standard Class91110.877498.376059.071439.3PaidCancelled4"/>
    <s v="OK"/>
  </r>
  <r>
    <x v="500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n v="5"/>
    <s v="ORD-2024-105014542945434CUST-7661Sneha KapoorConsumerSouthKeralaKochiTechnologyPhonesPrime Phones 533Same Day93795.9985%34163.9128577.155586.76PaidCompleted5"/>
    <s v="OK"/>
  </r>
  <r>
    <x v="501"/>
    <d v="2024-08-11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6"/>
    <s v="ORD-2024-105024551545521CUST-3710Neha GuptaConsumerEastJharkhandRanchiOffice SuppliesArtElite Art 325Second Class63497.540.1517837.4513627.024210.43PaidCompleted6"/>
    <s v="OK"/>
  </r>
  <r>
    <x v="502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8"/>
    <s v="ORD-2024-105034538345391CUST-1534Priya MenonSmall BusinessEastOdishaBhubaneswarTechnologyCopiersPrime Copiers 557Second Class6826.930.14465.423377.11088.32PaidCompleted8"/>
    <s v="OK"/>
  </r>
  <r>
    <x v="503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7"/>
    <s v="ORD-2024-105044556345570CUST-7422Aarav SharmaConsumerSouthTamil NaduChennaiTechnologyPhonesSmart Phones 674Standard Class71681.60.110594.087160.313433.77PaidCompleted7"/>
    <s v="OK"/>
  </r>
  <r>
    <x v="504"/>
    <d v="2025-02-1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5"/>
    <s v="ORD-2025-105054570045705CUST-9693Arjun BoseCorporateWestGujaratAhmedabadOffice SuppliesArtElite Art 553Standard Class44328.12017312.4814424.222888.26PaidCompleted5"/>
    <s v="OK"/>
  </r>
  <r>
    <x v="505"/>
    <d v="2024-11-09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5"/>
    <s v="ORD-2024-105064560545610CUST-5458Neha GuptaCorporateWestMadhya PradeshIndoreOffice SuppliesArtClassic Art 339First Class92438.290.217555.6913293.24262.49PaidCancelled5"/>
    <s v="OK"/>
  </r>
  <r>
    <x v="506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0"/>
    <s v="ORD-2024-105074564145641CUST-3011Aarav SharmaSmall BusinessNorthPunjabLudhianaFurnitureFurnishingsSmart Furnishings 352First Class2669.80.11205.64842.07363.57RefundedReturned0"/>
    <s v="OK"/>
  </r>
  <r>
    <x v="507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7"/>
    <s v="ORD-2025-105084576245769CUST-1826Isha NairSmall BusinessNorthHaryanaGurugramOffice SuppliesBindersClassic Binders 602Same Day42990.420.258971.266814.352156.91PaidCompleted7"/>
    <s v="OK"/>
  </r>
  <r>
    <x v="508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95"/>
    <s v="ORD-2024-105094538245477CUST-3333Isha NairSmall BusinessNorthHaryanaGurugramTechnologyMachinesSmart Machines 853Second Class41831073244179.633144.37PaidCompleted95"/>
    <s v="OK"/>
  </r>
  <r>
    <x v="509"/>
    <d v="2025-05-12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2"/>
    <s v="ORD-2025-105104578945791CUST-7901Neha GuptaConsumerWestGujaratAhmedabadTechnologyMachinesClassic Machines 599Same Day83631.440.223241.2217220.96020.32PaidCompleted2"/>
    <s v="OK"/>
  </r>
  <r>
    <x v="510"/>
    <d v="2024-10-18T00:00:00"/>
    <d v="2024-10-21T00:00:00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3"/>
    <s v="ORD-2024-105114558345586CUST-9759Aarav SharmaConsumerSouthKarnatakaBengaluruOffice SuppliesStoragePro Storage 373Second Class24238.5108477.026884.961592.06PaidCompleted3"/>
    <s v="OK"/>
  </r>
  <r>
    <x v="511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3"/>
    <s v="ORD-2024-105124558845591CUST-7232Sneha KapoorConsumerWestMadhya PradeshIndoreFurnitureBookcasesSmart Bookcases 920Standard Class9544.270.253673.822088.151585.67PaidCompleted3"/>
    <s v="OK"/>
  </r>
  <r>
    <x v="512"/>
    <d v="2025-03-02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1"/>
    <s v="ORD-2025-105134571845719CUST-9943Isha NairCorporateSouthKeralaKochiOffice SuppliesLabelsPro Labels 849Second Class24031.450.256047.173368.792678.38PaidCompleted1"/>
    <s v="OK"/>
  </r>
  <r>
    <x v="513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5"/>
    <s v="ORD-2025-105144583545840CUST-8993Aarav SharmaCorporateSouthKeralaKochiTechnologyAccessoriesPrime Accessories 849First Class61099.490.16212.384088.461848.79PaidCompleted5"/>
    <s v="OK"/>
  </r>
  <r>
    <x v="514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4"/>
    <s v="ORD-2024-105154561445618CUST-7729Karan MalhotraHome OfficeSouthKeralaKochiTechnologyAccessoriesSmart Accessories 388Standard Class63872.940.120913.8811684.689229.2PaidCompleted4"/>
    <s v="OK"/>
  </r>
  <r>
    <x v="515"/>
    <d v="2025-04-11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n v="0"/>
    <s v="ORD-2025-105164575845758CUST-9986Rahul VermaCorporateNorthDelhiNew DelhiOffice SuppliesPaperClassic Paper 752Standard Class14458.49-0.073566.792083.411483.38PaidCompleted0"/>
    <s v="OK"/>
  </r>
  <r>
    <x v="516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6"/>
    <s v="ORD-2024-105174556345569CUST-2731Kabir SinghHome OfficeNorthDelhiNew DelhiTechnologyCopiersClassic Copiers 143Standard Class12233.1802233.181585.82647.36FailedReturned6"/>
    <s v="OK"/>
  </r>
  <r>
    <x v="517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2"/>
    <s v="ORD-2025-105184580245804CUST-4235Rahul VermaConsumerEastOdishaBhubaneswarFurnitureFurnishingsBasic Furnishings 386Second Class72123.280.211890.379234.532655.84RefundedReturned2"/>
    <s v="OK"/>
  </r>
  <r>
    <x v="518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-4"/>
    <s v="ORD-2025-105194577745773CUST-3377Diya PatelCorporateEastOdishaBhubaneswarFurnitureTablesClassic Tables 592First Class71604.130.258421.686534.471887.21PaidCancelled-4"/>
    <s v="OK"/>
  </r>
  <r>
    <x v="519"/>
    <d v="2025-03-07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122"/>
    <s v="ORD-2025-105204572345845CUST-3258Priya MenonConsumerNorthUttar PradeshNoidaFurnitureTablesPro Tables 412Standard Class44365.210.213968.678857.585111.09PendingCancelled122"/>
    <s v="OK"/>
  </r>
  <r>
    <x v="520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7"/>
    <s v="ORD-2024-105214548945496CUST-2155Aarav SharmaHome OfficeSouthKarnatakaBengaluruTechnologyMachinesPrime Machines 393Same Day11695.910.051611.11895.15715.96PaidCompleted7"/>
    <s v="OK"/>
  </r>
  <r>
    <x v="521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7"/>
    <s v="ORD-2025-105224574145748CUST-8012Diya PatelConsumerNorthPunjabLudhianaOffice SuppliesLabelsClassic Labels 776Second Class62192.110.0512495.039184.523310.51PaidCompleted7"/>
    <s v="OK"/>
  </r>
  <r>
    <x v="522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8"/>
    <s v="ORD-2025-105234571645724CUST-2917Neha GuptaSmall BusinessEastJharkhandRanchiTechnologyPhonesMax Phones 612First Class93670.54033034.8624539.838495.03PaidCompleted8"/>
    <s v="OK"/>
  </r>
  <r>
    <x v="523"/>
    <d v="2024-02-04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59"/>
    <s v="ORD-2024-105244532645385CUST-4653Kabir SinghHome OfficeWestGoaPanajiOffice SuppliesPaperBasic Paper 315Second Class22902.6305805.264654.361150.9PaidReturned59"/>
    <s v="OK"/>
  </r>
  <r>
    <x v="524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1"/>
    <s v="ORD-2024-105254562645627CUST-3311Ananya RaoCorporateWestGujaratAhmedabadFurnitureChairsBasic Chairs 333First Class94207.360.134079.6221871.3912208.23PaidCompleted1"/>
    <s v="OK"/>
  </r>
  <r>
    <x v="525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0"/>
    <s v="ORD-2024-105264558245582CUST-2924Priya MenonHome OfficeEastWest BengalKolkataFurnitureChairsPrime Chairs 215Standard Class52524.40.111359.87062.444297.36PaidCompleted0"/>
    <s v="OK"/>
  </r>
  <r>
    <x v="526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  <n v="3"/>
    <s v="ORD-2025-105274585645859CUST-7198Priya MenonConsumerEastOdishaBhubaneswarFurnitureTablesElite Tables 815Second Class4284.04908.93572.08336.85PaidCompleted3"/>
    <s v="OK"/>
  </r>
  <r>
    <x v="527"/>
    <d v="2025-01-10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268"/>
    <s v="ORD-2025-105284566745935CUST-3419Aditi SenHome OfficeNorthHaryanaGurugramOffice SuppliesPaperBasic Paper 388First Class53247.560.1513802.1310075.933726.2PaidCompleted268"/>
    <s v="OK"/>
  </r>
  <r>
    <x v="528"/>
    <d v="2024-10-07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-27"/>
    <s v="ORD-2024-105294557245545CUST-2390Diya PatelConsumerSouthTamil NaduChennaiOffice SuppliesBindersEco Binders 855Standard Class93457.090.0529558.1221302.138255.99PendingReturned-27"/>
    <s v="OK"/>
  </r>
  <r>
    <x v="529"/>
    <d v="2024-02-06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2"/>
    <s v="ORD-2024-105304532845330CUST-3362Karan MalhotraConsumerEastJharkhandRanchiFurnitureBookcasesClassic Bookcases 947Second Class91822.25016400.2512146.964253.29PaidCompleted2"/>
    <s v="OK"/>
  </r>
  <r>
    <x v="530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2"/>
    <s v="ORD-2025-105314580745809CUST-8177Rahul VermaHome OfficeSouthTamil NaduChennaiOffice SuppliesBindersEco Binders 352Standard Class91994.510.0517053.0610742.386310.68PaidCompleted2"/>
    <s v="OK"/>
  </r>
  <r>
    <x v="531"/>
    <d v="2024-08-01T00:00:00"/>
    <d v="2024-08-08T00:00:00"/>
    <s v="CUST-6357"/>
    <s v="Diya Patel"/>
    <s v="Small Business"/>
    <s v="West"/>
    <s v="Maharashtra"/>
    <s v="Mumbai"/>
    <s v="Office Supplies"/>
    <s v="Storage"/>
    <s v="Pro Storage 364"/>
    <s v=""/>
    <n v="1"/>
    <n v="442.97"/>
    <n v="0.1"/>
    <n v="398.67"/>
    <n v="311.66000000000003"/>
    <n v="87.01"/>
    <s v="Paid"/>
    <s v="Completed"/>
    <n v="7"/>
    <s v="ORD-2024-105324550545512CUST-6357Diya PatelSmall BusinessWestMaharashtraMumbaiOffice SuppliesStoragePro Storage 3641442.970.1398.67311.6687.01PaidCompleted7"/>
    <s v="OK"/>
  </r>
  <r>
    <x v="532"/>
    <d v="2025-10-05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5"/>
    <s v="ORD-2025-105334593545940CUST-7690Priya MenonCorporateEastAssamGuwahatiFurnitureTablesClassic Tables 213Second Class92089.140.0517862.159892.217969.94FailedCancelled5"/>
    <s v="OK"/>
  </r>
  <r>
    <x v="533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7"/>
    <s v="ORD-2024-105344552945536CUST-4487Isha NairHome OfficeNorthRajasthanJaipurFurnitureTablesSmart Tables 659Same Day6481.30.252165.852124.48430.45PaidCompleted7"/>
    <s v="OK"/>
  </r>
  <r>
    <x v="534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8"/>
    <s v="ORD-2025-105354577445782CUST-8204Rohan MehtaHome OfficeEastBiharPatnaTechnologyAccessoriesClassic Accessories 325Second Class43963.390.114268.211705.32562.9PendingReturned8"/>
    <s v="OK"/>
  </r>
  <r>
    <x v="535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2"/>
    <s v="ORD-2024-105364543145433CUST-1729Diya PatelSmall BusinessWestMaharashtraMumbaiTechnologyCopiersEco Copiers 243First Class34000.980.29602.357387.572214.78PaidCompleted2"/>
    <s v="OK"/>
  </r>
  <r>
    <x v="536"/>
    <d v="2025-04-10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7"/>
    <s v="ORD-2025-105374575745764CUST-4269Ananya RaoSmall BusinessWestRajasthanUdaipurFurnitureChairsElite Chairs 777First Class73788.90.2519891.7212295.767595.96FailedCancelled7"/>
    <s v="OK"/>
  </r>
  <r>
    <x v="537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8"/>
    <s v="ORD-2024-105384531345321CUST-1370Ananya RaoSmall BusinessNorthHaryanaGurugramOffice SuppliesArtClassic Art 772Same Day3676.370.051927.651460.6467.05FailedCancelled8"/>
    <s v="OK"/>
  </r>
  <r>
    <x v="538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-259"/>
    <s v="ORD-2024-105394556045301CUST-5381Diya PatelSmall BusinessEastJharkhandRanchiFurnitureTablesElite Tables 888Second Class93908.60.1529900.7924650.675250.12PaidCompleted-259"/>
    <s v="OK"/>
  </r>
  <r>
    <x v="539"/>
    <d v="2025-07-04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0"/>
    <s v="ORD-2025-105404584245842CUST-3694Mira DasSmall BusinessSouthTamil NaduChennaiFurnitureChairsClassic Chairs 666Standard Class3705.350.11904.451316.54587.91PaidCancelled0"/>
    <s v="OK"/>
  </r>
  <r>
    <x v="540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-3"/>
    <s v="ORD-2024-105414534845345CUST-7563Kabir SinghConsumerWestGujaratAhmedabadFurnitureFurnishingsBasic Furnishings 350Standard Class73852.070.221571.5917118.074453.52PaidCompleted-3"/>
    <s v="OK"/>
  </r>
  <r>
    <x v="541"/>
    <d v="2025-08-07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-29"/>
    <s v="ORD-2025-105424587645847CUST-4188Sneha KapoorConsumerWestMaharashtraMumbaiTechnologyCopiersElite Copiers 831Same Day32880.5608641.685747.092894.59PaidReturned-29"/>
    <s v="OK"/>
  </r>
  <r>
    <x v="542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6"/>
    <s v="ORD-2024-105434555245558CUST-9376Rahul VermaHome OfficeSouthKeralaKochiFurnitureBookcasesEco Bookcases 759Second Class34067.620.29988.538368.241394.05PaidCancelled6"/>
    <s v="OK"/>
  </r>
  <r>
    <x v="543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6"/>
    <s v="ORD-2024-105444548745493CUST-9094Mira DasConsumerEastBiharPatnaTechnologyCopiersMax Copiers 440Same Day1492.670.15418.77313.72105.05PaidCompleted6"/>
    <s v="OK"/>
  </r>
  <r>
    <x v="544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7"/>
    <s v="ORD-2025-105454568645693CUST-2366Ananya RaoConsumerSouthKeralaKochiOffice SuppliesArtSmart Art 201Same Day83643.620.2521861.7218464.343397.38PaidCancelled7"/>
    <s v="OK"/>
  </r>
  <r>
    <x v="545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3"/>
    <s v="ORD-2024-105464543945442CUST-7168Kabir SinghSmall BusinessEastJharkhandRanchiOffice SuppliesStorageClassic Storage 755Same Day72900.860.1517260.1213513.513746.61PaidCompleted3"/>
    <s v="OK"/>
  </r>
  <r>
    <x v="546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8"/>
    <s v="ORD-2025-105474588345891CUST-8157Arjun BoseCorporateWestGujaratAhmedabadOffice SuppliesPaperPrime Paper 143First Class52567.370.1510911.326966.444395.17PaidCompleted8"/>
    <s v="OK"/>
  </r>
  <r>
    <x v="547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7"/>
    <s v="ORD-2024-105484542845435CUST-9146Neha GuptaSmall BusinessNorthUttar PradeshNoidaTechnologyCopiersMax Copiers 607Standard Class93722.090.130148.9325155.074993.86PaidCompleted7"/>
    <s v="OK"/>
  </r>
  <r>
    <x v="548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0"/>
    <s v="ORD-2024-105494544145441CUST-5129Rohan MehtaCorporateEastBiharPatnaFurnitureBookcasesPrime Bookcases 402Same Day11072.0101072.01852.62219.39PendingCancelled0"/>
    <s v="OK"/>
  </r>
  <r>
    <x v="549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2"/>
    <s v="ORD-2025-105504594145943CUST-6028Mira DasCorporateSouthTelanganaHyderabadOffice SuppliesArtPro Art 287Second Class33804.270.110271.538272.241999.29PaidCompleted2"/>
    <s v="OK"/>
  </r>
  <r>
    <x v="550"/>
    <d v="2024-02-08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184"/>
    <s v="ORD-2024-105514533045514CUST-8687Mira DasHome OfficeEastOdishaBhubaneswarTechnologyAccessoriesMax Accessories 591Standard Class62126.440.210206.916764.533442.38PaidCompleted184"/>
    <s v="OK"/>
  </r>
  <r>
    <x v="551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0"/>
    <s v="ORD-2024-105524534945349CUST-8172Sneha KapoorConsumerEastJharkhandRanchiFurnitureChairsElite Chairs 314Second Class33148.090.158027.635496.092531.54PaidCompleted0"/>
    <s v="OK"/>
  </r>
  <r>
    <x v="552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n v="6"/>
    <s v="ORD-2025-105534568145687CUST-8861Ananya RaoCorporateEastWest BengalKolkataTechnologyCopiersPro Copiers 246Standard Class8312.5370%1875.181579.17296.01PaidCompleted6"/>
    <s v="OK"/>
  </r>
  <r>
    <x v="553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3"/>
    <s v="ORD-2025-105544577245775CUST-9241Aarav SharmaSmall BusinessWestGujaratAhmedabadOffice SuppliesStoragePro Storage 128First Class91294.110.258735.246620.072115.17PaidCompleted3"/>
    <s v="OK"/>
  </r>
  <r>
    <x v="554"/>
    <d v="2024-10-12T00:00:00"/>
    <d v="2024-10-17T00:00:00"/>
    <s v="CUST-2126"/>
    <s v="Arjun Bose"/>
    <s v="Consumer"/>
    <s v="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5"/>
    <s v="ORD-2024-105554557745582CUST-2126Arjun BoseConsumerJharkhandRanchiFurnitureFurnishingsPrime Furnishings 892Standard Class41071.220.054070.642831.621239.02PaidCompleted5"/>
    <s v="OK"/>
  </r>
  <r>
    <x v="555"/>
    <d v="2025-04-02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-51"/>
    <s v="ORD-2025-105564574945698CUST-7513Ananya RaoSmall BusinessSouthTelanganaHyderabadOffice SuppliesStoragePrime Storage 689Standard Class61042.80.055943.963604.142339.82PaidCompleted-51"/>
    <s v="OK"/>
  </r>
  <r>
    <x v="556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6"/>
    <s v="ORD-2024-105574546645472CUST-1992Neha GuptaConsumerNorthHaryanaGurugramFurnitureTablesClassic Tables 769First Class14426.6604426.663035.21816.23PaidReturned6"/>
    <s v="OK"/>
  </r>
  <r>
    <x v="557"/>
    <d v="2024-05-08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6"/>
    <s v="ORD-2024-105584542045426CUST-8848Vikram IyerHome OfficeNorthHaryanaGurugramTechnologyPhonesPrime Phones 503First Class93769.460.0532228.8824971.367257.52PaidCancelled6"/>
    <s v="OK"/>
  </r>
  <r>
    <x v="558"/>
    <d v="2025-09-04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0"/>
    <s v="ORD-2025-105594590445904CUST-9368Aditi SenCorporateNorthPunjabLudhianaTechnologyMachinesBasic Machines 136First Class83079.950.219711.6814461.85249.88PaidCompleted0"/>
    <s v="OK"/>
  </r>
  <r>
    <x v="559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7"/>
    <s v="ORD-2025-105604593045937CUST-6797Diya PatelCorporateEastBiharPatnaTechnologyCopiersBasic Copiers 512Second Class53277.820.114750.199482.585267.61PaidReturned7"/>
    <s v="OK"/>
  </r>
  <r>
    <x v="560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6"/>
    <s v="ORD-2024-105614530745313CUST-9333Arjun BoseConsumerWestGoaPanajiOffice SuppliesStorageSmart Storage 767Standard Class4282.5301130.12848.62281.5PaidCancelled6"/>
    <s v="OK"/>
  </r>
  <r>
    <x v="561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4"/>
    <s v="ORD-2025-105624585245856CUST-6654Aditi SenConsumerNorthPunjabLudhianaTechnologyCopiersEco Copiers 954First Class4725.2202900.882391.85509.03PendingReturned4"/>
    <s v="OK"/>
  </r>
  <r>
    <x v="562"/>
    <d v="2024-05-10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6"/>
    <s v="ORD-2024-105634542245428CUST-8622Karan MalhotraConsumerNorthPunjabLudhianaOffice SuppliesBindersElite Binders 143Same Day7121.540.2680.62463.49217.13FailedReturned6"/>
    <s v="OK"/>
  </r>
  <r>
    <x v="563"/>
    <d v="2024-05-06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213"/>
    <s v="ORD-2024-105644541845631CUST-8776Arjun BoseCorporateWestGoaPanajiFurnitureTablesClassic Tables 560Standard Class9790.970.25694.984618.331076.65PendingCancelled213"/>
    <s v="OK"/>
  </r>
  <r>
    <x v="564"/>
    <d v="2024-11-10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4"/>
    <s v="ORD-2024-105654560645610CUST-9100Sneha KapoorCorporateSouthAndhra PradeshVijayawadaFurnitureTablesBasic Tables 759First Class2921.340.21474.14968.46505.68PaidCompleted4"/>
    <s v="OK"/>
  </r>
  <r>
    <x v="565"/>
    <d v="2025-08-07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6"/>
    <s v="ORD-2025-105664587645882CUST-5601Mira DasCorporateNorthDelhiNew DelhiTechnologyPhonesPrime Phones 564Standard Class61921.860.29224.937005.22219.73RefundedCancelled6"/>
    <s v="OK"/>
  </r>
  <r>
    <x v="566"/>
    <d v="2024-08-11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8"/>
    <s v="ORD-2024-105674551545523CUST-5246Sneha KapoorSmall BusinessWestMaharashtraMumbaiOffice SuppliesPaperSmart Paper 807Same Day22617.890.14712.23851.91860.29FailedReturned8"/>
    <s v="OK"/>
  </r>
  <r>
    <x v="567"/>
    <d v="2024-02-06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239"/>
    <s v="ORD-2024-105684532845567CUST-3128Arjun BoseHome OfficeNorthUttar PradeshNoidaFurnitureFurnishingsPro Furnishings 108Same Day11374.060.051305.36731.89573.47PaidCompleted239"/>
    <s v="OK"/>
  </r>
  <r>
    <x v="568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3"/>
    <s v="ORD-2024-105694531245315CUST-4604Kabir SinghCorporateNorthPunjabLudhianaTechnologyMachinesClassic Machines 522Same Day13806.30.252854.731968.12886.61PaidCompleted3"/>
    <s v="OK"/>
  </r>
  <r>
    <x v="569"/>
    <d v="2025-09-08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2"/>
    <s v="ORD-2025-105704590845910CUST-2586Rahul VermaHome OfficeWestMaharashtraMumbaiFurnitureFurnishingsElite Furnishings 822Standard Class63251.170.2514630.2611906.362723.9RefundedReturned2"/>
    <s v="OK"/>
  </r>
  <r>
    <x v="570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4"/>
    <s v="ORD-2025-105714588745891CUST-6585Arjun BoseConsumerEastJharkhandRanchiFurnitureFurnishingsMax Furnishings 647Second Class33946.440.258879.496344.572534.92FailedReturned4"/>
    <s v="OK"/>
  </r>
  <r>
    <x v="571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381.45"/>
    <n v="13240.21"/>
    <n v="8141.24"/>
    <s v="Failed"/>
    <s v="Returned"/>
    <n v="4"/>
    <s v="ORD-2025-105724569845702CUST-3425Priya MenonSmall BusinessNorthUttar PradeshNoidaTechnologyPhonesPrime Phones 89554276.29021381.4513240.218141.24FailedReturned4"/>
    <s v="Review Required"/>
  </r>
  <r>
    <x v="572"/>
    <d v="2024-01-02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243"/>
    <s v="ORD-2024-105734529345536CUST-8633Diya PatelCorporateNorthDelhiNew DelhiTechnologyPhonesEco Phones 368Standard Class3739.560.21774.941007.4767.54PaidCompleted243"/>
    <s v="OK"/>
  </r>
  <r>
    <x v="573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4"/>
    <s v="ORD-2025-105744592245926CUST-8243Isha NairConsumerSouthAndhra PradeshVijayawadaTechnologyPhonesPro Phones 644Standard Class1573.650573.65322.67250.98PaidCompleted4"/>
    <s v="OK"/>
  </r>
  <r>
    <x v="574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5"/>
    <s v="ORD-2024-105754534245347CUST-9139Diya PatelHome OfficeNorthPunjabLudhianaTechnologyMachinesSmart Machines 566Standard Class41355.805423.24072.441350.76PaidCompleted5"/>
    <s v="OK"/>
  </r>
  <r>
    <x v="575"/>
    <d v="2025-03-11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3"/>
    <s v="ORD-2025-105764572745730CUST-5496Sneha KapoorHome OfficeSouthKeralaKochiFurnitureFurnishingsElite Furnishings 173Same Day41244.820.23983.423174.91808.51FailedReturned3"/>
    <s v="OK"/>
  </r>
  <r>
    <x v="576"/>
    <d v="2024-02-17T00:00:00"/>
    <d v="2024-02-23T00:00:00"/>
    <s v="CUST-2228"/>
    <s v="Rohan Mehta"/>
    <s v="Home Office"/>
    <s v="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6"/>
    <s v="ORD-2024-105774533945345CUST-2228Rohan MehtaHome OfficeBiharPatnaOffice SuppliesBindersSmart Binders 417Standard Class92614.46023530.1419537.793992.35RefundedReturned6"/>
    <s v="OK"/>
  </r>
  <r>
    <x v="577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6"/>
    <s v="ORD-2025-105784589745903CUST-4151Priya MenonCorporateWestMadhya PradeshIndoreFurnitureFurnishingsSmart Furnishings 714Standard Class7268.4501879.151134.9744.25PaidCompleted6"/>
    <s v="OK"/>
  </r>
  <r>
    <x v="578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2"/>
    <s v="ORD-2024-105794534345345CUST-4900Neha GuptaSmall BusinessWestGujaratAhmedabadTechnologyCopiersElite Copiers 682First Class62633.650.0515011.819660.365351.45PaidCompleted2"/>
    <s v="OK"/>
  </r>
  <r>
    <x v="579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5"/>
    <s v="ORD-2024-105804546245467CUST-9617Aarav SharmaSmall BusinessSouthTamil NaduChennaiOffice SuppliesStoragePro Storage 482Same Day13202.4103202.412608.44593.97PaidCompleted5"/>
    <s v="OK"/>
  </r>
  <r>
    <x v="580"/>
    <d v="2025-06-03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-82"/>
    <s v="ORD-2025-105814581145729CUST-7958Kabir SinghConsumerSouthKeralaKochiFurnitureChairsPro Chairs 888Standard Class3163.720.15417.49261.67155.82FailedReturned-82"/>
    <s v="OK"/>
  </r>
  <r>
    <x v="581"/>
    <d v="2025-08-09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1"/>
    <s v="ORD-2025-105824587845879CUST-9931Neha GuptaConsumerNorthDelhiNew DelhiOffice SuppliesArtClassic Art 611Second Class44080.95016323.89965.796358.01RefundedReturned1"/>
    <s v="OK"/>
  </r>
  <r>
    <x v="582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5"/>
    <s v="ORD-2024-105834558045585CUST-2088Ananya RaoConsumerEastOdishaBhubaneswarOffice SuppliesArtBasic Art 174First Class5671.2403356.22205.721150.48PendingReturned5"/>
    <s v="OK"/>
  </r>
  <r>
    <x v="583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"/>
    <s v="ORD-2024-105844535045350CUST-1686Rohan MehtaSmall BusinessEastWest BengalKolkataOffice SuppliesStorageClassic Storage 451First Class12626.840.22101.471217.83883.64FailedReturned0"/>
    <s v="OK"/>
  </r>
  <r>
    <x v="584"/>
    <d v="2024-08-04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65"/>
    <s v="ORD-2024-105854550845573CUST-4894Vikram IyerConsumerEastBiharPatnaOffice SuppliesArtPro Art 172Same Day1984.930.15837.19583.79253.4PendingReturned65"/>
    <s v="OK"/>
  </r>
  <r>
    <x v="585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3"/>
    <s v="ORD-2025-105864583045833CUST-5201Diya PatelSmall BusinessWestMaharashtraMumbaiTechnologyPhonesPrime Phones 744First Class83453.66027629.2822026.485602.8PaidCompleted3"/>
    <s v="OK"/>
  </r>
  <r>
    <x v="586"/>
    <d v="2025-12-04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-236"/>
    <s v="ORD-2025-105874599545759CUST-8626Mira DasHome OfficeNorthPunjabLudhianaOffice SuppliesBindersPrime Binders 249Second Class71334.20.27471.526184.321287.2PaidCompleted-236"/>
    <s v="OK"/>
  </r>
  <r>
    <x v="587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8"/>
    <s v="ORD-2025-105884586145869CUST-1013Kabir SinghHome OfficeWestMadhya PradeshIndoreTechnologyAccessoriesEco Accessories 948First Class14253.840.153615.762951.52664.24RefundedCancelled8"/>
    <s v="OK"/>
  </r>
  <r>
    <x v="588"/>
    <d v="2025-03-11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4"/>
    <s v="ORD-2025-105894572745731CUST-3601Aarav SharmaHome OfficeSouthKarnatakaBengaluruTechnologyAccessoriesClassic Accessories 458Second Class84446.360.132013.7920896.8811116.91RefundedCancelled4"/>
    <s v="OK"/>
  </r>
  <r>
    <x v="589"/>
    <d v="2024-12-06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6"/>
    <s v="ORD-2024-105904563245638CUST-7846Rohan MehtaCorporateNorthUttar PradeshNoidaTechnologyPhonesMax Phones 318First Class3524.7501574.251326.12248.13PaidCompleted6"/>
    <s v="OK"/>
  </r>
  <r>
    <x v="590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0"/>
    <s v="ORD-2024-105914544145441CUST-3433Aarav SharmaHome OfficeNorthDelhiNew DelhiFurnitureChairsElite Chairs 372Same Day63430.35020582.115897.654684.45PendingCancelled0"/>
    <s v="OK"/>
  </r>
  <r>
    <x v="591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2"/>
    <s v="ORD-2024-105924534445346CUST-2423Sneha KapoorConsumerSouthKarnatakaBengaluruTechnologyCopiersEco Copiers 324First Class33545.08010635.246031.884603.36FailedReturned2"/>
    <s v="OK"/>
  </r>
  <r>
    <x v="592"/>
    <d v="2024-04-03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-25"/>
    <s v="ORD-2024-105934538545360CUST-3559Mira DasConsumerEastWest BengalKolkataTechnologyAccessoriesClassic Accessories 131Same Day84401.410.1529929.5922436.037493.56PaidCompleted-25"/>
    <s v="OK"/>
  </r>
  <r>
    <x v="593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2"/>
    <s v="ORD-2025-105944592745929CUST-2917Arjun BoseHome OfficeNorthUttar PradeshNoidaFurnitureTablesEco Tables 550Second Class94100.110.2527675.7415571.0812104.66PaidCompleted2"/>
    <s v="OK"/>
  </r>
  <r>
    <x v="594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2"/>
    <s v="ORD-2024-105954555445556CUST-6850Karan MalhotraSmall BusinessEastWest BengalKolkataFurnitureChairsBasic Chairs 932First Class33981.76011945.289700.312244.97PaidCompleted2"/>
    <s v="OK"/>
  </r>
  <r>
    <x v="595"/>
    <d v="2025-02-11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5"/>
    <s v="ORD-2025-105964569945704CUST-5566Mira DasCorporateNorthUttar PradeshNoidaTechnologyPhonesClassic Phones 294First Class81825.560.113144.0397643380.03PaidCompleted5"/>
    <s v="OK"/>
  </r>
  <r>
    <x v="596"/>
    <d v="2024-04-10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6"/>
    <s v="ORD-2024-105974539245398CUST-2593Aditi SenConsumerSouthKeralaKochiFurnitureChairsElite Chairs 700Second Class92723.260.2518382.0113108.25273.81PaidCompleted6"/>
    <s v="OK"/>
  </r>
  <r>
    <x v="597"/>
    <d v="2025-07-08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0"/>
    <s v="ORD-2025-105984584645846CUST-6957Aditi SenConsumerSouthTelanganaHyderabadTechnologyCopiersPrime Copiers 969Same Day9274.880.251855.441262.74592.7PaidCompleted0"/>
    <s v="OK"/>
  </r>
  <r>
    <x v="598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  <s v="ORD-2024-105994552145528CUST-8498Ananya RaoCorporateEastWest BengalKolkataTechnologyCopiersEco Copiers 268Same Day31490.690.253354.052672.67681.38PaidCompleted7"/>
    <s v="OK"/>
  </r>
  <r>
    <x v="599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2"/>
    <s v="ORD-2024-106004552345525CUST-2612Arjun BoseConsumerNorthPunjabLudhianaTechnologyPhonesPro Phones 588First Class31103.540.252482.971621.72861.25PaidCompleted2"/>
    <s v="OK"/>
  </r>
  <r>
    <x v="600"/>
    <d v="2025-05-03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  <n v="-52"/>
    <s v="ORD-2025-106014578045728CUST-6013Ananya RaoCorporateWestMadhya PradeshIndoreOffice SuppliesStoragePrime Storage 432Same Day33682.7511048.259062.721985.53PaidCompleted-52"/>
    <s v="OK"/>
  </r>
  <r>
    <x v="601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5"/>
    <s v="ORD-2024-106024531745322CUST-8289Ananya RaoHome OfficeEastWest BengalKolkataOffice SuppliesPaperBasic Paper 452Second Class51615.030.26460.123604.032856.09PaidCompleted5"/>
    <s v="OK"/>
  </r>
  <r>
    <x v="602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7"/>
    <s v="ORD-2024-106034558845595CUST-5668Aarav SharmaConsumerEastJharkhandRanchiTechnologyCopiersMax Copiers 477Second Class93423.820.1526192.2220795.555396.67PaidCompleted7"/>
    <s v="OK"/>
  </r>
  <r>
    <x v="603"/>
    <d v="2025-01-03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302"/>
    <s v="ORD-2025-106044566045962CUST-5808Vikram IyerCorporateEastBiharPatnaTechnologyAccessoriesPrime Accessories 300First Class82574.290.0519564.611154.598410.01PendingCancelled302"/>
    <s v="OK"/>
  </r>
  <r>
    <x v="604"/>
    <d v="2025-05-02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-85"/>
    <s v="ORD-2025-106054577945694CUST-4526Ananya RaoConsumerWestMadhya PradeshIndoreOffice SuppliesBindersMax Binders 547Same Day31076.303228.91853.231375.67PaidCompleted-85"/>
    <s v="OK"/>
  </r>
  <r>
    <x v="605"/>
    <d v="2025-07-09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n v="4"/>
    <s v="ORD-2025-106064584745851CUST-4447Kabir SinghCorporateWestGoaPanajiFurnitureFurnishingsPro Furnishings 267Second Class51680.0185%7560.046448.051111.99PaidCancelled4"/>
    <s v="OK"/>
  </r>
  <r>
    <x v="606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6"/>
    <s v="ORD-2025-106074571045716CUST-2698Rahul VermaHome OfficeWestMadhya PradeshIndoreTechnologyCopiersMax Copiers 520Same Day33890.810.258754.326238.92515.42PaidCompleted6"/>
    <s v="OK"/>
  </r>
  <r>
    <x v="607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6"/>
    <s v="ORD-2025-106084570445710CUST-6297Sneha KapoorHome OfficeEastBiharPatnaOffice SuppliesStorageMax Storage 424Same Day5954.670.154057.352862.031195.32PaidCompleted6"/>
    <s v="OK"/>
  </r>
  <r>
    <x v="608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2"/>
    <s v="ORD-2024-106094546445466CUST-7690Karan MalhotraHome OfficeWestGoaPanajiFurnitureFurnishingsElite Furnishings 706Second Class92153.75019383.7511667.437716.32PaidCompleted2"/>
    <s v="OK"/>
  </r>
  <r>
    <x v="609"/>
    <d v="2025-01-08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327"/>
    <s v="ORD-2025-106104566545992CUST-4380Sneha KapoorHome OfficeSouthKarnatakaBengaluruFurnitureChairsPro Chairs 908Standard Class74337.48030362.3625065.45296.96PaidCompleted327"/>
    <s v="OK"/>
  </r>
  <r>
    <x v="610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"/>
    <s v="ORD-2024-106114543245432CUST-2779Karan MalhotraHome OfficeWestMadhya PradeshIndoreFurnitureChairsPro Chairs 712Standard Class13032.950.12729.651715.361014.29PaidCompleted0"/>
    <s v="OK"/>
  </r>
  <r>
    <x v="611"/>
    <d v="2025-08-07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-23"/>
    <s v="ORD-2025-106124587645853CUST-6108Ananya RaoSmall BusinessNorthRajasthanJaipurOffice SuppliesBindersMax Binders 785Same Day8655.280.14718.023908.23809.79PaidCompleted-23"/>
    <s v="OK"/>
  </r>
  <r>
    <x v="612"/>
    <d v="2025-04-06T00:00:00"/>
    <d v="2025-04-13T00:00:00"/>
    <s v="CUST-5663"/>
    <s v="Aditi Sen"/>
    <s v="Consumer"/>
    <s v="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7"/>
    <s v="ORD-2025-106134575345760CUST-5663Aditi SenConsumerOdishaBhubaneswarTechnologyPhonesElite Phones 239Standard Class13844.0103844.012195.791648.22PaidCompleted7"/>
    <s v="OK"/>
  </r>
  <r>
    <x v="613"/>
    <d v="2024-10-05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5"/>
    <s v="ORD-2024-106144557045575CUST-9311Diya PatelHome OfficeWestGujaratAhmedabadTechnologyMachinesBasic Machines 413Same Day93361.30.2522688.7814672.418016.37PaidCompleted5"/>
    <s v="OK"/>
  </r>
  <r>
    <x v="614"/>
    <d v="2024-11-02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-257"/>
    <s v="ORD-2024-106154559845341CUST-8154Ananya RaoHome OfficeSouthTelanganaHyderabadFurnitureChairsElite Chairs 140Standard Class83398.320.2520389.9216661.083728.84RefundedCancelled-257"/>
    <s v="OK"/>
  </r>
  <r>
    <x v="615"/>
    <d v="2024-10-04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3"/>
    <s v="ORD-2024-106164556945572CUST-4462Rahul VermaCorporateSouthKeralaKochiOffice SuppliesArtBasic Art 771Second Class23144.380.15904.574337.791322.09PaidCompleted3"/>
    <s v="OK"/>
  </r>
  <r>
    <x v="616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3"/>
    <s v="ORD-2024-106174552045523CUST-4660Kabir SinghConsumerSouthTelanganaHyderabadOffice SuppliesPaperPrime Paper 664Standard Class63925.550.218842.6411840.587002.06PaidCompleted3"/>
    <s v="OK"/>
  </r>
  <r>
    <x v="617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1"/>
    <s v="ORD-2024-106184556445565CUST-9002Mira DasHome OfficeSouthTelanganaHyderabadTechnologyPhonesPro Phones 226Standard Class92741.91024677.1920350.854326.34PaidCompleted1"/>
    <s v="OK"/>
  </r>
  <r>
    <x v="618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7"/>
    <s v="ORD-2024-106194549645503CUST-1057Kabir SinghCorporateNorthRajasthanJaipurFurnitureTablesBasic Tables 684Same Day91870.110.2512623.2410540.82082.44FailedCancelled7"/>
    <s v="OK"/>
  </r>
  <r>
    <x v="619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5"/>
    <s v="ORD-2024-106204561845623CUST-9596Priya MenonCorporateSouthTamil NaduChennaiOffice SuppliesBindersPrime Binders 938First Class14251.260.23401.012917.54483.47RefundedReturned5"/>
    <s v="OK"/>
  </r>
  <r>
    <x v="620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3"/>
    <s v="ORD-2024-106214552245525CUST-6947Vikram IyerConsumerNorthUttar PradeshNoidaTechnologyMachinesClassic Machines 337Standard Class9734.3406609.064946.781662.28PaidCompleted3"/>
    <s v="OK"/>
  </r>
  <r>
    <x v="621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  <n v="-169"/>
    <s v="ORD-2024-106224562445455CUST-7236Aditi SenConsumerWestMaharashtraMumbaiFurnitureChairsMax Chairs 748Same Day51092.845464.23318.092146.11PaidCompleted-169"/>
    <s v="OK"/>
  </r>
  <r>
    <x v="622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8"/>
    <s v="ORD-2025-106234568645694CUST-1127Vikram IyerConsumerEastBiharPatnaOffice SuppliesStorageBasic Storage 934Standard Class42759.010.0510484.246680.153804.09PaidCompleted8"/>
    <s v="OK"/>
  </r>
  <r>
    <x v="623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6"/>
    <s v="ORD-2024-106244551245518CUST-6262Vikram IyerHome OfficeNorthPunjabLudhianaOffice SuppliesStoragePro Storage 509Second Class81359.190.0510329.847512.222817.62PaidCompleted6"/>
    <s v="OK"/>
  </r>
  <r>
    <x v="624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2"/>
    <s v="ORD-2024-106254532145323CUST-5070Neha GuptaHome OfficeEastAssamGuwahatiFurnitureChairsPrime Chairs 765First Class24451.030.058456.965462.852994.11PaidCompleted2"/>
    <s v="OK"/>
  </r>
  <r>
    <x v="625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6"/>
    <s v="ORD-2024-106264564145647CUST-7946Diya PatelCorporateWestRajasthanUdaipurFurnitureChairsElite Chairs 358Same Day3527.670.21266.41983.92282.49PaidCompleted6"/>
    <s v="OK"/>
  </r>
  <r>
    <x v="626"/>
    <d v="2025-04-06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62"/>
    <s v="ORD-2025-106274575345815CUST-1793Sneha KapoorHome OfficeEastAssamGuwahatiTechnologyMachinesElite Machines 971Standard Class81434.13011473.048931.332541.71PendingReturned62"/>
    <s v="OK"/>
  </r>
  <r>
    <x v="627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8"/>
    <s v="ORD-2025-106284570145709CUST-8839Karan MalhotraSmall BusinessSouthKeralaKochiTechnologyPhonesMax Phones 825Second Class22360.020.154012.033142.92869.11PendingCancelled8"/>
    <s v="OK"/>
  </r>
  <r>
    <x v="628"/>
    <d v="2025-10-05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7"/>
    <s v="ORD-2025-106294593545942CUST-6725Ananya RaoHome OfficeEastJharkhandRanchiTechnologyAccessoriesEco Accessories 933Same Day7806.670.055364.364391.29973.07PaidCompleted7"/>
    <s v="OK"/>
  </r>
  <r>
    <x v="629"/>
    <d v="2025-09-10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4"/>
    <s v="ORD-2025-106304591045914CUST-3793Arjun BoseHome OfficeWestGujaratAhmedabadFurnitureTablesMax Tables 908Same Day34198.460.1510706.075927.14778.97PaidCompleted4"/>
    <s v="OK"/>
  </r>
  <r>
    <x v="630"/>
    <d v="2024-04-09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1"/>
    <s v="ORD-2024-106314539145392CUST-6075Priya MenonCorporateEastAssamGuwahatiOffice SuppliesPaperElite Paper 239Standard Class43047.050.110969.389254.461714.92PaidCompleted1"/>
    <s v="OK"/>
  </r>
  <r>
    <x v="631"/>
    <d v="2024-04-10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5"/>
    <s v="ORD-2024-106324539245397CUST-6381Aarav SharmaHome OfficeWestRajasthanUdaipurFurnitureChairsEco Chairs 452Standard Class84362.480.131409.8622523.548886.32PaidCompleted5"/>
    <s v="OK"/>
  </r>
  <r>
    <x v="632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  <s v="ORD-2025-106334576245763CUST-4593Sneha KapoorSmall BusinessSouthKarnatakaBengaluruFurnitureFurnishingsSmart Furnishings 721First Class52850.53014252.6511558.312694.34PaidCompleted1"/>
    <s v="OK"/>
  </r>
  <r>
    <x v="633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2"/>
    <s v="ORD-2025-106344576545767CUST-5043Aarav SharmaSmall BusinessSouthTamil NaduChennaiTechnologyAccessoriesBasic Accessories 729Second Class11626.080.151382.17810.03572.14PaidCompleted2"/>
    <s v="OK"/>
  </r>
  <r>
    <x v="634"/>
    <d v="2025-01-1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1"/>
    <s v="ORD-2025-106354566845669CUST-4722Aditi SenConsumerSouthTelanganaHyderabadFurnitureChairsClassic Chairs 220Second Class42427.150.059223.175103.74119.47PaidCompleted1"/>
    <s v="OK"/>
  </r>
  <r>
    <x v="635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5"/>
    <s v="ORD-2024-106364543245437CUST-7931Mira DasCorporateSouthAndhra PradeshVijayawadaFurnitureChairsMax Chairs 305Same Day73122.850.2516394.9610404.175990.79PaidCompleted5"/>
    <s v="OK"/>
  </r>
  <r>
    <x v="636"/>
    <d v="2024-10-02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7"/>
    <s v="ORD-2024-106374556745574CUST-7221Ananya RaoConsumerSouthTamil NaduChennaiOffice SuppliesPaperSmart Paper 872Standard Class81910.310.1512990.1110200.82789.31PaidCompleted7"/>
    <s v="OK"/>
  </r>
  <r>
    <x v="637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0"/>
    <s v="ORD-2024-106384543845438CUST-2594Rahul VermaSmall BusinessWestGoaPanajiTechnologyCopiersMax Copiers 994First Class23192.470.25107.953133.081974.87PaidCompleted0"/>
    <s v="OK"/>
  </r>
  <r>
    <x v="638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5"/>
    <s v="ORD-2024-106394531745322CUST-2111Karan MalhotraCorporateSouthKeralaKochiOffice SuppliesStoragePro Storage 744Second Class33224.320.27738.374626.853111.52FailedReturned5"/>
    <s v="OK"/>
  </r>
  <r>
    <x v="639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4"/>
    <s v="ORD-2024-106404565345657CUST-6829Isha NairSmall BusinessEastOdishaBhubaneswarFurnitureChairsElite Chairs 744Second Class11594.70.051514.961046.17468.79PaidCompleted4"/>
    <s v="OK"/>
  </r>
  <r>
    <x v="640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3"/>
    <s v="ORD-2025-106414567145674CUST-5061Vikram IyerConsumerWestGoaPanajiOffice SuppliesStorageBasic Storage 973First Class11584.120.21267.3923.53343.77PaidCompleted3"/>
    <s v="OK"/>
  </r>
  <r>
    <x v="641"/>
    <d v="2025-04-09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5"/>
    <s v="ORD-2025-106424575645761CUST-7915Karan MalhotraConsumerNorthDelhiNew DelhiFurnitureFurnishingsSmart Furnishings 783Same Day23202.8706405.743561.872843.87PaidCompleted5"/>
    <s v="OK"/>
  </r>
  <r>
    <x v="642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2"/>
    <s v="ORD-2024-106434553345535CUST-1940Isha NairHome OfficeEastAssamGuwahatiOffice SuppliesBindersPrime Binders 287Second Class91275.210.258607.675337.643270.03FailedReturned2"/>
    <s v="OK"/>
  </r>
  <r>
    <x v="643"/>
    <d v="2024-05-02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-79"/>
    <s v="ORD-2024-106444541445335CUST-1986Aarav SharmaHome OfficeNorthUttar PradeshNoidaOffice SuppliesLabelsElite Labels 654Standard Class83871.180.1526324.0216277.9610046.06FailedReturned-79"/>
    <s v="OK"/>
  </r>
  <r>
    <x v="644"/>
    <d v="2025-04-10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7"/>
    <s v="ORD-2025-106454575745764CUST-5549Vikram IyerConsumerEastWest BengalKolkataFurnitureChairsPro Chairs 812Standard Class43750.020.0514250.0810914.923335.16PaidCompleted7"/>
    <s v="OK"/>
  </r>
  <r>
    <x v="645"/>
    <d v="2024-01-04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241"/>
    <s v="ORD-2024-106464529545536CUST-2314Kabir SinghConsumerEastBiharPatnaFurnitureChairsBasic Chairs 480Second Class62423.610.113087.497608.895133.22PaidCompleted241"/>
    <s v="OK"/>
  </r>
  <r>
    <x v="646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6"/>
    <s v="ORD-2024-106474555345559CUST-6360Vikram IyerSmall BusinessEastJharkhandRanchiTechnologyMachinesElite Machines 955First Class3729.140.251640.571136.98503.59PaidCompleted6"/>
    <s v="OK"/>
  </r>
  <r>
    <x v="647"/>
    <d v="2025-01-01T00:00:00"/>
    <d v="2025-09-01T00:00:00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243"/>
    <s v="ORD-2025-106484565845901CUST-9942Rohan MehtaSmall BusinessNorthPunjabLudhianaOffice SuppliesArtPrime Art 461First Class82123.810.1514441.9110872.893569.02PaidCompleted243"/>
    <s v="OK"/>
  </r>
  <r>
    <x v="648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3"/>
    <s v="ORD-2024-106494540345406CUST-1808Neha GuptaSmall BusinessSouthAndhra PradeshVijayawadaOffice SuppliesArtPrime Art 301Same Day9703.590.25065.853517.231548.62FailedReturned3"/>
    <s v="OK"/>
  </r>
  <r>
    <x v="649"/>
    <d v="2025-08-11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8"/>
    <s v="ORD-2025-106504588045888CUST-7277Kabir SinghSmall BusinessSouthKeralaKochiTechnologyAccessoriesClassic Accessories 354Standard Class42258.960.256776.883836.242940.64PaidCompleted8"/>
    <s v="OK"/>
  </r>
  <r>
    <x v="650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8"/>
    <s v="ORD-2024-106514539545403CUST-7744Aarav SharmaHome OfficeEastBiharPatnaTechnologyAccessoriesBasic Accessories 210Same Day72648.760.1515760.129931.535828.59FailedReturned8"/>
    <s v="OK"/>
  </r>
  <r>
    <x v="651"/>
    <d v="2025-08-06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33"/>
    <s v="ORD-2025-106524587545908CUST-2660Mira DasSmall BusinessSouthAndhra PradeshVijayawadaOffice SuppliesPaperSmart Paper 364Second Class3598.5501795.65996.72798.93PaidCompleted33"/>
    <s v="OK"/>
  </r>
  <r>
    <x v="652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4"/>
    <s v="ORD-2025-106534573345737CUST-8177Sneha KapoorConsumerNorthUttar PradeshNoidaOffice SuppliesBindersSmart Binders 999Standard Class54320.590.1518362.5111133.977228.54PaidCompleted4"/>
    <s v="OK"/>
  </r>
  <r>
    <x v="653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3"/>
    <s v="ORD-2025-106544575145754CUST-3970Priya MenonSmall BusinessSouthTamil NaduChennaiTechnologyCopiersMax Copiers 356Second Class74457.930.1526524.6820574.35950.38PaidCompleted3"/>
    <s v="OK"/>
  </r>
  <r>
    <x v="654"/>
    <d v="2025-10-12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4"/>
    <s v="ORD-2025-106554594245946CUST-8249Diya PatelCorporateEastBiharPatnaTechnologyMachinesClassic Machines 639Same Day12570.060.22056.051662.39393.66PaidCompleted4"/>
    <s v="OK"/>
  </r>
  <r>
    <x v="655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  <s v="ORD-2025-106564589545895CUST-8039Neha GuptaHome OfficeEastWest BengalKolkataFurnitureFurnishingsSmart Furnishings 748Standard Class42151.8208607.285124.013483.27PaidCompleted0"/>
    <s v="OK"/>
  </r>
  <r>
    <x v="656"/>
    <d v="2024-07-05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n v="-52"/>
    <s v="ORD-2024-106574547845426CUST-4446Neha GuptaSmall BusinessNorthHaryanaGurugramTechnologyMachinesPro Machines 589Same Day42751.1-0.059903.967696.282207.68PaidCompleted-52"/>
    <s v="OK"/>
  </r>
  <r>
    <x v="657"/>
    <d v="2025-08-07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3"/>
    <s v="ORD-2025-106584587645879CUST-7787Aditi SenHome OfficeEastBiharPatnaOffice SuppliesStorageEco Storage 316Second Class12541.250.220331291.41741.59PaidCompleted3"/>
    <s v="OK"/>
  </r>
  <r>
    <x v="658"/>
    <d v="2025-06-09T00:00:00"/>
    <d v="2025-06-12T00:00:00"/>
    <s v="CUST-9074"/>
    <s v="Sneha Kapoor"/>
    <s v="Consumer"/>
    <s v="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3"/>
    <s v="ORD-2025-106594581745820CUST-9074Sneha KapoorConsumerBiharPatnaOffice SuppliesArtEco Art 763First Class72852.42019966.9412690.837276.11RefundedCancelled3"/>
    <s v="OK"/>
  </r>
  <r>
    <x v="659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1"/>
    <s v="ORD-2025-106604567845679CUST-8330Diya PatelCorporateSouthKarnatakaBengaluruTechnologyPhonesPro Phones 356Second Class2444.310.2710.9513.88197.02RefundedCancelled1"/>
    <s v="OK"/>
  </r>
  <r>
    <x v="660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"/>
    <s v="ORD-2025-106614585345853CUST-5638Arjun BoseSmall BusinessEastJharkhandRanchiTechnologyPhonesBasic Phones 865Same Day44442.910.115994.489224.286770.2PaidCompleted0"/>
    <s v="OK"/>
  </r>
  <r>
    <x v="661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5"/>
    <s v="ORD-2024-106624542945434CUST-4537Sneha KapoorConsumerSouthAndhra PradeshVijayawadaTechnologyMachinesMax Machines 595Second Class7232.501627.5939.9687.6PaidCompleted5"/>
    <s v="OK"/>
  </r>
  <r>
    <x v="662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4"/>
    <s v="ORD-2024-106634530545309CUST-3181Mira DasHome OfficeWestRajasthanUdaipurTechnologyMachinesElite Machines 367Same Day61784.80.19637.927329.292308.63PaidCompleted4"/>
    <s v="OK"/>
  </r>
  <r>
    <x v="663"/>
    <d v="2024-05-02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n v="6"/>
    <s v="ORD-2024-106644541445420CUST-1015Rahul VermaHome OfficeEastJharkhandRanchiTechnologyCopiersBasic Copiers 787Second Class23185.01-0.244777.523152.981624.54PaidCompleted6"/>
    <s v="OK"/>
  </r>
  <r>
    <x v="664"/>
    <d v="2024-12-07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3"/>
    <s v="ORD-2024-106654563345636CUST-2709Mira DasHome OfficeSouthTelanganaHyderabadTechnologyAccessoriesMax Accessories 903Standard Class11908.830.21527.061055.89471.17PaidCompleted3"/>
    <s v="OK"/>
  </r>
  <r>
    <x v="665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"/>
    <s v="ORD-2025-106664567045670CUST-1197Rahul VermaHome OfficeWestGujaratAhmedabadOffice SuppliesArtMax Art 660Standard Class32110.520.15698.43640.892057.51FailedCancelled0"/>
    <s v="OK"/>
  </r>
  <r>
    <x v="666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5"/>
    <s v="ORD-2024-106674546445469CUST-7758Rohan MehtaSmall BusinessNorthPunjabLudhianaTechnologyCopiersClassic Copiers 908Same Day1279.830.05265.84223.4942.35PaidCompleted5"/>
    <s v="OK"/>
  </r>
  <r>
    <x v="667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7"/>
    <s v="ORD-2025-106684579745804CUST-3912Diya PatelSmall BusinessEastBiharPatnaTechnologyMachinesPro Machines 706Standard Class13959.1403959.143239.53719.61PendingReturned7"/>
    <s v="OK"/>
  </r>
  <r>
    <x v="668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2"/>
    <s v="ORD-2024-106694561745619CUST-4190Mira DasCorporateWestGujaratAhmedabadOffice SuppliesPaperPro Paper 187Second Class5600.460.22401.841873.11528.73PaidCompleted2"/>
    <s v="OK"/>
  </r>
  <r>
    <x v="669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8"/>
    <s v="ORD-2024-106704537545383CUST-7568Ananya RaoHome OfficeWestMaharashtraMumbaiFurnitureTablesClassic Tables 606Second Class41700.720.255102.163226.451875.71PaidCompleted8"/>
    <s v="OK"/>
  </r>
  <r>
    <x v="670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4"/>
    <s v="ORD-2025-106714569045694CUST-5604Sneha KapoorCorporateNorthUttar PradeshNoidaFurnitureTablesSmart Tables 835Standard Class8857.860.16176.593560.962615.63PaidCompleted4"/>
    <s v="OK"/>
  </r>
  <r>
    <x v="671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5"/>
    <s v="ORD-2024-106724537345378CUST-3293Aditi SenHome OfficeWestGoaPanajiTechnologyCopiersClassic Copiers 583Second Class93649.510.0531203.3117738.1313465.18PaidCompleted5"/>
    <s v="OK"/>
  </r>
  <r>
    <x v="672"/>
    <d v="2024-09-04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1"/>
    <s v="ORD-2024-106734553945540CUST-8180Aditi SenCorporateWestMadhya PradeshIndoreFurnitureChairsClassic Chairs 460Standard Class52528.530.0512010.527864.614145.91PaidReturned1"/>
    <s v="OK"/>
  </r>
  <r>
    <x v="673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3"/>
    <s v="ORD-2025-106744570145704CUST-2807Arjun BoseSmall BusinessWestRajasthanUdaipurFurnitureBookcasesClassic Bookcases 488Second Class44072.90.1513847.868471.785376.08PaidCompleted3"/>
    <s v="OK"/>
  </r>
  <r>
    <x v="674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3"/>
    <s v="ORD-2024-106754543045433CUST-4081Vikram IyerCorporateEastJharkhandRanchiTechnologyAccessoriesBasic Accessories 944Second Class11033.7101033.71630.82402.89PendingReturned3"/>
    <s v="OK"/>
  </r>
  <r>
    <x v="675"/>
    <d v="2025-07-06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-26"/>
    <s v="ORD-2025-106764584445818CUST-5061Aarav SharmaConsumerNorthRajasthanJaipurFurnitureFurnishingsEco Furnishings 217Same Day3963.2602889.781811.231078.55PaidCompleted-26"/>
    <s v="OK"/>
  </r>
  <r>
    <x v="676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7"/>
    <s v="ORD-2025-106774591145918CUST-9212Rahul VermaSmall BusinessNorthDelhiNew DelhiTechnologyPhonesSmart Phones 967Same Day73411.210.1520296.714920.875375.83PaidCompleted7"/>
    <s v="OK"/>
  </r>
  <r>
    <x v="677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5"/>
    <s v="ORD-2024-106784546545470CUST-4655Isha NairHome OfficeSouthKarnatakaBengaluruFurnitureChairsSmart Chairs 610Same Day72623.48018364.3615445.812918.55PaidCompleted5"/>
    <s v="OK"/>
  </r>
  <r>
    <x v="678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7"/>
    <s v="ORD-2024-106794562045627CUST-1674Kabir SinghCorporateSouthKarnatakaBengaluruFurnitureTablesPrime Tables 123Second Class92763.610.1521141.6211676.339465.29PaidCompleted7"/>
    <s v="OK"/>
  </r>
  <r>
    <x v="679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n v="7"/>
    <s v="ORD-2025-106804588545892CUST-2897Rohan MehtaCorporateNorthPunjabLudhianaTechnologyCopiersSmart Copiers 579Same Day41410.5770%5360.173881.511478.66RefundedCancelled7"/>
    <s v="OK"/>
  </r>
  <r>
    <x v="680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7"/>
    <s v="ORD-2024-106814544145448CUST-1136Kabir SinghCorporateSouthTamil NaduChennaiTechnologyAccessoriesEco Accessories 658First Class43700.24014800.9612048.392752.57PaidCompleted7"/>
    <s v="OK"/>
  </r>
  <r>
    <x v="681"/>
    <d v="2024-07-04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6"/>
    <s v="ORD-2024-106824547745483CUST-1376Vikram IyerCorporateNorthDelhiNew DelhiFurnitureTablesSmart Tables 777Second Class51200.2706001.354182.991818.36PaidCancelled6"/>
    <s v="OK"/>
  </r>
  <r>
    <x v="682"/>
    <d v="2025-02-05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  <n v="86"/>
    <s v="ORD-2025-106834569345779CUST-1553Ananya RaoCorporateNorthHaryanaGurugramOffice SuppliesStorageEco Storage 861Same Day32590.787383.724113.663270.06PaidCompleted86"/>
    <s v="OK"/>
  </r>
  <r>
    <x v="683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4"/>
    <s v="ORD-2025-106844585845862CUST-5704Arjun BoseSmall BusinessSouthTelanganaHyderabadFurnitureFurnishingsEco Furnishings 875Second Class61646.450.27902.965512.032390.93RefundedCancelled4"/>
    <s v="OK"/>
  </r>
  <r>
    <x v="684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0"/>
    <s v="ORD-2025-106854585945859CUST-6738Isha NairHome OfficeSouthTamil NaduChennaiFurnitureBookcasesPrime Bookcases 784First Class74396.650.224621.2417155.487465.76RefundedCancelled0"/>
    <s v="OK"/>
  </r>
  <r>
    <x v="685"/>
    <d v="2025-10-01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2"/>
    <s v="ORD-2025-106864593145933CUST-2586Neha GuptaCorporateWestGoaPanajiOffice SuppliesArtClassic Art 380Standard Class9818.150.556627.015606.791020.22FailedCancelled2"/>
    <s v="OK"/>
  </r>
  <r>
    <x v="686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8"/>
    <s v="ORD-2024-106874537645384CUST-3127Sneha KapoorHome OfficeSouthTamil NaduChennaiTechnologyCopiersPro Copiers 502Standard Class22349.1304698.262654.922043.34PaidCompleted8"/>
    <s v="OK"/>
  </r>
  <r>
    <x v="687"/>
    <d v="2025-10-08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5"/>
    <s v="ORD-2025-106884593845943CUST-9347Mira DasHome OfficeNorthPunjabLudhianaFurnitureTablesPrime Tables 604First Class4172.050688.2497.68190.52FailedCancelled5"/>
    <s v="OK"/>
  </r>
  <r>
    <x v="688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1"/>
    <s v="ORD-2025-106894571445715CUST-8575Neha GuptaHome OfficeNorthHaryanaGurugramOffice SuppliesArtBasic Art 798Second Class63037.660.1515492.0712581.232910.84PaidCompleted1"/>
    <s v="OK"/>
  </r>
  <r>
    <x v="689"/>
    <d v="2024-05-10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149"/>
    <s v="ORD-2024-106904542245571CUST-4382Rohan MehtaSmall BusinessNorthPunjabLudhianaFurnitureTablesElite Tables 717Standard Class9489.580.153745.292302.651442.64FailedCancelled149"/>
    <s v="OK"/>
  </r>
  <r>
    <x v="690"/>
    <d v="2024-09-11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4"/>
    <s v="ORD-2024-106914554645550CUST-6815Sneha KapoorCorporateSouthTamil NaduChennaiOffice SuppliesArtMax Art 725Standard Class4865.6303462.522797.29665.23FailedReturned4"/>
    <s v="OK"/>
  </r>
  <r>
    <x v="691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1"/>
    <s v="ORD-2024-106924564145642CUST-7309Rohan MehtaConsumerEastOdishaBhubaneswarTechnologyCopiersSmart Copiers 456Second Class61538.10.058767.175098.23668.97PaidCompleted1"/>
    <s v="OK"/>
  </r>
  <r>
    <x v="692"/>
    <d v="2025-05-10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153"/>
    <s v="ORD-2025-106934578745940CUST-9531Isha NairCorporateSouthKarnatakaBengaluruFurnitureFurnishingsPrime Furnishings 883Second Class42365.680.18516.455903.812612.64PaidCompleted153"/>
    <s v="OK"/>
  </r>
  <r>
    <x v="693"/>
    <d v="2025-03-04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38"/>
    <s v="ORD-2025-106944572045758CUST-6032Arjun BoseConsumerSouthTamil NaduChennaiFurnitureBookcasesSmart Bookcases 828Second Class34149.770.0511826.848035.963790.88PaidCompleted38"/>
    <s v="OK"/>
  </r>
  <r>
    <x v="694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43"/>
    <s v="ORD-2025-106954566545908CUST-8025Isha NairConsumerSouthAndhra PradeshVijayawadaOffice SuppliesStorageClassic Storage 291First Class52736.240.1511629.029627.212001.81PaidCompleted243"/>
    <s v="OK"/>
  </r>
  <r>
    <x v="695"/>
    <d v="2024-07-01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-176"/>
    <s v="ORD-2024-106964547445298CUST-6257Aarav SharmaConsumerWestMadhya PradeshIndoreTechnologyMachinesPrime Machines 102Standard Class4257.3901029.56626.33403.23PaidCompleted-176"/>
    <s v="OK"/>
  </r>
  <r>
    <x v="696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"/>
    <n v="4"/>
    <n v="1178.8399999999999"/>
    <n v="0.25"/>
    <n v="3536.52"/>
    <n v="2102.41"/>
    <n v="1363.28"/>
    <s v="Paid"/>
    <s v="Completed"/>
    <n v="3"/>
    <s v="ORD-2025-106974592245925CUST-7812Isha NairSmall BusinessSouthKeralaKochiTechnologyPhonesClassic Phones 84241178.840.253536.522102.411363.28PaidCompleted3"/>
    <s v="OK"/>
  </r>
  <r>
    <x v="697"/>
    <d v="2025-03-01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  <n v="124"/>
    <s v="ORD-2025-106984571745841CUST-6205Arjun BoseCorporateSouthAndhra PradeshVijayawadaOffice SuppliesLabelsMax Labels 970First Class7567.152977.541849.31128.24RefundedReturned124"/>
    <s v="OK"/>
  </r>
  <r>
    <x v="698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0"/>
    <s v="ORD-2024-106994554945549CUST-5357Mira DasCorporateNorthRajasthanJaipurTechnologyMachinesClassic Machines 648Standard Class84081.660.1528208.123751.914003.38PaidReturned0"/>
    <s v="OK"/>
  </r>
  <r>
    <x v="699"/>
    <d v="2024-06-11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0"/>
    <s v="ORD-2024-107004545445454CUST-9802Arjun BoseSmall BusinessSouthKarnatakaBengaluruFurnitureBookcasesMax Bookcases 565Standard Class91400.110.259450.747798.561652.18PaidCompleted0"/>
    <s v="OK"/>
  </r>
  <r>
    <x v="700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3"/>
    <s v="ORD-2024-107014555345556CUST-5646Neha GuptaCorporateEastWest BengalKolkataTechnologyMachinesBasic Machines 220Standard Class33055.90.157792.554691.733100.82PaidCompleted3"/>
    <s v="OK"/>
  </r>
  <r>
    <x v="701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4"/>
    <s v="ORD-2024-107024541245416CUST-7171Rohan MehtaSmall BusinessWestGujaratAhmedabadOffice SuppliesArtPro Art 151Same Day71224.9408574.586685.811888.77PaidReturned4"/>
    <s v="OK"/>
  </r>
  <r>
    <x v="702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4"/>
    <s v="ORD-2025-107034569045694CUST-5231Karan MalhotraSmall BusinessWestRajasthanUdaipurFurnitureTablesPro Tables 980Second Class3997.340.12692.821820.08872.74PaidCompleted4"/>
    <s v="OK"/>
  </r>
  <r>
    <x v="703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1"/>
    <s v="ORD-2024-107044558445585CUST-8734Aditi SenCorporateNorthRajasthanJaipurFurnitureTablesClassic Tables 997First Class11150.030.11035.03854.35180.68PaidCompleted1"/>
    <s v="OK"/>
  </r>
  <r>
    <x v="704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"/>
    <n v="1"/>
    <n v="2825.63"/>
    <n v="0.15"/>
    <n v="2401.79"/>
    <n v="1820.34"/>
    <n v="581.45000000000005"/>
    <s v="Paid"/>
    <s v="Completed"/>
    <n v="7"/>
    <s v="ORD-2024-107054536445371CUST-4916Priya MenonHome OfficeSouthTamil NaduChennaiFurnitureBookcasesMax Bookcases 73812825.630.152401.791820.34581.45PaidCompleted7"/>
    <s v="OK"/>
  </r>
  <r>
    <x v="705"/>
    <d v="2024-09-08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6"/>
    <s v="ORD-2024-107064554345549CUST-3289Rohan MehtaConsumerNorthRajasthanJaipurOffice SuppliesBindersMax Binders 411Standard Class53371.750.0516015.8111352.384663.43PaidCompleted6"/>
    <s v="OK"/>
  </r>
  <r>
    <x v="706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4"/>
    <s v="ORD-2024-107074546745471CUST-4928Isha NairSmall BusinessEastOdishaBhubaneswarOffice SuppliesPaperMax Paper 343Same Day12112.750.11901.481354.28547.2PaidCompleted4"/>
    <s v="OK"/>
  </r>
  <r>
    <x v="707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2"/>
    <s v="ORD-2025-107084583245834CUST-4902Vikram IyerConsumerNorthRajasthanJaipurTechnologyAccessoriesPro Accessories 485Same Day53722.660.5516751.9711678.325073.65PaidCompleted2"/>
    <s v="OK"/>
  </r>
  <r>
    <x v="708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6"/>
    <s v="ORD-2025-107094573645742CUST-6504Sneha KapoorConsumerEastAssamGuwahatiFurnitureBookcasesElite Bookcases 113First Class44357.660.0516559.1113233.793325.32PaidCompleted6"/>
    <s v="OK"/>
  </r>
  <r>
    <x v="709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4"/>
    <s v="ORD-2025-107104567645680CUST-8036Kabir SinghHome OfficeNorthPunjabLudhianaTechnologyPhonesEco Phones 787Same Day71363.040.158110.096417.321692.77PaidCancelled4"/>
    <s v="OK"/>
  </r>
  <r>
    <x v="710"/>
    <d v="2024-07-12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7"/>
    <s v="ORD-2024-107114548545492CUST-7199Vikram IyerCorporateNorthPunjabLudhianaOffice SuppliesArtSmart Art 279Second Class51559.160.057406.015941.741464.27PaidCompleted7"/>
    <s v="OK"/>
  </r>
  <r>
    <x v="711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0"/>
    <s v="ORD-2025-107124569045690CUST-6176Kabir SinghCorporateEastWest BengalKolkataTechnologyMachinesBasic Machines 172First Class14326.750.054110.412394.141716.27PendingReturned0"/>
    <s v="OK"/>
  </r>
  <r>
    <x v="712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8"/>
    <s v="ORD-2024-107134533245340CUST-5127Isha NairHome OfficeWestMadhya PradeshIndoreFurnitureChairsSmart Chairs 259First Class71382.8609680.026876.662803.36PaidCompleted8"/>
    <s v="OK"/>
  </r>
  <r>
    <x v="713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4"/>
    <s v="ORD-2025-107144581445818CUST-2548Mira DasConsumerWestRajasthanUdaipurTechnologyMachinesPro Machines 987Second Class1289.970.25217.48132.1385.35PaidCompleted4"/>
    <s v="OK"/>
  </r>
  <r>
    <x v="714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1"/>
    <s v="ORD-2025-107154573845739CUST-9902Karan MalhotraHome OfficeNorthDelhiNew DelhiTechnologyCopiersPro Copiers 206Standard Class92075.02018675.1813974.74700.48PaidCompleted1"/>
    <s v="OK"/>
  </r>
  <r>
    <x v="715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5"/>
    <s v="ORD-2025-107164589145896CUST-7446Priya MenonConsumerNorthHaryanaGurugramFurnitureChairsMax Chairs 372Second Class72843.09019901.6315492.034409.6RefundedCancelled5"/>
    <s v="OK"/>
  </r>
  <r>
    <x v="716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5"/>
    <s v="ORD-2025-107174589545900CUST-7540Diya PatelSmall BusinessNorthHaryanaGurugramTechnologyPhonesBasic Phones 496First Class13388.020.152879.821824.881054.94PaidCompleted5"/>
    <s v="OK"/>
  </r>
  <r>
    <x v="717"/>
    <d v="2025-12-10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-56"/>
    <s v="ORD-2025-107184600145945CUST-8351Kabir SinghSmall BusinessNorthHaryanaGurugramTechnologyMachinesPrime Machines 612Standard Class92598.920.218712.2211852.226860PendingCancelled-56"/>
    <s v="OK"/>
  </r>
  <r>
    <x v="718"/>
    <d v="2024-09-06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3"/>
    <s v="ORD-2024-107194554145544CUST-3918Mira DasConsumerWestMaharashtraMumbaiOffice SuppliesArtSmart Art 866Same Day31972.270.24733.453672.321061.13PaidCompleted3"/>
    <s v="OK"/>
  </r>
  <r>
    <x v="719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1"/>
    <s v="ORD-2025-107204590845909CUST-3190Kabir SinghCorporateWestGujaratAhmedabadOffice SuppliesArtPro Art 447Same Day22372.410.23795.862264.921530.94PaidCompleted1"/>
    <s v="OK"/>
  </r>
  <r>
    <x v="720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"/>
    <s v="ORD-2024-107214548945489CUST-1991Aditi SenHome OfficeWestMadhya PradeshIndoreTechnologyCopiersSmart Copiers 196Same Day44479.920.1515231.7312451.462780.27PaidCompleted0"/>
    <s v="OK"/>
  </r>
  <r>
    <x v="721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4"/>
    <s v="ORD-2025-107224582745831CUST-7606Sneha KapoorConsumerSouthKarnatakaBengaluruTechnologyCopiersPro Copiers 532First Class52729.95013649.7510288.033361.72PaidCompleted4"/>
    <s v="OK"/>
  </r>
  <r>
    <x v="722"/>
    <d v="2024-10-07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  <n v="3"/>
    <s v="ORD-2024-107234557245575CUST-8844Vikram IyerConsumerEastWest BengalKolkataFurnitureChairsEco Chairs 442Second Class9481.514333.592533.591800RefundedCancelled3"/>
    <s v="OK"/>
  </r>
  <r>
    <x v="723"/>
    <d v="2025-10-06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7"/>
    <s v="ORD-2025-107244593645943CUST-4335Kabir SinghHome OfficeEastJharkhandRanchiTechnologyAccessoriesEco Accessories 364Standard Class62391.930.05136349589.814044.19FailedReturned7"/>
    <s v="OK"/>
  </r>
  <r>
    <x v="724"/>
    <d v="2024-02-10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6"/>
    <s v="ORD-2024-107254533245338CUST-5891Karan MalhotraConsumerWestGoaPanajiFurnitureFurnishingsElite Furnishings 921Second Class3253.430760.29497.77262.52PaidCompleted6"/>
    <s v="OK"/>
  </r>
  <r>
    <x v="725"/>
    <d v="2025-10-05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7"/>
    <s v="ORD-2025-107264593545942CUST-6371Priya MenonCorporateSouthKarnatakaBengaluruFurnitureTablesMax Tables 309Second Class72134.73014943.118521.56421.61PaidCompleted7"/>
    <s v="OK"/>
  </r>
  <r>
    <x v="726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6"/>
    <s v="ORD-2024-107274530845314CUST-6655Kabir SinghHome OfficeWestGujaratAhmedabadTechnologyPhonesPro Phones 857Standard Class520180.280725379.222692.78PendingReturned6"/>
    <s v="OK"/>
  </r>
  <r>
    <x v="727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0"/>
    <s v="ORD-2024-107284557845578CUST-6492Aarav SharmaSmall BusinessEastAssamGuwahatiTechnologyAccessoriesMax Accessories 567Second Class83730.660.0528353.0219257.859095.17PaidCompleted0"/>
    <s v="OK"/>
  </r>
  <r>
    <x v="728"/>
    <d v="2024-01-04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179"/>
    <s v="ORD-2024-107294529545474CUST-1154Sneha KapoorSmall BusinessSouthKarnatakaBengaluruTechnologyMachinesMax Machines 200First Class12363.020.152008.571194.83813.74PaidCompleted179"/>
    <s v="OK"/>
  </r>
  <r>
    <x v="729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  <s v="ORD-2025-107304579445802CUST-8713Ananya RaoCorporateSouthTamil NaduChennaiTechnologyMachinesPro Machines 563Same Day61810.630.159234.215516.523717.69PaidCompleted8"/>
    <s v="OK"/>
  </r>
  <r>
    <x v="730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5"/>
    <s v="ORD-2025-107314582745832CUST-6765Arjun BoseConsumerEastWest BengalKolkataOffice SuppliesArtElite Art 696Second Class4782.010.152658.832226.97431.86RefundedReturned5"/>
    <s v="OK"/>
  </r>
  <r>
    <x v="731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2"/>
    <s v="ORD-2024-107324536845370CUST-6849Ananya RaoCorporateEastOdishaBhubaneswarOffice SuppliesBindersEco Binders 178First Class44376.680.115756.0510245.445510.61PaidCompleted2"/>
    <s v="OK"/>
  </r>
  <r>
    <x v="732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8"/>
    <s v="ORD-2024-107334562445632CUST-4973Arjun BoseSmall BusinessNorthPunjabLudhianaTechnologyPhonesMax Phones 678Standard Class62464.63014787.788596.656191.13PaidCompleted8"/>
    <s v="OK"/>
  </r>
  <r>
    <x v="733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7"/>
    <s v="ORD-2024-107344546445471CUST-2394Aarav SharmaHome OfficeNorthRajasthanJaipurFurnitureFurnishingsClassic Furnishings 582First Class92797.96025181.6415337.99843.74PaidCompleted7"/>
    <s v="OK"/>
  </r>
  <r>
    <x v="734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0"/>
    <s v="ORD-2024-107354552845528CUST-5406Ananya RaoSmall BusinessNorthRajasthanJaipurTechnologyAccessoriesClassic Accessories 981First Class42761.860.28837.956157.272680.68PaidCompleted0"/>
    <s v="OK"/>
  </r>
  <r>
    <x v="735"/>
    <d v="2024-08-11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8"/>
    <s v="ORD-2024-107364551545523CUST-1963Mira DasConsumerWestMaharashtraMumbaiFurnitureTablesClassic Tables 534Standard Class61515.790.27275.796152.871122.92PaidCompleted8"/>
    <s v="OK"/>
  </r>
  <r>
    <x v="736"/>
    <d v="2024-12-06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-85"/>
    <s v="ORD-2024-107374563245547CUST-9017Aditi SenConsumerWestMaharashtraMumbaiFurnitureChairsPro Chairs 383Second Class9290.750.12355.081350.031005.05PaidCompleted-85"/>
    <s v="OK"/>
  </r>
  <r>
    <x v="737"/>
    <d v="2024-02-10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0"/>
    <s v="ORD-2024-107384533245332CUST-7967Isha NairHome OfficeWestMaharashtraMumbaiFurnitureChairsMax Chairs 845Same Day6601.5203609.122645.5963.62PaidCompleted0"/>
    <s v="OK"/>
  </r>
  <r>
    <x v="738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2"/>
    <s v="ORD-2025-107394570845710CUST-5334Priya MenonCorporateSouthKeralaKochiOffice SuppliesPaperPrime Paper 307First Class12188.1902188.191298.84889.35PaidCompleted2"/>
    <s v="OK"/>
  </r>
  <r>
    <x v="739"/>
    <d v="2024-12-03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7"/>
    <s v="ORD-2024-107404562945636CUST-5846Neha GuptaCorporateNorthRajasthanJaipurTechnologyPhonesBasic Phones 859Standard Class52393.860.0511370.847469.583901.26PaidCompleted7"/>
    <s v="OK"/>
  </r>
  <r>
    <x v="740"/>
    <d v="2024-04-02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0"/>
    <s v="ORD-2024-107414538445384CUST-7932Sneha KapoorSmall BusinessWestMaharashtraMumbaiFurnitureChairsEco Chairs 883First Class425830.19298.86548.52750.3PaidCompleted0"/>
    <s v="OK"/>
  </r>
  <r>
    <x v="741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  <n v="2"/>
    <s v="ORD-2025-107424577045772CUST-3285Isha NairHome OfficeSouthTamil NaduChennaiFurnitureChairsMax Chairs 706Second Class32951.127082.695596.341486.35PaidCancelled2"/>
    <s v="OK"/>
  </r>
  <r>
    <x v="742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7"/>
    <s v="ORD-2024-107434558045587CUST-6368Karan MalhotraCorporateEastOdishaBhubaneswarOffice SuppliesPaperPrime Paper 768Standard Class42260.9509043.85913.383130.42PaidCompleted7"/>
    <s v="OK"/>
  </r>
  <r>
    <x v="743"/>
    <d v="2025-02-1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2"/>
    <s v="ORD-2025-107444570045702CUST-6231Sneha KapoorConsumerNorthUttar PradeshNoidaOffice SuppliesArtBasic Art 764Standard Class6491.40.252211.31735.64475.66PaidCompleted2"/>
    <s v="OK"/>
  </r>
  <r>
    <x v="744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3"/>
    <s v="ORD-2025-107454588645889CUST-2021Mira DasHome OfficeNorthPunjabLudhianaOffice SuppliesBindersPrime Binders 181First Class52701.890.112158.510260.071898.43PaidCancelled3"/>
    <s v="OK"/>
  </r>
  <r>
    <x v="745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4"/>
    <s v="ORD-2024-107464558945593CUST-1493Mira DasSmall BusinessEastAssamGuwahatiTechnologyCopiersMax Copiers 866Standard Class3723.590.21736.621059.52677.1PaidCompleted4"/>
    <s v="OK"/>
  </r>
  <r>
    <x v="746"/>
    <d v="2025-01-04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270"/>
    <s v="ORD-2025-107474566145931CUST-2314Aarav SharmaHome OfficeEastWest BengalKolkataOffice SuppliesPaperPro Paper 662Standard Class42583.190.28266.216236.322029.89PaidCompleted270"/>
    <s v="OK"/>
  </r>
  <r>
    <x v="747"/>
    <d v="2024-05-01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6"/>
    <s v="ORD-2024-107484541345419CUST-8416Isha NairHome OfficeEastOdishaBhubaneswarOffice SuppliesPaperClassic Paper 388Same Day81473.830.1510022.045576.984445.06PaidCompleted6"/>
    <s v="OK"/>
  </r>
  <r>
    <x v="748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"/>
    <s v="ORD-2024-107494544245442CUST-3103Diya PatelHome OfficeNorthHaryanaGurugramTechnologyPhonesPro Phones 765Second Class13848.040.252886.032064.83821.2PaidCompleted0"/>
    <s v="OK"/>
  </r>
  <r>
    <x v="749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4"/>
    <s v="ORD-2024-107504537245376CUST-4457Aditi SenHome OfficeEastAssamGuwahatiTechnologyMachinesClassic Machines 543Standard Class11716.70.151459.191055.79403.4PaidCompleted4"/>
    <s v="OK"/>
  </r>
  <r>
    <x v="750"/>
    <d v="2025-06-02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0"/>
    <s v="ORD-2025-107514581045810CUST-7036Aarav SharmaHome OfficeSouthTelanganaHyderabadTechnologyAccessoriesMax Accessories 291First Class83925.930.1526696.3222724.523971.8PaidCompleted0"/>
    <s v="OK"/>
  </r>
  <r>
    <x v="751"/>
    <d v="2025-07-18T00:00:00"/>
    <d v="2025-07-19T00:00:00"/>
    <s v="CUST-8512"/>
    <s v="Priya Menon"/>
    <s v="Home Office"/>
    <s v=""/>
    <s v="Uttar Pradesh"/>
    <s v="Noida"/>
    <s v="Technology"/>
    <s v="Machines"/>
    <s v="Eco Machines 414"/>
    <s v=""/>
    <n v="3"/>
    <n v="2963.25"/>
    <n v="0.05"/>
    <n v="8445.26"/>
    <n v="6937.6"/>
    <n v="1507.66"/>
    <s v="Paid"/>
    <s v="Completed"/>
    <n v="1"/>
    <s v="ORD-2025-107524585645857CUST-8512Priya MenonHome OfficeUttar PradeshNoidaTechnologyMachinesEco Machines 41432963.250.058445.266937.61507.66PaidCompleted1"/>
    <s v="OK"/>
  </r>
  <r>
    <x v="752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3"/>
    <s v="ORD-2024-107534537545378CUST-6345Aditi SenCorporateWestGujaratAhmedabadOffice SuppliesStorageBasic Storage 273First Class52465.220.0511709.798372.293337.5PaidCompleted3"/>
    <s v="OK"/>
  </r>
  <r>
    <x v="753"/>
    <d v="2024-08-11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58"/>
    <s v="ORD-2024-107544551545573CUST-4505Aditi SenCorporateNorthDelhiNew DelhiFurnitureFurnishingsElite Furnishings 588Second Class31017.220.152593.911848.48745.43FailedReturned58"/>
    <s v="OK"/>
  </r>
  <r>
    <x v="754"/>
    <d v="2025-06-04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0"/>
    <s v="ORD-2025-107554581245812CUST-7960Neha GuptaCorporateSouthKeralaKochiOffice SuppliesStorageElite Storage 857Standard Class4891.340.252674.022207.57466.45PaidCompleted0"/>
    <s v="OK"/>
  </r>
  <r>
    <x v="755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4"/>
    <s v="ORD-2025-107564585845862CUST-3365Priya MenonHome OfficeWestMadhya PradeshIndoreOffice SuppliesStoragePrime Storage 183Second Class52481.740.29926.967994.981931.98PaidCompleted4"/>
    <s v="OK"/>
  </r>
  <r>
    <x v="756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5"/>
    <s v="ORD-2024-107574559245597CUST-1557Rohan MehtaConsumerNorthRajasthanJaipurTechnologyAccessoriesSmart Accessories 362Same Day72177.10.212191.7610457.491734.27PaidReturned5"/>
    <s v="OK"/>
  </r>
  <r>
    <x v="757"/>
    <d v="2025-08-01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2"/>
    <s v="ORD-2025-107584587045872CUST-3058Aditi SenSmall BusinessSouthKeralaKochiFurnitureBookcasesClassic Bookcases 310Standard Class31904.780.254285.762386.331899.43FailedCancelled2"/>
    <s v="OK"/>
  </r>
  <r>
    <x v="758"/>
    <d v="2024-05-02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8"/>
    <s v="ORD-2024-107594541445422CUST-6076Aarav SharmaSmall BusinessSouthKarnatakaBengaluruFurnitureChairsPrime Chairs 721Standard Class14166.9104166.913412.63754.28PaidCompleted8"/>
    <s v="OK"/>
  </r>
  <r>
    <x v="759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7"/>
    <s v="ORD-2024-107604549245499CUST-2098Arjun BoseHome OfficeSouthKarnatakaBengaluruFurnitureTablesPrime Tables 797Second Class53986.010.2514947.549438.465509.08PaidCompleted7"/>
    <s v="OK"/>
  </r>
  <r>
    <x v="760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5"/>
    <s v="ORD-2024-107614553245537CUST-7193Aditi SenHome OfficeEastAssamGuwahatiOffice SuppliesArtMax Art 926Second Class43365.53013462.127600.635861.49PendingReturned5"/>
    <s v="OK"/>
  </r>
  <r>
    <x v="761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4"/>
    <s v="ORD-2025-107624589645900CUST-8948Isha NairConsumerSouthKarnatakaBengaluruTechnologyMachinesMax Machines 364First Class32489.1207467.365010.612456.75PaidCompleted4"/>
    <s v="OK"/>
  </r>
  <r>
    <x v="762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4"/>
    <s v="ORD-2024-107634529245296CUST-6921Diya PatelCorporateWestMadhya PradeshIndoreTechnologyMachinesClassic Machines 122Second Class23694.120.25910.594775.441135.15RefundedReturned4"/>
    <s v="OK"/>
  </r>
  <r>
    <x v="763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2"/>
    <s v="ORD-2025-107644589245894CUST-4086Diya PatelConsumerNorthRajasthanJaipurFurnitureFurnishingsElite Furnishings 169Same Day62742.48016454.8812081.544373.34PaidCompleted2"/>
    <s v="OK"/>
  </r>
  <r>
    <x v="764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"/>
    <s v="ORD-2025-107654576045760CUST-5174Priya MenonCorporateSouthKeralaKochiFurnitureBookcasesPro Bookcases 615First Class644140.0525159.821606.833552.97PaidCompleted0"/>
    <s v="OK"/>
  </r>
  <r>
    <x v="765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4"/>
    <s v="ORD-2025-107664583745841CUST-8747Vikram IyerCorporateEastJharkhandRanchiOffice SuppliesLabelsMax Labels 136First Class3608.1401824.421214.87609.55PaidCompleted4"/>
    <s v="OK"/>
  </r>
  <r>
    <x v="766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7"/>
    <s v="ORD-2024-107674555245559CUST-3156Mira DasCorporateWestGujaratAhmedabadOffice SuppliesArtPrime Art 380Second Class92307.960.216617.319195.737421.58PaidCancelled7"/>
    <s v="OK"/>
  </r>
  <r>
    <x v="767"/>
    <d v="2024-05-03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3"/>
    <s v="ORD-2024-107684541545418CUST-2043Ananya RaoHome OfficeNorthUttar PradeshNoidaOffice SuppliesBindersClassic Binders 234Standard Class11244.580.25933.43583.09350.34PaidCompleted3"/>
    <s v="OK"/>
  </r>
  <r>
    <x v="768"/>
    <d v="2025-04-02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2"/>
    <s v="ORD-2025-107694574945751CUST-8808Sneha KapoorHome OfficeEastJharkhandRanchiOffice SuppliesPaperClassic Paper 280Same Day53234.240.114554.0811166.843387.24PaidCompleted2"/>
    <s v="OK"/>
  </r>
  <r>
    <x v="769"/>
    <d v="2024-05-11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2"/>
    <s v="ORD-2024-107704542345425CUST-1293Priya MenonHome OfficeWestGoaPanajiFurnitureBookcasesClassic Bookcases 922Same Day33612.750.258128.695071.663057.03PaidCompleted2"/>
    <s v="OK"/>
  </r>
  <r>
    <x v="770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  <n v="2"/>
    <s v="ORD-2024-107714533745339CUST-8384Neha GuptaConsumerNorthUttar PradeshNoidaTechnologyCopiersEco Copiers 396First Class48633106.82376.62730.18PaidCompleted2"/>
    <s v="OK"/>
  </r>
  <r>
    <x v="771"/>
    <d v="2024-07-12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  <n v="2"/>
    <s v="ORD-2024-107724548545487CUST-7861Ananya RaoConsumerNorthHaryanaGurugramTechnologyMachinesBasic Machines 401Second Class42131.416394.233520.692873.54PaidCompleted2"/>
    <s v="OK"/>
  </r>
  <r>
    <x v="772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4"/>
    <s v="ORD-2025-107734585345857CUST-8422Diya PatelConsumerSouthTamil NaduChennaiFurnitureChairsBasic Chairs 279Same Day13903.220.053708.062760.29947.77PendingCancelled4"/>
    <s v="OK"/>
  </r>
  <r>
    <x v="773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"/>
    <n v="4"/>
    <n v="2945.07"/>
    <n v="0.2"/>
    <n v="9424.2199999999993"/>
    <n v="6178.92"/>
    <n v="3245.3"/>
    <s v="Paid"/>
    <s v="Completed"/>
    <n v="0"/>
    <s v="ORD-2025-107744570945709CUST-4766Karan MalhotraHome OfficeWestGujaratAhmedabadTechnologyPhonesBasic Phones 75342945.070.29424.226178.923245.3PaidCompleted0"/>
    <s v="OK"/>
  </r>
  <r>
    <x v="774"/>
    <d v="2025-07-08T00:00:00"/>
    <d v="2025-08-07T00:00:00"/>
    <s v="CUST-1182"/>
    <s v="Kabir Singh"/>
    <s v="Consumer"/>
    <s v="West"/>
    <s v="Rajasthan"/>
    <s v="Udaipur"/>
    <s v="Technology"/>
    <s v="Machines"/>
    <s v="Smart Machines 789"/>
    <s v=""/>
    <n v="9"/>
    <n v="1076.75"/>
    <n v="0.2"/>
    <n v="7752.6"/>
    <n v="4689.3"/>
    <n v="3063.3"/>
    <s v="Paid"/>
    <s v="Completed"/>
    <n v="30"/>
    <s v="ORD-2025-107754584645876CUST-1182Kabir SinghConsumerWestRajasthanUdaipurTechnologyMachinesSmart Machines 78991076.750.27752.64689.33063.3PaidCompleted30"/>
    <s v="OK"/>
  </r>
  <r>
    <x v="775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8"/>
    <s v="ORD-2024-107764539645404CUST-4461Arjun BoseConsumerNorthHaryanaGurugramTechnologyAccessoriesElite Accessories 312Standard Class83956.120.2523736.7213890.99845.82PaidCompleted8"/>
    <s v="OK"/>
  </r>
  <r>
    <x v="776"/>
    <d v="2025-08-06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-54"/>
    <s v="ORD-2025-107774587545821CUST-9690Aditi SenSmall BusinessNorthRajasthanJaipurTechnologyCopiersEco Copiers 528Second Class73857.13026999.9117815.989183.93PaidCompleted-54"/>
    <s v="OK"/>
  </r>
  <r>
    <x v="777"/>
    <d v="2024-04-02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-56"/>
    <s v="ORD-2024-107784538445328CUST-6879Kabir SinghSmall BusinessWestMadhya PradeshIndoreTechnologyAccessoriesElite Accessories 226Second Class41489.740.155065.123530.121535FailedCancelled-56"/>
    <s v="OK"/>
  </r>
  <r>
    <x v="778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0"/>
    <s v="ORD-2024-107794549745497CUST-4714Karan MalhotraSmall BusinessNorthHaryanaGurugramTechnologyCopiersPro Copiers 298Second Class41676.8806707.525672.571034.95PaidCompleted0"/>
    <s v="OK"/>
  </r>
  <r>
    <x v="779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5"/>
    <s v="ORD-2024-107804530645311CUST-7547Priya MenonSmall BusinessSouthAndhra PradeshVijayawadaFurnitureChairsPrime Chairs 331Standard Class43153.540.0511983.458572.93410.55PaidCompleted5"/>
    <s v="OK"/>
  </r>
  <r>
    <x v="780"/>
    <d v="2024-08-04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6"/>
    <s v="ORD-2024-107814550845514CUST-3288Diya PatelSmall BusinessWestRajasthanUdaipurFurnitureChairsClassic Chairs 798Same Day4426.430.21364.58978.16386.42PaidCompleted6"/>
    <s v="OK"/>
  </r>
  <r>
    <x v="781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8"/>
    <s v="ORD-2024-107824532445332CUST-8597Karan MalhotraHome OfficeWestRajasthanUdaipurOffice SuppliesLabelsClassic Labels 204First Class3383.40.25862.65603.73258.92PendingReturned8"/>
    <s v="OK"/>
  </r>
  <r>
    <x v="782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8"/>
    <s v="ORD-2025-107834573045738CUST-9085Mira DasCorporateEastWest BengalKolkataTechnologyCopiersBasic Copiers 254Standard Class2669.630.151138.37797.34341.03PaidCompleted8"/>
    <s v="OK"/>
  </r>
  <r>
    <x v="783"/>
    <d v="2024-06-07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0"/>
    <s v="ORD-2024-107844545045450CUST-7746Aarav SharmaSmall BusinessEastBiharPatnaOffice SuppliesArtBasic Art 709Second Class12581.930.052452.831906.7546.13PaidCompleted0"/>
    <s v="OK"/>
  </r>
  <r>
    <x v="784"/>
    <d v="2025-10-04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1"/>
    <s v="ORD-2025-107854593445935CUST-3119Priya MenonCorporateNorthPunjabLudhianaTechnologyCopiersMax Copiers 551First Class4418.180.051589.081084.66504.42PaidCompleted1"/>
    <s v="OK"/>
  </r>
  <r>
    <x v="785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6"/>
    <s v="ORD-2024-107864543545441CUST-7518Diya PatelSmall BusinessNorthHaryanaGurugramOffice SuppliesStorageEco Storage 183Same Day23012.940.254519.413504.161275.55FailedCancelled6"/>
    <s v="OK"/>
  </r>
  <r>
    <x v="786"/>
    <d v="2025-07-06T00:00:00"/>
    <d v="2025-07-08T00:00:00"/>
    <s v="CUST-1343"/>
    <s v="Ananya Rao"/>
    <s v="Corporate"/>
    <s v="North"/>
    <s v="Rajasthan"/>
    <s v="Jaipur"/>
    <s v="Furniture"/>
    <s v="Furnishings"/>
    <s v="Pro Furnishings 233"/>
    <s v=""/>
    <n v="4"/>
    <n v="715.45"/>
    <n v="0.05"/>
    <n v="2718.71"/>
    <n v="2065.0500000000002"/>
    <n v="653.66"/>
    <s v="Refunded"/>
    <s v="Returned"/>
    <n v="2"/>
    <s v="ORD-2025-107874584445846CUST-1343Ananya RaoCorporateNorthRajasthanJaipurFurnitureFurnishingsPro Furnishings 2334715.450.052718.712065.05653.66RefundedReturned2"/>
    <s v="OK"/>
  </r>
  <r>
    <x v="787"/>
    <d v="2024-09-12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6"/>
    <s v="ORD-2024-107884554745553CUST-7548Ananya RaoHome OfficeEastBiharPatnaOffice SuppliesPaperPrime Paper 878Second Class23718.770.057065.664915.272150.39PaidCompleted6"/>
    <s v="OK"/>
  </r>
  <r>
    <x v="788"/>
    <d v="2024-08-01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-175"/>
    <s v="ORD-2024-107894550545330CUST-3631Isha NairCorporateNorthUttar PradeshNoidaFurnitureChairsSmart Chairs 353Standard Class82487.640.117911.0111546.056364.96FailedReturned-175"/>
    <s v="OK"/>
  </r>
  <r>
    <x v="789"/>
    <d v="2025-03-07T00:00:00"/>
    <d v="2025-03-08T00:00:00"/>
    <s v="CUST-1453"/>
    <s v="Priya Menon"/>
    <s v="Home Office"/>
    <s v="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1"/>
    <s v="ORD-2025-107904572345724CUST-1453Priya MenonHome OfficeRajasthanUdaipurTechnologyCopiersSmart Copiers 408Same Day43537.48014149.929466.514683.41PaidCompleted1"/>
    <s v="OK"/>
  </r>
  <r>
    <x v="790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2"/>
    <s v="ORD-2024-107914544345445CUST-1951Rahul VermaCorporateSouthAndhra PradeshVijayawadaOffice SuppliesArtClassic Art 781Standard Class8667.590.24272.583328.92943.66PaidCompleted2"/>
    <s v="OK"/>
  </r>
  <r>
    <x v="791"/>
    <d v="2024-10-02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4"/>
    <s v="ORD-2024-107924556745571CUST-6300Rahul VermaHome OfficeSouthKarnatakaBengaluruFurnitureBookcasesEco Bookcases 144Same Day81558.770.259352.625269.414083.21PaidCompleted4"/>
    <s v="OK"/>
  </r>
  <r>
    <x v="792"/>
    <d v="2025-06-04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4"/>
    <s v="ORD-2025-107934581245816CUST-1417Arjun BoseSmall BusinessEastAssamGuwahatiFurnitureFurnishingsElite Furnishings 852Second Class13501.120.22800.91735.981064.92PaidReturned4"/>
    <s v="OK"/>
  </r>
  <r>
    <x v="793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6"/>
    <s v="ORD-2024-107944544045446CUST-5421Vikram IyerCorporateNorthRajasthanJaipurTechnologyCopiersBasic Copiers 238Second Class54302.32021511.615408.476103.13PaidCompleted6"/>
    <s v="OK"/>
  </r>
  <r>
    <x v="794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2"/>
    <s v="ORD-2025-107954583045832CUST-2829Sneha KapoorCorporateEastAssamGuwahatiOffice SuppliesPaperElite Paper 847Standard Class9951.550.157279.364870.392408.97PaidCompleted2"/>
    <s v="OK"/>
  </r>
  <r>
    <x v="795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0"/>
    <s v="ORD-2024-107964550345503CUST-6529Diya PatelHome OfficeEastOdishaBhubaneswarTechnologyCopiersPro Copiers 653Same Day92894.66026051.9416883.599168.35RefundedCancelled0"/>
    <s v="OK"/>
  </r>
  <r>
    <x v="796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7"/>
    <s v="ORD-2024-107974537445381CUST-3126Rohan MehtaSmall BusinessSouthAndhra PradeshVijayawadaTechnologyMachinesElite Machines 459First Class61894.440.159661.646303.773357.87PaidCompleted7"/>
    <s v="OK"/>
  </r>
  <r>
    <x v="797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4"/>
    <s v="ORD-2024-107984540045404CUST-3991Aarav SharmaConsumerEastOdishaBhubaneswarOffice SuppliesBindersElite Binders 764First Class81714.37013714.9610550.473164.49FailedCancelled4"/>
    <s v="OK"/>
  </r>
  <r>
    <x v="798"/>
    <d v="2025-07-11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58"/>
    <s v="ORD-2025-107994584945907CUST-7553Aditi SenCorporateNorthDelhiNew DelhiFurnitureFurnishingsClassic Furnishings 348Standard Class91706.05015354.459656.55697.95PaidCompleted58"/>
    <s v="OK"/>
  </r>
  <r>
    <x v="799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"/>
    <n v="5"/>
    <n v="967.41"/>
    <n v="0.05"/>
    <n v="4595.2"/>
    <n v="3887.41"/>
    <n v="707.79"/>
    <s v="Paid"/>
    <s v="Returned"/>
    <n v="7"/>
    <s v="ORD-2024-108004557545582CUST-8527Isha NairHome OfficeNorthHaryanaGurugramTechnologyAccessoriesSmart Accessories 4875967.410.054595.23887.41707.79PaidReturned7"/>
    <s v="OK"/>
  </r>
  <r>
    <x v="800"/>
    <d v="2024-03-01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6"/>
    <s v="ORD-2024-108014535245358CUST-5015Vikram IyerSmall BusinessWestMaharashtraMumbaiOffice SuppliesStorageElite Storage 825Second Class64163.720.1521234.9716736.094498.88PaidCompleted6"/>
    <s v="OK"/>
  </r>
  <r>
    <x v="801"/>
    <d v="2025-10-08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7"/>
    <s v="ORD-2025-108024593845945CUST-3344Aarav SharmaHome OfficeEastOdishaBhubaneswarTechnologyAccessoriesPro Accessories 500Second Class33372.210.28093.36052.432040.87PendingCancelled7"/>
    <s v="OK"/>
  </r>
  <r>
    <x v="802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0"/>
    <s v="ORD-2025-108034570445704CUST-5866Rohan MehtaSmall BusinessEastAssamGuwahatiFurnitureFurnishingsPro Furnishings 909Second Class61441.9108651.465254.623396.84FailedReturned0"/>
    <s v="OK"/>
  </r>
  <r>
    <x v="803"/>
    <d v="2024-12-09T00:00:00"/>
    <d v="2024-12-13T00:00:00"/>
    <s v="CUST-7180"/>
    <s v="Rohan Mehta"/>
    <s v="Consumer"/>
    <s v="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4"/>
    <s v="ORD-2024-108044563545639CUST-7180Rohan MehtaConsumerJharkhandRanchiOffice SuppliesLabelsBasic Labels 359First Class14306.6504306.652568.821737.83PaidCompleted4"/>
    <s v="OK"/>
  </r>
  <r>
    <x v="804"/>
    <d v="2025-10-09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-21"/>
    <s v="ORD-2025-108054593945918CUST-8745Rahul VermaHome OfficeSouthTelanganaHyderabadFurnitureFurnishingsEco Furnishings 541Standard Class12050.620.051948.091507.08441.01PaidCompleted-21"/>
    <s v="OK"/>
  </r>
  <r>
    <x v="805"/>
    <d v="2025-04-06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89"/>
    <s v="ORD-2025-108064575345842CUST-2098Priya MenonHome OfficeEastAssamGuwahatiOffice SuppliesBindersClassic Binders 103Second Class22030.060.253045.092601.09444PaidCompleted89"/>
    <s v="OK"/>
  </r>
  <r>
    <x v="806"/>
    <d v="2024-09-11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65"/>
    <s v="ORD-2024-108074554645611CUST-3704Isha NairHome OfficeNorthRajasthanJaipurTechnologyCopiersMax Copiers 560Standard Class13665.970.22932.781900.351032.43FailedCancelled65"/>
    <s v="OK"/>
  </r>
  <r>
    <x v="807"/>
    <d v="2025-02-07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1"/>
    <s v="ORD-2025-108084569545696CUST-5884Karan MalhotraSmall BusinessSouthTelanganaHyderabadOffice SuppliesLabelsSmart Labels 436Standard Class22432.980.14379.363723.93655.43PaidCompleted1"/>
    <s v="OK"/>
  </r>
  <r>
    <x v="808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-3"/>
    <s v="ORD-2025-108094590045897CUST-7503Aarav SharmaSmall BusinessSouthTamil NaduChennaiFurnitureFurnishingsPro Furnishings 386First Class7977.280.25472.774477.33995.44PaidCompleted-3"/>
    <s v="OK"/>
  </r>
  <r>
    <x v="809"/>
    <d v="2025-06-25T00:00:00"/>
    <d v="2025-06-25T00:00:00"/>
    <s v="CUST-6973"/>
    <s v="Arjun Bose"/>
    <s v="Small Business"/>
    <s v="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0"/>
    <s v="ORD-2025-108104583345833CUST-6973Arjun BoseSmall BusinessPunjabLudhianaOffice SuppliesBindersEco Binders 601Second Class61366.130.17377.15085.212291.89PaidCompleted0"/>
    <s v="OK"/>
  </r>
  <r>
    <x v="810"/>
    <d v="2024-04-03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123"/>
    <s v="ORD-2024-108114538545508CUST-4653Kabir SinghHome OfficeWestGujaratAhmedabadTechnologyCopiersPro Copiers 867First Class13151.850.252363.891471.51892.38PaidCompleted123"/>
    <s v="OK"/>
  </r>
  <r>
    <x v="811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7"/>
    <s v="ORD-2024-108124563845645CUST-3303Rohan MehtaHome OfficeNorthHaryanaGurugramTechnologyAccessoriesEco Accessories 122First Class21610.750.22577.21475.871101.33PaidCompleted7"/>
    <s v="OK"/>
  </r>
  <r>
    <x v="812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5"/>
    <s v="ORD-2024-108134545845463CUST-5754Sneha KapoorSmall BusinessEastJharkhandRanchiFurnitureTablesBasic Tables 127First Class82228.47017827.7614122.133705.63PaidCompleted5"/>
    <s v="OK"/>
  </r>
  <r>
    <x v="813"/>
    <d v="2025-04-06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4"/>
    <s v="ORD-2025-108144575345757CUST-7848Rohan MehtaConsumerEastOdishaBhubaneswarFurnitureBookcasesElite Bookcases 988Standard Class21337.6702675.341595.871079.47PaidCompleted4"/>
    <s v="OK"/>
  </r>
  <r>
    <x v="814"/>
    <d v="2025-08-06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5"/>
    <s v="ORD-2025-108154587545880CUST-9048Arjun BoseConsumerWestMadhya PradeshIndoreOffice SuppliesLabelsSmart Labels 126First Class22375.940.253563.912639.7924.21PaidCompleted5"/>
    <s v="OK"/>
  </r>
  <r>
    <x v="815"/>
    <d v="2024-04-01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7"/>
    <s v="ORD-2024-108164538345390CUST-2951Diya PatelConsumerEastOdishaBhubaneswarTechnologyMachinesMax Machines 569Standard Class7715.810.154259.073130.321128.75PendingCancelled7"/>
    <s v="OK"/>
  </r>
  <r>
    <x v="816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3"/>
    <s v="ORD-2024-108174562345626CUST-3072Rahul VermaSmall BusinessEastJharkhandRanchiFurnitureFurnishingsBasic Furnishings 306First Class1874.30.1786.87498.5288.37PaidCompleted3"/>
    <s v="OK"/>
  </r>
  <r>
    <x v="817"/>
    <d v="2025-04-05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0"/>
    <s v="ORD-2025-108184575245752CUST-2221Sneha KapoorConsumerEastBiharPatnaOffice SuppliesBindersClassic Binders 873Standard Class61829.690.258233.64713.793519.81PaidCompleted0"/>
    <s v="OK"/>
  </r>
  <r>
    <x v="818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n v="-142"/>
    <s v="ORD-2024-108194556445422CUST-3943Priya MenonSmall BusinessWestMaharashtraMumbaiOffice SuppliesLabelsPro Labels 611First Class81981.04-0.1412678.6610088.652590.01PaidCompleted-142"/>
    <s v="OK"/>
  </r>
  <r>
    <x v="819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0"/>
    <s v="ORD-2024-108204550445504CUST-7510Karan MalhotraHome OfficeSouthKeralaKochiTechnologyMachinesPrime Machines 524Standard Class84246.01033968.0826902.447065.64FailedCancelled0"/>
    <s v="OK"/>
  </r>
  <r>
    <x v="820"/>
    <d v="2025-06-02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122"/>
    <s v="ORD-2025-108214581045932CUST-2041Ananya RaoHome OfficeNorthUttar PradeshNoidaFurnitureBookcasesClassic Bookcases 882Standard Class2319.570.2511.31436.4374.88PaidCompleted122"/>
    <s v="OK"/>
  </r>
  <r>
    <x v="821"/>
    <d v="2024-07-03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-26"/>
    <s v="ORD-2024-108224547645450CUST-4466Aarav SharmaCorporateSouthKarnatakaBengaluruTechnologyAccessoriesClassic Accessories 471First Class71942.490.210877.949110.141767.8PaidCompleted-26"/>
    <s v="OK"/>
  </r>
  <r>
    <x v="822"/>
    <d v="2024-10-12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-4"/>
    <s v="ORD-2024-108234557745573CUST-3188Mira DasCorporateEastAssamGuwahatiFurnitureFurnishingsSmart Furnishings 175Second Class43202.040.210246.538634.421612.11PendingReturned-4"/>
    <s v="OK"/>
  </r>
  <r>
    <x v="823"/>
    <d v="2025-01-06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6"/>
    <s v="ORD-2025-108244566345669CUST-6638Mira DasHome OfficeWestGoaPanajiOffice SuppliesPaperBasic Paper 899Same Day3668.330.151704.24957.55746.69PaidCompleted6"/>
    <s v="OK"/>
  </r>
  <r>
    <x v="824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1"/>
    <s v="ORD-2025-108254573745738CUST-3540Priya MenonConsumerWestGoaPanajiOffice SuppliesPaperPro Paper 267First Class84436.740.0533719.2228924.434794.79PaidCompleted1"/>
    <s v="OK"/>
  </r>
  <r>
    <x v="825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1"/>
    <s v="ORD-2025-108264576345764CUST-3351Vikram IyerSmall BusinessNorthUttar PradeshNoidaTechnologyMachinesBasic Machines 832First Class12720.1702720.171834.23885.94PaidCompleted1"/>
    <s v="OK"/>
  </r>
  <r>
    <x v="826"/>
    <d v="2025-08-10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4"/>
    <s v="ORD-2025-108274587945883CUST-4375Aditi SenConsumerWestRajasthanUdaipurTechnologyAccessoriesElite Accessories 790Standard Class52190.140.258213.025569.32643.72PaidCompleted4"/>
    <s v="OK"/>
  </r>
  <r>
    <x v="827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-317"/>
    <s v="ORD-2024-108284562045303CUST-5125Priya MenonHome OfficeSouthTamil NaduChennaiOffice SuppliesPaperBasic Paper 707Same Day1844.890.25633.67520.47113.2PaidCancelled-317"/>
    <s v="OK"/>
  </r>
  <r>
    <x v="828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31"/>
    <s v="ORD-2025-108294594045971CUST-6010Karan MalhotraCorporateEastOdishaBhubaneswarFurnitureChairsElite Chairs 979Second Class73791.960.0525216.5314216.9410999.59FailedCancelled31"/>
    <s v="OK"/>
  </r>
  <r>
    <x v="829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2"/>
    <s v="ORD-2024-108304534845350CUST-9036Aditi SenSmall BusinessWestGoaPanajiFurnitureFurnishingsPro Furnishings 192Second Class71035.140.16521.384511.12010.28PaidCompleted2"/>
    <s v="OK"/>
  </r>
  <r>
    <x v="830"/>
    <d v="2025-07-15T00:00:00"/>
    <d v="2025-07-18T00:00:00"/>
    <s v="CUST-7929"/>
    <s v="Aditi Sen"/>
    <s v="Small Business"/>
    <s v="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3"/>
    <s v="ORD-2025-108314585345856CUST-7929Aditi SenSmall BusinessTamil NaduChennaiTechnologyMachinesSmart Machines 951First Class62382.880.112867.5510068.942798.61PaidCompleted3"/>
    <s v="OK"/>
  </r>
  <r>
    <x v="831"/>
    <d v="2025-04-03T00:00:00"/>
    <d v="2025-03-04T00:00:00"/>
    <s v="CUST-1106"/>
    <s v="Diya Patel"/>
    <s v="Home Office"/>
    <s v="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-30"/>
    <s v="ORD-2025-108324575045720CUST-1106Diya PatelHome OfficeHaryanaGurugramFurnitureChairsSmart Chairs 794First Class93462.70.1526489.6515818.4610671.19FailedReturned-30"/>
    <s v="OK"/>
  </r>
  <r>
    <x v="832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2"/>
    <s v="ORD-2025-108334580345805CUST-9557Kabir SinghSmall BusinessSouthAndhra PradeshVijayawadaTechnologyPhonesMax Phones 919Second Class94302.020.0536782.2725902.8110879.46PaidCompleted2"/>
    <s v="OK"/>
  </r>
  <r>
    <x v="833"/>
    <d v="2024-06-04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0"/>
    <s v="ORD-2024-108344544745447CUST-2689Rahul VermaHome OfficeEastWest BengalKolkataFurnitureBookcasesBasic Bookcases 499First Class63949.4023696.418109.775586.63PaidCompleted0"/>
    <s v="OK"/>
  </r>
  <r>
    <x v="834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4"/>
    <s v="ORD-2024-108354558345587CUST-2879Aarav SharmaHome OfficeSouthTelanganaHyderabadOffice SuppliesArtBasic Art 143First Class6674.6104047.663078.931279.79PaidCompleted4"/>
    <s v="OK"/>
  </r>
  <r>
    <x v="835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-169"/>
    <s v="ORD-2025-108364592645757CUST-5150Priya MenonSmall BusinessEastAssamGuwahatiTechnologyPhonesPrime Phones 338Second Class71509.590.0510038.775673.14365.67PaidCompleted-169"/>
    <s v="OK"/>
  </r>
  <r>
    <x v="836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3"/>
    <s v="ORD-2024-108374564145644CUST-9776Isha NairSmall BusinessNorthRajasthanJaipurOffice SuppliesLabelsSmart Labels 814Second Class2537.1101074.22850.86223.36PaidCompleted3"/>
    <s v="OK"/>
  </r>
  <r>
    <x v="837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1"/>
    <s v="ORD-2025-108384592745928CUST-2551Karan MalhotraHome OfficeWestMaharashtraMumbaiOffice SuppliesPaperPrime Paper 812First Class34177.630.259399.676540.372859.3PaidCompleted1"/>
    <s v="OK"/>
  </r>
  <r>
    <x v="838"/>
    <d v="2025-04-03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4"/>
    <s v="ORD-2025-108394575045754CUST-4708Ananya RaoSmall BusinessWestGoaPanajiOffice SuppliesPaperPro Paper 355Same Day11470.5701470.57834.02636.55PaidReturned4"/>
    <s v="OK"/>
  </r>
  <r>
    <x v="839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2"/>
    <s v="ORD-2024-108404555545557CUST-8206Rohan MehtaHome OfficeEastOdishaBhubaneswarTechnologyPhonesBasic Phones 398Standard Class8531.430.13826.32194.121632.18PaidCompleted2"/>
    <s v="OK"/>
  </r>
  <r>
    <x v="840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0"/>
    <s v="ORD-2025-108414591945919CUST-1297Neha GuptaHome OfficeNorthDelhiNew DelhiFurnitureChairsClassic Chairs 204Same Day41584.1106336.444680.681655.76PaidCompleted0"/>
    <s v="OK"/>
  </r>
  <r>
    <x v="841"/>
    <d v="2025-02-06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6"/>
    <s v="ORD-2025-108424569445700CUST-7558Ananya RaoSmall BusinessEastBiharPatnaOffice SuppliesArtMax Art 339Standard Class93237.160.2521850.8316600.135250.7PaidCompleted6"/>
    <s v="OK"/>
  </r>
  <r>
    <x v="842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-1"/>
    <s v="ORD-2024-108434538245381CUST-1798Kabir SinghConsumerNorthHaryanaGurugramTechnologyMachinesSmart Machines 581First Class42192.080.157453.075133.782319.29PaidReturned-1"/>
    <s v="OK"/>
  </r>
  <r>
    <x v="843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n v="7"/>
    <s v="ORD-2025-108444585645863CUST-7333Priya MenonSmall BusinessNorthUttar PradeshNoidaTechnologyPhonesPrime Phones 482First Class93989.52-0.0235905.6823916.111989.58PaidCompleted7"/>
    <s v="OK"/>
  </r>
  <r>
    <x v="844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5"/>
    <s v="ORD-2025-108454567745682CUST-2086Aditi SenHome OfficeWestGoaPanajiOffice SuppliesArtPro Art 588First Class13515.1503515.152216.341298.81PaidCompleted5"/>
    <s v="OK"/>
  </r>
  <r>
    <x v="845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4"/>
    <s v="ORD-2024-108464534545349CUST-2367Karan MalhotraConsumerEastOdishaBhubaneswarFurnitureTablesEco Tables 792First Class93616.230.2524409.5517157.587251.97PendingReturned4"/>
    <s v="OK"/>
  </r>
  <r>
    <x v="846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8"/>
    <s v="ORD-2024-108474539645404CUST-6522Priya MenonSmall BusinessWestGujaratAhmedabadFurnitureBookcasesPrime Bookcases 177Standard Class23977.5207955.045580.682374.36PendingReturned8"/>
    <s v="OK"/>
  </r>
  <r>
    <x v="847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2"/>
    <s v="ORD-2025-108484579745799CUST-8329Diya PatelHome OfficeEastOdishaBhubaneswarFurnitureTablesPro Tables 828Second Class2210.080.2336.13242.1993.94PaidCompleted2"/>
    <s v="OK"/>
  </r>
  <r>
    <x v="848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2"/>
    <s v="ORD-2025-108494580445806CUST-4426Rahul VermaHome OfficeSouthTamil NaduChennaiFurnitureFurnishingsElite Furnishings 480Second Class11744.350.251308.261083.56224.7PaidCompleted2"/>
    <s v="OK"/>
  </r>
  <r>
    <x v="849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272"/>
    <s v="ORD-2024-108504535745629CUST-3360Isha NairHome OfficeWestGujaratAhmedabadFurnitureBookcasesPrime Bookcases 755Standard Class3679.630.21631.11898.73396.58PaidCompleted272"/>
    <s v="OK"/>
  </r>
  <r>
    <x v="850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3"/>
    <s v="ORD-2024-108514547345476CUST-2623Priya MenonHome OfficeEastWest BengalKolkataOffice SuppliesPaperPrime Paper 317First Class61211.0107266.066216.891049.17PaidCompleted3"/>
    <s v="OK"/>
  </r>
  <r>
    <x v="851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6"/>
    <s v="ORD-2024-108524537745383CUST-3175Karan MalhotraSmall BusinessWestGujaratAhmedabadTechnologyAccessoriesClassic Accessories 933First Class21161.30.21858.081590.75267.33PaidCompleted6"/>
    <s v="OK"/>
  </r>
  <r>
    <x v="852"/>
    <d v="2024-01-04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213"/>
    <s v="ORD-2024-108534529545508CUST-9630Ananya RaoConsumerEastAssamGuwahatiFurnitureTablesSmart Tables 513Second Class74205.350.1525021.8315544.449477.39PendingCancelled213"/>
    <s v="OK"/>
  </r>
  <r>
    <x v="853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6"/>
    <s v="ORD-2025-108544579345799CUST-8274Arjun BoseCorporateSouthTamil NaduChennaiTechnologyAccessoriesElite Accessories 708Same Day8579.80.23710.723115.29595.43PaidCompleted6"/>
    <s v="OK"/>
  </r>
  <r>
    <x v="854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8"/>
    <s v="ORD-2025-108554574145749CUST-2514Priya MenonConsumerSouthKarnatakaBengaluruFurnitureBookcasesMax Bookcases 381Second Class42233.640.058487.835245.723242.11PaidCompleted8"/>
    <s v="OK"/>
  </r>
  <r>
    <x v="855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8"/>
    <s v="ORD-2024-108564549845506CUST-2752Rahul VermaConsumerNorthRajasthanJaipurOffice SuppliesLabelsClassic Labels 215Second Class22073.530.253110.32101.031009.27PaidCompleted8"/>
    <s v="OK"/>
  </r>
  <r>
    <x v="856"/>
    <d v="2024-06-12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n v="7"/>
    <s v="ORD-2024-108574545545462CUST-5647Rohan MehtaHome OfficeSouthTamil NaduChennaiOffice SuppliesStorageClassic Storage 918Standard Class4395.1-0.161185.3966.55218.75FailedCancelled7"/>
    <s v="OK"/>
  </r>
  <r>
    <x v="857"/>
    <d v="2024-06-04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-59"/>
    <s v="ORD-2024-108584544745388CUST-8575Sneha KapoorHome OfficeSouthKeralaKochiOffice SuppliesStorageMax Storage 223First Class62708.970.2512190.3610176.992013.37PaidCompleted-59"/>
    <s v="OK"/>
  </r>
  <r>
    <x v="858"/>
    <d v="2024-05-02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7"/>
    <s v="ORD-2024-108594541445421CUST-9576Arjun BoseConsumerEastOdishaBhubaneswarTechnologyAccessoriesBasic Accessories 602Second Class42904.86011619.447184.324494.64PaidCompleted7"/>
    <s v="OK"/>
  </r>
  <r>
    <x v="859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5"/>
    <s v="ORD-2024-108604559245597CUST-2395Aditi SenCorporateSouthTamil NaduChennaiTechnologyPhonesElite Phones 394Standard Class64399.20.0525075.4416282.748792.7PaidCompleted5"/>
    <s v="OK"/>
  </r>
  <r>
    <x v="860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2"/>
    <s v="ORD-2024-108614532445326CUST-8941Vikram IyerHome OfficeNorthUttar PradeshNoidaOffice SuppliesStorageClassic Storage 194Second Class14397.320.054177.452299.51877.95PaidCompleted2"/>
    <s v="OK"/>
  </r>
  <r>
    <x v="861"/>
    <d v="2025-03-08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1"/>
    <s v="ORD-2025-108624572445725CUST-9448Priya MenonHome OfficeNorthDelhiNew DelhiFurnitureFurnishingsSmart Furnishings 892Same Day43405.680.210898.186231.414666.77PaidCompleted1"/>
    <s v="OK"/>
  </r>
  <r>
    <x v="862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5"/>
    <s v="ORD-2025-108634574245747CUST-8354Priya MenonSmall BusinessEastJharkhandRanchiOffice SuppliesBindersPro Binders 488First Class51395.1406975.74797.882177.82PaidCancelled5"/>
    <s v="OK"/>
  </r>
  <r>
    <x v="863"/>
    <d v="2025-09-06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2"/>
    <s v="ORD-2025-108644590645908CUST-2200Aarav SharmaHome OfficeWestMadhya PradeshIndoreFurnitureFurnishingsPrime Furnishings 679Same Day32937.2308811.696765.912045.78PaidCompleted2"/>
    <s v="OK"/>
  </r>
  <r>
    <x v="864"/>
    <d v="2025-09-02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-116"/>
    <s v="ORD-2025-108654590245786CUST-1178Vikram IyerConsumerSouthTamil NaduChennaiTechnologyPhonesSmart Phones 158First Class53406.87017034.3514631.362402.99PaidCompleted-116"/>
    <s v="OK"/>
  </r>
  <r>
    <x v="865"/>
    <d v="2025-06-02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-108"/>
    <s v="ORD-2025-108664581045702CUST-8099Kabir SinghConsumerWestMaharashtraMumbaiOffice SuppliesLabelsClassic Labels 218Second Class23992.0407984.085658.052326.03PaidCompleted-108"/>
    <s v="OK"/>
  </r>
  <r>
    <x v="866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8"/>
    <s v="ORD-2025-108674571445722CUST-7596Priya MenonConsumerEastBiharPatnaFurnitureBookcasesSmart Bookcases 552First Class93043.370.221912.2616367.785544.48PendingCancelled8"/>
    <s v="OK"/>
  </r>
  <r>
    <x v="867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1"/>
    <s v="ORD-2024-108684561745618CUST-2328Rahul VermaHome OfficeSouthAndhra PradeshVijayawadaTechnologyAccessoriesEco Accessories 389Same Day61043.490.254695.73871.69824.01FailedCancelled1"/>
    <s v="OK"/>
  </r>
  <r>
    <x v="868"/>
    <d v="2025-11-04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-203"/>
    <s v="ORD-2025-108694596545762CUST-8483Vikram IyerHome OfficeSouthKarnatakaBengaluruOffice SuppliesStorageElite Storage 187Same Day9224.940.051923.241093.66829.58PaidCompleted-203"/>
    <s v="OK"/>
  </r>
  <r>
    <x v="869"/>
    <d v="2025-03-06T00:00:00"/>
    <d v="2025-07-03T00:00:00"/>
    <s v="CUST-2388"/>
    <s v="Rohan Mehta"/>
    <s v="Home Office"/>
    <s v="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119"/>
    <s v="ORD-2025-108704572245841CUST-2388Rohan MehtaHome OfficeDelhiNew DelhiFurnitureChairsMax Chairs 487Same Day6796.650.14301.912374.41927.51PaidCompleted119"/>
    <s v="OK"/>
  </r>
  <r>
    <x v="870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1"/>
    <s v="ORD-2025-108714581445815CUST-7054Vikram IyerCorporateWestGoaPanajiFurnitureTablesMax Tables 281Standard Class92932.920.1522436.8417454.674982.17PaidCancelled1"/>
    <s v="OK"/>
  </r>
  <r>
    <x v="871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2"/>
    <s v="ORD-2024-108724534245344CUST-4375Neha GuptaSmall BusinessSouthTelanganaHyderabadTechnologyAccessoriesPro Accessories 325First Class92186.23019676.0712458.627217.45RefundedCancelled2"/>
    <s v="OK"/>
  </r>
  <r>
    <x v="872"/>
    <d v="2024-11-0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1"/>
    <s v="ORD-2024-108734559745598CUST-6262Karan MalhotraCorporateEastWest BengalKolkataFurnitureFurnishingsPrime Furnishings 178Standard Class52212.020.28848.085691.563156.52PaidCompleted1"/>
    <s v="OK"/>
  </r>
  <r>
    <x v="873"/>
    <d v="2025-02-01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182"/>
    <s v="ORD-2025-108744568945871CUST-8160Aditi SenHome OfficeWestGujaratAhmedabadOffice SuppliesStorageElite Storage 144Second Class8623.310.14487.832633.781854.05PaidCompleted182"/>
    <s v="OK"/>
  </r>
  <r>
    <x v="874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1"/>
    <s v="ORD-2025-108754585345854CUST-8770Vikram IyerSmall BusinessWestMaharashtraMumbaiOffice SuppliesPaperElite Paper 309Standard Class83924.880.0529829.0920710.189118.91PaidCompleted1"/>
    <s v="OK"/>
  </r>
  <r>
    <x v="875"/>
    <d v="2024-08-10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1"/>
    <s v="ORD-2024-108764551445515CUST-6928Mira DasCorporateWestMaharashtraMumbaiTechnologyCopiersElite Copiers 752First Class73852.620.221574.6714672.836901.84PaidCompleted1"/>
    <s v="OK"/>
  </r>
  <r>
    <x v="876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2"/>
    <s v="ORD-2024-108774561445616CUST-9044Priya MenonConsumerWestRajasthanUdaipurFurnitureChairsPro Chairs 316First Class63790.22022741.3216388.576352.75PaidCompleted2"/>
    <s v="OK"/>
  </r>
  <r>
    <x v="877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8"/>
    <s v="ORD-2025-108784589545903CUST-7146Aarav SharmaConsumerWestRajasthanUdaipurOffice SuppliesStorageMax Storage 438Second Class6674.360.13641.542690.37951.17PaidCompleted8"/>
    <s v="OK"/>
  </r>
  <r>
    <x v="878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0"/>
    <s v="ORD-2024-108794531345313CUST-8534Karan MalhotraCorporateEastWest BengalKolkataOffice SuppliesPaperBasic Paper 904First Class81557.210.0511834.89322.362512.44PaidCompleted0"/>
    <s v="OK"/>
  </r>
  <r>
    <x v="879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1"/>
    <s v="ORD-2025-108804589645897CUST-4486Ananya RaoHome OfficeNorthUttar PradeshNoidaOffice SuppliesArtSmart Art 990Standard Class61182.030.156028.354433.631594.72PaidCompleted1"/>
    <s v="OK"/>
  </r>
  <r>
    <x v="880"/>
    <d v="2024-08-03T00:00:00"/>
    <d v="2024-03-15T00:00:00"/>
    <s v="CUST-5287"/>
    <s v="Aarav Sharma"/>
    <s v="Small Business"/>
    <s v="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-141"/>
    <s v="ORD-2024-108814550745366CUST-5287Aarav SharmaSmall BusinessPunjabLudhianaFurnitureChairsBasic Chairs 327First Class53234.77016173.8513636.342537.51PaidCompleted-141"/>
    <s v="OK"/>
  </r>
  <r>
    <x v="881"/>
    <d v="2024-12-01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-203"/>
    <s v="ORD-2024-108824562745424CUST-3445Ananya RaoSmall BusinessSouthAndhra PradeshVijayawadaTechnologyCopiersEco Copiers 987Second Class93726.750.2525155.5617592.697562.87PaidCompleted-203"/>
    <s v="OK"/>
  </r>
  <r>
    <x v="882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8"/>
    <s v="ORD-2025-108834569045698CUST-4983Sneha KapoorCorporateEastBiharPatnaTechnologyAccessoriesBasic Accessories 607Standard Class41912.4507649.84894.532755.27PendingReturned8"/>
    <s v="OK"/>
  </r>
  <r>
    <x v="883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3"/>
    <s v="ORD-2025-108844577545778CUST-2597Aarav SharmaSmall BusinessWestGoaPanajiOffice SuppliesStorageClassic Storage 211Same Day11620.8701620.871103.61517.26PaidCompleted3"/>
    <s v="OK"/>
  </r>
  <r>
    <x v="884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7"/>
    <s v="ORD-2025-108854567545682CUST-7505Neha GuptaHome OfficeSouthKarnatakaBengaluruOffice SuppliesStorageEco Storage 783Same Day22098.540.153567.522411.81155.72PaidCompleted7"/>
    <s v="OK"/>
  </r>
  <r>
    <x v="885"/>
    <d v="2024-01-05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0"/>
    <s v="ORD-2024-108864529645296CUST-3446Diya PatelConsumerNorthRajasthanJaipurFurnitureTablesPro Tables 866Standard Class12167.080.251625.311157.89467.42PaidCompleted0"/>
    <s v="OK"/>
  </r>
  <r>
    <x v="886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-52"/>
    <s v="ORD-2025-108874577345721CUST-3549Arjun BoseHome OfficeSouthTamil NaduChennaiTechnologyAccessoriesMax Accessories 541First Class73989.90.1523739.917716.526023.38PaidCancelled-52"/>
    <s v="OK"/>
  </r>
  <r>
    <x v="887"/>
    <d v="2024-06-12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6"/>
    <s v="ORD-2024-108884545545461CUST-2795Aarav SharmaSmall BusinessSouthAndhra PradeshVijayawadaOffice SuppliesArtPrime Art 596Standard Class44176.13016704.5210158.286546.24PaidCompleted6"/>
    <s v="OK"/>
  </r>
  <r>
    <x v="888"/>
    <d v="2025-06-08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30"/>
    <s v="ORD-2025-108894581645846CUST-1081Rahul VermaSmall BusinessWestMaharashtraMumbaiOffice SuppliesArtPro Art 620Standard Class43523.640.112685.110779.561905.54RefundedCancelled30"/>
    <s v="OK"/>
  </r>
  <r>
    <x v="889"/>
    <d v="2025-03-10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1"/>
    <s v="ORD-2025-108904572645727CUST-8467Aditi SenHome OfficeWestMadhya PradeshIndoreOffice SuppliesStoragePrime Storage 806First Class23922.080.255883.124647.911235.21PaidReturned1"/>
    <s v="OK"/>
  </r>
  <r>
    <x v="890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6"/>
    <s v="ORD-2024-108914542745433CUST-3992Karan MalhotraConsumerWestGoaPanajiOffice SuppliesStorageSmart Storage 288Standard Class62909.560.213965.8911646.122319.77PaidCompleted6"/>
    <s v="OK"/>
  </r>
  <r>
    <x v="891"/>
    <d v="2024-10-08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-28"/>
    <s v="ORD-2024-108924557345545CUST-6647Kabir SinghCorporateSouthTamil NaduChennaiTechnologyMachinesElite Machines 281Same Day52407.970.110835.866419.924415.94FailedCancelled-28"/>
    <s v="OK"/>
  </r>
  <r>
    <x v="892"/>
    <d v="2025-04-12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6"/>
    <s v="ORD-2025-108934575945765CUST-5087Isha NairSmall BusinessEastJharkhandRanchiTechnologyCopiersElite Copiers 221Same Day1726.890.2581.51423.86157.65PaidCompleted6"/>
    <s v="OK"/>
  </r>
  <r>
    <x v="893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2"/>
    <s v="ORD-2024-108944544945451CUST-9297Aarav SharmaCorporateSouthKarnatakaBengaluruFurnitureTablesMax Tables 291Second Class3395.490.051127.15845.62281.53PaidReturned2"/>
    <s v="OK"/>
  </r>
  <r>
    <x v="894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7"/>
    <s v="ORD-2024-108954534445351CUST-7996Isha NairHome OfficeSouthTelanganaHyderabadFurnitureTablesClassic Tables 638First Class64254.05025524.316711.938812.37PaidCompleted7"/>
    <s v="OK"/>
  </r>
  <r>
    <x v="895"/>
    <d v="2024-11-05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5"/>
    <s v="ORD-2024-108964560145606CUST-4117Arjun BoseConsumerSouthKeralaKochiFurnitureChairsBasic Chairs 212Same Day4711.180.152418.011441.89976.12PendingReturned5"/>
    <s v="OK"/>
  </r>
  <r>
    <x v="896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1"/>
    <s v="ORD-2024-108974565045651CUST-4848Ananya RaoSmall BusinessSouthTamil NaduChennaiTechnologyCopiersMax Copiers 121Second Class13693.030.053508.382828.06680.32FailedReturned1"/>
    <s v="OK"/>
  </r>
  <r>
    <x v="897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4"/>
    <s v="ORD-2025-108984577645780CUST-2897Rohan MehtaCorporateNorthHaryanaGurugramOffice SuppliesPaperEco Paper 747First Class41786.650.056789.275626.431162.84PaidCompleted4"/>
    <s v="OK"/>
  </r>
  <r>
    <x v="898"/>
    <d v="2024-06-02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6"/>
    <s v="ORD-2024-108994544545451CUST-6046Vikram IyerConsumerNorthDelhiNew DelhiFurnitureTablesClassic Tables 535First Class41536.70.24917.443846.771070.67PaidCompleted6"/>
    <s v="OK"/>
  </r>
  <r>
    <x v="899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7"/>
    <s v="ORD-2025-109004580445811CUST-3789Karan MalhotraConsumerNorthPunjabLudhianaFurnitureChairsElite Chairs 971First Class5881.080.253304.052279.411024.64FailedCancelled7"/>
    <s v="OK"/>
  </r>
  <r>
    <x v="331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238"/>
    <s v="ORD-2024-103324539445632CUST-9346Sneha KapoorHome OfficeEastOdishaBhubaneswarOffice SuppliesBindersSmart Binders 939Second Class42685.66010989.896477.374265.27PaidCompleted238"/>
    <s v="Review Required"/>
  </r>
  <r>
    <x v="90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5"/>
    <s v="ORD-2025-100914589345898CUST-5909Aarav SharmaSmall BusinessEastBiharPatnaTechnologyCopiersSmart Copiers 556First Class33703.960.159549.445586.283858.82PaidReturned5"/>
    <s v="Review Required"/>
  </r>
  <r>
    <x v="373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0"/>
    <s v="ORD-2025-103744576045760CUST-8566Sneha KapoorSmall BusinessNorthUttar PradeshNoidaOffice SuppliesStoragePrime Storage 951Second Class91118.68010348.438595.371472.75PaidReturned0"/>
    <s v="Review Required"/>
  </r>
  <r>
    <x v="224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6"/>
    <s v="ORD-2025-102254593245938CUST-9871Isha NairSmall BusinessNorthPunjabLudhianaFurnitureFurnishingsClassic Furnishings 109Standard Class43944.640.2512116.896682.925151PaidReturned6"/>
    <s v="Review Required"/>
  </r>
  <r>
    <x v="314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2"/>
    <s v="ORD-2025-103154579545797CUST-1945Isha NairCorporateWestMadhya PradeshIndoreOffice SuppliesLabelsElite Labels 544Standard Class9847.760.156589.375376.171109.19FailedCompleted2"/>
    <s v="Review Required"/>
  </r>
  <r>
    <x v="170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68"/>
    <s v="ORD-2025-101714584745915CUST-3734Rohan MehtaCorporateEastBiharPatnaTechnologyCopiersEco Copiers 102Standard Class31711.3205206.5339301203.96PaidReturned68"/>
    <s v="Review Required"/>
  </r>
  <r>
    <x v="423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7"/>
    <s v="ORD-2024-104244534245349CUST-6169Diya PatelConsumerSouthKeralaKochiTechnologyAccessoriesPrime Accessories 236First Class93779.310.227322.917940.439270.6PaidReturned7"/>
    <s v="Review Required"/>
  </r>
  <r>
    <x v="571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"/>
    <n v="5"/>
    <n v="4276.29"/>
    <n v="0"/>
    <n v="21443.63"/>
    <n v="13240.21"/>
    <n v="8141.24"/>
    <s v="Failed"/>
    <s v="Completed"/>
    <n v="4"/>
    <s v="ORD-2025-105724569845702CUST-3425Priya MenonSmall BusinessNorthUttar PradeshNoidaTechnologyPhonesPrime Phones 89554276.29021443.6313240.218141.24FailedCompleted4"/>
    <s v="Review Required"/>
  </r>
  <r>
    <x v="142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-4"/>
    <s v="ORD-2024-101434538145377CUST-8944Aditi SenHome OfficeNorthRajasthanJaipurTechnologyPhonesClassic Phones 142Second Class5907.540.154099.692769.261087.78PaidReturned-4"/>
    <s v="Review Required"/>
  </r>
  <r>
    <x v="272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6"/>
    <s v="ORD-2024-102734552245528CUST-7389Arjun BoseConsumerSouthAndhra PradeshVijayawadaFurnitureChairsEco Chairs 314First Class7557.210.13797.792191.51213.48PaidReturned6"/>
    <s v="Review Required"/>
  </r>
  <r>
    <x v="123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1"/>
    <s v="ORD-2024-101244543645437CUST-1007Sneha KapoorSmall BusinessNorthPunjabLudhianaTechnologyCopiersMax Copiers 970Same Day1634.130808.67453.35180.78RefundedReturned1"/>
    <s v="Review Required"/>
  </r>
  <r>
    <x v="335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2"/>
    <s v="ORD-2025-103364582445826CUST-3621Rahul VermaHome OfficeWestMadhya PradeshIndoreOffice SuppliesPaperPrime Paper 559First Class34289.370.111778.716829.434751.87PaidReturned2"/>
    <s v="Review Requir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s v="Consumer"/>
    <x v="0"/>
    <s v="Rajasthan"/>
    <s v="Jaipur"/>
    <s v="Office Supplies"/>
    <s v="Paper"/>
    <x v="0"/>
    <s v="Second Class"/>
    <n v="8"/>
    <n v="2976.45"/>
    <n v="0.2"/>
    <n v="19049.28"/>
    <n v="15841.89"/>
    <n v="3207.39"/>
    <x v="0"/>
    <x v="0"/>
    <n v="6"/>
  </r>
  <r>
    <s v="ORD-2024-10002"/>
    <d v="2024-08-31T00:00:00"/>
    <d v="2024-09-05T00:00:00"/>
    <s v="CUST-2054"/>
    <s v="Mira Das"/>
    <s v="Small Business"/>
    <x v="1"/>
    <s v="Odisha"/>
    <s v="Bhubaneswar"/>
    <s v="Furniture"/>
    <s v="Tables"/>
    <x v="1"/>
    <s v="Same Day"/>
    <n v="3"/>
    <n v="2437.5"/>
    <n v="0"/>
    <n v="7312.5"/>
    <n v="4904.7299999999996"/>
    <n v="2407.77"/>
    <x v="0"/>
    <x v="0"/>
    <n v="5"/>
  </r>
  <r>
    <s v="ORD-2024-10003"/>
    <d v="2024-06-08T00:00:00"/>
    <d v="2024-06-15T00:00:00"/>
    <s v="CUST-6843"/>
    <s v="Isha Nair"/>
    <s v="Consumer"/>
    <x v="1"/>
    <s v="Odisha"/>
    <s v="Bhubaneswar"/>
    <s v="Office Supplies"/>
    <s v="Art"/>
    <x v="2"/>
    <s v="First Class"/>
    <n v="4"/>
    <n v="1065.43"/>
    <n v="0.55000000000000004"/>
    <n v="4261.72"/>
    <n v="2465.69"/>
    <n v="1796.03"/>
    <x v="0"/>
    <x v="0"/>
    <n v="7"/>
  </r>
  <r>
    <s v="ORD-2024-10004"/>
    <d v="2024-11-28T00:00:00"/>
    <d v="2024-11-29T00:00:00"/>
    <s v="CUST-3722"/>
    <s v="Arjun Bose"/>
    <s v="Small Business"/>
    <x v="2"/>
    <s v="Telangana"/>
    <s v="Hyderabad"/>
    <s v="Furniture"/>
    <s v="Furnishings"/>
    <x v="3"/>
    <s v="Standard Class"/>
    <n v="6"/>
    <n v="1848.43"/>
    <n v="0.25"/>
    <n v="8317.93"/>
    <n v="6796.77"/>
    <n v="1521.16"/>
    <x v="0"/>
    <x v="0"/>
    <n v="1"/>
  </r>
  <r>
    <s v="ORD-2025-10005"/>
    <d v="2025-08-29T00:00:00"/>
    <d v="2025-09-01T00:00:00"/>
    <s v="CUST-8130"/>
    <s v="Ananya Rao"/>
    <s v="Small Business"/>
    <x v="3"/>
    <s v="Maharashtra"/>
    <s v="Mumbai"/>
    <s v="Furniture"/>
    <s v="Chairs"/>
    <x v="4"/>
    <s v="First Class"/>
    <n v="7"/>
    <n v="2973.76"/>
    <n v="0"/>
    <n v="20816.32"/>
    <n v="17705.37"/>
    <n v="3110.95"/>
    <x v="0"/>
    <x v="1"/>
    <n v="3"/>
  </r>
  <r>
    <s v="ORD-2024-10006"/>
    <d v="2024-05-24T00:00:00"/>
    <d v="2024-05-28T00:00:00"/>
    <s v="CUST-6056"/>
    <s v="Vikram Iyer"/>
    <s v="Small Business"/>
    <x v="3"/>
    <s v="Madhya Pradesh"/>
    <s v="Indore"/>
    <s v="Technology"/>
    <s v="Accessories"/>
    <x v="5"/>
    <s v="Same Day"/>
    <n v="3"/>
    <n v="1053.1099999999999"/>
    <n v="0.2"/>
    <n v="2527.46"/>
    <n v="1533.58"/>
    <n v="993.88"/>
    <x v="0"/>
    <x v="0"/>
    <n v="4"/>
  </r>
  <r>
    <s v="ORD-2025-10007"/>
    <d v="2025-04-10T00:00:00"/>
    <d v="2025-04-16T00:00:00"/>
    <s v="CUST-3656"/>
    <s v="Neha Gupta"/>
    <s v="Consumer"/>
    <x v="1"/>
    <s v="Odisha"/>
    <s v="Bhubaneswar"/>
    <s v="Technology"/>
    <s v="Copiers"/>
    <x v="6"/>
    <s v="Standard Class"/>
    <n v="4"/>
    <n v="1719.87"/>
    <n v="0.15"/>
    <n v="5847.56"/>
    <n v="4727.25"/>
    <n v="1120.31"/>
    <x v="0"/>
    <x v="0"/>
    <n v="6"/>
  </r>
  <r>
    <s v="ORD-2025-10008"/>
    <d v="2025-02-23T00:00:00"/>
    <d v="2025-02-26T00:00:00"/>
    <s v="CUST-4683"/>
    <s v="Isha Nair"/>
    <s v="Small Business"/>
    <x v="2"/>
    <s v="Andhra Pradesh"/>
    <s v="Vijayawada"/>
    <s v="Office Supplies"/>
    <s v="Art"/>
    <x v="7"/>
    <s v="First Class"/>
    <n v="1"/>
    <n v="2980.71"/>
    <n v="0"/>
    <n v="2980.71"/>
    <n v="2357.2199999999998"/>
    <n v="623.49"/>
    <x v="0"/>
    <x v="0"/>
    <n v="3"/>
  </r>
  <r>
    <s v="ORD-2024-10009"/>
    <d v="2024-11-05T00:00:00"/>
    <d v="2024-11-10T00:00:00"/>
    <s v="CUST-2598"/>
    <s v="Aditi Sen"/>
    <s v="Corporate"/>
    <x v="2"/>
    <s v="Telangana"/>
    <s v="Hyderabad"/>
    <s v="Office Supplies"/>
    <s v="Labels"/>
    <x v="8"/>
    <s v="First Class"/>
    <n v="8"/>
    <n v="3134.2"/>
    <n v="0"/>
    <n v="25073.599999999999"/>
    <n v="17347.23"/>
    <n v="7726.37"/>
    <x v="0"/>
    <x v="0"/>
    <n v="5"/>
  </r>
  <r>
    <s v="ORD-2025-10010"/>
    <d v="2025-07-09T00:00:00"/>
    <d v="2025-09-12T00:00:00"/>
    <s v="CUST-2483"/>
    <s v="Mira Das"/>
    <s v="Home Office"/>
    <x v="2"/>
    <s v="Telangana"/>
    <s v="Hyderabad"/>
    <s v="Office Supplies"/>
    <s v="Paper"/>
    <x v="9"/>
    <s v="Second Class"/>
    <n v="9"/>
    <n v="852.04"/>
    <n v="0.2"/>
    <n v="6134.69"/>
    <n v="3800.19"/>
    <n v="2334.5"/>
    <x v="0"/>
    <x v="0"/>
    <n v="65"/>
  </r>
  <r>
    <s v="ORD-2025-10011"/>
    <d v="2025-05-20T00:00:00"/>
    <d v="2025-05-20T00:00:00"/>
    <s v="CUST-8092"/>
    <s v="Ananya Rao"/>
    <s v="Corporate"/>
    <x v="1"/>
    <s v="West Bengal"/>
    <s v="Kolkata"/>
    <s v="Office Supplies"/>
    <s v="Labels"/>
    <x v="10"/>
    <s v="Second Class"/>
    <n v="3"/>
    <n v="3534.83"/>
    <n v="0.05"/>
    <n v="10074.27"/>
    <n v="6048.27"/>
    <n v="4026"/>
    <x v="1"/>
    <x v="2"/>
    <n v="0"/>
  </r>
  <r>
    <s v="ORD-2024-10012"/>
    <d v="2024-07-22T00:00:00"/>
    <d v="2024-07-23T00:00:00"/>
    <s v="CUST-6528"/>
    <s v="Vikram Iyer"/>
    <s v="Small Business"/>
    <x v="1"/>
    <s v="Odisha"/>
    <s v="Bhubaneswar"/>
    <s v="Technology"/>
    <s v="Accessories"/>
    <x v="11"/>
    <s v="Same Day"/>
    <n v="6"/>
    <n v="2005.95"/>
    <n v="0.2"/>
    <n v="9628.56"/>
    <n v="8038.59"/>
    <n v="1589.97"/>
    <x v="0"/>
    <x v="0"/>
    <n v="1"/>
  </r>
  <r>
    <s v="ORD-2024-10013"/>
    <d v="2024-12-20T00:00:00"/>
    <d v="2024-12-21T00:00:00"/>
    <s v="CUST-2648"/>
    <s v="Ananya Rao"/>
    <s v="Corporate"/>
    <x v="3"/>
    <s v="Rajasthan"/>
    <s v="Udaipur"/>
    <s v="Office Supplies"/>
    <s v="Paper"/>
    <x v="12"/>
    <s v="First Class"/>
    <n v="1"/>
    <n v="702.14"/>
    <n v="0.15"/>
    <n v="596.82000000000005"/>
    <n v="380.25"/>
    <n v="216.57"/>
    <x v="2"/>
    <x v="2"/>
    <n v="1"/>
  </r>
  <r>
    <s v="ORD-2025-10014"/>
    <d v="2025-10-12T00:00:00"/>
    <d v="2025-10-16T00:00:00"/>
    <s v="CUST-7482"/>
    <s v="Priya Menon"/>
    <s v="Small Business"/>
    <x v="3"/>
    <s v="Maharashtra"/>
    <s v="Mumbai"/>
    <s v="Office Supplies"/>
    <s v="Art"/>
    <x v="13"/>
    <s v="Second Class"/>
    <n v="7"/>
    <n v="3964.72"/>
    <n v="0.05"/>
    <n v="26365.39"/>
    <n v="22306.240000000002"/>
    <n v="4059.15"/>
    <x v="0"/>
    <x v="0"/>
    <n v="4"/>
  </r>
  <r>
    <s v="ORD-2024-10015"/>
    <d v="2024-12-27T00:00:00"/>
    <d v="2024-12-28T00:00:00"/>
    <s v="CUST-4912"/>
    <s v="Rahul Verma"/>
    <s v="Consumer"/>
    <x v="3"/>
    <s v="Rajasthan"/>
    <s v="Udaipur"/>
    <s v="Technology"/>
    <s v="Copiers"/>
    <x v="14"/>
    <s v="Standard Class"/>
    <n v="2"/>
    <n v="2737.83"/>
    <n v="0.25"/>
    <n v="4106.74"/>
    <n v="2666.3"/>
    <n v="1440.44"/>
    <x v="0"/>
    <x v="0"/>
    <n v="1"/>
  </r>
  <r>
    <s v="ORD-2024-10016"/>
    <d v="2024-07-09T00:00:00"/>
    <d v="2024-07-09T00:00:00"/>
    <s v="CUST-7656"/>
    <s v="Karan Malhotra"/>
    <s v="Small Business"/>
    <x v="0"/>
    <s v="Punjab"/>
    <s v="Ludhiana"/>
    <s v="Office Supplies"/>
    <s v="Storage"/>
    <x v="15"/>
    <s v="Second Class"/>
    <n v="6"/>
    <n v="3965.76"/>
    <n v="0"/>
    <n v="23794.560000000001"/>
    <n v="15698.47"/>
    <n v="8096.09"/>
    <x v="0"/>
    <x v="0"/>
    <n v="0"/>
  </r>
  <r>
    <s v="ORD-2024-10017"/>
    <d v="2024-05-08T00:00:00"/>
    <d v="2024-05-15T00:00:00"/>
    <s v="CUST-6214"/>
    <s v="Aarav Sharma"/>
    <s v="Consumer"/>
    <x v="2"/>
    <s v="Telangana"/>
    <s v="Hyderabad"/>
    <s v="Office Supplies"/>
    <s v="Art"/>
    <x v="16"/>
    <s v="First Class"/>
    <n v="4"/>
    <n v="3323.51"/>
    <n v="0.25"/>
    <n v="9970.5300000000007"/>
    <n v="5668.17"/>
    <n v="4302.3599999999997"/>
    <x v="0"/>
    <x v="0"/>
    <n v="7"/>
  </r>
  <r>
    <s v="ORD-2024-10018"/>
    <d v="2024-01-07T00:00:00"/>
    <d v="2024-01-08T00:00:00"/>
    <s v="CUST-1626"/>
    <s v="Sneha Kapoor"/>
    <s v="Small Business"/>
    <x v="0"/>
    <s v="Rajasthan"/>
    <s v="Jaipur"/>
    <s v="Furniture"/>
    <s v="Furnishings"/>
    <x v="17"/>
    <s v="Same Day"/>
    <n v="5"/>
    <n v="1526.78"/>
    <n v="0"/>
    <n v="7633.9"/>
    <n v="4706.91"/>
    <n v="2926.99"/>
    <x v="0"/>
    <x v="0"/>
    <n v="1"/>
  </r>
  <r>
    <s v="ORD-2025-10019"/>
    <d v="2025-07-15T00:00:00"/>
    <d v="2025-07-17T00:00:00"/>
    <s v="CUST-2110"/>
    <s v="Aarav Sharma"/>
    <s v="Home Office"/>
    <x v="0"/>
    <s v="Uttar Pradesh"/>
    <s v="Noida"/>
    <s v="Technology"/>
    <s v="Copiers"/>
    <x v="18"/>
    <s v="First Class"/>
    <n v="2"/>
    <n v="1997.99"/>
    <n v="0"/>
    <n v="3995.98"/>
    <n v="2633.2"/>
    <n v="1362.78"/>
    <x v="1"/>
    <x v="1"/>
    <n v="2"/>
  </r>
  <r>
    <s v="ORD-2024-10020"/>
    <d v="2024-07-27T00:00:00"/>
    <d v="2024-07-31T00:00:00"/>
    <s v="CUST-3186"/>
    <s v="Rohan Mehta"/>
    <s v="Home Office"/>
    <x v="3"/>
    <s v="Madhya Pradesh"/>
    <s v="Indore"/>
    <s v="Office Supplies"/>
    <s v="Storage"/>
    <x v="19"/>
    <s v="Second Class"/>
    <n v="3"/>
    <n v="3887.94"/>
    <n v="-0.19"/>
    <n v="9331.06"/>
    <n v="7529.31"/>
    <n v="1801.75"/>
    <x v="0"/>
    <x v="0"/>
    <n v="4"/>
  </r>
  <r>
    <s v="ORD-2025-10021"/>
    <d v="2025-01-21T00:00:00"/>
    <d v="2025-01-23T00:00:00"/>
    <s v="CUST-3190"/>
    <s v="Aditi Sen"/>
    <s v="Home Office"/>
    <x v="1"/>
    <s v="Bihar"/>
    <s v="Patna"/>
    <s v="Technology"/>
    <s v="Copiers"/>
    <x v="20"/>
    <s v="First Class"/>
    <n v="5"/>
    <n v="4373.0600000000004"/>
    <n v="0.25"/>
    <n v="16398.98"/>
    <n v="9556.52"/>
    <n v="6842.46"/>
    <x v="0"/>
    <x v="0"/>
    <n v="2"/>
  </r>
  <r>
    <s v="ORD-2025-10022"/>
    <d v="2025-01-24T00:00:00"/>
    <d v="2025-01-30T00:00:00"/>
    <s v="CUST-3036"/>
    <s v="Sneha Kapoor"/>
    <s v="Consumer"/>
    <x v="3"/>
    <s v="Madhya Pradesh"/>
    <s v="Indore"/>
    <s v="Furniture"/>
    <s v="Furnishings"/>
    <x v="21"/>
    <s v="Second Class"/>
    <n v="4"/>
    <n v="697.69"/>
    <n v="-0.23"/>
    <n v="2790.76"/>
    <n v="2037.71"/>
    <n v="753.05"/>
    <x v="0"/>
    <x v="0"/>
    <n v="6"/>
  </r>
  <r>
    <s v="ORD-2025-10023"/>
    <d v="2025-01-19T00:00:00"/>
    <d v="2025-01-21T00:00:00"/>
    <s v="CUST-3588"/>
    <s v="Mira Das"/>
    <s v="Consumer"/>
    <x v="2"/>
    <s v="Telangana"/>
    <s v="Hyderabad"/>
    <s v="Office Supplies"/>
    <s v="Binders"/>
    <x v="22"/>
    <s v="Standard Class"/>
    <n v="8"/>
    <n v="1219.3399999999999"/>
    <n v="0.15"/>
    <n v="8291.51"/>
    <n v="6685.03"/>
    <n v="1606.48"/>
    <x v="3"/>
    <x v="2"/>
    <n v="2"/>
  </r>
  <r>
    <s v="ORD-2025-10024"/>
    <d v="2025-08-29T00:00:00"/>
    <d v="2025-08-31T00:00:00"/>
    <s v="CUST-7098"/>
    <s v="Rahul Verma"/>
    <s v="Home Office"/>
    <x v="1"/>
    <s v="Bihar"/>
    <s v="Patna"/>
    <s v="Furniture"/>
    <s v="Bookcases"/>
    <x v="23"/>
    <s v="First Class"/>
    <n v="4"/>
    <n v="1958.01"/>
    <n v="0.2"/>
    <n v="6265.63"/>
    <n v="4321.8599999999997"/>
    <n v="1943.77"/>
    <x v="0"/>
    <x v="0"/>
    <n v="2"/>
  </r>
  <r>
    <s v="ORD-2024-10025"/>
    <d v="2024-03-04T00:00:00"/>
    <d v="2024-03-01T00:00:00"/>
    <s v="CUST-1747"/>
    <s v="Diya Patel"/>
    <s v="Consumer"/>
    <x v="0"/>
    <s v="Punjab"/>
    <s v="Ludhiana"/>
    <s v="Office Supplies"/>
    <s v="Art"/>
    <x v="24"/>
    <s v="Standard Class"/>
    <n v="4"/>
    <n v="4492.9399999999996"/>
    <n v="0.25"/>
    <n v="13478.82"/>
    <n v="10937.35"/>
    <n v="2541.4699999999998"/>
    <x v="2"/>
    <x v="1"/>
    <n v="-3"/>
  </r>
  <r>
    <s v="ORD-2024-10026"/>
    <d v="2024-11-10T00:00:00"/>
    <d v="2024-10-19T00:00:00"/>
    <s v="CUST-1731"/>
    <s v="Arjun Bose"/>
    <s v="Corporate"/>
    <x v="1"/>
    <s v="Assam"/>
    <s v="Guwahati"/>
    <s v="Technology"/>
    <s v="Accessories"/>
    <x v="25"/>
    <s v="First Class"/>
    <n v="2"/>
    <n v="4315.2"/>
    <n v="0.15"/>
    <n v="7335.84"/>
    <n v="4968.41"/>
    <n v="2367.4299999999998"/>
    <x v="0"/>
    <x v="0"/>
    <n v="-22"/>
  </r>
  <r>
    <s v="ORD-2024-10027"/>
    <d v="2024-11-23T00:00:00"/>
    <d v="2024-11-23T00:00:00"/>
    <s v="CUST-4401"/>
    <s v="Diya Patel"/>
    <s v="Corporate"/>
    <x v="0"/>
    <s v="Uttar Pradesh"/>
    <s v="Noida"/>
    <s v="Technology"/>
    <s v="Phones"/>
    <x v="26"/>
    <s v="Standard Class"/>
    <n v="4"/>
    <n v="716.13"/>
    <n v="0.1"/>
    <n v="2578.0700000000002"/>
    <n v="1527.55"/>
    <n v="1050.52"/>
    <x v="0"/>
    <x v="2"/>
    <n v="0"/>
  </r>
  <r>
    <s v="ORD-2025-10028"/>
    <d v="2025-09-29T00:00:00"/>
    <d v="2025-05-10T00:00:00"/>
    <s v="CUST-9875"/>
    <s v="Arjun Bose"/>
    <s v="Small Business"/>
    <x v="2"/>
    <s v="Karnataka"/>
    <s v="Bengaluru"/>
    <s v="Office Supplies"/>
    <s v="Paper"/>
    <x v="27"/>
    <s v="Second Class"/>
    <n v="5"/>
    <n v="1806.51"/>
    <n v="0.25"/>
    <n v="6774.41"/>
    <n v="4710.3599999999997"/>
    <n v="2064.0500000000002"/>
    <x v="3"/>
    <x v="2"/>
    <n v="-142"/>
  </r>
  <r>
    <s v="ORD-2024-10029"/>
    <d v="2024-11-10T00:00:00"/>
    <d v="2024-10-18T00:00:00"/>
    <s v="CUST-1569"/>
    <s v="Ananya Rao"/>
    <s v="Home Office"/>
    <x v="3"/>
    <s v="Gujarat"/>
    <s v="Ahmedabad"/>
    <s v="Technology"/>
    <s v="Phones"/>
    <x v="28"/>
    <s v="Second Class"/>
    <n v="2"/>
    <n v="1942.22"/>
    <n v="0.25"/>
    <n v="2913.33"/>
    <n v="2122.33"/>
    <n v="791"/>
    <x v="1"/>
    <x v="1"/>
    <n v="-23"/>
  </r>
  <r>
    <s v="ORD-2025-10030"/>
    <d v="2025-08-13T00:00:00"/>
    <d v="2025-08-13T00:00:00"/>
    <s v="CUST-5936"/>
    <s v="Rohan Mehta"/>
    <s v="Home Office"/>
    <x v="2"/>
    <s v="Kerala"/>
    <s v="Kochi"/>
    <s v="Technology"/>
    <s v="Phones"/>
    <x v="29"/>
    <s v="Standard Class"/>
    <n v="1"/>
    <n v="256.01"/>
    <n v="0.15"/>
    <n v="217.61"/>
    <n v="119.77"/>
    <n v="97.84"/>
    <x v="0"/>
    <x v="0"/>
    <n v="0"/>
  </r>
  <r>
    <s v="ORD-2024-10031"/>
    <d v="2024-02-09T00:00:00"/>
    <d v="2024-02-12T00:00:00"/>
    <s v="CUST-8759"/>
    <s v="Ananya Rao"/>
    <s v="Corporate"/>
    <x v="3"/>
    <s v="Goa"/>
    <s v="Panaji"/>
    <s v="Office Supplies"/>
    <s v="Labels"/>
    <x v="30"/>
    <s v="First Class"/>
    <n v="1"/>
    <n v="3421.77"/>
    <n v="0.1"/>
    <n v="3079.59"/>
    <n v="2001.89"/>
    <n v="1077.7"/>
    <x v="0"/>
    <x v="0"/>
    <n v="3"/>
  </r>
  <r>
    <s v="ORD-2025-10032"/>
    <d v="2025-06-15T00:00:00"/>
    <d v="2025-06-19T00:00:00"/>
    <s v="CUST-7867"/>
    <s v="Karan Malhotra"/>
    <s v="Small Business"/>
    <x v="3"/>
    <s v="Madhya Pradesh"/>
    <s v="Indore"/>
    <s v="Office Supplies"/>
    <s v="Paper"/>
    <x v="31"/>
    <s v="Second Class"/>
    <n v="9"/>
    <n v="3092.55"/>
    <n v="0"/>
    <n v="27832.95"/>
    <n v="17769.75"/>
    <n v="10063.200000000001"/>
    <x v="3"/>
    <x v="2"/>
    <n v="4"/>
  </r>
  <r>
    <s v="ORD-2024-10033"/>
    <d v="2024-11-22T00:00:00"/>
    <d v="2024-11-26T00:00:00"/>
    <s v="CUST-6509"/>
    <s v="Aarav Sharma"/>
    <s v="Corporate"/>
    <x v="2"/>
    <s v="Andhra Pradesh"/>
    <s v="Vijayawada"/>
    <s v="Technology"/>
    <s v="Phones"/>
    <x v="32"/>
    <s v="Second Class"/>
    <n v="3"/>
    <n v="4001.25"/>
    <n v="0"/>
    <n v="9002.81"/>
    <n v="7529.92"/>
    <n v="1472.89"/>
    <x v="0"/>
    <x v="0"/>
    <n v="4"/>
  </r>
  <r>
    <s v="ORD-2024-10034"/>
    <d v="2024-07-22T00:00:00"/>
    <d v="2024-07-27T00:00:00"/>
    <s v="CUST-6660"/>
    <s v="Priya Menon"/>
    <s v="Home Office"/>
    <x v="3"/>
    <s v="Goa"/>
    <s v="Panaji"/>
    <s v="Furniture"/>
    <s v="Tables"/>
    <x v="33"/>
    <s v="Same Day"/>
    <n v="7"/>
    <n v="492.41"/>
    <n v="0.25"/>
    <n v="2585.15"/>
    <n v="2070.73"/>
    <n v="514.41999999999996"/>
    <x v="0"/>
    <x v="0"/>
    <n v="5"/>
  </r>
  <r>
    <s v="ORD-2025-10035"/>
    <d v="2025-01-31T00:00:00"/>
    <d v="2025-02-05T00:00:00"/>
    <s v="CUST-2392"/>
    <s v="Priya Menon"/>
    <s v="Home Office"/>
    <x v="1"/>
    <s v="West Bengal"/>
    <s v="Kolkata"/>
    <s v="Furniture"/>
    <s v="Chairs"/>
    <x v="34"/>
    <s v="Unknown"/>
    <n v="2"/>
    <n v="4159.6899999999996"/>
    <n v="0.2"/>
    <n v="6655.5"/>
    <n v="4340.21"/>
    <n v="2607.3200000000002"/>
    <x v="0"/>
    <x v="0"/>
    <n v="5"/>
  </r>
  <r>
    <s v="ORD-2024-10036"/>
    <d v="2024-05-29T00:00:00"/>
    <d v="2024-05-29T00:00:00"/>
    <s v="CUST-1611"/>
    <s v="Sneha Kapoor"/>
    <s v="Small Business"/>
    <x v="3"/>
    <s v="Gujarat"/>
    <s v="Ahmedabad"/>
    <s v="Furniture"/>
    <s v="Bookcases"/>
    <x v="35"/>
    <s v="Second Class"/>
    <n v="8"/>
    <n v="2507.12"/>
    <n v="0.05"/>
    <n v="19054.11"/>
    <n v="15313.83"/>
    <n v="3740.28"/>
    <x v="2"/>
    <x v="2"/>
    <n v="0"/>
  </r>
  <r>
    <s v="ORD-2024-10037"/>
    <d v="2024-10-25T00:00:00"/>
    <d v="2024-10-28T00:00:00"/>
    <s v="CUST-8296"/>
    <s v="Rohan Mehta"/>
    <s v="Corporate"/>
    <x v="3"/>
    <s v="Maharashtra"/>
    <s v="Mumbai"/>
    <s v="Furniture"/>
    <s v="Bookcases"/>
    <x v="36"/>
    <s v="Second Class"/>
    <n v="3"/>
    <n v="3126.47"/>
    <n v="0"/>
    <n v="9379.41"/>
    <n v="6670.85"/>
    <n v="2708.56"/>
    <x v="0"/>
    <x v="2"/>
    <n v="3"/>
  </r>
  <r>
    <s v="ORD-2025-10038"/>
    <d v="2025-07-29T00:00:00"/>
    <d v="2025-07-29T00:00:00"/>
    <s v="CUST-4646"/>
    <s v="Diya Patel"/>
    <s v="Consumer"/>
    <x v="3"/>
    <s v="Maharashtra"/>
    <s v="Mumbai"/>
    <s v="Technology"/>
    <s v="Copiers"/>
    <x v="37"/>
    <s v="Standard Class"/>
    <n v="4"/>
    <n v="1327.54"/>
    <n v="0.2"/>
    <n v="4248.13"/>
    <n v="3321.09"/>
    <n v="927.04"/>
    <x v="0"/>
    <x v="0"/>
    <n v="0"/>
  </r>
  <r>
    <s v="ORD-2024-10039"/>
    <d v="2024-06-17T00:00:00"/>
    <d v="2024-06-22T00:00:00"/>
    <s v="CUST-8235"/>
    <s v="Aarav Sharma"/>
    <s v="Corporate"/>
    <x v="3"/>
    <s v="Gujarat"/>
    <s v="Ahmedabad"/>
    <s v="Technology"/>
    <s v="Phones"/>
    <x v="38"/>
    <s v="First Class"/>
    <n v="7"/>
    <n v="2210.6799999999998"/>
    <n v="0.1"/>
    <n v="13927.28"/>
    <n v="10504.87"/>
    <n v="3422.41"/>
    <x v="0"/>
    <x v="0"/>
    <n v="5"/>
  </r>
  <r>
    <s v="ORD-2024-10040"/>
    <d v="2024-12-11T00:00:00"/>
    <d v="2024-12-11T00:00:00"/>
    <s v="CUST-5830"/>
    <s v="Mira Das"/>
    <s v="Small Business"/>
    <x v="3"/>
    <s v="Madhya Pradesh"/>
    <s v="Indore"/>
    <s v="Technology"/>
    <s v="Copiers"/>
    <x v="39"/>
    <s v="First Class"/>
    <n v="4"/>
    <n v="1370.92"/>
    <n v="0.1"/>
    <n v="4935.3100000000004"/>
    <n v="3374.77"/>
    <n v="1560.54"/>
    <x v="2"/>
    <x v="2"/>
    <n v="0"/>
  </r>
  <r>
    <s v="ORD-2024-10041"/>
    <d v="2024-10-10T00:00:00"/>
    <d v="2024-10-16T00:00:00"/>
    <s v="CUST-7178"/>
    <s v="Isha Nair"/>
    <s v="Home Office"/>
    <x v="3"/>
    <s v="Rajasthan"/>
    <s v="Udaipur"/>
    <s v="Technology"/>
    <s v="Copiers"/>
    <x v="40"/>
    <s v="Standard Class"/>
    <n v="7"/>
    <n v="2509.27"/>
    <n v="0.2"/>
    <n v="14051.91"/>
    <n v="11990.37"/>
    <n v="2061.54"/>
    <x v="0"/>
    <x v="0"/>
    <n v="6"/>
  </r>
  <r>
    <s v="ORD-2024-10042"/>
    <d v="2024-03-12T00:00:00"/>
    <d v="2024-03-17T00:00:00"/>
    <s v="CUST-3829"/>
    <s v="Aarav Sharma"/>
    <s v="Small Business"/>
    <x v="1"/>
    <s v="Odisha"/>
    <s v="Bhubaneswar"/>
    <s v="Furniture"/>
    <s v="Bookcases"/>
    <x v="41"/>
    <s v="Same Day"/>
    <n v="8"/>
    <n v="855.81"/>
    <n v="0"/>
    <n v="6846.48"/>
    <n v="4239.8900000000003"/>
    <n v="2606.59"/>
    <x v="2"/>
    <x v="1"/>
    <n v="5"/>
  </r>
  <r>
    <s v="ORD-2025-10043"/>
    <d v="2025-10-10T00:00:00"/>
    <d v="2025-10-15T00:00:00"/>
    <s v="CUST-6708"/>
    <s v="Arjun Bose"/>
    <s v="Corporate"/>
    <x v="1"/>
    <s v="Jharkhand"/>
    <s v="Ranchi"/>
    <s v="Technology"/>
    <s v="Phones"/>
    <x v="42"/>
    <s v="Standard Class"/>
    <n v="8"/>
    <n v="979.87"/>
    <n v="0.05"/>
    <n v="7447.01"/>
    <n v="4496.22"/>
    <n v="2950.79"/>
    <x v="0"/>
    <x v="0"/>
    <n v="5"/>
  </r>
  <r>
    <s v="ORD-2024-10044"/>
    <d v="2024-07-08T00:00:00"/>
    <d v="2024-07-14T00:00:00"/>
    <s v="CUST-7119"/>
    <s v="Priya Menon"/>
    <s v="Small Business"/>
    <x v="1"/>
    <s v="Odisha"/>
    <s v="Bhubaneswar"/>
    <s v="Furniture"/>
    <s v="Furnishings"/>
    <x v="43"/>
    <s v="Same Day"/>
    <n v="3"/>
    <n v="1010.23"/>
    <n v="0"/>
    <n v="3030.69"/>
    <n v="1721.08"/>
    <n v="1309.6099999999999"/>
    <x v="0"/>
    <x v="0"/>
    <n v="6"/>
  </r>
  <r>
    <s v="ORD-2024-10045"/>
    <d v="2024-06-22T00:00:00"/>
    <d v="2024-06-25T00:00:00"/>
    <s v="CUST-3373"/>
    <s v="Rohan Mehta"/>
    <s v="Small Business"/>
    <x v="0"/>
    <s v="Haryana"/>
    <s v="Gurugram"/>
    <s v="Furniture"/>
    <s v="Chairs"/>
    <x v="44"/>
    <s v="Standard Class"/>
    <n v="9"/>
    <n v="3329.77"/>
    <n v="0.1"/>
    <n v="26971.14"/>
    <n v="17376.2"/>
    <n v="9594.94"/>
    <x v="0"/>
    <x v="0"/>
    <n v="3"/>
  </r>
  <r>
    <s v="ORD-2024-10046"/>
    <d v="2024-01-18T00:00:00"/>
    <d v="2024-01-24T00:00:00"/>
    <s v="CUST-8896"/>
    <s v="Isha Nair"/>
    <s v="Home Office"/>
    <x v="1"/>
    <s v="Bihar"/>
    <s v="Patna"/>
    <s v="Office Supplies"/>
    <s v="Art"/>
    <x v="45"/>
    <s v="Second Class"/>
    <n v="8"/>
    <n v="3927.82"/>
    <n v="0.05"/>
    <n v="29851.43"/>
    <n v="17487.48"/>
    <n v="12363.95"/>
    <x v="2"/>
    <x v="2"/>
    <n v="6"/>
  </r>
  <r>
    <s v="ORD-2024-10047"/>
    <d v="2024-07-19T00:00:00"/>
    <d v="2024-07-19T00:00:00"/>
    <s v="CUST-8517"/>
    <s v="Ananya Rao"/>
    <s v="Small Business"/>
    <x v="2"/>
    <s v="Kerala"/>
    <s v="Kochi"/>
    <s v="Furniture"/>
    <s v="Bookcases"/>
    <x v="46"/>
    <s v="Standard Class"/>
    <n v="9"/>
    <n v="2386.79"/>
    <n v="0.25"/>
    <n v="16110.83"/>
    <n v="10680.03"/>
    <n v="5430.8"/>
    <x v="1"/>
    <x v="2"/>
    <n v="0"/>
  </r>
  <r>
    <s v="ORD-2024-10048"/>
    <d v="2024-12-08T00:00:00"/>
    <d v="2024-08-12T00:00:00"/>
    <s v="CUST-1987"/>
    <s v="Rahul Verma"/>
    <s v="Corporate"/>
    <x v="2"/>
    <s v="Tamil Nadu"/>
    <s v="Chennai"/>
    <s v="Office Supplies"/>
    <s v="Storage"/>
    <x v="47"/>
    <s v="Standard Class"/>
    <n v="8"/>
    <n v="2445.31"/>
    <n v="0.1"/>
    <n v="17606.23"/>
    <n v="12438.96"/>
    <n v="5167.2700000000004"/>
    <x v="0"/>
    <x v="0"/>
    <n v="-118"/>
  </r>
  <r>
    <s v="ORD-2025-10049"/>
    <d v="2025-01-30T00:00:00"/>
    <d v="2025-02-05T00:00:00"/>
    <s v="CUST-8183"/>
    <s v="Neha Gupta"/>
    <s v="Corporate"/>
    <x v="3"/>
    <s v="Maharashtra"/>
    <s v="Mumbai"/>
    <s v="Furniture"/>
    <s v="Chairs"/>
    <x v="48"/>
    <s v="Second Class"/>
    <n v="7"/>
    <n v="4063.66"/>
    <n v="0"/>
    <n v="28445.62"/>
    <n v="20938.59"/>
    <n v="7507.03"/>
    <x v="0"/>
    <x v="0"/>
    <n v="6"/>
  </r>
  <r>
    <s v="ORD-2024-10050"/>
    <d v="2024-04-06T00:00:00"/>
    <d v="2024-04-13T00:00:00"/>
    <s v="CUST-2380"/>
    <s v="Aarav Sharma"/>
    <s v="Home Office"/>
    <x v="0"/>
    <s v="Uttar Pradesh"/>
    <s v="Noida"/>
    <s v="Technology"/>
    <s v="Copiers"/>
    <x v="49"/>
    <s v="Second Class"/>
    <n v="9"/>
    <n v="792.11"/>
    <n v="0.05"/>
    <n v="6772.54"/>
    <n v="5755.46"/>
    <n v="1017.08"/>
    <x v="0"/>
    <x v="0"/>
    <n v="7"/>
  </r>
  <r>
    <s v="ORD-2025-10051"/>
    <d v="2025-05-11T00:00:00"/>
    <d v="2025-05-19T00:00:00"/>
    <s v="CUST-8787"/>
    <s v="Sneha Kapoor"/>
    <s v="Consumer"/>
    <x v="1"/>
    <s v="West Bengal"/>
    <s v="Kolkata"/>
    <s v="Technology"/>
    <s v="Copiers"/>
    <x v="50"/>
    <s v="Standard Class"/>
    <n v="1"/>
    <n v="2382.8000000000002"/>
    <n v="0.15"/>
    <n v="2025.38"/>
    <n v="1140.6500000000001"/>
    <n v="884.73"/>
    <x v="0"/>
    <x v="0"/>
    <n v="8"/>
  </r>
  <r>
    <s v="ORD-2024-10052"/>
    <d v="2024-04-24T00:00:00"/>
    <d v="2024-04-29T00:00:00"/>
    <s v="CUST-3557"/>
    <s v="Ananya Rao"/>
    <s v="Corporate"/>
    <x v="2"/>
    <s v="Telangana"/>
    <s v="Hyderabad"/>
    <s v="Office Supplies"/>
    <s v="Art"/>
    <x v="51"/>
    <s v="Standard Class"/>
    <n v="6"/>
    <n v="1528.08"/>
    <n v="0"/>
    <n v="9168.48"/>
    <n v="7439.77"/>
    <n v="1728.71"/>
    <x v="0"/>
    <x v="0"/>
    <n v="5"/>
  </r>
  <r>
    <s v="ORD-2024-10053"/>
    <d v="2024-10-26T00:00:00"/>
    <d v="2024-10-28T00:00:00"/>
    <s v="CUST-2778"/>
    <s v="Kabir Singh"/>
    <s v="Small Business"/>
    <x v="0"/>
    <s v="Rajasthan"/>
    <s v="Jaipur"/>
    <s v="Furniture"/>
    <s v="Chairs"/>
    <x v="52"/>
    <s v="First Class"/>
    <n v="9"/>
    <n v="1399.63"/>
    <n v="0"/>
    <n v="12596.67"/>
    <n v="10603.29"/>
    <n v="1993.38"/>
    <x v="3"/>
    <x v="1"/>
    <n v="2"/>
  </r>
  <r>
    <s v="ORD-2025-10054"/>
    <d v="2025-03-31T00:00:00"/>
    <d v="2025-03-31T00:00:00"/>
    <s v="CUST-7195"/>
    <s v="Kabir Singh"/>
    <s v="Home Office"/>
    <x v="3"/>
    <s v="Gujarat"/>
    <s v="Ahmedabad"/>
    <s v="Office Supplies"/>
    <s v="Storage"/>
    <x v="53"/>
    <s v="First Class"/>
    <n v="5"/>
    <n v="1207.47"/>
    <n v="0.15"/>
    <n v="5131.75"/>
    <n v="2838.68"/>
    <n v="2293.0700000000002"/>
    <x v="0"/>
    <x v="0"/>
    <n v="0"/>
  </r>
  <r>
    <s v="ORD-2025-10055"/>
    <d v="2025-05-30T00:00:00"/>
    <d v="2025-06-02T00:00:00"/>
    <s v="CUST-9039"/>
    <s v="Arjun Bose"/>
    <s v="Corporate"/>
    <x v="2"/>
    <s v="Tamil Nadu"/>
    <s v="Chennai"/>
    <s v="Office Supplies"/>
    <s v="Labels"/>
    <x v="54"/>
    <s v="Same Day"/>
    <n v="8"/>
    <n v="474.37"/>
    <n v="0.1"/>
    <n v="3415.46"/>
    <n v="1993.23"/>
    <n v="1422.23"/>
    <x v="3"/>
    <x v="1"/>
    <n v="3"/>
  </r>
  <r>
    <s v="ORD-2025-10056"/>
    <d v="2025-01-07T00:00:00"/>
    <d v="2025-03-07T00:00:00"/>
    <s v="CUST-9821"/>
    <s v="Mira Das"/>
    <s v="Small Business"/>
    <x v="2"/>
    <s v="Andhra Pradesh"/>
    <s v="Vijayawada"/>
    <s v="Technology"/>
    <s v="Machines"/>
    <x v="55"/>
    <s v="Same Day"/>
    <n v="3"/>
    <n v="1516.24"/>
    <n v="0.25"/>
    <n v="3411.54"/>
    <n v="2803.13"/>
    <n v="608.41"/>
    <x v="0"/>
    <x v="0"/>
    <n v="59"/>
  </r>
  <r>
    <s v="ORD-2025-10057"/>
    <d v="2025-01-05T00:00:00"/>
    <d v="2025-06-01T00:00:00"/>
    <s v="CUST-8701"/>
    <s v="Karan Malhotra"/>
    <s v="Consumer"/>
    <x v="2"/>
    <s v="Karnataka"/>
    <s v="Bengaluru"/>
    <s v="Office Supplies"/>
    <s v="Binders"/>
    <x v="56"/>
    <s v="Second Class"/>
    <n v="3"/>
    <n v="3155.61"/>
    <n v="0"/>
    <n v="9466.83"/>
    <n v="6557.83"/>
    <n v="2909"/>
    <x v="1"/>
    <x v="1"/>
    <n v="147"/>
  </r>
  <r>
    <s v="ORD-2024-10058"/>
    <d v="2024-02-07T00:00:00"/>
    <d v="2024-02-15T00:00:00"/>
    <s v="CUST-9941"/>
    <s v="Priya Menon"/>
    <s v="Consumer"/>
    <x v="3"/>
    <s v="Goa"/>
    <s v="Panaji"/>
    <s v="Furniture"/>
    <s v="Chairs"/>
    <x v="57"/>
    <s v="Same Day"/>
    <n v="5"/>
    <n v="255.87"/>
    <n v="0"/>
    <n v="1279.3499999999999"/>
    <n v="1091.54"/>
    <n v="187.81"/>
    <x v="0"/>
    <x v="0"/>
    <n v="8"/>
  </r>
  <r>
    <s v="ORD-2024-10059"/>
    <d v="2024-09-01T00:00:00"/>
    <d v="2024-09-07T00:00:00"/>
    <s v="CUST-3983"/>
    <s v="Isha Nair"/>
    <s v="Home Office"/>
    <x v="0"/>
    <s v="Rajasthan"/>
    <s v="Jaipur"/>
    <s v="Office Supplies"/>
    <s v="Storage"/>
    <x v="58"/>
    <s v="Unknown"/>
    <n v="9"/>
    <n v="1389.48"/>
    <n v="0.1"/>
    <n v="11254.79"/>
    <n v="6578.06"/>
    <n v="4676.7299999999996"/>
    <x v="2"/>
    <x v="2"/>
    <n v="6"/>
  </r>
  <r>
    <s v="ORD-2024-10060"/>
    <d v="2024-07-20T00:00:00"/>
    <d v="2024-07-25T00:00:00"/>
    <s v="CUST-2418"/>
    <s v="Priya Menon"/>
    <s v="Corporate"/>
    <x v="1"/>
    <s v="Assam"/>
    <s v="Guwahati"/>
    <s v="Office Supplies"/>
    <s v="Labels"/>
    <x v="59"/>
    <s v="Same Day"/>
    <n v="5"/>
    <n v="4133.8500000000004"/>
    <n v="0.2"/>
    <n v="16535.400000000001"/>
    <n v="12990.21"/>
    <n v="3545.19"/>
    <x v="0"/>
    <x v="1"/>
    <n v="5"/>
  </r>
  <r>
    <s v="ORD-2024-10061"/>
    <d v="2024-07-13T00:00:00"/>
    <d v="2024-07-19T00:00:00"/>
    <s v="CUST-2892"/>
    <s v="Ananya Rao"/>
    <s v="Corporate"/>
    <x v="1"/>
    <s v="Assam"/>
    <s v="Guwahati"/>
    <s v="Office Supplies"/>
    <s v="Labels"/>
    <x v="60"/>
    <s v="Same Day"/>
    <n v="3"/>
    <n v="275.76"/>
    <n v="0.2"/>
    <n v="661.82"/>
    <n v="481.47"/>
    <n v="180.35"/>
    <x v="1"/>
    <x v="1"/>
    <n v="6"/>
  </r>
  <r>
    <s v="ORD-2024-10062"/>
    <d v="2024-04-16T00:00:00"/>
    <d v="2024-04-16T00:00:00"/>
    <s v="CUST-7008"/>
    <s v="Vikram Iyer"/>
    <s v="Home Office"/>
    <x v="1"/>
    <s v="Bihar"/>
    <s v="Patna"/>
    <s v="Furniture"/>
    <s v="Bookcases"/>
    <x v="61"/>
    <s v="Standard Class"/>
    <n v="1"/>
    <n v="949.59"/>
    <n v="0"/>
    <n v="949.59"/>
    <n v="751.25"/>
    <n v="198.34"/>
    <x v="0"/>
    <x v="0"/>
    <n v="0"/>
  </r>
  <r>
    <s v="ORD-2024-10063"/>
    <d v="2024-10-30T00:00:00"/>
    <d v="2024-02-11T00:00:00"/>
    <s v="CUST-4900"/>
    <s v="Sneha Kapoor"/>
    <s v="Home Office"/>
    <x v="0"/>
    <s v="Rajasthan"/>
    <s v="Jaipur"/>
    <s v="Technology"/>
    <s v="Phones"/>
    <x v="62"/>
    <s v="Standard Class"/>
    <n v="9"/>
    <n v="3042.29"/>
    <n v="0.2"/>
    <n v="21904.49"/>
    <n v="13570.55"/>
    <n v="8333.94"/>
    <x v="0"/>
    <x v="0"/>
    <n v="-262"/>
  </r>
  <r>
    <s v="ORD-2024-10064"/>
    <d v="2024-01-25T00:00:00"/>
    <d v="2024-01-02T00:00:00"/>
    <s v="CUST-5382"/>
    <s v="Sneha Kapoor"/>
    <s v="Home Office"/>
    <x v="0"/>
    <s v="Haryana"/>
    <s v="Gurugram"/>
    <s v="Office Supplies"/>
    <s v="Binders"/>
    <x v="63"/>
    <s v="Same Day"/>
    <n v="2"/>
    <n v="2832.77"/>
    <n v="0.15"/>
    <n v="4815.71"/>
    <n v="3027.75"/>
    <n v="1917.47"/>
    <x v="0"/>
    <x v="0"/>
    <n v="-23"/>
  </r>
  <r>
    <s v="ORD-2024-10065"/>
    <d v="2024-12-23T00:00:00"/>
    <d v="2024-12-29T00:00:00"/>
    <s v="CUST-2749"/>
    <s v="Aarav Sharma"/>
    <s v="Corporate"/>
    <x v="1"/>
    <s v="Jharkhand"/>
    <s v="Ranchi"/>
    <s v="Office Supplies"/>
    <s v="Paper"/>
    <x v="64"/>
    <s v="First Class"/>
    <n v="7"/>
    <n v="447.84"/>
    <n v="0"/>
    <n v="3134.88"/>
    <n v="2367.63"/>
    <n v="767.25"/>
    <x v="1"/>
    <x v="2"/>
    <n v="6"/>
  </r>
  <r>
    <s v="ORD-2024-10066"/>
    <d v="2024-04-22T00:00:00"/>
    <d v="2024-04-27T00:00:00"/>
    <s v="CUST-2463"/>
    <s v="Mira Das"/>
    <s v="Home Office"/>
    <x v="3"/>
    <s v="Maharashtra"/>
    <s v="Mumbai"/>
    <s v="Office Supplies"/>
    <s v="Paper"/>
    <x v="65"/>
    <s v="Second Class"/>
    <n v="1"/>
    <n v="4280.1899999999996"/>
    <n v="0.05"/>
    <n v="4066.18"/>
    <n v="2628.92"/>
    <n v="1437.26"/>
    <x v="0"/>
    <x v="0"/>
    <n v="5"/>
  </r>
  <r>
    <s v="ORD-2025-10067"/>
    <d v="2025-08-28T00:00:00"/>
    <d v="2025-09-01T00:00:00"/>
    <s v="CUST-1504"/>
    <s v="Karan Malhotra"/>
    <s v="Small Business"/>
    <x v="2"/>
    <s v="Tamil Nadu"/>
    <s v="Chennai"/>
    <s v="Technology"/>
    <s v="Accessories"/>
    <x v="66"/>
    <s v="Same Day"/>
    <n v="7"/>
    <n v="1057.46"/>
    <n v="0.05"/>
    <n v="7032.11"/>
    <n v="4610.34"/>
    <n v="2421.77"/>
    <x v="0"/>
    <x v="0"/>
    <n v="4"/>
  </r>
  <r>
    <s v="ORD-2025-10068"/>
    <d v="2025-02-03T00:00:00"/>
    <d v="2025-07-02T00:00:00"/>
    <s v="CUST-8282"/>
    <s v="Kabir Singh"/>
    <s v="Consumer"/>
    <x v="0"/>
    <s v="Haryana"/>
    <s v="Gurugram"/>
    <s v="Office Supplies"/>
    <s v="Paper"/>
    <x v="67"/>
    <s v="First Class"/>
    <n v="7"/>
    <n v="3609.34"/>
    <n v="0.05"/>
    <n v="24002.11"/>
    <n v="18707.57"/>
    <n v="5294.54"/>
    <x v="0"/>
    <x v="0"/>
    <n v="149"/>
  </r>
  <r>
    <s v="ORD-2024-10069"/>
    <d v="2024-11-10T00:00:00"/>
    <d v="2024-11-13T00:00:00"/>
    <s v="CUST-6054"/>
    <s v="Isha Nair"/>
    <s v="Corporate"/>
    <x v="1"/>
    <s v="Jharkhand"/>
    <s v="Ranchi"/>
    <s v="Office Supplies"/>
    <s v="Storage"/>
    <x v="68"/>
    <s v="Second Class"/>
    <n v="9"/>
    <n v="2211.12"/>
    <n v="0"/>
    <n v="19900.080000000002"/>
    <n v="10962.66"/>
    <n v="8937.42"/>
    <x v="3"/>
    <x v="2"/>
    <n v="3"/>
  </r>
  <r>
    <s v="ORD-2024-10070"/>
    <d v="2024-04-09T00:00:00"/>
    <d v="2024-04-14T00:00:00"/>
    <s v="CUST-5979"/>
    <s v="Neha Gupta"/>
    <s v="Small Business"/>
    <x v="3"/>
    <s v="Gujarat"/>
    <s v="Ahmedabad"/>
    <s v="Technology"/>
    <s v="Machines"/>
    <x v="69"/>
    <s v="Same Day"/>
    <n v="7"/>
    <n v="3417.09"/>
    <n v="0.1"/>
    <n v="21527.67"/>
    <n v="18287.580000000002"/>
    <n v="3240.09"/>
    <x v="1"/>
    <x v="2"/>
    <n v="5"/>
  </r>
  <r>
    <s v="ORD-2025-10071"/>
    <d v="2025-08-22T00:00:00"/>
    <d v="2025-08-27T00:00:00"/>
    <s v="CUST-5582"/>
    <s v="Karan Malhotra"/>
    <s v="Corporate"/>
    <x v="2"/>
    <s v="Andhra Pradesh"/>
    <s v="Vijayawada"/>
    <s v="Technology"/>
    <s v="Phones"/>
    <x v="70"/>
    <s v="First Class"/>
    <n v="2"/>
    <n v="905.87"/>
    <n v="0.15"/>
    <n v="1539.98"/>
    <n v="1070.2"/>
    <n v="469.78"/>
    <x v="0"/>
    <x v="0"/>
    <n v="5"/>
  </r>
  <r>
    <s v="ORD-2025-10072"/>
    <d v="2025-04-16T00:00:00"/>
    <d v="2025-04-23T00:00:00"/>
    <s v="CUST-3308"/>
    <s v="Mira Das"/>
    <s v="Small Business"/>
    <x v="3"/>
    <s v="Goa"/>
    <s v="Panaji"/>
    <s v="Technology"/>
    <s v="Machines"/>
    <x v="71"/>
    <s v="Standard Class"/>
    <n v="6"/>
    <n v="2027.32"/>
    <n v="0.1"/>
    <n v="10947.53"/>
    <n v="6447.36"/>
    <n v="4500.17"/>
    <x v="0"/>
    <x v="0"/>
    <n v="7"/>
  </r>
  <r>
    <s v="ORD-2024-10073"/>
    <d v="2024-02-11T00:00:00"/>
    <d v="2024-02-07T00:00:00"/>
    <s v="CUST-5018"/>
    <s v="Karan Malhotra"/>
    <s v="Home Office"/>
    <x v="2"/>
    <s v="Tamil Nadu"/>
    <s v="Chennai"/>
    <s v="Furniture"/>
    <s v="Tables"/>
    <x v="72"/>
    <s v="First Class"/>
    <n v="7"/>
    <n v="2287.4699999999998"/>
    <n v="0.15"/>
    <n v="13610.45"/>
    <n v="10039.049999999999"/>
    <n v="3571.4"/>
    <x v="0"/>
    <x v="0"/>
    <n v="-4"/>
  </r>
  <r>
    <s v="ORD-2025-10074"/>
    <d v="2025-03-29T00:00:00"/>
    <d v="2025-04-03T00:00:00"/>
    <s v="CUST-2342"/>
    <s v="Sneha Kapoor"/>
    <s v="Corporate"/>
    <x v="1"/>
    <s v="West Bengal"/>
    <s v="Kolkata"/>
    <s v="Furniture"/>
    <s v="Bookcases"/>
    <x v="73"/>
    <s v="First Class"/>
    <n v="5"/>
    <n v="1425.74"/>
    <n v="0"/>
    <n v="7128.7"/>
    <n v="4382.1499999999996"/>
    <n v="2746.55"/>
    <x v="0"/>
    <x v="0"/>
    <n v="5"/>
  </r>
  <r>
    <s v="ORD-2025-10075"/>
    <d v="2025-02-27T00:00:00"/>
    <d v="2025-03-01T00:00:00"/>
    <s v="CUST-6201"/>
    <s v="Vikram Iyer"/>
    <s v="Small Business"/>
    <x v="1"/>
    <s v="West Bengal"/>
    <s v="Kolkata"/>
    <s v="Furniture"/>
    <s v="Chairs"/>
    <x v="74"/>
    <s v="Standard Class"/>
    <n v="6"/>
    <n v="551.64"/>
    <n v="0"/>
    <n v="3309.84"/>
    <n v="2671.08"/>
    <n v="638.76"/>
    <x v="0"/>
    <x v="0"/>
    <n v="2"/>
  </r>
  <r>
    <s v="ORD-2025-10076"/>
    <d v="2025-08-22T00:00:00"/>
    <d v="2025-08-27T00:00:00"/>
    <s v="CUST-5808"/>
    <s v="Priya Menon"/>
    <s v="Small Business"/>
    <x v="1"/>
    <s v="Odisha"/>
    <s v="Bhubaneswar"/>
    <s v="Office Supplies"/>
    <s v="Labels"/>
    <x v="75"/>
    <s v="First Class"/>
    <n v="3"/>
    <n v="3294.82"/>
    <n v="0.2"/>
    <n v="7907.57"/>
    <n v="5391.18"/>
    <n v="2516.39"/>
    <x v="0"/>
    <x v="0"/>
    <n v="5"/>
  </r>
  <r>
    <s v="ORD-2024-10077"/>
    <d v="2024-11-03T00:00:00"/>
    <d v="2024-11-11T00:00:00"/>
    <s v="CUST-2642"/>
    <s v="Ananya Rao"/>
    <s v="Corporate"/>
    <x v="1"/>
    <s v="Jharkhand"/>
    <s v="Ranchi"/>
    <s v="Office Supplies"/>
    <s v="Labels"/>
    <x v="76"/>
    <s v="Second Class"/>
    <n v="3"/>
    <n v="3406.27"/>
    <n v="0"/>
    <n v="10218.81"/>
    <n v="7616.97"/>
    <n v="2601.84"/>
    <x v="0"/>
    <x v="0"/>
    <n v="8"/>
  </r>
  <r>
    <s v="ORD-2025-10078"/>
    <d v="2025-07-08T00:00:00"/>
    <d v="2025-12-07T00:00:00"/>
    <s v="CUST-4385"/>
    <s v="Rohan Mehta"/>
    <s v="Home Office"/>
    <x v="0"/>
    <s v="Uttar Pradesh"/>
    <s v="Noida"/>
    <s v="Furniture"/>
    <s v="Furnishings"/>
    <x v="77"/>
    <s v="Standard Class"/>
    <n v="1"/>
    <n v="2582.1999999999998"/>
    <n v="0.15"/>
    <n v="2194.87"/>
    <n v="1223.17"/>
    <n v="971.7"/>
    <x v="1"/>
    <x v="1"/>
    <n v="152"/>
  </r>
  <r>
    <s v="ORD-2025-10079"/>
    <d v="2025-07-16T00:00:00"/>
    <d v="2025-07-21T00:00:00"/>
    <s v="CUST-8043"/>
    <s v="Sneha Kapoor"/>
    <s v="Corporate"/>
    <x v="1"/>
    <s v="West Bengal"/>
    <s v="Kolkata"/>
    <s v="Furniture"/>
    <s v="Tables"/>
    <x v="78"/>
    <s v="First Class"/>
    <n v="5"/>
    <n v="2129.5100000000002"/>
    <n v="0.15"/>
    <n v="9050.42"/>
    <n v="6778.85"/>
    <n v="2271.5700000000002"/>
    <x v="0"/>
    <x v="0"/>
    <n v="5"/>
  </r>
  <r>
    <s v="ORD-2025-10080"/>
    <d v="2025-09-27T00:00:00"/>
    <d v="2025-10-03T00:00:00"/>
    <s v="CUST-9978"/>
    <s v="Diya Patel"/>
    <s v="Home Office"/>
    <x v="2"/>
    <s v="Tamil Nadu"/>
    <s v="Chennai"/>
    <s v="Furniture"/>
    <s v="Chairs"/>
    <x v="79"/>
    <s v="Same Day"/>
    <n v="9"/>
    <n v="4131.5200000000004"/>
    <n v="0.1"/>
    <n v="33465.31"/>
    <n v="24781.26"/>
    <n v="8684.0499999999993"/>
    <x v="0"/>
    <x v="0"/>
    <n v="6"/>
  </r>
  <r>
    <s v="ORD-2024-10081"/>
    <d v="2024-08-10T00:00:00"/>
    <d v="2024-08-14T00:00:00"/>
    <s v="CUST-2094"/>
    <s v="Aarav Sharma"/>
    <s v="Small Business"/>
    <x v="0"/>
    <s v="Delhi"/>
    <s v="New Delhi"/>
    <s v="Office Supplies"/>
    <s v="Storage"/>
    <x v="80"/>
    <s v="Second Class"/>
    <n v="4"/>
    <n v="1182.32"/>
    <n v="0.1"/>
    <n v="4256.3500000000004"/>
    <n v="2495.33"/>
    <n v="1761.02"/>
    <x v="2"/>
    <x v="2"/>
    <n v="4"/>
  </r>
  <r>
    <s v="ORD-2025-10082"/>
    <d v="2025-03-16T00:00:00"/>
    <d v="2025-03-17T00:00:00"/>
    <s v="CUST-7907"/>
    <s v="Karan Malhotra"/>
    <s v="Home Office"/>
    <x v="3"/>
    <s v="Goa"/>
    <s v="Panaji"/>
    <s v="Office Supplies"/>
    <s v="Labels"/>
    <x v="81"/>
    <s v="Same Day"/>
    <n v="3"/>
    <n v="1841.91"/>
    <n v="0"/>
    <n v="5525.73"/>
    <n v="3093.42"/>
    <n v="2432.31"/>
    <x v="0"/>
    <x v="0"/>
    <n v="1"/>
  </r>
  <r>
    <s v="ORD-2024-10083"/>
    <d v="2024-08-03T00:00:00"/>
    <d v="2024-04-08T00:00:00"/>
    <s v="CUST-6516"/>
    <s v="Arjun Bose"/>
    <s v="Consumer"/>
    <x v="0"/>
    <s v="Uttar Pradesh"/>
    <s v="Noida"/>
    <s v="Technology"/>
    <s v="Copiers"/>
    <x v="82"/>
    <s v="Second Class"/>
    <n v="6"/>
    <n v="1001.73"/>
    <n v="0"/>
    <n v="6010.38"/>
    <n v="3762.85"/>
    <n v="2247.5300000000002"/>
    <x v="3"/>
    <x v="2"/>
    <n v="-117"/>
  </r>
  <r>
    <s v="ORD-2024-10084"/>
    <d v="2024-10-26T00:00:00"/>
    <d v="2024-10-29T00:00:00"/>
    <s v="CUST-4989"/>
    <s v="Aditi Sen"/>
    <s v="Home Office"/>
    <x v="3"/>
    <s v="Maharashtra"/>
    <s v="Mumbai"/>
    <s v="Furniture"/>
    <s v="Tables"/>
    <x v="83"/>
    <s v="Second Class"/>
    <n v="9"/>
    <n v="131.74"/>
    <n v="0.2"/>
    <n v="948.53"/>
    <n v="674.62"/>
    <n v="273.91000000000003"/>
    <x v="0"/>
    <x v="0"/>
    <n v="3"/>
  </r>
  <r>
    <s v="ORD-2024-10085"/>
    <d v="2024-10-01T00:00:00"/>
    <d v="2024-10-03T00:00:00"/>
    <s v="CUST-3758"/>
    <s v="Rohan Mehta"/>
    <s v="Corporate"/>
    <x v="2"/>
    <s v="Tamil Nadu"/>
    <s v="Chennai"/>
    <s v="Technology"/>
    <s v="Phones"/>
    <x v="84"/>
    <s v="Second Class"/>
    <n v="6"/>
    <n v="570.28"/>
    <n v="0.2"/>
    <n v="2737.34"/>
    <n v="2085.44"/>
    <n v="651.9"/>
    <x v="0"/>
    <x v="0"/>
    <n v="2"/>
  </r>
  <r>
    <s v="ORD-2024-10086"/>
    <d v="2024-07-30T00:00:00"/>
    <d v="2024-08-05T00:00:00"/>
    <s v="CUST-6702"/>
    <s v="Kabir Singh"/>
    <s v="Corporate"/>
    <x v="0"/>
    <s v="Delhi"/>
    <s v="New Delhi"/>
    <s v="Office Supplies"/>
    <s v="Binders"/>
    <x v="85"/>
    <s v="Standard Class"/>
    <n v="1"/>
    <n v="608.64"/>
    <n v="0"/>
    <n v="608.64"/>
    <n v="343.99"/>
    <n v="264.64999999999998"/>
    <x v="0"/>
    <x v="1"/>
    <n v="6"/>
  </r>
  <r>
    <s v="ORD-2024-10087"/>
    <d v="2024-07-01T00:00:00"/>
    <d v="2024-07-01T00:00:00"/>
    <s v="CUST-9148"/>
    <s v="Ananya Rao"/>
    <s v="Small Business"/>
    <x v="0"/>
    <s v="Delhi"/>
    <s v="New Delhi"/>
    <s v="Technology"/>
    <s v="Copiers"/>
    <x v="86"/>
    <s v="Second Class"/>
    <n v="3"/>
    <n v="885.28"/>
    <n v="0.1"/>
    <n v="2390.2600000000002"/>
    <n v="1495.94"/>
    <n v="894.32"/>
    <x v="1"/>
    <x v="1"/>
    <n v="0"/>
  </r>
  <r>
    <s v="ORD-2024-10088"/>
    <d v="2024-02-08T00:00:00"/>
    <d v="2024-08-03T00:00:00"/>
    <s v="CUST-5829"/>
    <s v="Vikram Iyer"/>
    <s v="Consumer"/>
    <x v="1"/>
    <s v="Assam"/>
    <s v="Guwahati"/>
    <s v="Office Supplies"/>
    <s v="Binders"/>
    <x v="87"/>
    <s v="Standard Class"/>
    <n v="7"/>
    <n v="3345.22"/>
    <n v="0"/>
    <n v="23416.54"/>
    <n v="15490.89"/>
    <n v="7925.65"/>
    <x v="0"/>
    <x v="0"/>
    <n v="177"/>
  </r>
  <r>
    <s v="ORD-2024-10089"/>
    <d v="2024-03-24T00:00:00"/>
    <d v="2024-03-27T00:00:00"/>
    <s v="CUST-6059"/>
    <s v="Rohan Mehta"/>
    <s v="Small Business"/>
    <x v="3"/>
    <s v="Maharashtra"/>
    <s v="Mumbai"/>
    <s v="Furniture"/>
    <s v="Bookcases"/>
    <x v="88"/>
    <s v="Standard Class"/>
    <n v="2"/>
    <n v="3284.75"/>
    <n v="0.05"/>
    <n v="6241.02"/>
    <n v="5345.88"/>
    <n v="895.14"/>
    <x v="0"/>
    <x v="0"/>
    <n v="3"/>
  </r>
  <r>
    <s v="ORD-2024-10090"/>
    <d v="2024-09-05T00:00:00"/>
    <d v="2024-09-05T00:00:00"/>
    <s v="CUST-7744"/>
    <s v="Kabir Singh"/>
    <s v="Consumer"/>
    <x v="2"/>
    <s v="Andhra Pradesh"/>
    <s v="Vijayawada"/>
    <s v="Furniture"/>
    <s v="Bookcases"/>
    <x v="89"/>
    <s v="Standard Class"/>
    <n v="7"/>
    <n v="3761.09"/>
    <n v="0.2"/>
    <n v="21062.1"/>
    <n v="12057.13"/>
    <n v="9004.9699999999993"/>
    <x v="2"/>
    <x v="1"/>
    <n v="0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x v="90"/>
    <s v="First Class"/>
    <n v="3"/>
    <n v="3703.96"/>
    <n v="0.15"/>
    <n v="9445.1"/>
    <n v="5586.28"/>
    <n v="3858.82"/>
    <x v="0"/>
    <x v="0"/>
    <n v="5"/>
  </r>
  <r>
    <s v="ORD-2025-10092"/>
    <d v="2025-02-03T00:00:00"/>
    <d v="2025-03-08T00:00:00"/>
    <s v="CUST-6409"/>
    <s v="Sneha Kapoor"/>
    <s v="Corporate"/>
    <x v="3"/>
    <s v="Madhya Pradesh"/>
    <s v="Indore"/>
    <s v="Technology"/>
    <s v="Copiers"/>
    <x v="91"/>
    <s v="Second Class"/>
    <n v="9"/>
    <n v="269.68"/>
    <n v="0"/>
    <n v="2427.12"/>
    <n v="1538.35"/>
    <n v="804.53"/>
    <x v="0"/>
    <x v="0"/>
    <n v="33"/>
  </r>
  <r>
    <s v="ORD-2025-10093"/>
    <d v="2025-01-23T00:00:00"/>
    <d v="2025-01-26T00:00:00"/>
    <s v="CUST-3014"/>
    <s v="Aarav Sharma"/>
    <s v="Consumer"/>
    <x v="3"/>
    <s v="Madhya Pradesh"/>
    <s v="Indore"/>
    <s v="Office Supplies"/>
    <s v="Paper"/>
    <x v="92"/>
    <s v="Standard Class"/>
    <n v="9"/>
    <n v="4458.26"/>
    <n v="0.1"/>
    <n v="36111.910000000003"/>
    <n v="29194.5"/>
    <n v="6917.41"/>
    <x v="0"/>
    <x v="0"/>
    <n v="3"/>
  </r>
  <r>
    <s v="ORD-2024-10094"/>
    <d v="2024-01-07T00:00:00"/>
    <d v="2024-01-13T00:00:00"/>
    <s v="CUST-6106"/>
    <s v="Rohan Mehta"/>
    <s v="Corporate"/>
    <x v="0"/>
    <s v="Uttar Pradesh"/>
    <s v="Noida"/>
    <s v="Office Supplies"/>
    <s v="Binders"/>
    <x v="93"/>
    <s v="Standard Class"/>
    <n v="7"/>
    <n v="2788.97"/>
    <n v="-0.09"/>
    <n v="19522.79"/>
    <n v="12455.78"/>
    <n v="7067.01"/>
    <x v="0"/>
    <x v="0"/>
    <n v="6"/>
  </r>
  <r>
    <s v="ORD-2024-10095"/>
    <d v="2024-09-06T00:00:00"/>
    <d v="2024-09-09T00:00:00"/>
    <s v="CUST-1926"/>
    <s v="Diya Patel"/>
    <s v="Consumer"/>
    <x v="0"/>
    <s v="Haryana"/>
    <s v="Gurugram"/>
    <s v="Technology"/>
    <s v="Phones"/>
    <x v="94"/>
    <s v="Second Class"/>
    <n v="7"/>
    <n v="3781.53"/>
    <n v="0"/>
    <n v="26470.71"/>
    <n v="21367.599999999999"/>
    <n v="5103.1099999999997"/>
    <x v="2"/>
    <x v="1"/>
    <n v="3"/>
  </r>
  <r>
    <s v="ORD-2025-10096"/>
    <d v="2025-05-09T00:00:00"/>
    <d v="2025-09-10T00:00:00"/>
    <s v="CUST-2687"/>
    <s v="Sneha Kapoor"/>
    <s v="Corporate"/>
    <x v="3"/>
    <s v="Goa"/>
    <s v="Panaji"/>
    <s v="Furniture"/>
    <s v="Bookcases"/>
    <x v="95"/>
    <s v="Same Day"/>
    <n v="6"/>
    <n v="1754.13"/>
    <n v="0"/>
    <n v="10524.78"/>
    <n v="8841.0499999999993"/>
    <n v="1683.73"/>
    <x v="0"/>
    <x v="0"/>
    <n v="124"/>
  </r>
  <r>
    <s v="ORD-2024-10097"/>
    <d v="2024-06-05T00:00:00"/>
    <d v="2024-07-06T00:00:00"/>
    <s v="CUST-7283"/>
    <s v="Rahul Verma"/>
    <s v="Home Office"/>
    <x v="1"/>
    <s v="Odisha"/>
    <s v="Bhubaneswar"/>
    <s v="Technology"/>
    <s v="Copiers"/>
    <x v="96"/>
    <s v="Second Class"/>
    <n v="2"/>
    <n v="2259.2399999999998"/>
    <n v="0.15"/>
    <n v="3840.71"/>
    <n v="2516.29"/>
    <n v="1324.42"/>
    <x v="0"/>
    <x v="0"/>
    <n v="31"/>
  </r>
  <r>
    <s v="ORD-2025-10098"/>
    <d v="2025-08-08T00:00:00"/>
    <d v="2025-08-11T00:00:00"/>
    <s v="CUST-8111"/>
    <s v="Diya Patel"/>
    <s v="Small Business"/>
    <x v="3"/>
    <s v="Gujarat"/>
    <s v="Ahmedabad"/>
    <s v="Office Supplies"/>
    <s v="Storage"/>
    <x v="97"/>
    <s v="Same Day"/>
    <n v="5"/>
    <n v="3602.36"/>
    <n v="0.2"/>
    <n v="14409.44"/>
    <n v="8809.9699999999993"/>
    <n v="5599.47"/>
    <x v="2"/>
    <x v="2"/>
    <n v="3"/>
  </r>
  <r>
    <s v="ORD-2024-10099"/>
    <d v="2024-01-26T00:00:00"/>
    <d v="2024-02-01T00:00:00"/>
    <s v="CUST-5434"/>
    <s v="Rohan Mehta"/>
    <s v="Home Office"/>
    <x v="2"/>
    <s v="Kerala"/>
    <s v="Kochi"/>
    <s v="Technology"/>
    <s v="Copiers"/>
    <x v="98"/>
    <s v="Unknown"/>
    <n v="8"/>
    <n v="2108.9299999999998"/>
    <n v="0.1"/>
    <n v="15184.3"/>
    <n v="11270.74"/>
    <n v="3913.56"/>
    <x v="0"/>
    <x v="0"/>
    <n v="6"/>
  </r>
  <r>
    <s v="ORD-2025-10100"/>
    <d v="2025-11-01T00:00:00"/>
    <d v="2025-11-01T00:00:00"/>
    <s v="CUST-3865"/>
    <s v="Aditi Sen"/>
    <s v="Small Business"/>
    <x v="3"/>
    <s v="Rajasthan"/>
    <s v="Udaipur"/>
    <s v="Technology"/>
    <s v="Accessories"/>
    <x v="99"/>
    <s v="Same Day"/>
    <n v="3"/>
    <n v="2165.29"/>
    <n v="0"/>
    <n v="6495.87"/>
    <n v="4700.8900000000003"/>
    <n v="1794.98"/>
    <x v="0"/>
    <x v="0"/>
    <n v="0"/>
  </r>
  <r>
    <s v="ORD-2025-10101"/>
    <d v="2025-09-12T00:00:00"/>
    <d v="2025-09-18T00:00:00"/>
    <s v="CUST-6015"/>
    <s v="Aarav Sharma"/>
    <s v="Home Office"/>
    <x v="2"/>
    <s v="Kerala"/>
    <s v="Kochi"/>
    <s v="Office Supplies"/>
    <s v="Storage"/>
    <x v="100"/>
    <s v="Standard Class"/>
    <n v="6"/>
    <n v="1673.8"/>
    <n v="0.05"/>
    <n v="9540.66"/>
    <n v="5561.49"/>
    <n v="3979.17"/>
    <x v="0"/>
    <x v="0"/>
    <n v="6"/>
  </r>
  <r>
    <s v="ORD-2024-10102"/>
    <d v="2024-06-22T00:00:00"/>
    <d v="2024-06-26T00:00:00"/>
    <s v="CUST-7909"/>
    <s v="Rohan Mehta"/>
    <s v="Home Office"/>
    <x v="1"/>
    <s v="Bihar"/>
    <s v="Patna"/>
    <s v="Furniture"/>
    <s v="Furnishings"/>
    <x v="101"/>
    <s v="First Class"/>
    <n v="5"/>
    <n v="4396.5200000000004"/>
    <n v="0.25"/>
    <n v="16486.95"/>
    <n v="12054.14"/>
    <n v="4432.8100000000004"/>
    <x v="0"/>
    <x v="0"/>
    <n v="4"/>
  </r>
  <r>
    <s v="ORD-2025-10103"/>
    <d v="2025-07-12T00:00:00"/>
    <d v="2025-07-16T00:00:00"/>
    <s v="CUST-9603"/>
    <s v="Vikram Iyer"/>
    <s v="Consumer"/>
    <x v="2"/>
    <s v="Karnataka"/>
    <s v="Bengaluru"/>
    <s v="Furniture"/>
    <s v="Chairs"/>
    <x v="102"/>
    <s v="First Class"/>
    <n v="4"/>
    <n v="2865.71"/>
    <n v="0"/>
    <n v="11462.84"/>
    <n v="8979.7800000000007"/>
    <n v="2483.06"/>
    <x v="1"/>
    <x v="1"/>
    <n v="4"/>
  </r>
  <r>
    <s v="ORD-2025-10104"/>
    <d v="2025-05-02T00:00:00"/>
    <d v="2025-05-10T00:00:00"/>
    <s v="CUST-6263"/>
    <s v="Kabir Singh"/>
    <s v="Corporate"/>
    <x v="3"/>
    <s v="Maharashtra"/>
    <s v="Mumbai"/>
    <s v="Furniture"/>
    <s v="Tables"/>
    <x v="103"/>
    <s v="First Class"/>
    <n v="4"/>
    <n v="2440.34"/>
    <n v="0.2"/>
    <n v="7809.09"/>
    <n v="6657.75"/>
    <n v="1151.3399999999999"/>
    <x v="0"/>
    <x v="0"/>
    <n v="8"/>
  </r>
  <r>
    <s v="ORD-2025-10105"/>
    <d v="2025-02-01T00:00:00"/>
    <d v="2025-02-08T00:00:00"/>
    <s v="CUST-1576"/>
    <s v="Ananya Rao"/>
    <s v="Consumer"/>
    <x v="2"/>
    <s v="Karnataka"/>
    <s v="Bengaluru"/>
    <s v="Office Supplies"/>
    <s v="Labels"/>
    <x v="104"/>
    <s v="Same Day"/>
    <n v="5"/>
    <n v="2112.54"/>
    <n v="0.25"/>
    <n v="8260.4599999999991"/>
    <n v="5619.95"/>
    <n v="2302.08"/>
    <x v="0"/>
    <x v="1"/>
    <n v="7"/>
  </r>
  <r>
    <s v="ORD-2024-10106"/>
    <d v="2024-06-24T00:00:00"/>
    <d v="2024-06-29T00:00:00"/>
    <s v="CUST-6540"/>
    <s v="Mira Das"/>
    <s v="Home Office"/>
    <x v="1"/>
    <s v="West Bengal"/>
    <s v="Kolkata"/>
    <s v="Furniture"/>
    <s v="Tables"/>
    <x v="105"/>
    <s v="Second Class"/>
    <n v="2"/>
    <n v="685"/>
    <n v="0.1"/>
    <n v="1233"/>
    <n v="1006.9"/>
    <n v="226.1"/>
    <x v="0"/>
    <x v="0"/>
    <n v="5"/>
  </r>
  <r>
    <s v="ORD-2024-10107"/>
    <d v="2024-02-20T00:00:00"/>
    <d v="2024-02-28T00:00:00"/>
    <s v="CUST-4008"/>
    <s v="Arjun Bose"/>
    <s v="Home Office"/>
    <x v="1"/>
    <s v="West Bengal"/>
    <s v="Kolkata"/>
    <s v="Office Supplies"/>
    <s v="Paper"/>
    <x v="106"/>
    <s v="Standard Class"/>
    <n v="2"/>
    <n v="4004.04"/>
    <n v="0"/>
    <n v="7207.27"/>
    <n v="5709.39"/>
    <n v="1497.88"/>
    <x v="0"/>
    <x v="1"/>
    <n v="8"/>
  </r>
  <r>
    <s v="ORD-2024-10108"/>
    <d v="2024-10-29T00:00:00"/>
    <d v="2024-11-04T00:00:00"/>
    <s v="CUST-6604"/>
    <s v="Rohan Mehta"/>
    <s v="Home Office"/>
    <x v="1"/>
    <s v="West Bengal"/>
    <s v="Kolkata"/>
    <s v="Furniture"/>
    <s v="Furnishings"/>
    <x v="107"/>
    <s v="First Class"/>
    <n v="3"/>
    <n v="4302.8900000000003"/>
    <n v="0.05"/>
    <n v="12263.24"/>
    <n v="8925.57"/>
    <n v="3337.67"/>
    <x v="0"/>
    <x v="0"/>
    <n v="6"/>
  </r>
  <r>
    <s v="ORD-2024-10109"/>
    <d v="2024-08-15T00:00:00"/>
    <d v="2024-08-23T00:00:00"/>
    <s v="CUST-4337"/>
    <s v="Aditi Sen"/>
    <s v="Small Business"/>
    <x v="1"/>
    <s v="Odisha"/>
    <s v="Bhubaneswar"/>
    <s v="Furniture"/>
    <s v="Bookcases"/>
    <x v="108"/>
    <s v="Same Day"/>
    <n v="2"/>
    <n v="537.54"/>
    <n v="0.25"/>
    <n v="806.31"/>
    <n v="498.5"/>
    <n v="307.81"/>
    <x v="0"/>
    <x v="0"/>
    <n v="8"/>
  </r>
  <r>
    <s v="ORD-2025-10110"/>
    <d v="2025-08-23T00:00:00"/>
    <d v="2025-08-27T00:00:00"/>
    <s v="CUST-3740"/>
    <s v="Sneha Kapoor"/>
    <s v="Consumer"/>
    <x v="0"/>
    <s v="Delhi"/>
    <s v="New Delhi"/>
    <s v="Office Supplies"/>
    <s v="Binders"/>
    <x v="109"/>
    <s v="Second Class"/>
    <n v="1"/>
    <n v="2788.62"/>
    <n v="0.25"/>
    <n v="2091.4699999999998"/>
    <n v="1317.22"/>
    <n v="774.25"/>
    <x v="0"/>
    <x v="0"/>
    <n v="4"/>
  </r>
  <r>
    <s v="ORD-2024-10111"/>
    <d v="2024-10-18T00:00:00"/>
    <d v="2024-10-24T00:00:00"/>
    <s v="CUST-7128"/>
    <s v="Vikram Iyer"/>
    <s v="Corporate"/>
    <x v="2"/>
    <s v="Kerala"/>
    <s v="Kochi"/>
    <s v="Office Supplies"/>
    <s v="Labels"/>
    <x v="110"/>
    <s v="First Class"/>
    <n v="2"/>
    <n v="2250.4699999999998"/>
    <n v="0"/>
    <n v="4500.9399999999996"/>
    <n v="2607.73"/>
    <n v="1893.21"/>
    <x v="1"/>
    <x v="1"/>
    <n v="6"/>
  </r>
  <r>
    <s v="ORD-2025-10112"/>
    <d v="2025-06-27T00:00:00"/>
    <d v="2025-06-30T00:00:00"/>
    <s v="CUST-4743"/>
    <s v="Neha Gupta"/>
    <s v="Corporate"/>
    <x v="1"/>
    <s v="Bihar"/>
    <s v="Patna"/>
    <s v="Technology"/>
    <s v="Accessories"/>
    <x v="111"/>
    <s v="First Class"/>
    <n v="1"/>
    <n v="1708.44"/>
    <n v="0.05"/>
    <n v="1623.02"/>
    <n v="1077.46"/>
    <n v="545.55999999999995"/>
    <x v="2"/>
    <x v="1"/>
    <n v="3"/>
  </r>
  <r>
    <s v="ORD-2024-10113"/>
    <d v="2024-01-10T00:00:00"/>
    <d v="2024-01-14T00:00:00"/>
    <s v="CUST-5213"/>
    <s v="Sneha Kapoor"/>
    <s v="Consumer"/>
    <x v="4"/>
    <s v="Gujarat"/>
    <s v="Ahmedabad"/>
    <s v="Technology"/>
    <s v="Accessories"/>
    <x v="112"/>
    <s v="Standard Class"/>
    <n v="3"/>
    <n v="3829.48"/>
    <n v="0.05"/>
    <n v="10914.02"/>
    <n v="6548.74"/>
    <n v="4365.28"/>
    <x v="0"/>
    <x v="0"/>
    <n v="4"/>
  </r>
  <r>
    <s v="ORD-2024-10114"/>
    <d v="2024-12-02T00:00:00"/>
    <d v="2024-12-02T00:00:00"/>
    <s v="CUST-4989"/>
    <s v="Isha Nair"/>
    <s v="Home Office"/>
    <x v="2"/>
    <s v="Tamil Nadu"/>
    <s v="Chennai"/>
    <s v="Furniture"/>
    <s v="Tables"/>
    <x v="113"/>
    <s v="Standard Class"/>
    <n v="3"/>
    <n v="1089.1500000000001"/>
    <n v="0.25"/>
    <n v="2450.59"/>
    <n v="1639.89"/>
    <n v="810.7"/>
    <x v="0"/>
    <x v="0"/>
    <n v="0"/>
  </r>
  <r>
    <s v="ORD-2024-10115"/>
    <d v="2024-09-25T00:00:00"/>
    <d v="2024-09-30T00:00:00"/>
    <s v="CUST-2927"/>
    <s v="Neha Gupta"/>
    <s v="Small Business"/>
    <x v="0"/>
    <s v="Rajasthan"/>
    <s v="Jaipur"/>
    <s v="Technology"/>
    <s v="Accessories"/>
    <x v="114"/>
    <s v="Second Class"/>
    <n v="1"/>
    <n v="4388.3999999999996"/>
    <n v="0.1"/>
    <n v="3949.56"/>
    <n v="3186.73"/>
    <n v="762.83"/>
    <x v="2"/>
    <x v="1"/>
    <n v="5"/>
  </r>
  <r>
    <s v="ORD-2024-10116"/>
    <d v="2024-12-27T00:00:00"/>
    <d v="2025-01-01T00:00:00"/>
    <s v="CUST-7764"/>
    <s v="Kabir Singh"/>
    <s v="Corporate"/>
    <x v="2"/>
    <s v="Tamil Nadu"/>
    <s v="Chennai"/>
    <s v="Office Supplies"/>
    <s v="Binders"/>
    <x v="115"/>
    <s v="Same Day"/>
    <n v="2"/>
    <n v="446.34"/>
    <n v="0.15"/>
    <n v="758.78"/>
    <n v="490.74"/>
    <n v="268.04000000000002"/>
    <x v="0"/>
    <x v="1"/>
    <n v="5"/>
  </r>
  <r>
    <s v="ORD-2025-10117"/>
    <d v="2025-02-15T00:00:00"/>
    <d v="2025-02-19T00:00:00"/>
    <s v="CUST-3632"/>
    <s v="Ananya Rao"/>
    <s v="Small Business"/>
    <x v="4"/>
    <s v="Madhya Pradesh"/>
    <s v="Indore"/>
    <s v="Office Supplies"/>
    <s v="Binders"/>
    <x v="116"/>
    <s v="First Class"/>
    <n v="9"/>
    <n v="531.99"/>
    <n v="0.25"/>
    <n v="3590.93"/>
    <n v="3061.39"/>
    <n v="529.54"/>
    <x v="3"/>
    <x v="1"/>
    <n v="4"/>
  </r>
  <r>
    <s v="ORD-2024-10118"/>
    <d v="2024-02-15T00:00:00"/>
    <d v="2024-02-17T00:00:00"/>
    <s v="CUST-9608"/>
    <s v="Mira Das"/>
    <s v="Home Office"/>
    <x v="2"/>
    <s v="Tamil Nadu"/>
    <s v="Chennai"/>
    <s v="Technology"/>
    <s v="Machines"/>
    <x v="117"/>
    <s v="Standard Class"/>
    <n v="9"/>
    <n v="3324.55"/>
    <n v="0.7"/>
    <n v="25432.81"/>
    <n v="20370.16"/>
    <n v="5062.6499999999996"/>
    <x v="0"/>
    <x v="0"/>
    <n v="2"/>
  </r>
  <r>
    <s v="ORD-2024-10119"/>
    <d v="2024-06-10T00:00:00"/>
    <d v="2024-06-18T00:00:00"/>
    <s v="CUST-9135"/>
    <s v="Vikram Iyer"/>
    <s v="Home Office"/>
    <x v="2"/>
    <s v="Andhra Pradesh"/>
    <s v="Vijayawada"/>
    <s v="Technology"/>
    <s v="Copiers"/>
    <x v="118"/>
    <s v="Same Day"/>
    <n v="5"/>
    <n v="1580.27"/>
    <n v="0.2"/>
    <n v="6321.08"/>
    <n v="4407.22"/>
    <n v="1913.86"/>
    <x v="0"/>
    <x v="0"/>
    <n v="8"/>
  </r>
  <r>
    <s v="ORD-2024-10120"/>
    <d v="2024-06-12T00:00:00"/>
    <d v="2024-06-19T00:00:00"/>
    <s v="CUST-7861"/>
    <s v="Aditi Sen"/>
    <s v="Small Business"/>
    <x v="2"/>
    <s v="Kerala"/>
    <s v="Kochi"/>
    <s v="Furniture"/>
    <s v="Chairs"/>
    <x v="119"/>
    <s v="Standard Class"/>
    <n v="8"/>
    <n v="314.05"/>
    <n v="0.25"/>
    <n v="1884.3"/>
    <n v="1517.69"/>
    <n v="366.61"/>
    <x v="1"/>
    <x v="2"/>
    <n v="7"/>
  </r>
  <r>
    <s v="ORD-2024-10121"/>
    <d v="2024-08-10T00:00:00"/>
    <d v="2024-08-18T00:00:00"/>
    <s v="CUST-6096"/>
    <s v="Sneha Kapoor"/>
    <s v="Small Business"/>
    <x v="1"/>
    <s v="Bihar"/>
    <s v="Patna"/>
    <s v="Technology"/>
    <s v="Phones"/>
    <x v="120"/>
    <s v="Standard Class"/>
    <n v="1"/>
    <n v="1823.67"/>
    <n v="0.2"/>
    <n v="1458.94"/>
    <n v="893.2"/>
    <n v="565.74"/>
    <x v="0"/>
    <x v="2"/>
    <n v="8"/>
  </r>
  <r>
    <s v="ORD-2025-10122"/>
    <d v="2025-08-22T00:00:00"/>
    <d v="2025-08-26T00:00:00"/>
    <s v="CUST-2044"/>
    <s v="Kabir Singh"/>
    <s v="Small Business"/>
    <x v="2"/>
    <s v="Andhra Pradesh"/>
    <s v="Vijayawada"/>
    <s v="Technology"/>
    <s v="Machines"/>
    <x v="121"/>
    <s v="Second Class"/>
    <n v="5"/>
    <n v="3482.92"/>
    <n v="0"/>
    <n v="17414.599999999999"/>
    <n v="11760.91"/>
    <n v="5653.69"/>
    <x v="1"/>
    <x v="1"/>
    <n v="4"/>
  </r>
  <r>
    <s v="ORD-2024-10123"/>
    <d v="2024-11-30T00:00:00"/>
    <d v="2024-04-12T00:00:00"/>
    <s v="CUST-1721"/>
    <s v="Ananya Rao"/>
    <s v="Small Business"/>
    <x v="1"/>
    <s v="Assam"/>
    <s v="Guwahati"/>
    <s v="Furniture"/>
    <s v="Chairs"/>
    <x v="122"/>
    <s v="Second Class"/>
    <n v="3"/>
    <n v="170.35"/>
    <n v="0"/>
    <n v="511.05"/>
    <n v="367.18"/>
    <n v="143.87"/>
    <x v="0"/>
    <x v="0"/>
    <n v="-232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x v="123"/>
    <s v="Same Day"/>
    <n v="1"/>
    <n v="634.13"/>
    <n v="0"/>
    <n v="634.13"/>
    <n v="453.35"/>
    <n v="180.78"/>
    <x v="1"/>
    <x v="1"/>
    <n v="1"/>
  </r>
  <r>
    <s v="ORD-2024-10125"/>
    <d v="2024-07-21T00:00:00"/>
    <d v="2024-07-24T00:00:00"/>
    <s v="CUST-4450"/>
    <s v="Isha Nair"/>
    <s v="Corporate"/>
    <x v="2"/>
    <s v="Karnataka"/>
    <s v="Bengaluru"/>
    <s v="Technology"/>
    <s v="Copiers"/>
    <x v="124"/>
    <s v="Standard Class"/>
    <n v="9"/>
    <n v="465.06"/>
    <n v="-0.15"/>
    <n v="4185.54"/>
    <n v="3443.74"/>
    <n v="741.8"/>
    <x v="0"/>
    <x v="0"/>
    <n v="3"/>
  </r>
  <r>
    <s v="ORD-2025-10126"/>
    <d v="2025-07-17T00:00:00"/>
    <d v="2025-07-18T00:00:00"/>
    <s v="CUST-7924"/>
    <s v="Neha Gupta"/>
    <s v="Small Business"/>
    <x v="3"/>
    <s v="Rajasthan"/>
    <s v="Udaipur"/>
    <s v="Furniture"/>
    <s v="Tables"/>
    <x v="125"/>
    <s v="Same Day"/>
    <n v="6"/>
    <n v="3235.27"/>
    <n v="0.25"/>
    <n v="14558.72"/>
    <n v="9591.48"/>
    <n v="4967.24"/>
    <x v="1"/>
    <x v="2"/>
    <n v="1"/>
  </r>
  <r>
    <s v="ORD-2025-10127"/>
    <d v="2025-09-24T00:00:00"/>
    <d v="2025-09-26T00:00:00"/>
    <s v="CUST-1715"/>
    <s v="Priya Menon"/>
    <s v="Corporate"/>
    <x v="0"/>
    <s v="Delhi"/>
    <s v="New Delhi"/>
    <s v="Technology"/>
    <s v="Copiers"/>
    <x v="126"/>
    <s v="Standard Class"/>
    <n v="3"/>
    <n v="1593.86"/>
    <n v="0.1"/>
    <n v="4303.42"/>
    <n v="2568.5700000000002"/>
    <n v="1734.85"/>
    <x v="0"/>
    <x v="0"/>
    <n v="2"/>
  </r>
  <r>
    <s v="ORD-2025-10128"/>
    <d v="2025-01-30T00:00:00"/>
    <d v="2025-01-26T00:00:00"/>
    <s v="CUST-6802"/>
    <s v="Priya Menon"/>
    <s v="Corporate"/>
    <x v="3"/>
    <s v="Madhya Pradesh"/>
    <s v="Indore"/>
    <s v="Office Supplies"/>
    <s v="Storage"/>
    <x v="127"/>
    <s v="Second Class"/>
    <n v="2"/>
    <n v="3039.3"/>
    <n v="0.05"/>
    <n v="5774.67"/>
    <n v="3518.36"/>
    <n v="2256.31"/>
    <x v="0"/>
    <x v="0"/>
    <n v="-4"/>
  </r>
  <r>
    <s v="ORD-2024-10129"/>
    <d v="2024-12-13T00:00:00"/>
    <d v="2024-12-16T00:00:00"/>
    <s v="CUST-9328"/>
    <s v="Neha Gupta"/>
    <s v="Small Business"/>
    <x v="1"/>
    <s v="Odisha"/>
    <s v="Bhubaneswar"/>
    <s v="Furniture"/>
    <s v="Furnishings"/>
    <x v="128"/>
    <s v="Standard Class"/>
    <n v="5"/>
    <n v="923.45"/>
    <n v="0.05"/>
    <n v="4386.3900000000003"/>
    <n v="3366.88"/>
    <n v="1019.51"/>
    <x v="0"/>
    <x v="2"/>
    <n v="3"/>
  </r>
  <r>
    <s v="ORD-2024-10130"/>
    <d v="2024-07-19T00:00:00"/>
    <d v="2024-07-25T00:00:00"/>
    <s v="CUST-2588"/>
    <s v="Isha Nair"/>
    <s v="Small Business"/>
    <x v="3"/>
    <s v="Goa"/>
    <s v="Panaji"/>
    <s v="Office Supplies"/>
    <s v="Binders"/>
    <x v="129"/>
    <s v="Standard Class"/>
    <n v="7"/>
    <n v="2741.29"/>
    <n v="0.05"/>
    <n v="18229.580000000002"/>
    <n v="15139.15"/>
    <n v="3090.43"/>
    <x v="0"/>
    <x v="0"/>
    <n v="6"/>
  </r>
  <r>
    <s v="ORD-2024-10131"/>
    <d v="2024-01-27T00:00:00"/>
    <d v="2024-02-02T00:00:00"/>
    <s v="CUST-5435"/>
    <s v="Arjun Bose"/>
    <s v="Consumer"/>
    <x v="3"/>
    <s v="Gujarat"/>
    <s v="Ahmedabad"/>
    <s v="Office Supplies"/>
    <s v="Labels"/>
    <x v="130"/>
    <s v="Same Day"/>
    <n v="5"/>
    <n v="218.42"/>
    <n v="0.2"/>
    <n v="873.68"/>
    <n v="661.72"/>
    <n v="211.96"/>
    <x v="2"/>
    <x v="1"/>
    <n v="6"/>
  </r>
  <r>
    <s v="ORD-2025-10132"/>
    <d v="2025-09-29T00:00:00"/>
    <d v="2025-10-04T00:00:00"/>
    <s v="CUST-7637"/>
    <s v="Ananya Rao"/>
    <s v="Home Office"/>
    <x v="1"/>
    <s v="Jharkhand"/>
    <s v="Ranchi"/>
    <s v="Office Supplies"/>
    <s v="Paper"/>
    <x v="131"/>
    <s v="Same Day"/>
    <n v="9"/>
    <n v="373.91"/>
    <n v="0.2"/>
    <n v="2692.15"/>
    <n v="2044.49"/>
    <n v="647.66"/>
    <x v="0"/>
    <x v="0"/>
    <n v="5"/>
  </r>
  <r>
    <s v="ORD-2024-10133"/>
    <d v="2024-11-04T00:00:00"/>
    <d v="2024-11-04T00:00:00"/>
    <s v="CUST-3602"/>
    <s v="Kabir Singh"/>
    <s v="Corporate"/>
    <x v="1"/>
    <s v="Assam"/>
    <s v="Guwahati"/>
    <s v="Technology"/>
    <s v="Machines"/>
    <x v="132"/>
    <s v="First Class"/>
    <n v="2"/>
    <n v="533.08000000000004"/>
    <n v="0"/>
    <n v="1066.1600000000001"/>
    <n v="656.3"/>
    <n v="409.86"/>
    <x v="3"/>
    <x v="1"/>
    <n v="0"/>
  </r>
  <r>
    <s v="ORD-2024-10134"/>
    <d v="2024-12-13T00:00:00"/>
    <d v="2024-12-18T00:00:00"/>
    <s v="CUST-9441"/>
    <s v="Karan Malhotra"/>
    <s v="Consumer"/>
    <x v="3"/>
    <s v="Goa"/>
    <s v="Panaji"/>
    <s v="Technology"/>
    <s v="Phones"/>
    <x v="133"/>
    <s v="Second Class"/>
    <n v="8"/>
    <n v="3372.15"/>
    <n v="0.15"/>
    <n v="22930.62"/>
    <n v="16875.55"/>
    <n v="6055.07"/>
    <x v="0"/>
    <x v="0"/>
    <n v="5"/>
  </r>
  <r>
    <s v="ORD-2025-10135"/>
    <d v="2025-07-14T00:00:00"/>
    <d v="2025-07-14T00:00:00"/>
    <s v="CUST-7361"/>
    <s v="Vikram Iyer"/>
    <s v="Home Office"/>
    <x v="1"/>
    <s v="West Bengal"/>
    <s v="Kolkata"/>
    <s v="Furniture"/>
    <s v="Bookcases"/>
    <x v="134"/>
    <s v="Unknown"/>
    <n v="5"/>
    <n v="383.1"/>
    <n v="0.25"/>
    <n v="1436.62"/>
    <n v="912.52"/>
    <n v="524.1"/>
    <x v="2"/>
    <x v="1"/>
    <n v="0"/>
  </r>
  <r>
    <s v="ORD-2025-10136"/>
    <d v="2025-08-24T00:00:00"/>
    <d v="2025-08-24T00:00:00"/>
    <s v="CUST-1148"/>
    <s v="Diya Patel"/>
    <s v="Small Business"/>
    <x v="2"/>
    <s v="Kerala"/>
    <s v="Kochi"/>
    <s v="Furniture"/>
    <s v="Bookcases"/>
    <x v="135"/>
    <s v="Standard Class"/>
    <n v="1"/>
    <n v="3424.78"/>
    <n v="0"/>
    <n v="3424.78"/>
    <n v="1951.45"/>
    <n v="1473.33"/>
    <x v="0"/>
    <x v="0"/>
    <n v="0"/>
  </r>
  <r>
    <s v="ORD-2025-10137"/>
    <d v="2025-09-02T00:00:00"/>
    <d v="2025-02-15T00:00:00"/>
    <s v="CUST-3350"/>
    <s v="Mira Das"/>
    <s v="Home Office"/>
    <x v="1"/>
    <s v="Jharkhand"/>
    <s v="Ranchi"/>
    <s v="Office Supplies"/>
    <s v="Binders"/>
    <x v="136"/>
    <s v="Standard Class"/>
    <n v="9"/>
    <n v="4330.33"/>
    <n v="0.2"/>
    <n v="31178.38"/>
    <n v="21421.09"/>
    <n v="9757.2900000000009"/>
    <x v="0"/>
    <x v="0"/>
    <n v="-199"/>
  </r>
  <r>
    <s v="ORD-2025-10138"/>
    <d v="2025-01-09T00:00:00"/>
    <d v="2025-01-09T00:00:00"/>
    <s v="CUST-7932"/>
    <s v="Sneha Kapoor"/>
    <s v="Small Business"/>
    <x v="0"/>
    <s v="Rajasthan"/>
    <s v="Jaipur"/>
    <s v="Furniture"/>
    <s v="Chairs"/>
    <x v="137"/>
    <s v="Same Day"/>
    <n v="8"/>
    <n v="2667.07"/>
    <n v="0.1"/>
    <n v="19202.900000000001"/>
    <n v="15526.62"/>
    <n v="3676.28"/>
    <x v="0"/>
    <x v="0"/>
    <n v="0"/>
  </r>
  <r>
    <s v="ORD-2024-10139"/>
    <d v="2024-01-20T00:00:00"/>
    <d v="2024-01-26T00:00:00"/>
    <s v="CUST-7173"/>
    <s v="Diya Patel"/>
    <s v="Home Office"/>
    <x v="1"/>
    <s v="Jharkhand"/>
    <s v="Ranchi"/>
    <s v="Technology"/>
    <s v="Machines"/>
    <x v="138"/>
    <s v="Standard Class"/>
    <n v="8"/>
    <n v="4003.05"/>
    <n v="0.25"/>
    <n v="24018.3"/>
    <n v="14070.78"/>
    <n v="9947.52"/>
    <x v="0"/>
    <x v="0"/>
    <n v="6"/>
  </r>
  <r>
    <s v="ORD-2025-10140"/>
    <d v="2025-03-02T00:00:00"/>
    <d v="2025-07-03T00:00:00"/>
    <s v="CUST-4225"/>
    <s v="Neha Gupta"/>
    <s v="Home Office"/>
    <x v="2"/>
    <s v="Karnataka"/>
    <s v="Bengaluru"/>
    <s v="Office Supplies"/>
    <s v="Labels"/>
    <x v="139"/>
    <s v="Standard Class"/>
    <n v="8"/>
    <n v="1287.6300000000001"/>
    <n v="0"/>
    <n v="10301.040000000001"/>
    <n v="6564.06"/>
    <n v="3736.98"/>
    <x v="0"/>
    <x v="0"/>
    <n v="123"/>
  </r>
  <r>
    <s v="ORD-2024-10141"/>
    <d v="2024-05-31T00:00:00"/>
    <d v="2024-06-01T00:00:00"/>
    <s v="CUST-2149"/>
    <s v="Mira Das"/>
    <s v="Corporate"/>
    <x v="2"/>
    <s v="Karnataka"/>
    <s v="Bengaluru"/>
    <s v="Furniture"/>
    <s v="Bookcases"/>
    <x v="140"/>
    <s v="Same Day"/>
    <n v="3"/>
    <n v="2914.55"/>
    <n v="0"/>
    <n v="8743.65"/>
    <n v="6603.76"/>
    <n v="2139.89"/>
    <x v="0"/>
    <x v="0"/>
    <n v="1"/>
  </r>
  <r>
    <s v="ORD-2024-10142"/>
    <d v="2024-03-23T00:00:00"/>
    <d v="2024-03-29T00:00:00"/>
    <s v="CUST-3314"/>
    <s v="Priya Menon"/>
    <s v="Corporate"/>
    <x v="0"/>
    <s v="Delhi"/>
    <s v="New Delhi"/>
    <s v="Furniture"/>
    <s v="Bookcases"/>
    <x v="141"/>
    <s v="Same Day"/>
    <n v="7"/>
    <n v="634.29"/>
    <n v="0.1"/>
    <n v="3996.03"/>
    <n v="2859.51"/>
    <n v="1136.52"/>
    <x v="0"/>
    <x v="2"/>
    <n v="6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x v="142"/>
    <s v="Second Class"/>
    <n v="5"/>
    <n v="907.54"/>
    <n v="0.15"/>
    <n v="3857.04"/>
    <n v="2769.26"/>
    <n v="1087.78"/>
    <x v="0"/>
    <x v="0"/>
    <n v="-4"/>
  </r>
  <r>
    <s v="ORD-2024-10144"/>
    <d v="2024-03-24T00:00:00"/>
    <d v="2024-03-26T00:00:00"/>
    <s v="CUST-3144"/>
    <s v="Priya Menon"/>
    <s v="Consumer"/>
    <x v="3"/>
    <s v="Gujarat"/>
    <s v="Ahmedabad"/>
    <s v="Office Supplies"/>
    <s v="Paper"/>
    <x v="143"/>
    <s v="Second Class"/>
    <n v="1"/>
    <n v="3409.5"/>
    <n v="0.1"/>
    <n v="3068.55"/>
    <n v="1916.16"/>
    <n v="1152.3900000000001"/>
    <x v="0"/>
    <x v="2"/>
    <n v="2"/>
  </r>
  <r>
    <s v="ORD-2024-10145"/>
    <d v="2024-07-06T00:00:00"/>
    <d v="2024-06-15T00:00:00"/>
    <s v="CUST-6747"/>
    <s v="Kabir Singh"/>
    <s v="Small Business"/>
    <x v="2"/>
    <s v="Telangana"/>
    <s v="Hyderabad"/>
    <s v="Technology"/>
    <s v="Accessories"/>
    <x v="144"/>
    <s v="First Class"/>
    <n v="7"/>
    <n v="2147.9899999999998"/>
    <n v="0.25"/>
    <n v="11276.95"/>
    <n v="6908.76"/>
    <n v="4368.1899999999996"/>
    <x v="1"/>
    <x v="2"/>
    <n v="-21"/>
  </r>
  <r>
    <s v="ORD-2025-10146"/>
    <d v="2025-11-04T00:00:00"/>
    <d v="2025-04-13T00:00:00"/>
    <s v="CUST-6161"/>
    <s v="Mira Das"/>
    <s v="Small Business"/>
    <x v="3"/>
    <s v="Goa"/>
    <s v="Panaji"/>
    <s v="Office Supplies"/>
    <s v="Paper"/>
    <x v="145"/>
    <s v="Standard Class"/>
    <n v="4"/>
    <n v="4182.1499999999996"/>
    <n v="0.1"/>
    <n v="15055.74"/>
    <n v="9808.83"/>
    <n v="5246.91"/>
    <x v="0"/>
    <x v="0"/>
    <n v="-205"/>
  </r>
  <r>
    <s v="ORD-2025-10147"/>
    <d v="2025-07-30T00:00:00"/>
    <d v="2025-08-01T00:00:00"/>
    <s v="CUST-1460"/>
    <s v="Sneha Kapoor"/>
    <s v="Small Business"/>
    <x v="2"/>
    <s v="Tamil Nadu"/>
    <s v="Chennai"/>
    <s v="Office Supplies"/>
    <s v="Storage"/>
    <x v="146"/>
    <s v="Same Day"/>
    <n v="9"/>
    <n v="3165.43"/>
    <n v="0.1"/>
    <n v="25639.98"/>
    <n v="21635.08"/>
    <n v="4004.9"/>
    <x v="0"/>
    <x v="0"/>
    <n v="2"/>
  </r>
  <r>
    <s v="ORD-2024-10148"/>
    <d v="2024-12-23T00:00:00"/>
    <d v="2024-12-30T00:00:00"/>
    <s v="CUST-2692"/>
    <s v="Priya Menon"/>
    <s v="Home Office"/>
    <x v="3"/>
    <s v="Goa"/>
    <s v="Panaji"/>
    <s v="Furniture"/>
    <s v="Furnishings"/>
    <x v="147"/>
    <s v="First Class"/>
    <n v="8"/>
    <n v="386.1"/>
    <n v="0.1"/>
    <n v="2779.92"/>
    <n v="1744.05"/>
    <n v="1035.8699999999999"/>
    <x v="0"/>
    <x v="0"/>
    <n v="7"/>
  </r>
  <r>
    <s v="ORD-2025-10149"/>
    <d v="2025-02-09T00:00:00"/>
    <d v="2025-02-13T00:00:00"/>
    <s v="CUST-2822"/>
    <s v="Mira Das"/>
    <s v="Home Office"/>
    <x v="3"/>
    <s v="Madhya Pradesh"/>
    <s v="Indore"/>
    <s v="Technology"/>
    <s v="Phones"/>
    <x v="148"/>
    <s v="Unknown"/>
    <n v="8"/>
    <n v="1696.07"/>
    <n v="0.25"/>
    <n v="10176.42"/>
    <n v="7604.47"/>
    <n v="2571.9499999999998"/>
    <x v="0"/>
    <x v="0"/>
    <n v="4"/>
  </r>
  <r>
    <s v="ORD-2024-10150"/>
    <d v="2024-01-30T00:00:00"/>
    <d v="2024-01-30T00:00:00"/>
    <s v="CUST-5876"/>
    <s v="Aarav Sharma"/>
    <s v="Small Business"/>
    <x v="3"/>
    <s v="Rajasthan"/>
    <s v="Udaipur"/>
    <s v="Technology"/>
    <s v="Copiers"/>
    <x v="149"/>
    <s v="Same Day"/>
    <n v="7"/>
    <n v="2527.61"/>
    <n v="0.25"/>
    <n v="13269.95"/>
    <n v="8977.1"/>
    <n v="4292.8500000000004"/>
    <x v="0"/>
    <x v="0"/>
    <n v="0"/>
  </r>
  <r>
    <s v="ORD-2024-10151"/>
    <d v="2024-04-03T00:00:00"/>
    <d v="2024-03-12T00:00:00"/>
    <s v="CUST-4661"/>
    <s v="Arjun Bose"/>
    <s v="Consumer"/>
    <x v="4"/>
    <s v="Gujarat"/>
    <s v="Ahmedabad"/>
    <s v="Furniture"/>
    <s v="Bookcases"/>
    <x v="150"/>
    <s v="First Class"/>
    <n v="1"/>
    <n v="1554.12"/>
    <n v="0.1"/>
    <n v="1398.71"/>
    <n v="1056.92"/>
    <n v="341.79"/>
    <x v="0"/>
    <x v="0"/>
    <n v="-22"/>
  </r>
  <r>
    <s v="ORD-2024-10152"/>
    <d v="2024-06-27T00:00:00"/>
    <d v="2024-06-27T00:00:00"/>
    <s v="CUST-6011"/>
    <s v="Neha Gupta"/>
    <s v="Home Office"/>
    <x v="4"/>
    <s v="Madhya Pradesh"/>
    <s v="Indore"/>
    <s v="Technology"/>
    <s v="Copiers"/>
    <x v="151"/>
    <s v="Standard Class"/>
    <n v="2"/>
    <n v="3859.11"/>
    <n v="0"/>
    <n v="7718.22"/>
    <n v="5355.93"/>
    <n v="2362.29"/>
    <x v="2"/>
    <x v="2"/>
    <n v="0"/>
  </r>
  <r>
    <s v="ORD-2024-10153"/>
    <d v="2024-06-14T00:00:00"/>
    <d v="2024-06-17T00:00:00"/>
    <s v="CUST-6160"/>
    <s v="Kabir Singh"/>
    <s v="Small Business"/>
    <x v="2"/>
    <s v="Kerala"/>
    <s v="Kochi"/>
    <s v="Furniture"/>
    <s v="Tables"/>
    <x v="152"/>
    <s v="Second Class"/>
    <n v="6"/>
    <n v="1088.04"/>
    <n v="0.1"/>
    <n v="5875.42"/>
    <n v="4380.55"/>
    <n v="1494.87"/>
    <x v="2"/>
    <x v="2"/>
    <n v="3"/>
  </r>
  <r>
    <s v="ORD-2025-10154"/>
    <d v="2025-09-23T00:00:00"/>
    <d v="2025-09-25T00:00:00"/>
    <s v="CUST-6971"/>
    <s v="Aditi Sen"/>
    <s v="Consumer"/>
    <x v="1"/>
    <s v="Odisha"/>
    <s v="Bhubaneswar"/>
    <s v="Office Supplies"/>
    <s v="Labels"/>
    <x v="153"/>
    <s v="Standard Class"/>
    <n v="7"/>
    <n v="3280.31"/>
    <n v="0"/>
    <n v="22962.17"/>
    <n v="15716.5"/>
    <n v="7245.67"/>
    <x v="1"/>
    <x v="2"/>
    <n v="2"/>
  </r>
  <r>
    <s v="ORD-2024-10155"/>
    <d v="2024-02-12T00:00:00"/>
    <d v="2024-02-11T00:00:00"/>
    <s v="CUST-7764"/>
    <s v="Priya Menon"/>
    <s v="Consumer"/>
    <x v="2"/>
    <s v="Tamil Nadu"/>
    <s v="Chennai"/>
    <s v="Furniture"/>
    <s v="Bookcases"/>
    <x v="154"/>
    <s v="Same Day"/>
    <n v="1"/>
    <n v="2599.12"/>
    <n v="0.15"/>
    <n v="2209.25"/>
    <n v="1523.78"/>
    <n v="685.47"/>
    <x v="0"/>
    <x v="0"/>
    <n v="-1"/>
  </r>
  <r>
    <s v="ORD-2025-10156"/>
    <d v="2025-01-26T00:00:00"/>
    <d v="2025-02-03T00:00:00"/>
    <s v="CUST-8327"/>
    <s v="Karan Malhotra"/>
    <s v="Corporate"/>
    <x v="3"/>
    <s v="Rajasthan"/>
    <s v="Udaipur"/>
    <s v="Furniture"/>
    <s v="Furnishings"/>
    <x v="155"/>
    <s v="Same Day"/>
    <n v="3"/>
    <n v="2859.32"/>
    <n v="0.1"/>
    <n v="7720.16"/>
    <n v="5881"/>
    <n v="1839.16"/>
    <x v="1"/>
    <x v="2"/>
    <n v="8"/>
  </r>
  <r>
    <s v="ORD-2025-10157"/>
    <d v="2025-03-27T00:00:00"/>
    <d v="2025-03-27T00:00:00"/>
    <s v="CUST-4058"/>
    <s v="Vikram Iyer"/>
    <s v="Small Business"/>
    <x v="1"/>
    <s v="Bihar"/>
    <s v="Patna"/>
    <s v="Technology"/>
    <s v="Machines"/>
    <x v="156"/>
    <s v="Second Class"/>
    <n v="7"/>
    <n v="2305.37"/>
    <n v="0.25"/>
    <n v="12103.19"/>
    <n v="6717.87"/>
    <n v="5385.32"/>
    <x v="0"/>
    <x v="0"/>
    <n v="0"/>
  </r>
  <r>
    <s v="ORD-2024-10158"/>
    <d v="2024-10-22T00:00:00"/>
    <d v="2024-10-24T00:00:00"/>
    <s v="CUST-1142"/>
    <s v="Rohan Mehta"/>
    <s v="Small Business"/>
    <x v="2"/>
    <s v="Andhra Pradesh"/>
    <s v="Vijayawada"/>
    <s v="Furniture"/>
    <s v="Bookcases"/>
    <x v="157"/>
    <s v="Standard Class"/>
    <n v="3"/>
    <n v="915.84"/>
    <n v="0.15"/>
    <n v="2335.39"/>
    <n v="1466.15"/>
    <n v="869.24"/>
    <x v="0"/>
    <x v="0"/>
    <n v="2"/>
  </r>
  <r>
    <s v="ORD-2024-10159"/>
    <d v="2024-09-09T00:00:00"/>
    <d v="2024-09-11T00:00:00"/>
    <s v="CUST-2324"/>
    <s v="Neha Gupta"/>
    <s v="Home Office"/>
    <x v="2"/>
    <s v="Telangana"/>
    <s v="Hyderabad"/>
    <s v="Furniture"/>
    <s v="Bookcases"/>
    <x v="158"/>
    <s v="First Class"/>
    <n v="1"/>
    <n v="4199.54"/>
    <n v="0.05"/>
    <n v="3989.56"/>
    <n v="2381.38"/>
    <n v="1608.18"/>
    <x v="0"/>
    <x v="0"/>
    <n v="2"/>
  </r>
  <r>
    <s v="ORD-2025-10160"/>
    <d v="2025-01-30T00:00:00"/>
    <d v="2025-04-02T00:00:00"/>
    <s v="CUST-7717"/>
    <s v="Priya Menon"/>
    <s v="Corporate"/>
    <x v="0"/>
    <s v="Haryana"/>
    <s v="Gurugram"/>
    <s v="Furniture"/>
    <s v="Chairs"/>
    <x v="159"/>
    <s v="Same Day"/>
    <n v="9"/>
    <n v="4430.5"/>
    <n v="0.15"/>
    <n v="33893.32"/>
    <n v="25750.35"/>
    <n v="8142.97"/>
    <x v="2"/>
    <x v="1"/>
    <n v="62"/>
  </r>
  <r>
    <s v="ORD-2025-10161"/>
    <d v="2025-08-10T00:00:00"/>
    <d v="2025-10-06T00:00:00"/>
    <s v="CUST-4932"/>
    <s v="Vikram Iyer"/>
    <s v="Small Business"/>
    <x v="3"/>
    <s v="Maharashtra"/>
    <s v="Mumbai"/>
    <s v="Office Supplies"/>
    <s v="Paper"/>
    <x v="160"/>
    <s v="Second Class"/>
    <n v="4"/>
    <n v="1260.42"/>
    <n v="0.05"/>
    <n v="4789.6000000000004"/>
    <n v="4037.64"/>
    <n v="751.96"/>
    <x v="2"/>
    <x v="1"/>
    <n v="57"/>
  </r>
  <r>
    <s v="ORD-2025-10162"/>
    <d v="2025-07-24T00:00:00"/>
    <d v="2025-07-30T00:00:00"/>
    <s v="CUST-2367"/>
    <s v="Arjun Bose"/>
    <s v="Consumer"/>
    <x v="3"/>
    <s v="Rajasthan"/>
    <s v="Udaipur"/>
    <s v="Office Supplies"/>
    <s v="Binders"/>
    <x v="161"/>
    <s v="Standard Class"/>
    <n v="1"/>
    <n v="1643.41"/>
    <n v="0"/>
    <n v="1643.41"/>
    <n v="907.4"/>
    <n v="736.01"/>
    <x v="2"/>
    <x v="1"/>
    <n v="6"/>
  </r>
  <r>
    <s v="ORD-2024-10163"/>
    <d v="2024-03-09T00:00:00"/>
    <d v="2024-03-14T00:00:00"/>
    <s v="CUST-4830"/>
    <s v="Neha Gupta"/>
    <s v="Small Business"/>
    <x v="3"/>
    <s v="Goa"/>
    <s v="Panaji"/>
    <s v="Furniture"/>
    <s v="Furnishings"/>
    <x v="162"/>
    <s v="Second Class"/>
    <n v="8"/>
    <n v="4472.84"/>
    <n v="0"/>
    <n v="35997.620000000003"/>
    <n v="26424.41"/>
    <n v="9358.31"/>
    <x v="2"/>
    <x v="2"/>
    <n v="5"/>
  </r>
  <r>
    <s v="ORD-2025-10164"/>
    <d v="2025-09-21T00:00:00"/>
    <d v="2025-09-26T00:00:00"/>
    <s v="CUST-2548"/>
    <s v="Rohan Mehta"/>
    <s v="Home Office"/>
    <x v="3"/>
    <s v="Gujarat"/>
    <s v="Ahmedabad"/>
    <s v="Furniture"/>
    <s v="Tables"/>
    <x v="163"/>
    <s v="Unknown"/>
    <n v="6"/>
    <n v="2903.58"/>
    <n v="0.1"/>
    <n v="15679.33"/>
    <n v="12477.82"/>
    <n v="3201.51"/>
    <x v="2"/>
    <x v="2"/>
    <n v="5"/>
  </r>
  <r>
    <s v="ORD-2025-10165"/>
    <d v="2025-09-09T00:00:00"/>
    <d v="2025-09-14T00:00:00"/>
    <s v="CUST-3833"/>
    <s v="Rahul Verma"/>
    <s v="Small Business"/>
    <x v="1"/>
    <s v="West Bengal"/>
    <s v="Kolkata"/>
    <s v="Furniture"/>
    <s v="Bookcases"/>
    <x v="164"/>
    <s v="Second Class"/>
    <n v="1"/>
    <n v="3154.42"/>
    <n v="0.25"/>
    <n v="2365.8200000000002"/>
    <n v="1547.99"/>
    <n v="817.83"/>
    <x v="0"/>
    <x v="0"/>
    <n v="5"/>
  </r>
  <r>
    <s v="ORD-2024-10166"/>
    <d v="2024-11-22T00:00:00"/>
    <d v="2024-11-29T00:00:00"/>
    <s v="CUST-4598"/>
    <s v="Mira Das"/>
    <s v="Home Office"/>
    <x v="1"/>
    <s v="Bihar"/>
    <s v="Patna"/>
    <s v="Furniture"/>
    <s v="Chairs"/>
    <x v="165"/>
    <s v="Standard Class"/>
    <n v="4"/>
    <n v="3422.99"/>
    <n v="0.25"/>
    <n v="10268.969999999999"/>
    <n v="6470.92"/>
    <n v="3798.05"/>
    <x v="0"/>
    <x v="0"/>
    <n v="7"/>
  </r>
  <r>
    <s v="ORD-2025-10167"/>
    <d v="2025-02-20T00:00:00"/>
    <d v="2025-02-26T00:00:00"/>
    <s v="CUST-7215"/>
    <s v="Karan Malhotra"/>
    <s v="Small Business"/>
    <x v="3"/>
    <s v="Gujarat"/>
    <s v="Ahmedabad"/>
    <s v="Office Supplies"/>
    <s v="Labels"/>
    <x v="166"/>
    <s v="First Class"/>
    <n v="1"/>
    <n v="2557.85"/>
    <n v="0.2"/>
    <n v="2046.28"/>
    <n v="1449.54"/>
    <n v="596.74"/>
    <x v="0"/>
    <x v="0"/>
    <n v="6"/>
  </r>
  <r>
    <s v="ORD-2025-10168"/>
    <d v="2025-08-18T00:00:00"/>
    <d v="2025-08-18T00:00:00"/>
    <s v="CUST-7770"/>
    <s v="Arjun Bose"/>
    <s v="Home Office"/>
    <x v="2"/>
    <s v="Karnataka"/>
    <s v="Bengaluru"/>
    <s v="Office Supplies"/>
    <s v="Storage"/>
    <x v="167"/>
    <s v="First Class"/>
    <n v="9"/>
    <n v="3030.93"/>
    <n v="0.15"/>
    <n v="23186.61"/>
    <n v="17906.54"/>
    <n v="5280.07"/>
    <x v="0"/>
    <x v="2"/>
    <n v="0"/>
  </r>
  <r>
    <s v="ORD-2025-10169"/>
    <d v="2025-01-20T00:00:00"/>
    <d v="2025-01-23T00:00:00"/>
    <s v="CUST-9756"/>
    <s v="Kabir Singh"/>
    <s v="Consumer"/>
    <x v="3"/>
    <s v="Maharashtra"/>
    <s v="Mumbai"/>
    <s v="Technology"/>
    <s v="Accessories"/>
    <x v="168"/>
    <s v="Same Day"/>
    <n v="5"/>
    <n v="639.27"/>
    <n v="0.2"/>
    <n v="2557.08"/>
    <n v="2025.69"/>
    <n v="531.39"/>
    <x v="0"/>
    <x v="1"/>
    <n v="3"/>
  </r>
  <r>
    <s v="ORD-2025-10170"/>
    <d v="2025-09-13T00:00:00"/>
    <d v="2025-09-13T00:00:00"/>
    <s v="CUST-2261"/>
    <s v="Diya Patel"/>
    <s v="Consumer"/>
    <x v="1"/>
    <s v="Assam"/>
    <s v="Guwahati"/>
    <s v="Office Supplies"/>
    <s v="Art"/>
    <x v="169"/>
    <s v="Standard Class"/>
    <n v="8"/>
    <n v="733.9"/>
    <n v="0.05"/>
    <n v="5577.64"/>
    <n v="3541.29"/>
    <n v="2036.35"/>
    <x v="2"/>
    <x v="2"/>
    <n v="0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x v="170"/>
    <s v="Standard Class"/>
    <n v="3"/>
    <n v="1711.32"/>
    <n v="0"/>
    <n v="5133.96"/>
    <n v="3930"/>
    <n v="1203.96"/>
    <x v="0"/>
    <x v="0"/>
    <n v="68"/>
  </r>
  <r>
    <s v="ORD-2025-10172"/>
    <d v="2025-02-23T00:00:00"/>
    <d v="2025-02-25T00:00:00"/>
    <s v="CUST-3436"/>
    <s v="Karan Malhotra"/>
    <s v="Corporate"/>
    <x v="1"/>
    <s v="Bihar"/>
    <s v="Patna"/>
    <s v="Office Supplies"/>
    <s v="Labels"/>
    <x v="171"/>
    <s v="Same Day"/>
    <n v="5"/>
    <n v="4246.2700000000004"/>
    <n v="0.25"/>
    <n v="15923.51"/>
    <n v="11291.8"/>
    <n v="4631.71"/>
    <x v="0"/>
    <x v="0"/>
    <n v="2"/>
  </r>
  <r>
    <s v="ORD-2025-10173"/>
    <d v="2025-02-08T00:00:00"/>
    <d v="2025-10-08T00:00:00"/>
    <s v="CUST-4845"/>
    <s v="Karan Malhotra"/>
    <s v="Corporate"/>
    <x v="0"/>
    <s v="Delhi"/>
    <s v="New Delhi"/>
    <s v="Furniture"/>
    <s v="Furnishings"/>
    <x v="172"/>
    <s v="Same Day"/>
    <n v="9"/>
    <n v="2962.62"/>
    <n v="0.1"/>
    <n v="23997.22"/>
    <n v="16134.63"/>
    <n v="7862.59"/>
    <x v="1"/>
    <x v="2"/>
    <n v="242"/>
  </r>
  <r>
    <s v="ORD-2024-10174"/>
    <d v="2024-02-05T00:00:00"/>
    <d v="2024-05-08T00:00:00"/>
    <s v="CUST-6153"/>
    <s v="Priya Menon"/>
    <s v="Home Office"/>
    <x v="0"/>
    <s v="Punjab"/>
    <s v="Ludhiana"/>
    <s v="Technology"/>
    <s v="Copiers"/>
    <x v="173"/>
    <s v="Second Class"/>
    <n v="1"/>
    <n v="2312.25"/>
    <n v="0.25"/>
    <n v="1734.19"/>
    <n v="1386.07"/>
    <n v="348.12"/>
    <x v="0"/>
    <x v="0"/>
    <n v="93"/>
  </r>
  <r>
    <s v="ORD-2025-10175"/>
    <d v="2025-09-28T00:00:00"/>
    <d v="2025-04-10T00:00:00"/>
    <s v="CUST-5475"/>
    <s v="Karan Malhotra"/>
    <s v="Small Business"/>
    <x v="2"/>
    <s v="Karnataka"/>
    <s v="Bengaluru"/>
    <s v="Furniture"/>
    <s v="Bookcases"/>
    <x v="174"/>
    <s v="First Class"/>
    <n v="6"/>
    <n v="1620.53"/>
    <n v="0.15"/>
    <n v="8264.7000000000007"/>
    <n v="4768.75"/>
    <n v="3495.95"/>
    <x v="2"/>
    <x v="2"/>
    <n v="-171"/>
  </r>
  <r>
    <s v="ORD-2024-10176"/>
    <d v="2024-01-27T00:00:00"/>
    <d v="2024-02-03T00:00:00"/>
    <s v="CUST-5580"/>
    <s v="Arjun Bose"/>
    <s v="Small Business"/>
    <x v="1"/>
    <s v="Bihar"/>
    <s v="Patna"/>
    <s v="Technology"/>
    <s v="Machines"/>
    <x v="175"/>
    <s v="Same Day"/>
    <n v="7"/>
    <n v="2673.42"/>
    <n v="0.15"/>
    <n v="15906.85"/>
    <n v="11014.46"/>
    <n v="4892.3900000000003"/>
    <x v="0"/>
    <x v="2"/>
    <n v="7"/>
  </r>
  <r>
    <s v="ORD-2025-10177"/>
    <d v="2025-03-18T00:00:00"/>
    <d v="2025-03-26T00:00:00"/>
    <s v="CUST-3027"/>
    <s v="Vikram Iyer"/>
    <s v="Corporate"/>
    <x v="1"/>
    <s v="Jharkhand"/>
    <s v="Ranchi"/>
    <s v="Furniture"/>
    <s v="Bookcases"/>
    <x v="176"/>
    <s v="Standard Class"/>
    <n v="8"/>
    <n v="3563.09"/>
    <n v="0.15"/>
    <n v="24229.01"/>
    <n v="13910.64"/>
    <n v="10318.370000000001"/>
    <x v="0"/>
    <x v="0"/>
    <n v="8"/>
  </r>
  <r>
    <s v="ORD-2024-10178"/>
    <d v="2024-01-06T00:00:00"/>
    <d v="2024-06-03T00:00:00"/>
    <s v="CUST-4399"/>
    <s v="Sneha Kapoor"/>
    <s v="Home Office"/>
    <x v="4"/>
    <s v="Bihar"/>
    <s v="Patna"/>
    <s v="Office Supplies"/>
    <s v="Art"/>
    <x v="177"/>
    <s v="Same Day"/>
    <n v="8"/>
    <n v="3879.95"/>
    <n v="0"/>
    <n v="31039.599999999999"/>
    <n v="20866.72"/>
    <n v="10172.879999999999"/>
    <x v="0"/>
    <x v="0"/>
    <n v="149"/>
  </r>
  <r>
    <s v="ORD-2024-10179"/>
    <d v="2024-09-30T00:00:00"/>
    <d v="2024-09-30T00:00:00"/>
    <s v="CUST-3092"/>
    <s v="Isha Nair"/>
    <s v="Corporate"/>
    <x v="2"/>
    <s v="Telangana"/>
    <s v="Hyderabad"/>
    <s v="Office Supplies"/>
    <s v="Art"/>
    <x v="178"/>
    <s v="Standard Class"/>
    <n v="4"/>
    <n v="3281.74"/>
    <n v="0"/>
    <n v="13126.96"/>
    <n v="10732.44"/>
    <n v="2394.52"/>
    <x v="0"/>
    <x v="0"/>
    <n v="0"/>
  </r>
  <r>
    <s v="ORD-2024-10180"/>
    <d v="2024-03-15T00:00:00"/>
    <d v="2024-03-19T00:00:00"/>
    <s v="CUST-1778"/>
    <s v="Ananya Rao"/>
    <s v="Small Business"/>
    <x v="2"/>
    <s v="Tamil Nadu"/>
    <s v="Chennai"/>
    <s v="Furniture"/>
    <s v="Furnishings"/>
    <x v="179"/>
    <s v="Standard Class"/>
    <n v="4"/>
    <n v="3186.3"/>
    <n v="0.25"/>
    <n v="9558.9"/>
    <n v="5516.76"/>
    <n v="4042.14"/>
    <x v="1"/>
    <x v="2"/>
    <n v="4"/>
  </r>
  <r>
    <s v="ORD-2024-10181"/>
    <d v="2024-08-26T00:00:00"/>
    <d v="2024-08-26T00:00:00"/>
    <s v="CUST-3787"/>
    <s v="Mira Das"/>
    <s v="Home Office"/>
    <x v="0"/>
    <s v="Uttar Pradesh"/>
    <s v="Noida"/>
    <s v="Office Supplies"/>
    <s v="Binders"/>
    <x v="180"/>
    <s v="First Class"/>
    <n v="7"/>
    <n v="844.59"/>
    <n v="0.1"/>
    <n v="5320.92"/>
    <n v="3041.5"/>
    <n v="2279.42"/>
    <x v="0"/>
    <x v="0"/>
    <n v="0"/>
  </r>
  <r>
    <s v="ORD-2025-10182"/>
    <d v="2025-09-09T00:00:00"/>
    <d v="2025-10-09T00:00:00"/>
    <s v="CUST-5119"/>
    <s v="Priya Menon"/>
    <s v="Home Office"/>
    <x v="2"/>
    <s v="Tamil Nadu"/>
    <s v="Chennai"/>
    <s v="Office Supplies"/>
    <s v="Art"/>
    <x v="181"/>
    <s v="Second Class"/>
    <n v="4"/>
    <n v="2551.4499999999998"/>
    <n v="0"/>
    <n v="10205.799999999999"/>
    <n v="5986.31"/>
    <n v="4219.49"/>
    <x v="0"/>
    <x v="0"/>
    <n v="30"/>
  </r>
  <r>
    <s v="ORD-2024-10183"/>
    <d v="2024-10-16T00:00:00"/>
    <d v="2024-10-16T00:00:00"/>
    <s v="CUST-4121"/>
    <s v="Ananya Rao"/>
    <s v="Home Office"/>
    <x v="1"/>
    <s v="Bihar"/>
    <s v="Patna"/>
    <s v="Technology"/>
    <s v="Machines"/>
    <x v="182"/>
    <s v="Standard Class"/>
    <n v="7"/>
    <n v="775.77"/>
    <n v="0"/>
    <n v="5430.39"/>
    <n v="3707.66"/>
    <n v="1722.73"/>
    <x v="0"/>
    <x v="0"/>
    <n v="0"/>
  </r>
  <r>
    <s v="ORD-2025-10184"/>
    <d v="2025-06-24T00:00:00"/>
    <d v="2025-06-27T00:00:00"/>
    <s v="CUST-3366"/>
    <s v="Vikram Iyer"/>
    <s v="Home Office"/>
    <x v="2"/>
    <s v="Telangana"/>
    <s v="Hyderabad"/>
    <s v="Technology"/>
    <s v="Copiers"/>
    <x v="183"/>
    <s v="Standard Class"/>
    <n v="7"/>
    <n v="2304.86"/>
    <n v="0.2"/>
    <n v="12907.22"/>
    <n v="8327.89"/>
    <n v="4579.33"/>
    <x v="0"/>
    <x v="2"/>
    <n v="3"/>
  </r>
  <r>
    <s v="ORD-2024-10185"/>
    <d v="2024-04-02T00:00:00"/>
    <d v="2024-04-06T00:00:00"/>
    <s v="CUST-1358"/>
    <s v="Vikram Iyer"/>
    <s v="Corporate"/>
    <x v="3"/>
    <s v="Madhya Pradesh"/>
    <s v="Indore"/>
    <s v="Furniture"/>
    <s v="Bookcases"/>
    <x v="184"/>
    <s v="Standard Class"/>
    <n v="2"/>
    <n v="888.98"/>
    <n v="0"/>
    <n v="1777.96"/>
    <n v="1021.16"/>
    <n v="756.8"/>
    <x v="1"/>
    <x v="2"/>
    <n v="4"/>
  </r>
  <r>
    <s v="ORD-2024-10186"/>
    <d v="2024-11-05T00:00:00"/>
    <d v="2024-11-13T00:00:00"/>
    <s v="CUST-4968"/>
    <s v="Arjun Bose"/>
    <s v="Consumer"/>
    <x v="4"/>
    <s v="Punjab"/>
    <s v="Ludhiana"/>
    <s v="Office Supplies"/>
    <s v="Labels"/>
    <x v="185"/>
    <s v="Second Class"/>
    <n v="2"/>
    <n v="1003.17"/>
    <n v="0.2"/>
    <n v="1605.07"/>
    <n v="1337.28"/>
    <n v="267.79000000000002"/>
    <x v="0"/>
    <x v="0"/>
    <n v="8"/>
  </r>
  <r>
    <s v="ORD-2024-10187"/>
    <d v="2024-07-19T00:00:00"/>
    <d v="2024-07-20T00:00:00"/>
    <s v="CUST-2778"/>
    <s v="Vikram Iyer"/>
    <s v="Consumer"/>
    <x v="2"/>
    <s v="Tamil Nadu"/>
    <s v="Chennai"/>
    <s v="Furniture"/>
    <s v="Tables"/>
    <x v="186"/>
    <s v="First Class"/>
    <n v="7"/>
    <n v="3608.43"/>
    <n v="0.05"/>
    <n v="23996.06"/>
    <n v="20167.28"/>
    <n v="3828.78"/>
    <x v="0"/>
    <x v="0"/>
    <n v="1"/>
  </r>
  <r>
    <s v="ORD-2025-10188"/>
    <d v="2025-05-01T00:00:00"/>
    <d v="2025-05-02T00:00:00"/>
    <s v="CUST-3109"/>
    <s v="Mira Das"/>
    <s v="Consumer"/>
    <x v="3"/>
    <s v="Madhya Pradesh"/>
    <s v="Indore"/>
    <s v="Furniture"/>
    <s v="Chairs"/>
    <x v="187"/>
    <s v="Same Day"/>
    <n v="3"/>
    <n v="2905.74"/>
    <n v="0"/>
    <n v="8717.2199999999993"/>
    <n v="6215.96"/>
    <n v="2501.2600000000002"/>
    <x v="0"/>
    <x v="2"/>
    <n v="1"/>
  </r>
  <r>
    <s v="ORD-2025-10189"/>
    <d v="2025-05-21T00:00:00"/>
    <d v="2025-05-28T00:00:00"/>
    <s v="CUST-3422"/>
    <s v="Priya Menon"/>
    <s v="Corporate"/>
    <x v="1"/>
    <s v="West Bengal"/>
    <s v="Kolkata"/>
    <s v="Furniture"/>
    <s v="Bookcases"/>
    <x v="188"/>
    <s v="Same Day"/>
    <n v="2"/>
    <n v="3559.57"/>
    <n v="0.1"/>
    <n v="6553.95"/>
    <n v="4923.09"/>
    <n v="1484.14"/>
    <x v="0"/>
    <x v="0"/>
    <n v="7"/>
  </r>
  <r>
    <s v="ORD-2025-10190"/>
    <d v="2025-05-06T00:00:00"/>
    <d v="2025-05-07T00:00:00"/>
    <s v="CUST-3375"/>
    <s v="Arjun Bose"/>
    <s v="Consumer"/>
    <x v="3"/>
    <s v="Rajasthan"/>
    <s v="Udaipur"/>
    <s v="Furniture"/>
    <s v="Bookcases"/>
    <x v="189"/>
    <s v="First Class"/>
    <n v="9"/>
    <n v="3318.24"/>
    <n v="0"/>
    <n v="25384.54"/>
    <n v="16872.39"/>
    <n v="8512.15"/>
    <x v="0"/>
    <x v="0"/>
    <n v="1"/>
  </r>
  <r>
    <s v="ORD-2025-10191"/>
    <d v="2025-04-20T00:00:00"/>
    <d v="2025-04-21T00:00:00"/>
    <s v="CUST-5138"/>
    <s v="Aditi Sen"/>
    <s v="Consumer"/>
    <x v="2"/>
    <s v="Tamil Nadu"/>
    <s v="Chennai"/>
    <s v="Office Supplies"/>
    <s v="Storage"/>
    <x v="190"/>
    <s v="First Class"/>
    <n v="3"/>
    <n v="540.09"/>
    <n v="0.1"/>
    <n v="1458.24"/>
    <n v="943.32"/>
    <n v="514.91999999999996"/>
    <x v="0"/>
    <x v="0"/>
    <n v="1"/>
  </r>
  <r>
    <s v="ORD-2024-10192"/>
    <d v="2024-10-19T00:00:00"/>
    <d v="2024-10-24T00:00:00"/>
    <s v="CUST-7410"/>
    <s v="Sneha Kapoor"/>
    <s v="Small Business"/>
    <x v="2"/>
    <s v="Tamil Nadu"/>
    <s v="Chennai"/>
    <s v="Furniture"/>
    <s v="Bookcases"/>
    <x v="191"/>
    <s v="Second Class"/>
    <n v="6"/>
    <n v="4308.3999999999996"/>
    <n v="0.65"/>
    <n v="25850.400000000001"/>
    <n v="19397.68"/>
    <n v="6452.72"/>
    <x v="0"/>
    <x v="0"/>
    <n v="5"/>
  </r>
  <r>
    <s v="ORD-2024-10193"/>
    <d v="2024-12-09T00:00:00"/>
    <d v="2024-12-16T00:00:00"/>
    <s v="CUST-7115"/>
    <s v="Isha Nair"/>
    <s v="Home Office"/>
    <x v="3"/>
    <s v="Gujarat"/>
    <s v="Ahmedabad"/>
    <s v="Furniture"/>
    <s v="Chairs"/>
    <x v="192"/>
    <s v="First Class"/>
    <n v="4"/>
    <n v="2191.0300000000002"/>
    <n v="0"/>
    <n v="8764.1200000000008"/>
    <n v="7220.05"/>
    <n v="1544.07"/>
    <x v="0"/>
    <x v="0"/>
    <n v="7"/>
  </r>
  <r>
    <s v="ORD-2024-10194"/>
    <d v="2024-06-23T00:00:00"/>
    <d v="2024-06-28T00:00:00"/>
    <s v="CUST-9853"/>
    <s v="Priya Menon"/>
    <s v="Small Business"/>
    <x v="0"/>
    <s v="Punjab"/>
    <s v="Ludhiana"/>
    <s v="Technology"/>
    <s v="Copiers"/>
    <x v="193"/>
    <s v="Same Day"/>
    <n v="6"/>
    <n v="1956.63"/>
    <n v="0.2"/>
    <n v="9391.82"/>
    <n v="6013.22"/>
    <n v="3378.6"/>
    <x v="1"/>
    <x v="2"/>
    <n v="5"/>
  </r>
  <r>
    <s v="ORD-2025-10195"/>
    <d v="2025-01-28T00:00:00"/>
    <d v="2025-01-31T00:00:00"/>
    <s v="CUST-3637"/>
    <s v="Priya Menon"/>
    <s v="Consumer"/>
    <x v="3"/>
    <s v="Maharashtra"/>
    <s v="Mumbai"/>
    <s v="Furniture"/>
    <s v="Furnishings"/>
    <x v="194"/>
    <s v="First Class"/>
    <n v="9"/>
    <n v="858.39"/>
    <n v="0.05"/>
    <n v="7339.23"/>
    <n v="5434.12"/>
    <n v="1905.11"/>
    <x v="2"/>
    <x v="2"/>
    <n v="3"/>
  </r>
  <r>
    <s v="ORD-2025-10196"/>
    <d v="2025-07-22T00:00:00"/>
    <d v="2025-07-24T00:00:00"/>
    <s v="CUST-4328"/>
    <s v="Neha Gupta"/>
    <s v="Home Office"/>
    <x v="2"/>
    <s v="Andhra Pradesh"/>
    <s v="Vijayawada"/>
    <s v="Furniture"/>
    <s v="Furnishings"/>
    <x v="195"/>
    <s v="Same Day"/>
    <n v="5"/>
    <n v="1922.83"/>
    <n v="0"/>
    <n v="9614.15"/>
    <n v="7576.84"/>
    <n v="2037.31"/>
    <x v="0"/>
    <x v="0"/>
    <n v="2"/>
  </r>
  <r>
    <s v="ORD-2024-10197"/>
    <d v="2024-01-22T00:00:00"/>
    <d v="2024-01-25T00:00:00"/>
    <s v="CUST-8028"/>
    <s v="Kabir Singh"/>
    <s v="Home Office"/>
    <x v="0"/>
    <s v="Uttar Pradesh"/>
    <s v="Noida"/>
    <s v="Office Supplies"/>
    <s v="Storage"/>
    <x v="196"/>
    <s v="First Class"/>
    <n v="3"/>
    <n v="1212.03"/>
    <n v="0.1"/>
    <n v="3272.48"/>
    <n v="2517.44"/>
    <n v="755.04"/>
    <x v="0"/>
    <x v="0"/>
    <n v="3"/>
  </r>
  <r>
    <s v="ORD-2025-10198"/>
    <d v="2025-03-31T00:00:00"/>
    <d v="2025-07-04T00:00:00"/>
    <s v="CUST-6106"/>
    <s v="Rahul Verma"/>
    <s v="Small Business"/>
    <x v="1"/>
    <s v="Bihar"/>
    <s v="Patna"/>
    <s v="Office Supplies"/>
    <s v="Storage"/>
    <x v="197"/>
    <s v="Second Class"/>
    <n v="5"/>
    <n v="4096.4399999999996"/>
    <n v="0.15"/>
    <n v="17409.87"/>
    <n v="14076.25"/>
    <n v="3333.62"/>
    <x v="0"/>
    <x v="0"/>
    <n v="95"/>
  </r>
  <r>
    <s v="ORD-2024-10199"/>
    <d v="2024-05-06T00:00:00"/>
    <d v="2024-06-06T00:00:00"/>
    <s v="CUST-7820"/>
    <s v="Sneha Kapoor"/>
    <s v="Consumer"/>
    <x v="3"/>
    <s v="Gujarat"/>
    <s v="Ahmedabad"/>
    <s v="Office Supplies"/>
    <s v="Art"/>
    <x v="198"/>
    <s v="Second Class"/>
    <n v="1"/>
    <n v="1184.58"/>
    <n v="0.05"/>
    <n v="1125.3499999999999"/>
    <n v="676.97"/>
    <n v="448.38"/>
    <x v="3"/>
    <x v="1"/>
    <n v="31"/>
  </r>
  <r>
    <s v="ORD-2024-10200"/>
    <d v="2024-03-12T00:00:00"/>
    <d v="2024-12-03T00:00:00"/>
    <s v="CUST-4536"/>
    <s v="Rahul Verma"/>
    <s v="Home Office"/>
    <x v="1"/>
    <s v="Bihar"/>
    <s v="Patna"/>
    <s v="Technology"/>
    <s v="Machines"/>
    <x v="199"/>
    <s v="Unknown"/>
    <n v="6"/>
    <n v="2185.58"/>
    <n v="0.25"/>
    <n v="9835.11"/>
    <n v="5437.64"/>
    <n v="4397.47"/>
    <x v="0"/>
    <x v="0"/>
    <n v="266"/>
  </r>
  <r>
    <s v="ORD-2025-10201"/>
    <d v="2025-06-27T00:00:00"/>
    <d v="2025-07-05T00:00:00"/>
    <s v="CUST-7047"/>
    <s v="Priya Menon"/>
    <s v="Small Business"/>
    <x v="0"/>
    <s v="Rajasthan"/>
    <s v="Jaipur"/>
    <s v="Technology"/>
    <s v="Copiers"/>
    <x v="200"/>
    <s v="First Class"/>
    <n v="5"/>
    <n v="2868.44"/>
    <n v="0.1"/>
    <n v="12907.98"/>
    <n v="9197.08"/>
    <n v="3710.9"/>
    <x v="2"/>
    <x v="1"/>
    <n v="8"/>
  </r>
  <r>
    <s v="ORD-2025-10202"/>
    <d v="2025-07-26T00:00:00"/>
    <d v="2025-08-03T00:00:00"/>
    <s v="CUST-8005"/>
    <s v="Vikram Iyer"/>
    <s v="Consumer"/>
    <x v="3"/>
    <s v="Madhya Pradesh"/>
    <s v="Indore"/>
    <s v="Office Supplies"/>
    <s v="Labels"/>
    <x v="201"/>
    <s v="Second Class"/>
    <n v="2"/>
    <n v="2503.5300000000002"/>
    <n v="-0.16"/>
    <n v="4756.71"/>
    <n v="2954.86"/>
    <n v="1801.85"/>
    <x v="1"/>
    <x v="1"/>
    <n v="8"/>
  </r>
  <r>
    <s v="ORD-2025-10203"/>
    <d v="2025-03-28T00:00:00"/>
    <d v="2025-03-28T00:00:00"/>
    <s v="CUST-9378"/>
    <s v="Sneha Kapoor"/>
    <s v="Corporate"/>
    <x v="3"/>
    <s v="Goa"/>
    <s v="Panaji"/>
    <s v="Technology"/>
    <s v="Accessories"/>
    <x v="202"/>
    <s v="Standard Class"/>
    <n v="8"/>
    <n v="1740.94"/>
    <n v="0.05"/>
    <n v="13231.14"/>
    <n v="11290.06"/>
    <n v="1941.08"/>
    <x v="0"/>
    <x v="0"/>
    <n v="0"/>
  </r>
  <r>
    <s v="ORD-2024-10204"/>
    <d v="2024-03-28T00:00:00"/>
    <d v="2024-03-30T00:00:00"/>
    <s v="CUST-3384"/>
    <s v="Sneha Kapoor"/>
    <s v="Corporate"/>
    <x v="3"/>
    <s v="Rajasthan"/>
    <s v="Udaipur"/>
    <s v="Technology"/>
    <s v="Accessories"/>
    <x v="203"/>
    <s v="Second Class"/>
    <n v="1"/>
    <n v="570.34"/>
    <n v="0.15"/>
    <n v="484.79"/>
    <n v="333.54"/>
    <n v="151.25"/>
    <x v="0"/>
    <x v="0"/>
    <n v="2"/>
  </r>
  <r>
    <s v="ORD-2025-10205"/>
    <d v="2025-07-20T00:00:00"/>
    <d v="2025-07-23T00:00:00"/>
    <s v="CUST-1986"/>
    <s v="Mira Das"/>
    <s v="Home Office"/>
    <x v="1"/>
    <s v="West Bengal"/>
    <s v="Kolkata"/>
    <s v="Furniture"/>
    <s v="Tables"/>
    <x v="204"/>
    <s v="Second Class"/>
    <n v="4"/>
    <n v="477.69"/>
    <n v="0.15"/>
    <n v="1624.15"/>
    <n v="1217.99"/>
    <n v="406.16"/>
    <x v="0"/>
    <x v="0"/>
    <n v="3"/>
  </r>
  <r>
    <s v="ORD-2025-10206"/>
    <d v="2025-04-21T00:00:00"/>
    <d v="2025-04-26T00:00:00"/>
    <s v="CUST-3338"/>
    <s v="Ananya Rao"/>
    <s v="Consumer"/>
    <x v="3"/>
    <s v="Maharashtra"/>
    <s v="Mumbai"/>
    <s v="Office Supplies"/>
    <s v="Labels"/>
    <x v="205"/>
    <s v="Same Day"/>
    <n v="6"/>
    <n v="873.59"/>
    <n v="0.2"/>
    <n v="4193.2299999999996"/>
    <n v="3329.99"/>
    <n v="863.24"/>
    <x v="0"/>
    <x v="0"/>
    <n v="5"/>
  </r>
  <r>
    <s v="ORD-2025-10207"/>
    <d v="2025-05-18T00:00:00"/>
    <d v="2025-05-20T00:00:00"/>
    <s v="CUST-2343"/>
    <s v="Diya Patel"/>
    <s v="Small Business"/>
    <x v="0"/>
    <s v="Uttar Pradesh"/>
    <s v="Noida"/>
    <s v="Furniture"/>
    <s v="Furnishings"/>
    <x v="206"/>
    <s v="First Class"/>
    <n v="2"/>
    <n v="215.13"/>
    <n v="0"/>
    <n v="430.26"/>
    <n v="286.38"/>
    <n v="143.88"/>
    <x v="0"/>
    <x v="0"/>
    <n v="2"/>
  </r>
  <r>
    <s v="ORD-2024-10208"/>
    <d v="2024-07-10T00:00:00"/>
    <d v="2024-07-16T00:00:00"/>
    <s v="CUST-3362"/>
    <s v="Aarav Sharma"/>
    <s v="Home Office"/>
    <x v="3"/>
    <s v="Goa"/>
    <s v="Panaji"/>
    <s v="Furniture"/>
    <s v="Bookcases"/>
    <x v="207"/>
    <s v="Second Class"/>
    <n v="2"/>
    <n v="1095.45"/>
    <n v="0.2"/>
    <n v="1752.72"/>
    <n v="996.41"/>
    <n v="756.31"/>
    <x v="0"/>
    <x v="0"/>
    <n v="6"/>
  </r>
  <r>
    <s v="ORD-2025-10209"/>
    <d v="2025-06-29T00:00:00"/>
    <d v="2025-05-07T00:00:00"/>
    <s v="CUST-3662"/>
    <s v="Diya Patel"/>
    <s v="Consumer"/>
    <x v="0"/>
    <s v="Punjab"/>
    <s v="Ludhiana"/>
    <s v="Furniture"/>
    <s v="Chairs"/>
    <x v="208"/>
    <s v="Same Day"/>
    <n v="1"/>
    <n v="999.83"/>
    <n v="0"/>
    <n v="999.83"/>
    <n v="634.91"/>
    <n v="364.92"/>
    <x v="0"/>
    <x v="0"/>
    <n v="-53"/>
  </r>
  <r>
    <s v="ORD-2025-10210"/>
    <d v="2025-08-13T00:00:00"/>
    <d v="2025-08-14T00:00:00"/>
    <s v="CUST-4947"/>
    <s v="Rohan Mehta"/>
    <s v="Small Business"/>
    <x v="2"/>
    <s v="Andhra Pradesh"/>
    <s v="Vijayawada"/>
    <s v="Office Supplies"/>
    <s v="Paper"/>
    <x v="209"/>
    <s v="First Class"/>
    <n v="9"/>
    <n v="864.98"/>
    <n v="0.1"/>
    <n v="7006.34"/>
    <n v="4640.88"/>
    <n v="2365.46"/>
    <x v="0"/>
    <x v="0"/>
    <n v="1"/>
  </r>
  <r>
    <s v="ORD-2024-10211"/>
    <d v="2024-03-15T00:00:00"/>
    <d v="2024-03-18T00:00:00"/>
    <s v="CUST-3076"/>
    <s v="Kabir Singh"/>
    <s v="Home Office"/>
    <x v="2"/>
    <s v="Karnataka"/>
    <s v="Bengaluru"/>
    <s v="Technology"/>
    <s v="Machines"/>
    <x v="210"/>
    <s v="Second Class"/>
    <n v="1"/>
    <n v="4131.3599999999997"/>
    <n v="0"/>
    <n v="4131.3599999999997"/>
    <n v="2937.07"/>
    <n v="1194.29"/>
    <x v="3"/>
    <x v="2"/>
    <n v="3"/>
  </r>
  <r>
    <s v="ORD-2024-10212"/>
    <d v="2024-05-16T00:00:00"/>
    <d v="2024-05-17T00:00:00"/>
    <s v="CUST-2222"/>
    <s v="Rohan Mehta"/>
    <s v="Corporate"/>
    <x v="1"/>
    <s v="West Bengal"/>
    <s v="Kolkata"/>
    <s v="Technology"/>
    <s v="Copiers"/>
    <x v="211"/>
    <s v="Second Class"/>
    <n v="8"/>
    <n v="4221.95"/>
    <n v="0.2"/>
    <n v="27020.48"/>
    <n v="22885.24"/>
    <n v="4135.24"/>
    <x v="0"/>
    <x v="0"/>
    <n v="1"/>
  </r>
  <r>
    <s v="ORD-2024-10213"/>
    <d v="2024-09-21T00:00:00"/>
    <d v="2024-09-21T00:00:00"/>
    <s v="CUST-3610"/>
    <s v="Ananya Rao"/>
    <s v="Small Business"/>
    <x v="1"/>
    <s v="Odisha"/>
    <s v="Bhubaneswar"/>
    <s v="Technology"/>
    <s v="Phones"/>
    <x v="212"/>
    <s v="Same Day"/>
    <n v="2"/>
    <n v="214.5"/>
    <n v="0.15"/>
    <n v="364.65"/>
    <n v="280.74"/>
    <n v="83.91"/>
    <x v="0"/>
    <x v="0"/>
    <n v="0"/>
  </r>
  <r>
    <s v="ORD-2024-10214"/>
    <d v="2024-05-15T00:00:00"/>
    <d v="2024-05-21T00:00:00"/>
    <s v="CUST-9136"/>
    <s v="Isha Nair"/>
    <s v="Small Business"/>
    <x v="1"/>
    <s v="Bihar"/>
    <s v="Patna"/>
    <s v="Technology"/>
    <s v="Accessories"/>
    <x v="213"/>
    <s v="Second Class"/>
    <n v="4"/>
    <n v="4332.7299999999996"/>
    <n v="0.2"/>
    <n v="13864.74"/>
    <n v="11294.06"/>
    <n v="2570.6799999999998"/>
    <x v="0"/>
    <x v="0"/>
    <n v="6"/>
  </r>
  <r>
    <s v="ORD-2024-10215"/>
    <d v="2024-03-17T00:00:00"/>
    <d v="2024-03-23T00:00:00"/>
    <s v="CUST-1301"/>
    <s v="Rahul Verma"/>
    <s v="Consumer"/>
    <x v="0"/>
    <s v="Haryana"/>
    <s v="Gurugram"/>
    <s v="Technology"/>
    <s v="Accessories"/>
    <x v="214"/>
    <s v="First Class"/>
    <n v="3"/>
    <n v="248.18"/>
    <n v="0.05"/>
    <n v="707.31"/>
    <n v="569"/>
    <n v="138.31"/>
    <x v="0"/>
    <x v="0"/>
    <n v="6"/>
  </r>
  <r>
    <s v="ORD-2024-10216"/>
    <d v="2024-01-03T00:00:00"/>
    <d v="2024-03-04T00:00:00"/>
    <s v="CUST-8603"/>
    <s v="Mira Das"/>
    <s v="Consumer"/>
    <x v="3"/>
    <s v="Madhya Pradesh"/>
    <s v="Indore"/>
    <s v="Office Supplies"/>
    <s v="Paper"/>
    <x v="215"/>
    <s v="First Class"/>
    <n v="8"/>
    <n v="3202.4"/>
    <n v="0.25"/>
    <n v="19214.400000000001"/>
    <n v="10916.01"/>
    <n v="8298.39"/>
    <x v="0"/>
    <x v="0"/>
    <n v="61"/>
  </r>
  <r>
    <s v="ORD-2025-10217"/>
    <d v="2025-04-10T00:00:00"/>
    <d v="2025-04-15T00:00:00"/>
    <s v="CUST-4330"/>
    <s v="Isha Nair"/>
    <s v="Consumer"/>
    <x v="3"/>
    <s v="Gujarat"/>
    <s v="Ahmedabad"/>
    <s v="Furniture"/>
    <s v="Tables"/>
    <x v="216"/>
    <s v="Standard Class"/>
    <n v="8"/>
    <n v="1839.87"/>
    <n v="0.25"/>
    <n v="11039.22"/>
    <n v="7642.91"/>
    <n v="3396.31"/>
    <x v="3"/>
    <x v="2"/>
    <n v="5"/>
  </r>
  <r>
    <s v="ORD-2025-10218"/>
    <d v="2025-01-04T00:00:00"/>
    <d v="2025-04-08T00:00:00"/>
    <s v="CUST-4533"/>
    <s v="Aditi Sen"/>
    <s v="Consumer"/>
    <x v="1"/>
    <s v="Odisha"/>
    <s v="Bhubaneswar"/>
    <s v="Furniture"/>
    <s v="Bookcases"/>
    <x v="217"/>
    <s v="Second Class"/>
    <n v="5"/>
    <n v="1021.28"/>
    <n v="0.1"/>
    <n v="4595.76"/>
    <n v="3396.8"/>
    <n v="1198.96"/>
    <x v="1"/>
    <x v="1"/>
    <n v="94"/>
  </r>
  <r>
    <s v="ORD-2025-10219"/>
    <d v="2025-02-26T00:00:00"/>
    <d v="2025-02-27T00:00:00"/>
    <s v="CUST-8270"/>
    <s v="Priya Menon"/>
    <s v="Corporate"/>
    <x v="3"/>
    <s v="Gujarat"/>
    <s v="Ahmedabad"/>
    <s v="Furniture"/>
    <s v="Bookcases"/>
    <x v="218"/>
    <s v="Standard Class"/>
    <n v="5"/>
    <n v="258.27999999999997"/>
    <n v="0"/>
    <n v="1291.4000000000001"/>
    <n v="756.93"/>
    <n v="534.47"/>
    <x v="0"/>
    <x v="0"/>
    <n v="1"/>
  </r>
  <r>
    <s v="ORD-2024-10220"/>
    <d v="2024-06-18T00:00:00"/>
    <d v="2024-06-19T00:00:00"/>
    <s v="CUST-1472"/>
    <s v="Rahul Verma"/>
    <s v="Consumer"/>
    <x v="1"/>
    <s v="Bihar"/>
    <s v="Patna"/>
    <s v="Technology"/>
    <s v="Machines"/>
    <x v="219"/>
    <s v="First Class"/>
    <n v="2"/>
    <n v="121.49"/>
    <n v="0.85"/>
    <n v="242.98"/>
    <n v="161.41999999999999"/>
    <n v="81.56"/>
    <x v="0"/>
    <x v="0"/>
    <n v="1"/>
  </r>
  <r>
    <s v="ORD-2024-10221"/>
    <d v="2024-09-03T00:00:00"/>
    <d v="2024-09-03T00:00:00"/>
    <s v="CUST-1031"/>
    <s v="Sneha Kapoor"/>
    <s v="Consumer"/>
    <x v="2"/>
    <s v="Kerala"/>
    <s v="Kochi"/>
    <s v="Office Supplies"/>
    <s v="Storage"/>
    <x v="220"/>
    <s v="First Class"/>
    <n v="4"/>
    <n v="2810.17"/>
    <n v="0.15"/>
    <n v="9554.58"/>
    <n v="6068.47"/>
    <n v="3486.11"/>
    <x v="1"/>
    <x v="1"/>
    <n v="0"/>
  </r>
  <r>
    <s v="ORD-2025-10222"/>
    <d v="2025-12-01T00:00:00"/>
    <d v="2025-01-15T00:00:00"/>
    <s v="CUST-2495"/>
    <s v="Mira Das"/>
    <s v="Corporate"/>
    <x v="2"/>
    <s v="Karnataka"/>
    <s v="Bengaluru"/>
    <s v="Furniture"/>
    <s v="Chairs"/>
    <x v="221"/>
    <s v="Same Day"/>
    <n v="4"/>
    <n v="1531.53"/>
    <n v="0.2"/>
    <n v="4900.8999999999996"/>
    <n v="3552.69"/>
    <n v="1348.21"/>
    <x v="0"/>
    <x v="0"/>
    <n v="-320"/>
  </r>
  <r>
    <s v="ORD-2025-10223"/>
    <d v="2025-04-29T00:00:00"/>
    <d v="2025-05-02T00:00:00"/>
    <s v="CUST-4583"/>
    <s v="Vikram Iyer"/>
    <s v="Small Business"/>
    <x v="3"/>
    <s v="Goa"/>
    <s v="Panaji"/>
    <s v="Office Supplies"/>
    <s v="Storage"/>
    <x v="222"/>
    <s v="First Class"/>
    <n v="6"/>
    <n v="4308.09"/>
    <n v="0"/>
    <n v="25848.54"/>
    <n v="17729.09"/>
    <n v="8119.45"/>
    <x v="0"/>
    <x v="0"/>
    <n v="3"/>
  </r>
  <r>
    <s v="ORD-2025-10224"/>
    <d v="2025-02-19T00:00:00"/>
    <d v="2025-02-26T00:00:00"/>
    <s v="CUST-5319"/>
    <s v="Mira Das"/>
    <s v="Corporate"/>
    <x v="3"/>
    <s v="Maharashtra"/>
    <s v="Mumbai"/>
    <s v="Furniture"/>
    <s v="Furnishings"/>
    <x v="223"/>
    <s v="First Class"/>
    <n v="3"/>
    <n v="490.3"/>
    <n v="0.2"/>
    <n v="1176.72"/>
    <n v="654.33000000000004"/>
    <n v="522.39"/>
    <x v="2"/>
    <x v="2"/>
    <n v="7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x v="224"/>
    <s v="Standard Class"/>
    <n v="4"/>
    <n v="3944.64"/>
    <n v="0.25"/>
    <n v="11833.92"/>
    <n v="6682.92"/>
    <n v="5151"/>
    <x v="0"/>
    <x v="1"/>
    <n v="6"/>
  </r>
  <r>
    <s v="ORD-2024-10226"/>
    <d v="2024-09-02T00:00:00"/>
    <d v="2024-09-10T00:00:00"/>
    <s v="CUST-1266"/>
    <s v="Mira Das"/>
    <s v="Corporate"/>
    <x v="3"/>
    <s v="Goa"/>
    <s v="Panaji"/>
    <s v="Technology"/>
    <s v="Phones"/>
    <x v="225"/>
    <s v="Standard Class"/>
    <n v="6"/>
    <n v="1032.47"/>
    <n v="0.15"/>
    <n v="5265.6"/>
    <n v="4293.1099999999997"/>
    <n v="787.57"/>
    <x v="0"/>
    <x v="0"/>
    <n v="8"/>
  </r>
  <r>
    <s v="ORD-2025-10227"/>
    <d v="2025-10-04T00:00:00"/>
    <d v="2025-04-15T00:00:00"/>
    <s v="CUST-2545"/>
    <s v="Diya Patel"/>
    <s v="Home Office"/>
    <x v="4"/>
    <s v="Kerala"/>
    <s v="Kochi"/>
    <s v="Technology"/>
    <s v="Copiers"/>
    <x v="226"/>
    <s v="Same Day"/>
    <n v="1"/>
    <n v="2208.27"/>
    <n v="0.1"/>
    <n v="1987.44"/>
    <n v="1110.23"/>
    <n v="877.21"/>
    <x v="0"/>
    <x v="0"/>
    <n v="-172"/>
  </r>
  <r>
    <s v="ORD-2024-10228"/>
    <d v="2024-07-05T00:00:00"/>
    <d v="2024-07-12T00:00:00"/>
    <s v="CUST-2819"/>
    <s v="Ananya Rao"/>
    <s v="Small Business"/>
    <x v="3"/>
    <s v="Goa"/>
    <s v="Panaji"/>
    <s v="Office Supplies"/>
    <s v="Binders"/>
    <x v="227"/>
    <s v="First Class"/>
    <n v="3"/>
    <n v="577.75"/>
    <n v="0.15"/>
    <n v="1473.26"/>
    <n v="899.86"/>
    <n v="573.4"/>
    <x v="0"/>
    <x v="0"/>
    <n v="7"/>
  </r>
  <r>
    <s v="ORD-2024-10229"/>
    <d v="2024-04-24T00:00:00"/>
    <d v="2024-04-28T00:00:00"/>
    <s v="CUST-1076"/>
    <s v="Karan Malhotra"/>
    <s v="Small Business"/>
    <x v="2"/>
    <s v="Telangana"/>
    <s v="Hyderabad"/>
    <s v="Office Supplies"/>
    <s v="Labels"/>
    <x v="228"/>
    <s v="Second Class"/>
    <n v="1"/>
    <n v="3194.37"/>
    <n v="0.15"/>
    <n v="2715.21"/>
    <n v="1551.55"/>
    <n v="1163.6600000000001"/>
    <x v="0"/>
    <x v="0"/>
    <n v="4"/>
  </r>
  <r>
    <s v="ORD-2025-10230"/>
    <d v="2025-06-28T00:00:00"/>
    <d v="2025-07-04T00:00:00"/>
    <s v="CUST-1943"/>
    <s v="Rohan Mehta"/>
    <s v="Consumer"/>
    <x v="2"/>
    <s v="Telangana"/>
    <s v="Hyderabad"/>
    <s v="Furniture"/>
    <s v="Bookcases"/>
    <x v="229"/>
    <s v="First Class"/>
    <n v="3"/>
    <n v="2886.23"/>
    <n v="0"/>
    <n v="8658.69"/>
    <n v="5535.94"/>
    <n v="3122.75"/>
    <x v="1"/>
    <x v="2"/>
    <n v="6"/>
  </r>
  <r>
    <s v="ORD-2024-10231"/>
    <d v="2024-05-28T00:00:00"/>
    <d v="2024-03-06T00:00:00"/>
    <s v="CUST-3434"/>
    <s v="Neha Gupta"/>
    <s v="Small Business"/>
    <x v="0"/>
    <s v="Rajasthan"/>
    <s v="Jaipur"/>
    <s v="Office Supplies"/>
    <s v="Paper"/>
    <x v="230"/>
    <s v="Standard Class"/>
    <n v="8"/>
    <n v="1540.33"/>
    <n v="0.1"/>
    <n v="11090.38"/>
    <n v="8840.9500000000007"/>
    <n v="2249.4299999999998"/>
    <x v="0"/>
    <x v="0"/>
    <n v="-83"/>
  </r>
  <r>
    <s v="ORD-2024-10232"/>
    <d v="2024-05-02T00:00:00"/>
    <d v="2024-05-02T00:00:00"/>
    <s v="CUST-9139"/>
    <s v="Ananya Rao"/>
    <s v="Corporate"/>
    <x v="0"/>
    <s v="Rajasthan"/>
    <s v="Jaipur"/>
    <s v="Office Supplies"/>
    <s v="Labels"/>
    <x v="231"/>
    <s v="First Class"/>
    <n v="7"/>
    <n v="2183.38"/>
    <n v="0.25"/>
    <n v="11462.74"/>
    <n v="7163.54"/>
    <n v="4299.2"/>
    <x v="1"/>
    <x v="1"/>
    <n v="0"/>
  </r>
  <r>
    <s v="ORD-2025-10233"/>
    <d v="2025-06-04T00:00:00"/>
    <d v="2025-06-10T00:00:00"/>
    <s v="CUST-5341"/>
    <s v="Rahul Verma"/>
    <s v="Consumer"/>
    <x v="2"/>
    <s v="Andhra Pradesh"/>
    <s v="Vijayawada"/>
    <s v="Technology"/>
    <s v="Phones"/>
    <x v="232"/>
    <s v="Standard Class"/>
    <n v="4"/>
    <n v="223.37"/>
    <n v="0.25"/>
    <n v="670.11"/>
    <n v="559.57000000000005"/>
    <n v="110.54"/>
    <x v="0"/>
    <x v="0"/>
    <n v="6"/>
  </r>
  <r>
    <s v="ORD-2024-10234"/>
    <d v="2024-10-14T00:00:00"/>
    <d v="2024-10-14T00:00:00"/>
    <s v="CUST-3710"/>
    <s v="Vikram Iyer"/>
    <s v="Corporate"/>
    <x v="2"/>
    <s v="Karnataka"/>
    <s v="Bengaluru"/>
    <s v="Furniture"/>
    <s v="Bookcases"/>
    <x v="233"/>
    <s v="Unknown"/>
    <n v="8"/>
    <n v="3904.59"/>
    <n v="0"/>
    <n v="31236.720000000001"/>
    <n v="26377.7"/>
    <n v="4859.0200000000004"/>
    <x v="0"/>
    <x v="0"/>
    <n v="0"/>
  </r>
  <r>
    <s v="ORD-2024-10235"/>
    <d v="2024-09-02T00:00:00"/>
    <d v="2024-09-03T00:00:00"/>
    <s v="CUST-9754"/>
    <s v="Kabir Singh"/>
    <s v="Home Office"/>
    <x v="0"/>
    <s v="Delhi"/>
    <s v="New Delhi"/>
    <s v="Furniture"/>
    <s v="Furnishings"/>
    <x v="234"/>
    <s v="First Class"/>
    <n v="9"/>
    <n v="1353.61"/>
    <n v="0.1"/>
    <n v="10964.24"/>
    <n v="9262.4699999999993"/>
    <n v="1701.77"/>
    <x v="0"/>
    <x v="0"/>
    <n v="1"/>
  </r>
  <r>
    <s v="ORD-2024-10236"/>
    <d v="2024-11-02T00:00:00"/>
    <d v="2024-11-03T00:00:00"/>
    <s v="CUST-6256"/>
    <s v="Rahul Verma"/>
    <s v="Small Business"/>
    <x v="3"/>
    <s v="Rajasthan"/>
    <s v="Udaipur"/>
    <s v="Office Supplies"/>
    <s v="Storage"/>
    <x v="235"/>
    <s v="Standard Class"/>
    <n v="6"/>
    <n v="2671.29"/>
    <n v="0.05"/>
    <n v="15226.35"/>
    <n v="11145.28"/>
    <n v="4081.07"/>
    <x v="0"/>
    <x v="0"/>
    <n v="1"/>
  </r>
  <r>
    <s v="ORD-2024-10237"/>
    <d v="2024-10-14T00:00:00"/>
    <d v="2024-10-21T00:00:00"/>
    <s v="CUST-7113"/>
    <s v="Priya Menon"/>
    <s v="Corporate"/>
    <x v="0"/>
    <s v="Uttar Pradesh"/>
    <s v="Noida"/>
    <s v="Furniture"/>
    <s v="Bookcases"/>
    <x v="236"/>
    <s v="First Class"/>
    <n v="6"/>
    <n v="4062.78"/>
    <n v="0"/>
    <n v="24376.68"/>
    <n v="18533.39"/>
    <n v="5843.29"/>
    <x v="0"/>
    <x v="0"/>
    <n v="7"/>
  </r>
  <r>
    <s v="ORD-2024-10238"/>
    <d v="2024-08-27T00:00:00"/>
    <d v="2024-08-27T00:00:00"/>
    <s v="CUST-3827"/>
    <s v="Mira Das"/>
    <s v="Consumer"/>
    <x v="0"/>
    <s v="Haryana"/>
    <s v="Gurugram"/>
    <s v="Technology"/>
    <s v="Copiers"/>
    <x v="237"/>
    <s v="Standard Class"/>
    <n v="9"/>
    <n v="2330.3000000000002"/>
    <n v="0"/>
    <n v="20972.7"/>
    <n v="13504.88"/>
    <n v="7467.82"/>
    <x v="0"/>
    <x v="0"/>
    <n v="0"/>
  </r>
  <r>
    <s v="ORD-2024-10239"/>
    <d v="2024-01-12T00:00:00"/>
    <d v="2024-01-17T00:00:00"/>
    <s v="CUST-2375"/>
    <s v="Arjun Bose"/>
    <s v="Consumer"/>
    <x v="2"/>
    <s v="Andhra Pradesh"/>
    <s v="Vijayawada"/>
    <s v="Office Supplies"/>
    <s v="Storage"/>
    <x v="238"/>
    <s v="First Class"/>
    <n v="7"/>
    <n v="4005.05"/>
    <n v="0.55000000000000004"/>
    <n v="26633.58"/>
    <n v="18838.75"/>
    <n v="7794.83"/>
    <x v="0"/>
    <x v="0"/>
    <n v="5"/>
  </r>
  <r>
    <s v="ORD-2024-10240"/>
    <d v="2024-09-21T00:00:00"/>
    <d v="2024-09-21T00:00:00"/>
    <s v="CUST-2233"/>
    <s v="Kabir Singh"/>
    <s v="Corporate"/>
    <x v="2"/>
    <s v="Karnataka"/>
    <s v="Bengaluru"/>
    <s v="Technology"/>
    <s v="Machines"/>
    <x v="239"/>
    <s v="First Class"/>
    <n v="2"/>
    <n v="1960.06"/>
    <n v="0.2"/>
    <n v="3136.1"/>
    <n v="2279.4899999999998"/>
    <n v="856.61"/>
    <x v="0"/>
    <x v="0"/>
    <n v="0"/>
  </r>
  <r>
    <s v="ORD-2024-10241"/>
    <d v="2024-12-17T00:00:00"/>
    <d v="2024-12-23T00:00:00"/>
    <s v="CUST-9778"/>
    <s v="Aarav Sharma"/>
    <s v="Corporate"/>
    <x v="2"/>
    <s v="Telangana"/>
    <s v="Hyderabad"/>
    <s v="Office Supplies"/>
    <s v="Binders"/>
    <x v="240"/>
    <s v="First Class"/>
    <n v="9"/>
    <n v="2315.1"/>
    <n v="0"/>
    <n v="20835.900000000001"/>
    <n v="13928.19"/>
    <n v="6907.71"/>
    <x v="0"/>
    <x v="0"/>
    <n v="6"/>
  </r>
  <r>
    <s v="ORD-2025-10242"/>
    <d v="2025-07-06T00:00:00"/>
    <d v="2025-06-07T00:00:00"/>
    <s v="CUST-6949"/>
    <s v="Sneha Kapoor"/>
    <s v="Corporate"/>
    <x v="0"/>
    <s v="Haryana"/>
    <s v="Gurugram"/>
    <s v="Office Supplies"/>
    <s v="Storage"/>
    <x v="241"/>
    <s v="Standard Class"/>
    <n v="1"/>
    <n v="1617.2"/>
    <n v="0.25"/>
    <n v="1212.9000000000001"/>
    <n v="690.52"/>
    <n v="522.38"/>
    <x v="2"/>
    <x v="2"/>
    <n v="-29"/>
  </r>
  <r>
    <s v="ORD-2025-10243"/>
    <d v="2025-02-07T00:00:00"/>
    <d v="2025-02-07T00:00:00"/>
    <s v="CUST-3430"/>
    <s v="Arjun Bose"/>
    <s v="Consumer"/>
    <x v="0"/>
    <s v="Uttar Pradesh"/>
    <s v="Noida"/>
    <s v="Office Supplies"/>
    <s v="Art"/>
    <x v="242"/>
    <s v="Second Class"/>
    <n v="3"/>
    <n v="1999.24"/>
    <n v="0.05"/>
    <n v="5697.83"/>
    <n v="4251.5"/>
    <n v="1446.33"/>
    <x v="0"/>
    <x v="0"/>
    <n v="0"/>
  </r>
  <r>
    <s v="ORD-2025-10244"/>
    <d v="2025-07-29T00:00:00"/>
    <d v="2025-08-02T00:00:00"/>
    <s v="CUST-6310"/>
    <s v="Sneha Kapoor"/>
    <s v="Small Business"/>
    <x v="4"/>
    <s v="Madhya Pradesh"/>
    <s v="Indore"/>
    <s v="Technology"/>
    <s v="Accessories"/>
    <x v="243"/>
    <s v="First Class"/>
    <n v="1"/>
    <n v="4499.46"/>
    <n v="0.1"/>
    <n v="4049.51"/>
    <n v="2509.1999999999998"/>
    <n v="1540.31"/>
    <x v="0"/>
    <x v="0"/>
    <n v="4"/>
  </r>
  <r>
    <s v="ORD-2024-10245"/>
    <d v="2024-08-23T00:00:00"/>
    <d v="2024-08-24T00:00:00"/>
    <s v="CUST-6008"/>
    <s v="Neha Gupta"/>
    <s v="Consumer"/>
    <x v="2"/>
    <s v="Telangana"/>
    <s v="Hyderabad"/>
    <s v="Furniture"/>
    <s v="Bookcases"/>
    <x v="244"/>
    <s v="Same Day"/>
    <n v="6"/>
    <n v="1021.89"/>
    <n v="0"/>
    <n v="6131.34"/>
    <n v="4060.88"/>
    <n v="2070.46"/>
    <x v="0"/>
    <x v="0"/>
    <n v="1"/>
  </r>
  <r>
    <s v="ORD-2024-10246"/>
    <d v="2024-10-18T00:00:00"/>
    <d v="2024-10-24T00:00:00"/>
    <s v="CUST-1704"/>
    <s v="Neha Gupta"/>
    <s v="Home Office"/>
    <x v="2"/>
    <s v="Kerala"/>
    <s v="Kochi"/>
    <s v="Furniture"/>
    <s v="Chairs"/>
    <x v="245"/>
    <s v="Second Class"/>
    <n v="3"/>
    <n v="3275.93"/>
    <n v="0"/>
    <n v="9827.7900000000009"/>
    <n v="5478.28"/>
    <n v="4349.51"/>
    <x v="0"/>
    <x v="0"/>
    <n v="6"/>
  </r>
  <r>
    <s v="ORD-2024-10247"/>
    <d v="2024-05-04T00:00:00"/>
    <d v="2024-05-09T00:00:00"/>
    <s v="CUST-1827"/>
    <s v="Ananya Rao"/>
    <s v="Corporate"/>
    <x v="0"/>
    <s v="Punjab"/>
    <s v="Ludhiana"/>
    <s v="Technology"/>
    <s v="Machines"/>
    <x v="246"/>
    <s v="Same Day"/>
    <n v="3"/>
    <n v="231.95"/>
    <n v="0.25"/>
    <n v="521.89"/>
    <n v="444.52"/>
    <n v="77.37"/>
    <x v="1"/>
    <x v="1"/>
    <n v="5"/>
  </r>
  <r>
    <s v="ORD-2024-10248"/>
    <d v="2024-07-25T00:00:00"/>
    <d v="2024-08-01T00:00:00"/>
    <s v="CUST-6663"/>
    <s v="Rahul Verma"/>
    <s v="Corporate"/>
    <x v="0"/>
    <s v="Rajasthan"/>
    <s v="Jaipur"/>
    <s v="Technology"/>
    <s v="Accessories"/>
    <x v="247"/>
    <s v="Second Class"/>
    <n v="8"/>
    <n v="2493.4"/>
    <n v="0.25"/>
    <n v="14960.4"/>
    <n v="12500.84"/>
    <n v="2459.56"/>
    <x v="0"/>
    <x v="0"/>
    <n v="7"/>
  </r>
  <r>
    <s v="ORD-2024-10249"/>
    <d v="2024-06-02T00:00:00"/>
    <d v="2024-07-06T00:00:00"/>
    <s v="CUST-6278"/>
    <s v="Rohan Mehta"/>
    <s v="Home Office"/>
    <x v="1"/>
    <s v="Odisha"/>
    <s v="Bhubaneswar"/>
    <s v="Office Supplies"/>
    <s v="Labels"/>
    <x v="248"/>
    <s v="Second Class"/>
    <n v="9"/>
    <n v="787.91"/>
    <n v="0.15"/>
    <n v="6027.51"/>
    <n v="4883.82"/>
    <n v="1143.69"/>
    <x v="0"/>
    <x v="0"/>
    <n v="34"/>
  </r>
  <r>
    <s v="ORD-2025-10250"/>
    <d v="2025-08-01T00:00:00"/>
    <d v="2025-08-02T00:00:00"/>
    <s v="CUST-2305"/>
    <s v="Mira Das"/>
    <s v="Corporate"/>
    <x v="0"/>
    <s v="Rajasthan"/>
    <s v="Jaipur"/>
    <s v="Furniture"/>
    <s v="Furnishings"/>
    <x v="249"/>
    <s v="First Class"/>
    <n v="4"/>
    <n v="2790.29"/>
    <n v="0.2"/>
    <n v="8928.93"/>
    <n v="5634.38"/>
    <n v="3294.55"/>
    <x v="0"/>
    <x v="0"/>
    <n v="1"/>
  </r>
  <r>
    <s v="ORD-2024-10251"/>
    <d v="2024-02-21T00:00:00"/>
    <d v="2024-02-27T00:00:00"/>
    <s v="CUST-5351"/>
    <s v="Arjun Bose"/>
    <s v="Small Business"/>
    <x v="1"/>
    <s v="West Bengal"/>
    <s v="Kolkata"/>
    <s v="Furniture"/>
    <s v="Furnishings"/>
    <x v="250"/>
    <s v="Standard Class"/>
    <n v="5"/>
    <n v="3373.86"/>
    <n v="0.15"/>
    <n v="14338.9"/>
    <n v="11897.65"/>
    <n v="2441.25"/>
    <x v="2"/>
    <x v="2"/>
    <n v="6"/>
  </r>
  <r>
    <s v="ORD-2025-10252"/>
    <d v="2025-04-06T00:00:00"/>
    <d v="2025-04-10T00:00:00"/>
    <s v="CUST-6268"/>
    <s v="Ananya Rao"/>
    <s v="Corporate"/>
    <x v="3"/>
    <s v="Gujarat"/>
    <s v="Ahmedabad"/>
    <s v="Furniture"/>
    <s v="Tables"/>
    <x v="251"/>
    <s v="Second Class"/>
    <n v="6"/>
    <n v="1022.16"/>
    <n v="0"/>
    <n v="6132.96"/>
    <n v="4881.1000000000004"/>
    <n v="1251.8599999999999"/>
    <x v="0"/>
    <x v="0"/>
    <n v="4"/>
  </r>
  <r>
    <s v="ORD-2025-10253"/>
    <d v="2025-06-25T00:00:00"/>
    <d v="2025-06-28T00:00:00"/>
    <s v="CUST-2103"/>
    <s v="Arjun Bose"/>
    <s v="Corporate"/>
    <x v="0"/>
    <s v="Haryana"/>
    <s v="Gurugram"/>
    <s v="Office Supplies"/>
    <s v="Storage"/>
    <x v="252"/>
    <s v="First Class"/>
    <n v="2"/>
    <n v="1455.92"/>
    <n v="0.2"/>
    <n v="2329.4699999999998"/>
    <n v="1603.62"/>
    <n v="725.85"/>
    <x v="2"/>
    <x v="2"/>
    <n v="3"/>
  </r>
  <r>
    <s v="ORD-2024-10254"/>
    <d v="2024-09-12T00:00:00"/>
    <d v="2024-09-13T00:00:00"/>
    <s v="CUST-5394"/>
    <s v="Priya Menon"/>
    <s v="Small Business"/>
    <x v="0"/>
    <s v="Rajasthan"/>
    <s v="Jaipur"/>
    <s v="Technology"/>
    <s v="Phones"/>
    <x v="253"/>
    <s v="Same Day"/>
    <n v="6"/>
    <n v="832.79"/>
    <n v="0.05"/>
    <n v="4746.8999999999996"/>
    <n v="2825.38"/>
    <n v="1472.89"/>
    <x v="1"/>
    <x v="1"/>
    <n v="1"/>
  </r>
  <r>
    <s v="ORD-2025-10255"/>
    <d v="2025-01-01T00:00:00"/>
    <d v="2025-03-01T00:00:00"/>
    <s v="CUST-6853"/>
    <s v="Ananya Rao"/>
    <s v="Consumer"/>
    <x v="3"/>
    <s v="Madhya Pradesh"/>
    <s v="Indore"/>
    <s v="Technology"/>
    <s v="Accessories"/>
    <x v="254"/>
    <s v="Same Day"/>
    <n v="7"/>
    <n v="1000.55"/>
    <n v="0.2"/>
    <n v="5603.08"/>
    <n v="3132.52"/>
    <n v="2470.56"/>
    <x v="0"/>
    <x v="2"/>
    <n v="59"/>
  </r>
  <r>
    <s v="ORD-2025-10256"/>
    <d v="2025-02-04T00:00:00"/>
    <d v="2025-02-10T00:00:00"/>
    <s v="CUST-1549"/>
    <s v="Isha Nair"/>
    <s v="Corporate"/>
    <x v="3"/>
    <s v="Maharashtra"/>
    <s v="Mumbai"/>
    <s v="Technology"/>
    <s v="Phones"/>
    <x v="255"/>
    <s v="First Class"/>
    <n v="7"/>
    <n v="1830"/>
    <n v="0"/>
    <n v="12810"/>
    <n v="9334.1200000000008"/>
    <n v="3475.88"/>
    <x v="0"/>
    <x v="0"/>
    <n v="6"/>
  </r>
  <r>
    <s v="ORD-2024-10257"/>
    <d v="2024-11-05T00:00:00"/>
    <d v="2024-11-03T00:00:00"/>
    <s v="CUST-8411"/>
    <s v="Ananya Rao"/>
    <s v="Consumer"/>
    <x v="1"/>
    <s v="West Bengal"/>
    <s v="Kolkata"/>
    <s v="Furniture"/>
    <s v="Tables"/>
    <x v="256"/>
    <s v="First Class"/>
    <n v="9"/>
    <n v="2260.61"/>
    <n v="0.05"/>
    <n v="19328.22"/>
    <n v="12039.5"/>
    <n v="7288.72"/>
    <x v="0"/>
    <x v="0"/>
    <n v="-2"/>
  </r>
  <r>
    <s v="ORD-2025-10258"/>
    <d v="2025-08-09T00:00:00"/>
    <d v="2025-08-12T00:00:00"/>
    <s v="CUST-5615"/>
    <s v="Diya Patel"/>
    <s v="Corporate"/>
    <x v="2"/>
    <s v="Karnataka"/>
    <s v="Bengaluru"/>
    <s v="Technology"/>
    <s v="Accessories"/>
    <x v="257"/>
    <s v="Second Class"/>
    <n v="2"/>
    <n v="3237.27"/>
    <n v="0"/>
    <n v="6474.54"/>
    <n v="5095.91"/>
    <n v="1378.63"/>
    <x v="0"/>
    <x v="1"/>
    <n v="3"/>
  </r>
  <r>
    <s v="ORD-2024-10259"/>
    <d v="2024-12-30T00:00:00"/>
    <d v="2025-01-04T00:00:00"/>
    <s v="CUST-8467"/>
    <s v="Sneha Kapoor"/>
    <s v="Corporate"/>
    <x v="2"/>
    <s v="Tamil Nadu"/>
    <s v="Chennai"/>
    <s v="Furniture"/>
    <s v="Tables"/>
    <x v="258"/>
    <s v="Same Day"/>
    <n v="2"/>
    <n v="3720.07"/>
    <n v="0.25"/>
    <n v="5580.11"/>
    <n v="4307.01"/>
    <n v="1273.0999999999999"/>
    <x v="0"/>
    <x v="0"/>
    <n v="5"/>
  </r>
  <r>
    <s v="ORD-2024-10260"/>
    <d v="2024-06-21T00:00:00"/>
    <d v="2024-06-29T00:00:00"/>
    <s v="CUST-5174"/>
    <s v="Neha Gupta"/>
    <s v="Consumer"/>
    <x v="2"/>
    <s v="Tamil Nadu"/>
    <s v="Chennai"/>
    <s v="Technology"/>
    <s v="Machines"/>
    <x v="259"/>
    <s v="Standard Class"/>
    <n v="8"/>
    <n v="2853.92"/>
    <n v="0.2"/>
    <n v="18265.09"/>
    <n v="10437.14"/>
    <n v="7827.95"/>
    <x v="0"/>
    <x v="0"/>
    <n v="8"/>
  </r>
  <r>
    <s v="ORD-2025-10261"/>
    <d v="2025-09-23T00:00:00"/>
    <d v="2025-09-27T00:00:00"/>
    <s v="CUST-3543"/>
    <s v="Aditi Sen"/>
    <s v="Corporate"/>
    <x v="1"/>
    <s v="West Bengal"/>
    <s v="Kolkata"/>
    <s v="Office Supplies"/>
    <s v="Binders"/>
    <x v="260"/>
    <s v="Same Day"/>
    <n v="7"/>
    <n v="2897.12"/>
    <n v="0.25"/>
    <n v="15209.88"/>
    <n v="10891.15"/>
    <n v="4318.7299999999996"/>
    <x v="3"/>
    <x v="2"/>
    <n v="4"/>
  </r>
  <r>
    <s v="ORD-2025-10262"/>
    <d v="2025-06-18T00:00:00"/>
    <d v="2025-06-24T00:00:00"/>
    <s v="CUST-7623"/>
    <s v="Sneha Kapoor"/>
    <s v="Corporate"/>
    <x v="0"/>
    <s v="Rajasthan"/>
    <s v="Jaipur"/>
    <s v="Office Supplies"/>
    <s v="Labels"/>
    <x v="261"/>
    <s v="Standard Class"/>
    <n v="3"/>
    <n v="686.74"/>
    <n v="0.2"/>
    <n v="1648.18"/>
    <n v="987.91"/>
    <n v="660.27"/>
    <x v="3"/>
    <x v="1"/>
    <n v="6"/>
  </r>
  <r>
    <s v="ORD-2025-10263"/>
    <d v="2025-05-26T00:00:00"/>
    <d v="2025-06-01T00:00:00"/>
    <s v="CUST-6153"/>
    <s v="Arjun Bose"/>
    <s v="Small Business"/>
    <x v="0"/>
    <s v="Delhi"/>
    <s v="New Delhi"/>
    <s v="Technology"/>
    <s v="Phones"/>
    <x v="262"/>
    <s v="Same Day"/>
    <n v="4"/>
    <n v="3349.86"/>
    <n v="0"/>
    <n v="13399.44"/>
    <n v="8581.35"/>
    <n v="4818.09"/>
    <x v="2"/>
    <x v="2"/>
    <n v="6"/>
  </r>
  <r>
    <s v="ORD-2025-10264"/>
    <d v="2025-08-06T00:00:00"/>
    <d v="2025-10-08T00:00:00"/>
    <s v="CUST-8265"/>
    <s v="Rohan Mehta"/>
    <s v="Small Business"/>
    <x v="0"/>
    <s v="Delhi"/>
    <s v="New Delhi"/>
    <s v="Office Supplies"/>
    <s v="Binders"/>
    <x v="263"/>
    <s v="Second Class"/>
    <n v="9"/>
    <n v="4042.45"/>
    <n v="0.1"/>
    <n v="32743.84"/>
    <n v="22452.05"/>
    <n v="10291.790000000001"/>
    <x v="2"/>
    <x v="2"/>
    <n v="63"/>
  </r>
  <r>
    <s v="ORD-2024-10265"/>
    <d v="2024-05-16T00:00:00"/>
    <d v="2024-05-21T00:00:00"/>
    <s v="CUST-4750"/>
    <s v="Diya Patel"/>
    <s v="Small Business"/>
    <x v="1"/>
    <s v="Bihar"/>
    <s v="Patna"/>
    <s v="Technology"/>
    <s v="Copiers"/>
    <x v="264"/>
    <s v="Standard Class"/>
    <n v="4"/>
    <n v="1503.07"/>
    <n v="0"/>
    <n v="6012.28"/>
    <n v="3927.64"/>
    <n v="2084.64"/>
    <x v="0"/>
    <x v="0"/>
    <n v="5"/>
  </r>
  <r>
    <s v="ORD-2024-10266"/>
    <d v="2024-11-14T00:00:00"/>
    <d v="2024-11-22T00:00:00"/>
    <s v="CUST-3974"/>
    <s v="Priya Menon"/>
    <s v="Corporate"/>
    <x v="1"/>
    <s v="Bihar"/>
    <s v="Patna"/>
    <s v="Furniture"/>
    <s v="Bookcases"/>
    <x v="265"/>
    <s v="Same Day"/>
    <n v="1"/>
    <n v="582.37"/>
    <n v="0.15"/>
    <n v="495.01"/>
    <n v="285.13"/>
    <n v="209.88"/>
    <x v="1"/>
    <x v="1"/>
    <n v="8"/>
  </r>
  <r>
    <s v="ORD-2025-10267"/>
    <d v="2025-05-03T00:00:00"/>
    <d v="2025-05-10T00:00:00"/>
    <s v="CUST-7114"/>
    <s v="Neha Gupta"/>
    <s v="Home Office"/>
    <x v="3"/>
    <s v="Maharashtra"/>
    <s v="Mumbai"/>
    <s v="Office Supplies"/>
    <s v="Storage"/>
    <x v="266"/>
    <s v="Second Class"/>
    <n v="3"/>
    <n v="4339.24"/>
    <n v="0"/>
    <n v="13017.72"/>
    <n v="10170.57"/>
    <n v="2847.15"/>
    <x v="0"/>
    <x v="0"/>
    <n v="7"/>
  </r>
  <r>
    <s v="ORD-2025-10268"/>
    <d v="2025-05-28T00:00:00"/>
    <d v="2025-04-06T00:00:00"/>
    <s v="CUST-4431"/>
    <s v="Diya Patel"/>
    <s v="Corporate"/>
    <x v="1"/>
    <s v="Jharkhand"/>
    <s v="Ranchi"/>
    <s v="Furniture"/>
    <s v="Furnishings"/>
    <x v="267"/>
    <s v="First Class"/>
    <n v="4"/>
    <n v="261.8"/>
    <n v="0.25"/>
    <n v="785.4"/>
    <n v="557.22"/>
    <n v="228.18"/>
    <x v="0"/>
    <x v="0"/>
    <n v="-52"/>
  </r>
  <r>
    <s v="ORD-2025-10269"/>
    <d v="2025-08-17T00:00:00"/>
    <d v="2025-08-17T00:00:00"/>
    <s v="CUST-1488"/>
    <s v="Aarav Sharma"/>
    <s v="Home Office"/>
    <x v="0"/>
    <s v="Punjab"/>
    <s v="Ludhiana"/>
    <s v="Technology"/>
    <s v="Accessories"/>
    <x v="268"/>
    <s v="First Class"/>
    <n v="7"/>
    <n v="632.20000000000005"/>
    <n v="0.25"/>
    <n v="3319.05"/>
    <n v="2124.6"/>
    <n v="1194.45"/>
    <x v="0"/>
    <x v="0"/>
    <n v="0"/>
  </r>
  <r>
    <s v="ORD-2025-10270"/>
    <d v="2025-02-10T00:00:00"/>
    <d v="2025-02-12T00:00:00"/>
    <s v="CUST-1586"/>
    <s v="Rahul Verma"/>
    <s v="Small Business"/>
    <x v="3"/>
    <s v="Rajasthan"/>
    <s v="Udaipur"/>
    <s v="Furniture"/>
    <s v="Tables"/>
    <x v="269"/>
    <s v="Same Day"/>
    <n v="1"/>
    <n v="1925.86"/>
    <n v="0"/>
    <n v="1925.86"/>
    <n v="1321.89"/>
    <n v="603.97"/>
    <x v="0"/>
    <x v="0"/>
    <n v="2"/>
  </r>
  <r>
    <s v="ORD-2024-10271"/>
    <d v="2024-01-12T00:00:00"/>
    <d v="2024-01-13T00:00:00"/>
    <s v="CUST-2487"/>
    <s v="Aditi Sen"/>
    <s v="Corporate"/>
    <x v="0"/>
    <s v="Uttar Pradesh"/>
    <s v="Noida"/>
    <s v="Technology"/>
    <s v="Machines"/>
    <x v="270"/>
    <s v="Same Day"/>
    <n v="3"/>
    <n v="827.44"/>
    <n v="0"/>
    <n v="2482.3200000000002"/>
    <n v="1520.21"/>
    <n v="962.11"/>
    <x v="0"/>
    <x v="0"/>
    <n v="1"/>
  </r>
  <r>
    <s v="ORD-2024-10272"/>
    <d v="2024-12-21T00:00:00"/>
    <d v="2024-12-25T00:00:00"/>
    <s v="CUST-8009"/>
    <s v="Aditi Sen"/>
    <s v="Consumer"/>
    <x v="2"/>
    <s v="Telangana"/>
    <s v="Hyderabad"/>
    <s v="Office Supplies"/>
    <s v="Binders"/>
    <x v="271"/>
    <s v="Standard Class"/>
    <n v="7"/>
    <n v="1667.75"/>
    <n v="0"/>
    <n v="11674.25"/>
    <n v="9621.19"/>
    <n v="2053.06"/>
    <x v="3"/>
    <x v="1"/>
    <n v="4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x v="272"/>
    <s v="First Class"/>
    <n v="7"/>
    <n v="557.21"/>
    <n v="0.1"/>
    <n v="3510.42"/>
    <n v="2191.5"/>
    <n v="1213.48"/>
    <x v="0"/>
    <x v="0"/>
    <n v="6"/>
  </r>
  <r>
    <s v="ORD-2025-10274"/>
    <d v="2025-02-13T00:00:00"/>
    <d v="2025-02-13T00:00:00"/>
    <s v="CUST-8249"/>
    <s v="Isha Nair"/>
    <s v="Consumer"/>
    <x v="1"/>
    <s v="Bihar"/>
    <s v="Patna"/>
    <s v="Office Supplies"/>
    <s v="Paper"/>
    <x v="273"/>
    <s v="Second Class"/>
    <n v="9"/>
    <n v="2521.63"/>
    <n v="0"/>
    <n v="22694.67"/>
    <n v="15405.36"/>
    <n v="7289.31"/>
    <x v="0"/>
    <x v="2"/>
    <n v="0"/>
  </r>
  <r>
    <s v="ORD-2024-10275"/>
    <d v="2024-07-04T00:00:00"/>
    <d v="2024-04-14T00:00:00"/>
    <s v="CUST-4202"/>
    <s v="Rohan Mehta"/>
    <s v="Consumer"/>
    <x v="2"/>
    <s v="Kerala"/>
    <s v="Kochi"/>
    <s v="Technology"/>
    <s v="Copiers"/>
    <x v="274"/>
    <s v="Standard Class"/>
    <n v="6"/>
    <n v="4246.71"/>
    <n v="0.15"/>
    <n v="21658.22"/>
    <n v="15490.69"/>
    <n v="6167.53"/>
    <x v="3"/>
    <x v="2"/>
    <n v="-81"/>
  </r>
  <r>
    <s v="ORD-2024-10276"/>
    <d v="2024-02-15T00:00:00"/>
    <d v="2024-02-22T00:00:00"/>
    <s v="CUST-2875"/>
    <s v="Priya Menon"/>
    <s v="Small Business"/>
    <x v="1"/>
    <s v="West Bengal"/>
    <s v="Kolkata"/>
    <s v="Furniture"/>
    <s v="Furnishings"/>
    <x v="275"/>
    <s v="Same Day"/>
    <n v="1"/>
    <n v="980.51"/>
    <n v="0"/>
    <n v="980.51"/>
    <n v="660.92"/>
    <n v="319.58999999999997"/>
    <x v="0"/>
    <x v="0"/>
    <n v="7"/>
  </r>
  <r>
    <s v="ORD-2024-10277"/>
    <d v="2024-01-22T00:00:00"/>
    <d v="2024-01-23T00:00:00"/>
    <s v="CUST-7039"/>
    <s v="Aarav Sharma"/>
    <s v="Small Business"/>
    <x v="4"/>
    <s v="Assam"/>
    <s v="Guwahati"/>
    <s v="Furniture"/>
    <s v="Chairs"/>
    <x v="276"/>
    <s v="Second Class"/>
    <n v="6"/>
    <n v="3391.53"/>
    <n v="-0.14000000000000001"/>
    <n v="15261.89"/>
    <n v="8413.5300000000007"/>
    <n v="6848.36"/>
    <x v="0"/>
    <x v="0"/>
    <n v="1"/>
  </r>
  <r>
    <s v="ORD-2025-10278"/>
    <d v="2025-06-04T00:00:00"/>
    <d v="2025-06-04T00:00:00"/>
    <s v="CUST-2819"/>
    <s v="Isha Nair"/>
    <s v="Corporate"/>
    <x v="0"/>
    <s v="Haryana"/>
    <s v="Gurugram"/>
    <s v="Technology"/>
    <s v="Accessories"/>
    <x v="277"/>
    <s v="Second Class"/>
    <n v="1"/>
    <n v="2133.73"/>
    <n v="0.15"/>
    <n v="2008.39"/>
    <n v="1002.57"/>
    <n v="811.1"/>
    <x v="2"/>
    <x v="1"/>
    <n v="0"/>
  </r>
  <r>
    <s v="ORD-2025-10279"/>
    <d v="2025-07-03T00:00:00"/>
    <d v="2025-03-14T00:00:00"/>
    <s v="CUST-8242"/>
    <s v="Priya Menon"/>
    <s v="Small Business"/>
    <x v="0"/>
    <s v="Delhi"/>
    <s v="New Delhi"/>
    <s v="Technology"/>
    <s v="Accessories"/>
    <x v="278"/>
    <s v="Same Day"/>
    <n v="1"/>
    <n v="3979.64"/>
    <n v="0.05"/>
    <n v="3780.66"/>
    <n v="2148.31"/>
    <n v="1632.35"/>
    <x v="0"/>
    <x v="2"/>
    <n v="-111"/>
  </r>
  <r>
    <s v="ORD-2024-10280"/>
    <d v="2024-04-09T00:00:00"/>
    <d v="2024-04-10T00:00:00"/>
    <s v="CUST-4571"/>
    <s v="Rohan Mehta"/>
    <s v="Small Business"/>
    <x v="3"/>
    <s v="Maharashtra"/>
    <s v="Mumbai"/>
    <s v="Office Supplies"/>
    <s v="Storage"/>
    <x v="279"/>
    <s v="First Class"/>
    <n v="1"/>
    <n v="4359.12"/>
    <n v="0.05"/>
    <n v="4141.16"/>
    <n v="2754.17"/>
    <n v="1386.99"/>
    <x v="0"/>
    <x v="0"/>
    <n v="1"/>
  </r>
  <r>
    <s v="ORD-2024-10281"/>
    <d v="2024-12-23T00:00:00"/>
    <d v="2024-12-26T00:00:00"/>
    <s v="CUST-4098"/>
    <s v="Aditi Sen"/>
    <s v="Consumer"/>
    <x v="2"/>
    <s v="Karnataka"/>
    <s v="Bengaluru"/>
    <s v="Technology"/>
    <s v="Copiers"/>
    <x v="280"/>
    <s v="Standard Class"/>
    <n v="9"/>
    <n v="993.67"/>
    <n v="0"/>
    <n v="8943.0300000000007"/>
    <n v="5165.38"/>
    <n v="3777.65"/>
    <x v="0"/>
    <x v="0"/>
    <n v="3"/>
  </r>
  <r>
    <s v="ORD-2025-10282"/>
    <d v="2025-07-25T00:00:00"/>
    <d v="2025-07-27T00:00:00"/>
    <s v="CUST-2052"/>
    <s v="Kabir Singh"/>
    <s v="Consumer"/>
    <x v="1"/>
    <s v="Jharkhand"/>
    <s v="Ranchi"/>
    <s v="Office Supplies"/>
    <s v="Binders"/>
    <x v="281"/>
    <s v="Second Class"/>
    <n v="6"/>
    <n v="3438.38"/>
    <n v="0.2"/>
    <n v="16504.22"/>
    <n v="11262.71"/>
    <n v="5241.51"/>
    <x v="0"/>
    <x v="0"/>
    <n v="2"/>
  </r>
  <r>
    <s v="ORD-2024-10283"/>
    <d v="2024-10-01T00:00:00"/>
    <d v="2024-10-02T00:00:00"/>
    <s v="CUST-9445"/>
    <s v="Karan Malhotra"/>
    <s v="Home Office"/>
    <x v="1"/>
    <s v="Assam"/>
    <s v="Guwahati"/>
    <s v="Furniture"/>
    <s v="Tables"/>
    <x v="282"/>
    <s v="Second Class"/>
    <n v="2"/>
    <n v="2298"/>
    <n v="0"/>
    <n v="4596"/>
    <n v="3220.33"/>
    <n v="1375.67"/>
    <x v="0"/>
    <x v="0"/>
    <n v="1"/>
  </r>
  <r>
    <s v="ORD-2025-10284"/>
    <d v="2025-03-13T00:00:00"/>
    <d v="2025-03-20T00:00:00"/>
    <s v="CUST-6568"/>
    <s v="Vikram Iyer"/>
    <s v="Consumer"/>
    <x v="3"/>
    <s v="Maharashtra"/>
    <s v="Mumbai"/>
    <s v="Furniture"/>
    <s v="Furnishings"/>
    <x v="283"/>
    <s v="First Class"/>
    <n v="1"/>
    <n v="1814.01"/>
    <n v="0"/>
    <n v="1814.01"/>
    <n v="1033.47"/>
    <n v="780.54"/>
    <x v="0"/>
    <x v="0"/>
    <n v="7"/>
  </r>
  <r>
    <s v="ORD-2024-10285"/>
    <d v="2024-12-08T00:00:00"/>
    <d v="2024-12-14T00:00:00"/>
    <s v="CUST-2076"/>
    <s v="Karan Malhotra"/>
    <s v="Consumer"/>
    <x v="1"/>
    <s v="Odisha"/>
    <s v="Bhubaneswar"/>
    <s v="Furniture"/>
    <s v="Tables"/>
    <x v="284"/>
    <s v="Same Day"/>
    <n v="3"/>
    <n v="1576.92"/>
    <n v="0"/>
    <n v="4730.76"/>
    <n v="3139.73"/>
    <n v="1591.03"/>
    <x v="0"/>
    <x v="2"/>
    <n v="6"/>
  </r>
  <r>
    <s v="ORD-2025-10286"/>
    <d v="2025-08-15T00:00:00"/>
    <d v="2025-08-20T00:00:00"/>
    <s v="CUST-5610"/>
    <s v="Neha Gupta"/>
    <s v="Home Office"/>
    <x v="0"/>
    <s v="Rajasthan"/>
    <s v="Jaipur"/>
    <s v="Office Supplies"/>
    <s v="Storage"/>
    <x v="285"/>
    <s v="Standard Class"/>
    <n v="9"/>
    <n v="4081.77"/>
    <n v="0"/>
    <n v="36735.93"/>
    <n v="30820.84"/>
    <n v="5915.09"/>
    <x v="0"/>
    <x v="0"/>
    <n v="5"/>
  </r>
  <r>
    <s v="ORD-2024-10287"/>
    <d v="2024-02-28T00:00:00"/>
    <d v="2024-03-02T00:00:00"/>
    <s v="CUST-5823"/>
    <s v="Priya Menon"/>
    <s v="Small Business"/>
    <x v="0"/>
    <s v="Delhi"/>
    <s v="New Delhi"/>
    <s v="Furniture"/>
    <s v="Furnishings"/>
    <x v="286"/>
    <s v="First Class"/>
    <n v="7"/>
    <n v="701.8"/>
    <n v="0.1"/>
    <n v="4421.34"/>
    <n v="2489.98"/>
    <n v="1931.36"/>
    <x v="2"/>
    <x v="2"/>
    <n v="3"/>
  </r>
  <r>
    <s v="ORD-2024-10288"/>
    <d v="2024-09-05T00:00:00"/>
    <d v="2024-07-09T00:00:00"/>
    <s v="CUST-7095"/>
    <s v="Neha Gupta"/>
    <s v="Small Business"/>
    <x v="2"/>
    <s v="Tamil Nadu"/>
    <s v="Chennai"/>
    <s v="Technology"/>
    <s v="Copiers"/>
    <x v="287"/>
    <s v="Standard Class"/>
    <n v="3"/>
    <n v="2555.66"/>
    <n v="0.15"/>
    <n v="6516.93"/>
    <n v="4511.54"/>
    <n v="2005.39"/>
    <x v="0"/>
    <x v="1"/>
    <n v="-58"/>
  </r>
  <r>
    <s v="ORD-2024-10289"/>
    <d v="2024-06-24T00:00:00"/>
    <d v="2024-06-24T00:00:00"/>
    <s v="CUST-4805"/>
    <s v="Rohan Mehta"/>
    <s v="Small Business"/>
    <x v="1"/>
    <s v="Bihar"/>
    <s v="Patna"/>
    <s v="Office Supplies"/>
    <s v="Binders"/>
    <x v="288"/>
    <s v="Same Day"/>
    <n v="2"/>
    <n v="4359.8999999999996"/>
    <n v="0.15"/>
    <n v="7411.83"/>
    <n v="4904.63"/>
    <n v="2507.1999999999998"/>
    <x v="0"/>
    <x v="0"/>
    <n v="0"/>
  </r>
  <r>
    <s v="ORD-2025-10290"/>
    <d v="2025-06-19T00:00:00"/>
    <d v="2025-06-27T00:00:00"/>
    <s v="CUST-9114"/>
    <s v="Karan Malhotra"/>
    <s v="Home Office"/>
    <x v="2"/>
    <s v="Tamil Nadu"/>
    <s v="Chennai"/>
    <s v="Furniture"/>
    <s v="Bookcases"/>
    <x v="289"/>
    <s v="First Class"/>
    <n v="2"/>
    <n v="4346.6899999999996"/>
    <n v="0.05"/>
    <n v="8258.7099999999991"/>
    <n v="7018.97"/>
    <n v="1239.74"/>
    <x v="0"/>
    <x v="0"/>
    <n v="8"/>
  </r>
  <r>
    <s v="ORD-2025-10291"/>
    <d v="2025-08-22T00:00:00"/>
    <d v="2025-08-26T00:00:00"/>
    <s v="CUST-8557"/>
    <s v="Diya Patel"/>
    <s v="Home Office"/>
    <x v="1"/>
    <s v="Jharkhand"/>
    <s v="Ranchi"/>
    <s v="Furniture"/>
    <s v="Tables"/>
    <x v="290"/>
    <s v="Standard Class"/>
    <n v="1"/>
    <n v="1842.63"/>
    <n v="0.1"/>
    <n v="1658.37"/>
    <n v="971.12"/>
    <n v="687.25"/>
    <x v="0"/>
    <x v="0"/>
    <n v="4"/>
  </r>
  <r>
    <s v="ORD-2024-10292"/>
    <d v="2024-04-05T00:00:00"/>
    <d v="2024-04-10T00:00:00"/>
    <s v="CUST-2860"/>
    <s v="Priya Menon"/>
    <s v="Home Office"/>
    <x v="0"/>
    <s v="Rajasthan"/>
    <s v="Jaipur"/>
    <s v="Office Supplies"/>
    <s v="Binders"/>
    <x v="291"/>
    <s v="Standard Class"/>
    <n v="4"/>
    <n v="3228.66"/>
    <n v="0.25"/>
    <n v="9685.98"/>
    <n v="7730.04"/>
    <n v="1955.94"/>
    <x v="0"/>
    <x v="0"/>
    <n v="5"/>
  </r>
  <r>
    <s v="ORD-2025-10293"/>
    <d v="2025-02-28T00:00:00"/>
    <d v="2025-03-03T00:00:00"/>
    <s v="CUST-7837"/>
    <s v="Kabir Singh"/>
    <s v="Home Office"/>
    <x v="0"/>
    <s v="Haryana"/>
    <s v="Gurugram"/>
    <s v="Office Supplies"/>
    <s v="Art"/>
    <x v="292"/>
    <s v="Same Day"/>
    <n v="9"/>
    <n v="3748.95"/>
    <n v="0"/>
    <n v="33740.550000000003"/>
    <n v="24621.89"/>
    <n v="9118.66"/>
    <x v="2"/>
    <x v="1"/>
    <n v="3"/>
  </r>
  <r>
    <s v="ORD-2024-10294"/>
    <d v="2024-03-07T00:00:00"/>
    <d v="2024-11-03T00:00:00"/>
    <s v="CUST-7010"/>
    <s v="Arjun Bose"/>
    <s v="Home Office"/>
    <x v="2"/>
    <s v="Telangana"/>
    <s v="Hyderabad"/>
    <s v="Technology"/>
    <s v="Phones"/>
    <x v="293"/>
    <s v="First Class"/>
    <n v="2"/>
    <n v="4401.51"/>
    <n v="0.65"/>
    <n v="8362.8700000000008"/>
    <n v="6541.04"/>
    <n v="1821.83"/>
    <x v="0"/>
    <x v="0"/>
    <n v="241"/>
  </r>
  <r>
    <s v="ORD-2025-10295"/>
    <d v="2025-07-16T00:00:00"/>
    <d v="2025-07-22T00:00:00"/>
    <s v="CUST-4755"/>
    <s v="Priya Menon"/>
    <s v="Consumer"/>
    <x v="1"/>
    <s v="Odisha"/>
    <s v="Bhubaneswar"/>
    <s v="Technology"/>
    <s v="Phones"/>
    <x v="294"/>
    <s v="Second Class"/>
    <n v="6"/>
    <n v="4159.33"/>
    <n v="0.25"/>
    <n v="18716.990000000002"/>
    <n v="12282.43"/>
    <n v="6434.56"/>
    <x v="0"/>
    <x v="2"/>
    <n v="6"/>
  </r>
  <r>
    <s v="ORD-2025-10296"/>
    <d v="2025-06-25T00:00:00"/>
    <d v="2025-06-28T00:00:00"/>
    <s v="CUST-6778"/>
    <s v="Aditi Sen"/>
    <s v="Small Business"/>
    <x v="1"/>
    <s v="Assam"/>
    <s v="Guwahati"/>
    <s v="Office Supplies"/>
    <s v="Binders"/>
    <x v="295"/>
    <s v="Standard Class"/>
    <n v="3"/>
    <n v="3476.05"/>
    <n v="0.1"/>
    <n v="9385.34"/>
    <n v="5828.54"/>
    <n v="3556.8"/>
    <x v="0"/>
    <x v="0"/>
    <n v="3"/>
  </r>
  <r>
    <s v="ORD-2025-10297"/>
    <d v="2025-05-24T00:00:00"/>
    <d v="2025-05-26T00:00:00"/>
    <s v="CUST-7629"/>
    <s v="Aditi Sen"/>
    <s v="Home Office"/>
    <x v="0"/>
    <s v="Haryana"/>
    <s v="Gurugram"/>
    <s v="Furniture"/>
    <s v="Furnishings"/>
    <x v="296"/>
    <s v="Same Day"/>
    <n v="6"/>
    <n v="3495.41"/>
    <n v="0.15"/>
    <n v="17826.59"/>
    <n v="10855.35"/>
    <n v="6971.24"/>
    <x v="0"/>
    <x v="0"/>
    <n v="2"/>
  </r>
  <r>
    <s v="ORD-2024-10298"/>
    <d v="2024-10-29T00:00:00"/>
    <d v="2024-06-11T00:00:00"/>
    <s v="CUST-6724"/>
    <s v="Sneha Kapoor"/>
    <s v="Corporate"/>
    <x v="2"/>
    <s v="Tamil Nadu"/>
    <s v="Chennai"/>
    <s v="Technology"/>
    <s v="Copiers"/>
    <x v="297"/>
    <s v="Same Day"/>
    <n v="6"/>
    <n v="1169.92"/>
    <n v="0.15"/>
    <n v="5966.59"/>
    <n v="3994.72"/>
    <n v="1971.87"/>
    <x v="0"/>
    <x v="0"/>
    <n v="-140"/>
  </r>
  <r>
    <s v="ORD-2025-10299"/>
    <d v="2025-01-23T00:00:00"/>
    <d v="2025-01-26T00:00:00"/>
    <s v="CUST-2141"/>
    <s v="Isha Nair"/>
    <s v="Consumer"/>
    <x v="2"/>
    <s v="Kerala"/>
    <s v="Kochi"/>
    <s v="Technology"/>
    <s v="Copiers"/>
    <x v="298"/>
    <s v="First Class"/>
    <n v="7"/>
    <n v="348.49"/>
    <n v="0.2"/>
    <n v="1951.54"/>
    <n v="1609.95"/>
    <n v="341.59"/>
    <x v="3"/>
    <x v="2"/>
    <n v="3"/>
  </r>
  <r>
    <s v="ORD-2024-10300"/>
    <d v="2024-06-11T00:00:00"/>
    <d v="2024-11-12T00:00:00"/>
    <s v="CUST-7264"/>
    <s v="Rahul Verma"/>
    <s v="Small Business"/>
    <x v="3"/>
    <s v="Gujarat"/>
    <s v="Ahmedabad"/>
    <s v="Technology"/>
    <s v="Accessories"/>
    <x v="299"/>
    <s v="Standard Class"/>
    <n v="7"/>
    <n v="1719.05"/>
    <n v="0.1"/>
    <n v="10830.02"/>
    <n v="7055.31"/>
    <n v="3774.71"/>
    <x v="0"/>
    <x v="0"/>
    <n v="154"/>
  </r>
  <r>
    <s v="ORD-2024-10301"/>
    <d v="2024-04-15T00:00:00"/>
    <d v="2024-04-23T00:00:00"/>
    <s v="CUST-2668"/>
    <s v="Diya Patel"/>
    <s v="Small Business"/>
    <x v="0"/>
    <s v="Punjab"/>
    <s v="Ludhiana"/>
    <s v="Technology"/>
    <s v="Accessories"/>
    <x v="300"/>
    <s v="Second Class"/>
    <n v="9"/>
    <n v="3893.74"/>
    <n v="0.1"/>
    <n v="31539.29"/>
    <n v="22100.14"/>
    <n v="9439.15"/>
    <x v="0"/>
    <x v="0"/>
    <n v="8"/>
  </r>
  <r>
    <s v="ORD-2025-10302"/>
    <d v="2025-05-28T00:00:00"/>
    <d v="2025-01-06T00:00:00"/>
    <s v="CUST-5599"/>
    <s v="Isha Nair"/>
    <s v="Home Office"/>
    <x v="1"/>
    <s v="Bihar"/>
    <s v="Patna"/>
    <s v="Technology"/>
    <s v="Phones"/>
    <x v="301"/>
    <s v="Same Day"/>
    <n v="4"/>
    <n v="1654.11"/>
    <n v="0.05"/>
    <n v="6285.62"/>
    <n v="3705.38"/>
    <n v="2580.2399999999998"/>
    <x v="0"/>
    <x v="0"/>
    <n v="-142"/>
  </r>
  <r>
    <s v="ORD-2025-10303"/>
    <d v="2025-04-06T00:00:00"/>
    <d v="2025-06-12T00:00:00"/>
    <s v="CUST-1623"/>
    <s v="Neha Gupta"/>
    <s v="Consumer"/>
    <x v="3"/>
    <s v="Goa"/>
    <s v="Panaji"/>
    <s v="Office Supplies"/>
    <s v="Storage"/>
    <x v="302"/>
    <s v="Same Day"/>
    <n v="2"/>
    <n v="2703.28"/>
    <n v="0.25"/>
    <n v="4054.92"/>
    <n v="2424.83"/>
    <n v="1630.09"/>
    <x v="0"/>
    <x v="0"/>
    <n v="67"/>
  </r>
  <r>
    <s v="ORD-2024-10304"/>
    <d v="2024-06-23T00:00:00"/>
    <d v="2024-06-28T00:00:00"/>
    <s v="CUST-9035"/>
    <s v="Diya Patel"/>
    <s v="Home Office"/>
    <x v="3"/>
    <s v="Gujarat"/>
    <s v="Ahmedabad"/>
    <s v="Furniture"/>
    <s v="Chairs"/>
    <x v="303"/>
    <s v="Standard Class"/>
    <n v="2"/>
    <n v="1313.14"/>
    <n v="0.1"/>
    <n v="2363.65"/>
    <n v="1876.1"/>
    <n v="487.55"/>
    <x v="2"/>
    <x v="2"/>
    <n v="5"/>
  </r>
  <r>
    <s v="ORD-2024-10305"/>
    <d v="2024-03-06T00:00:00"/>
    <d v="2024-03-13T00:00:00"/>
    <s v="CUST-6286"/>
    <s v="Karan Malhotra"/>
    <s v="Consumer"/>
    <x v="0"/>
    <s v="Punjab"/>
    <s v="Ludhiana"/>
    <s v="Furniture"/>
    <s v="Furnishings"/>
    <x v="304"/>
    <s v="Standard Class"/>
    <n v="6"/>
    <n v="2403.0500000000002"/>
    <n v="0.1"/>
    <n v="12976.47"/>
    <n v="10019.98"/>
    <n v="2956.49"/>
    <x v="0"/>
    <x v="0"/>
    <n v="7"/>
  </r>
  <r>
    <s v="ORD-2024-10306"/>
    <d v="2024-05-01T00:00:00"/>
    <d v="2024-05-02T00:00:00"/>
    <s v="CUST-7246"/>
    <s v="Ananya Rao"/>
    <s v="Consumer"/>
    <x v="1"/>
    <s v="Assam"/>
    <s v="Guwahati"/>
    <s v="Furniture"/>
    <s v="Chairs"/>
    <x v="305"/>
    <s v="First Class"/>
    <n v="4"/>
    <n v="4156.0600000000004"/>
    <n v="0.55000000000000004"/>
    <n v="13299.39"/>
    <n v="9851.91"/>
    <n v="3447.48"/>
    <x v="0"/>
    <x v="1"/>
    <n v="1"/>
  </r>
  <r>
    <s v="ORD-2025-10307"/>
    <d v="2025-02-20T00:00:00"/>
    <d v="2025-02-23T00:00:00"/>
    <s v="CUST-2589"/>
    <s v="Aarav Sharma"/>
    <s v="Consumer"/>
    <x v="0"/>
    <s v="Rajasthan"/>
    <s v="Jaipur"/>
    <s v="Technology"/>
    <s v="Phones"/>
    <x v="306"/>
    <s v="Second Class"/>
    <n v="4"/>
    <n v="3673.11"/>
    <n v="0"/>
    <n v="14692.44"/>
    <n v="10082.19"/>
    <n v="4610.25"/>
    <x v="0"/>
    <x v="0"/>
    <n v="3"/>
  </r>
  <r>
    <s v="ORD-2025-10308"/>
    <d v="2025-07-12T00:00:00"/>
    <d v="2025-07-19T00:00:00"/>
    <s v="CUST-4153"/>
    <s v="Ananya Rao"/>
    <s v="Corporate"/>
    <x v="0"/>
    <s v="Uttar Pradesh"/>
    <s v="Noida"/>
    <s v="Furniture"/>
    <s v="Tables"/>
    <x v="307"/>
    <s v="First Class"/>
    <n v="9"/>
    <n v="4093.04"/>
    <n v="0.2"/>
    <n v="29469.89"/>
    <n v="18935.509999999998"/>
    <n v="10534.38"/>
    <x v="2"/>
    <x v="1"/>
    <n v="7"/>
  </r>
  <r>
    <s v="ORD-2025-10309"/>
    <d v="2025-06-13T00:00:00"/>
    <d v="2025-06-19T00:00:00"/>
    <s v="CUST-6727"/>
    <s v="Rohan Mehta"/>
    <s v="Consumer"/>
    <x v="0"/>
    <s v="Rajasthan"/>
    <s v="Jaipur"/>
    <s v="Furniture"/>
    <s v="Tables"/>
    <x v="308"/>
    <s v="First Class"/>
    <n v="4"/>
    <n v="731.57"/>
    <n v="0.2"/>
    <n v="2341.02"/>
    <n v="1565.49"/>
    <n v="775.53"/>
    <x v="0"/>
    <x v="0"/>
    <n v="6"/>
  </r>
  <r>
    <s v="ORD-2024-10310"/>
    <d v="2024-07-20T00:00:00"/>
    <d v="2024-07-22T00:00:00"/>
    <s v="CUST-8860"/>
    <s v="Ananya Rao"/>
    <s v="Consumer"/>
    <x v="2"/>
    <s v="Tamil Nadu"/>
    <s v="Chennai"/>
    <s v="Furniture"/>
    <s v="Tables"/>
    <x v="309"/>
    <s v="First Class"/>
    <n v="7"/>
    <n v="2060.73"/>
    <n v="0.1"/>
    <n v="12982.6"/>
    <n v="7246.36"/>
    <n v="5736.24"/>
    <x v="0"/>
    <x v="1"/>
    <n v="2"/>
  </r>
  <r>
    <s v="ORD-2024-10311"/>
    <d v="2024-04-07T00:00:00"/>
    <d v="2024-08-07T00:00:00"/>
    <s v="CUST-3784"/>
    <s v="Rohan Mehta"/>
    <s v="Small Business"/>
    <x v="2"/>
    <s v="Tamil Nadu"/>
    <s v="Chennai"/>
    <s v="Technology"/>
    <s v="Machines"/>
    <x v="310"/>
    <s v="First Class"/>
    <n v="8"/>
    <n v="2034.25"/>
    <n v="0"/>
    <n v="16274"/>
    <n v="9424.25"/>
    <n v="6849.75"/>
    <x v="0"/>
    <x v="0"/>
    <n v="122"/>
  </r>
  <r>
    <s v="ORD-2024-10312"/>
    <d v="2024-04-27T00:00:00"/>
    <d v="2024-02-05T00:00:00"/>
    <s v="CUST-3545"/>
    <s v="Mira Das"/>
    <s v="Corporate"/>
    <x v="2"/>
    <s v="Karnataka"/>
    <s v="Bengaluru"/>
    <s v="Office Supplies"/>
    <s v="Binders"/>
    <x v="311"/>
    <s v="Second Class"/>
    <n v="5"/>
    <n v="554.04"/>
    <n v="0.1"/>
    <n v="2493.1799999999998"/>
    <n v="1764"/>
    <n v="729.18"/>
    <x v="0"/>
    <x v="0"/>
    <n v="-82"/>
  </r>
  <r>
    <s v="ORD-2024-10313"/>
    <d v="2024-07-31T00:00:00"/>
    <d v="2024-04-08T00:00:00"/>
    <s v="CUST-4851"/>
    <s v="Karan Malhotra"/>
    <s v="Small Business"/>
    <x v="1"/>
    <s v="Assam"/>
    <s v="Guwahati"/>
    <s v="Technology"/>
    <s v="Phones"/>
    <x v="312"/>
    <s v="Standard Class"/>
    <n v="8"/>
    <n v="2614.7399999999998"/>
    <n v="0"/>
    <n v="15688.44"/>
    <n v="10047.33"/>
    <n v="5641.11"/>
    <x v="0"/>
    <x v="1"/>
    <n v="-114"/>
  </r>
  <r>
    <s v="ORD-2025-10314"/>
    <d v="2025-05-30T00:00:00"/>
    <d v="2025-05-31T00:00:00"/>
    <s v="CUST-4770"/>
    <s v="Rahul Verma"/>
    <s v="Corporate"/>
    <x v="0"/>
    <s v="Uttar Pradesh"/>
    <s v="Noida"/>
    <s v="Technology"/>
    <s v="Phones"/>
    <x v="313"/>
    <s v="First Class"/>
    <n v="8"/>
    <n v="2081.4299999999998"/>
    <n v="0.25"/>
    <n v="12488.58"/>
    <n v="10717.4"/>
    <n v="1771.18"/>
    <x v="1"/>
    <x v="1"/>
    <n v="1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x v="314"/>
    <s v="Standard Class"/>
    <n v="9"/>
    <n v="847.76"/>
    <n v="0.15"/>
    <n v="6485.36"/>
    <n v="5376.17"/>
    <n v="1109.19"/>
    <x v="3"/>
    <x v="2"/>
    <n v="2"/>
  </r>
  <r>
    <s v="ORD-2024-10316"/>
    <d v="2024-07-02T00:00:00"/>
    <d v="2024-07-08T00:00:00"/>
    <s v="CUST-7565"/>
    <s v="Rohan Mehta"/>
    <s v="Consumer"/>
    <x v="0"/>
    <s v="Delhi"/>
    <s v="New Delhi"/>
    <s v="Office Supplies"/>
    <s v="Paper"/>
    <x v="315"/>
    <s v="Standard Class"/>
    <n v="9"/>
    <n v="3450.4"/>
    <n v="0.05"/>
    <n v="29500.92"/>
    <n v="17989.68"/>
    <n v="11511.24"/>
    <x v="2"/>
    <x v="2"/>
    <n v="6"/>
  </r>
  <r>
    <s v="ORD-2024-10317"/>
    <d v="2024-02-16T00:00:00"/>
    <d v="2024-02-18T00:00:00"/>
    <s v="CUST-9913"/>
    <s v="Karan Malhotra"/>
    <s v="Corporate"/>
    <x v="0"/>
    <s v="Punjab"/>
    <s v="Ludhiana"/>
    <s v="Office Supplies"/>
    <s v="Labels"/>
    <x v="316"/>
    <s v="Standard Class"/>
    <n v="2"/>
    <n v="1947.53"/>
    <n v="0.2"/>
    <n v="3116.05"/>
    <n v="1956.63"/>
    <n v="1159.42"/>
    <x v="0"/>
    <x v="1"/>
    <n v="2"/>
  </r>
  <r>
    <s v="ORD-2025-10318"/>
    <d v="2025-08-29T00:00:00"/>
    <d v="2025-09-04T00:00:00"/>
    <s v="CUST-7992"/>
    <s v="Neha Gupta"/>
    <s v="Corporate"/>
    <x v="2"/>
    <s v="Kerala"/>
    <s v="Kochi"/>
    <s v="Furniture"/>
    <s v="Tables"/>
    <x v="317"/>
    <s v="First Class"/>
    <n v="9"/>
    <n v="2996.97"/>
    <n v="0.15"/>
    <n v="22926.82"/>
    <n v="14621.59"/>
    <n v="8305.23"/>
    <x v="0"/>
    <x v="0"/>
    <n v="6"/>
  </r>
  <r>
    <s v="ORD-2024-10319"/>
    <d v="2024-04-25T00:00:00"/>
    <d v="2024-04-30T00:00:00"/>
    <s v="CUST-8877"/>
    <s v="Mira Das"/>
    <s v="Small Business"/>
    <x v="2"/>
    <s v="Karnataka"/>
    <s v="Bengaluru"/>
    <s v="Technology"/>
    <s v="Phones"/>
    <x v="318"/>
    <s v="Standard Class"/>
    <n v="3"/>
    <n v="4149.46"/>
    <n v="0.1"/>
    <n v="11203.54"/>
    <n v="8452.93"/>
    <n v="2750.61"/>
    <x v="0"/>
    <x v="0"/>
    <n v="5"/>
  </r>
  <r>
    <s v="ORD-2024-10320"/>
    <d v="2024-08-21T00:00:00"/>
    <d v="2024-08-25T00:00:00"/>
    <s v="CUST-4589"/>
    <s v="Diya Patel"/>
    <s v="Consumer"/>
    <x v="3"/>
    <s v="Gujarat"/>
    <s v="Ahmedabad"/>
    <s v="Office Supplies"/>
    <s v="Binders"/>
    <x v="319"/>
    <s v="First Class"/>
    <n v="1"/>
    <n v="270.27999999999997"/>
    <n v="0"/>
    <n v="270.27999999999997"/>
    <n v="156.34"/>
    <n v="113.94"/>
    <x v="0"/>
    <x v="0"/>
    <n v="4"/>
  </r>
  <r>
    <s v="ORD-2024-10321"/>
    <d v="2024-12-04T00:00:00"/>
    <d v="2024-12-06T00:00:00"/>
    <s v="CUST-4667"/>
    <s v="Aarav Sharma"/>
    <s v="Home Office"/>
    <x v="1"/>
    <s v="West Bengal"/>
    <s v="Kolkata"/>
    <s v="Office Supplies"/>
    <s v="Art"/>
    <x v="320"/>
    <s v="Second Class"/>
    <n v="3"/>
    <n v="876.14"/>
    <n v="0.7"/>
    <n v="2628.42"/>
    <n v="1541.54"/>
    <n v="1086.8800000000001"/>
    <x v="2"/>
    <x v="2"/>
    <n v="2"/>
  </r>
  <r>
    <s v="ORD-2024-10322"/>
    <d v="2024-06-23T00:00:00"/>
    <d v="2024-06-30T00:00:00"/>
    <s v="CUST-7821"/>
    <s v="Neha Gupta"/>
    <s v="Small Business"/>
    <x v="3"/>
    <s v="Goa"/>
    <s v="Panaji"/>
    <s v="Technology"/>
    <s v="Accessories"/>
    <x v="321"/>
    <s v="Same Day"/>
    <n v="4"/>
    <n v="674.82"/>
    <n v="0"/>
    <n v="2699.28"/>
    <n v="1759.76"/>
    <n v="939.52"/>
    <x v="3"/>
    <x v="1"/>
    <n v="7"/>
  </r>
  <r>
    <s v="ORD-2024-10323"/>
    <d v="2024-11-12T00:00:00"/>
    <d v="2024-12-11T00:00:00"/>
    <s v="CUST-8579"/>
    <s v="Isha Nair"/>
    <s v="Consumer"/>
    <x v="0"/>
    <s v="Uttar Pradesh"/>
    <s v="Noida"/>
    <s v="Technology"/>
    <s v="Phones"/>
    <x v="322"/>
    <s v="Second Class"/>
    <n v="6"/>
    <n v="1369.48"/>
    <n v="0.15"/>
    <n v="6984.35"/>
    <n v="4023.63"/>
    <n v="2960.72"/>
    <x v="0"/>
    <x v="0"/>
    <n v="29"/>
  </r>
  <r>
    <s v="ORD-2024-10324"/>
    <d v="2024-02-25T00:00:00"/>
    <d v="2024-02-29T00:00:00"/>
    <s v="CUST-6909"/>
    <s v="Isha Nair"/>
    <s v="Small Business"/>
    <x v="3"/>
    <s v="Goa"/>
    <s v="Panaji"/>
    <s v="Furniture"/>
    <s v="Furnishings"/>
    <x v="21"/>
    <s v="Standard Class"/>
    <n v="9"/>
    <n v="1331.46"/>
    <n v="0.15"/>
    <n v="10185.67"/>
    <n v="6479.31"/>
    <n v="3706.36"/>
    <x v="0"/>
    <x v="0"/>
    <n v="4"/>
  </r>
  <r>
    <s v="ORD-2025-10325"/>
    <d v="2025-07-31T00:00:00"/>
    <d v="2025-02-08T00:00:00"/>
    <s v="CUST-7212"/>
    <s v="Rohan Mehta"/>
    <s v="Home Office"/>
    <x v="2"/>
    <s v="Andhra Pradesh"/>
    <s v="Vijayawada"/>
    <s v="Office Supplies"/>
    <s v="Labels"/>
    <x v="323"/>
    <s v="Same Day"/>
    <n v="1"/>
    <n v="1947.88"/>
    <n v="0.15"/>
    <n v="1655.7"/>
    <n v="1354.8"/>
    <n v="300.89999999999998"/>
    <x v="0"/>
    <x v="2"/>
    <n v="-173"/>
  </r>
  <r>
    <s v="ORD-2025-10326"/>
    <d v="2025-09-16T00:00:00"/>
    <d v="2025-09-22T00:00:00"/>
    <s v="CUST-7980"/>
    <s v="Sneha Kapoor"/>
    <s v="Home Office"/>
    <x v="1"/>
    <s v="West Bengal"/>
    <s v="Kolkata"/>
    <s v="Technology"/>
    <s v="Copiers"/>
    <x v="324"/>
    <s v="Second Class"/>
    <n v="5"/>
    <n v="3671.2"/>
    <n v="0.15"/>
    <n v="15602.6"/>
    <n v="11908.52"/>
    <n v="3694.08"/>
    <x v="0"/>
    <x v="0"/>
    <n v="6"/>
  </r>
  <r>
    <s v="ORD-2025-10327"/>
    <d v="2025-07-22T00:00:00"/>
    <d v="2025-07-22T00:00:00"/>
    <s v="CUST-1966"/>
    <s v="Sneha Kapoor"/>
    <s v="Corporate"/>
    <x v="1"/>
    <s v="Jharkhand"/>
    <s v="Ranchi"/>
    <s v="Furniture"/>
    <s v="Furnishings"/>
    <x v="325"/>
    <s v="Same Day"/>
    <n v="5"/>
    <n v="3187.05"/>
    <n v="0.05"/>
    <n v="15138.49"/>
    <n v="11235.72"/>
    <n v="3902.77"/>
    <x v="0"/>
    <x v="0"/>
    <n v="0"/>
  </r>
  <r>
    <s v="ORD-2024-10328"/>
    <d v="2024-07-24T00:00:00"/>
    <d v="2024-07-27T00:00:00"/>
    <s v="CUST-6163"/>
    <s v="Isha Nair"/>
    <s v="Consumer"/>
    <x v="3"/>
    <s v="Rajasthan"/>
    <s v="Udaipur"/>
    <s v="Technology"/>
    <s v="Accessories"/>
    <x v="326"/>
    <s v="Second Class"/>
    <n v="3"/>
    <n v="1834.55"/>
    <n v="0.2"/>
    <n v="4402.92"/>
    <n v="2993.94"/>
    <n v="1408.98"/>
    <x v="2"/>
    <x v="1"/>
    <n v="3"/>
  </r>
  <r>
    <s v="ORD-2025-10329"/>
    <d v="2025-05-29T00:00:00"/>
    <d v="2025-06-04T00:00:00"/>
    <s v="CUST-7239"/>
    <s v="Diya Patel"/>
    <s v="Consumer"/>
    <x v="3"/>
    <s v="Maharashtra"/>
    <s v="Mumbai"/>
    <s v="Office Supplies"/>
    <s v="Storage"/>
    <x v="327"/>
    <s v="First Class"/>
    <n v="6"/>
    <n v="3100.68"/>
    <n v="0"/>
    <n v="18604.080000000002"/>
    <n v="15834.3"/>
    <n v="2769.78"/>
    <x v="0"/>
    <x v="0"/>
    <n v="6"/>
  </r>
  <r>
    <s v="ORD-2025-10330"/>
    <d v="2025-05-12T00:00:00"/>
    <d v="2025-05-18T00:00:00"/>
    <s v="CUST-9718"/>
    <s v="Neha Gupta"/>
    <s v="Small Business"/>
    <x v="3"/>
    <s v="Maharashtra"/>
    <s v="Mumbai"/>
    <s v="Office Supplies"/>
    <s v="Storage"/>
    <x v="328"/>
    <s v="Standard Class"/>
    <n v="4"/>
    <n v="4053.03"/>
    <n v="0.05"/>
    <n v="15401.51"/>
    <n v="8650.42"/>
    <n v="6751.09"/>
    <x v="0"/>
    <x v="0"/>
    <n v="6"/>
  </r>
  <r>
    <s v="ORD-2024-10331"/>
    <d v="2024-05-16T00:00:00"/>
    <d v="2024-05-24T00:00:00"/>
    <s v="CUST-1116"/>
    <s v="Arjun Bose"/>
    <s v="Home Office"/>
    <x v="0"/>
    <s v="Punjab"/>
    <s v="Ludhiana"/>
    <s v="Technology"/>
    <s v="Accessories"/>
    <x v="329"/>
    <s v="Same Day"/>
    <n v="1"/>
    <n v="783.09"/>
    <n v="0"/>
    <n v="783.09"/>
    <n v="503.89"/>
    <n v="279.2"/>
    <x v="3"/>
    <x v="1"/>
    <n v="8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x v="330"/>
    <s v="Second Class"/>
    <n v="4"/>
    <n v="2685.66"/>
    <n v="0"/>
    <n v="10742.64"/>
    <n v="6477.37"/>
    <n v="4265.2700000000004"/>
    <x v="0"/>
    <x v="2"/>
    <n v="238"/>
  </r>
  <r>
    <s v="ORD-2025-10333"/>
    <d v="2025-05-27T00:00:00"/>
    <d v="2025-05-28T00:00:00"/>
    <s v="CUST-5332"/>
    <s v="Aarav Sharma"/>
    <s v="Consumer"/>
    <x v="2"/>
    <s v="Andhra Pradesh"/>
    <s v="Vijayawada"/>
    <s v="Technology"/>
    <s v="Machines"/>
    <x v="331"/>
    <s v="Second Class"/>
    <n v="2"/>
    <n v="3911.96"/>
    <n v="0"/>
    <n v="7823.92"/>
    <n v="6034.63"/>
    <n v="1789.29"/>
    <x v="0"/>
    <x v="0"/>
    <n v="1"/>
  </r>
  <r>
    <s v="ORD-2025-10334"/>
    <d v="2025-06-22T00:00:00"/>
    <d v="2025-06-27T00:00:00"/>
    <s v="CUST-8081"/>
    <s v="Rohan Mehta"/>
    <s v="Home Office"/>
    <x v="4"/>
    <s v="Delhi"/>
    <s v="New Delhi"/>
    <s v="Technology"/>
    <s v="Phones"/>
    <x v="332"/>
    <s v="First Class"/>
    <n v="2"/>
    <n v="1468.05"/>
    <n v="0"/>
    <n v="2936.1"/>
    <n v="1923.1"/>
    <n v="1013"/>
    <x v="0"/>
    <x v="0"/>
    <n v="5"/>
  </r>
  <r>
    <s v="ORD-2024-10335"/>
    <d v="2024-09-12T00:00:00"/>
    <d v="2024-09-17T00:00:00"/>
    <s v="CUST-3062"/>
    <s v="Ananya Rao"/>
    <s v="Consumer"/>
    <x v="1"/>
    <s v="Jharkhand"/>
    <s v="Ranchi"/>
    <s v="Office Supplies"/>
    <s v="Storage"/>
    <x v="333"/>
    <s v="First Class"/>
    <n v="9"/>
    <n v="1921.47"/>
    <n v="0.25"/>
    <n v="12969.92"/>
    <n v="9398.4599999999991"/>
    <n v="3571.46"/>
    <x v="0"/>
    <x v="0"/>
    <n v="5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x v="334"/>
    <s v="First Class"/>
    <n v="3"/>
    <n v="4289.37"/>
    <n v="0.1"/>
    <n v="11581.3"/>
    <n v="6829.43"/>
    <n v="4751.87"/>
    <x v="0"/>
    <x v="0"/>
    <n v="2"/>
  </r>
  <r>
    <s v="ORD-2024-10337"/>
    <d v="2024-03-17T00:00:00"/>
    <d v="2024-03-21T00:00:00"/>
    <s v="CUST-2103"/>
    <s v="Aarav Sharma"/>
    <s v="Consumer"/>
    <x v="0"/>
    <s v="Rajasthan"/>
    <s v="Jaipur"/>
    <s v="Technology"/>
    <s v="Copiers"/>
    <x v="335"/>
    <s v="First Class"/>
    <n v="8"/>
    <n v="1992.57"/>
    <n v="0"/>
    <n v="15940.56"/>
    <n v="12347.15"/>
    <n v="3593.41"/>
    <x v="0"/>
    <x v="0"/>
    <n v="4"/>
  </r>
  <r>
    <s v="ORD-2024-10338"/>
    <d v="2024-08-12T00:00:00"/>
    <d v="2024-08-18T00:00:00"/>
    <s v="CUST-4599"/>
    <s v="Ananya Rao"/>
    <s v="Consumer"/>
    <x v="1"/>
    <s v="Assam"/>
    <s v="Guwahati"/>
    <s v="Office Supplies"/>
    <s v="Labels"/>
    <x v="336"/>
    <s v="Same Day"/>
    <n v="6"/>
    <n v="1181.74"/>
    <n v="0"/>
    <n v="7090.44"/>
    <n v="5672.27"/>
    <n v="1262.8699999999999"/>
    <x v="0"/>
    <x v="0"/>
    <n v="6"/>
  </r>
  <r>
    <s v="ORD-2024-10339"/>
    <d v="2024-08-12T00:00:00"/>
    <d v="2024-12-08T00:00:00"/>
    <s v="CUST-3066"/>
    <s v="Arjun Bose"/>
    <s v="Small Business"/>
    <x v="2"/>
    <s v="Andhra Pradesh"/>
    <s v="Vijayawada"/>
    <s v="Technology"/>
    <s v="Accessories"/>
    <x v="337"/>
    <s v="First Class"/>
    <n v="8"/>
    <n v="4402.3599999999997"/>
    <n v="0.25"/>
    <n v="26414.16"/>
    <n v="21822.53"/>
    <n v="4591.63"/>
    <x v="0"/>
    <x v="0"/>
    <n v="118"/>
  </r>
  <r>
    <s v="ORD-2025-10340"/>
    <d v="2025-02-20T00:00:00"/>
    <d v="2025-02-22T00:00:00"/>
    <s v="CUST-2752"/>
    <s v="Neha Gupta"/>
    <s v="Corporate"/>
    <x v="1"/>
    <s v="Jharkhand"/>
    <s v="Ranchi"/>
    <s v="Furniture"/>
    <s v="Bookcases"/>
    <x v="338"/>
    <s v="Standard Class"/>
    <n v="8"/>
    <n v="3265.76"/>
    <n v="0.2"/>
    <n v="20900.86"/>
    <n v="12513.14"/>
    <n v="8387.7199999999993"/>
    <x v="0"/>
    <x v="0"/>
    <n v="2"/>
  </r>
  <r>
    <s v="ORD-2024-10341"/>
    <d v="2024-01-21T00:00:00"/>
    <d v="2024-01-29T00:00:00"/>
    <s v="CUST-6291"/>
    <s v="Neha Gupta"/>
    <s v="Consumer"/>
    <x v="2"/>
    <s v="Karnataka"/>
    <s v="Bengaluru"/>
    <s v="Office Supplies"/>
    <s v="Binders"/>
    <x v="339"/>
    <s v="Standard Class"/>
    <n v="5"/>
    <n v="4058.08"/>
    <n v="0.1"/>
    <n v="18261.36"/>
    <n v="11399.94"/>
    <n v="6861.42"/>
    <x v="0"/>
    <x v="0"/>
    <n v="8"/>
  </r>
  <r>
    <s v="ORD-2025-10342"/>
    <d v="2025-09-08T00:00:00"/>
    <d v="2025-09-09T00:00:00"/>
    <s v="CUST-9969"/>
    <s v="Rohan Mehta"/>
    <s v="Home Office"/>
    <x v="3"/>
    <s v="Gujarat"/>
    <s v="Ahmedabad"/>
    <s v="Furniture"/>
    <s v="Chairs"/>
    <x v="340"/>
    <s v="Second Class"/>
    <n v="2"/>
    <n v="3960.33"/>
    <n v="0.05"/>
    <n v="7524.63"/>
    <n v="6229.6"/>
    <n v="1295.03"/>
    <x v="0"/>
    <x v="0"/>
    <n v="1"/>
  </r>
  <r>
    <s v="ORD-2025-10343"/>
    <d v="2025-07-24T00:00:00"/>
    <d v="2025-01-08T00:00:00"/>
    <s v="CUST-3335"/>
    <s v="Kabir Singh"/>
    <s v="Small Business"/>
    <x v="1"/>
    <s v="Jharkhand"/>
    <s v="Ranchi"/>
    <s v="Office Supplies"/>
    <s v="Binders"/>
    <x v="341"/>
    <s v="First Class"/>
    <n v="8"/>
    <n v="1528.92"/>
    <n v="0"/>
    <n v="12231.36"/>
    <n v="8766.9"/>
    <n v="3464.46"/>
    <x v="0"/>
    <x v="0"/>
    <n v="-197"/>
  </r>
  <r>
    <s v="ORD-2025-10344"/>
    <d v="2025-10-03T00:00:00"/>
    <d v="2025-10-08T00:00:00"/>
    <s v="CUST-7358"/>
    <s v="Aarav Sharma"/>
    <s v="Corporate"/>
    <x v="3"/>
    <s v="Madhya Pradesh"/>
    <s v="Indore"/>
    <s v="Technology"/>
    <s v="Machines"/>
    <x v="342"/>
    <s v="Same Day"/>
    <n v="9"/>
    <n v="3837"/>
    <n v="0.1"/>
    <n v="31079.7"/>
    <n v="17758.25"/>
    <n v="13321.45"/>
    <x v="0"/>
    <x v="0"/>
    <n v="5"/>
  </r>
  <r>
    <s v="ORD-2024-10345"/>
    <d v="2024-11-03T00:00:00"/>
    <d v="2024-11-03T00:00:00"/>
    <s v="CUST-8025"/>
    <s v="Priya Menon"/>
    <s v="Consumer"/>
    <x v="0"/>
    <s v="Punjab"/>
    <s v="Ludhiana"/>
    <s v="Furniture"/>
    <s v="Bookcases"/>
    <x v="343"/>
    <s v="Same Day"/>
    <n v="9"/>
    <n v="3456.38"/>
    <n v="0"/>
    <n v="31107.42"/>
    <n v="20146.66"/>
    <n v="10960.76"/>
    <x v="2"/>
    <x v="2"/>
    <n v="0"/>
  </r>
  <r>
    <s v="ORD-2024-10346"/>
    <d v="2024-09-14T00:00:00"/>
    <d v="2024-09-22T00:00:00"/>
    <s v="CUST-4634"/>
    <s v="Karan Malhotra"/>
    <s v="Consumer"/>
    <x v="3"/>
    <s v="Madhya Pradesh"/>
    <s v="Indore"/>
    <s v="Furniture"/>
    <s v="Furnishings"/>
    <x v="344"/>
    <s v="Second Class"/>
    <n v="2"/>
    <n v="2765.3"/>
    <n v="0"/>
    <n v="5530.6"/>
    <n v="4453.1099999999997"/>
    <n v="1077.49"/>
    <x v="0"/>
    <x v="0"/>
    <n v="8"/>
  </r>
  <r>
    <s v="ORD-2025-10347"/>
    <d v="2025-07-22T00:00:00"/>
    <d v="2025-07-28T00:00:00"/>
    <s v="CUST-3400"/>
    <s v="Rahul Verma"/>
    <s v="Corporate"/>
    <x v="2"/>
    <s v="Kerala"/>
    <s v="Kochi"/>
    <s v="Furniture"/>
    <s v="Chairs"/>
    <x v="345"/>
    <s v="Second Class"/>
    <n v="6"/>
    <n v="1607.46"/>
    <n v="0.2"/>
    <n v="7715.81"/>
    <n v="4258.42"/>
    <n v="3457.39"/>
    <x v="0"/>
    <x v="0"/>
    <n v="6"/>
  </r>
  <r>
    <s v="ORD-2024-10348"/>
    <d v="2024-01-12T00:00:00"/>
    <d v="2024-12-08T00:00:00"/>
    <s v="CUST-1172"/>
    <s v="Aarav Sharma"/>
    <s v="Small Business"/>
    <x v="3"/>
    <s v="Goa"/>
    <s v="Panaji"/>
    <s v="Furniture"/>
    <s v="Chairs"/>
    <x v="346"/>
    <s v="Second Class"/>
    <n v="5"/>
    <n v="2981.49"/>
    <n v="0.2"/>
    <n v="11925.96"/>
    <n v="10103.51"/>
    <n v="1822.45"/>
    <x v="1"/>
    <x v="2"/>
    <n v="331"/>
  </r>
  <r>
    <s v="ORD-2024-10349"/>
    <d v="2024-06-02T00:00:00"/>
    <d v="2024-06-07T00:00:00"/>
    <s v="CUST-9517"/>
    <s v="Aarav Sharma"/>
    <s v="Corporate"/>
    <x v="2"/>
    <s v="Karnataka"/>
    <s v="Bengaluru"/>
    <s v="Technology"/>
    <s v="Phones"/>
    <x v="347"/>
    <s v="Same Day"/>
    <n v="9"/>
    <n v="2860.26"/>
    <n v="0.25"/>
    <n v="19306.759999999998"/>
    <n v="14442.38"/>
    <n v="4864.38"/>
    <x v="0"/>
    <x v="0"/>
    <n v="5"/>
  </r>
  <r>
    <s v="ORD-2025-10350"/>
    <d v="2025-09-27T00:00:00"/>
    <d v="2025-09-29T00:00:00"/>
    <s v="CUST-6697"/>
    <s v="Kabir Singh"/>
    <s v="Home Office"/>
    <x v="1"/>
    <s v="Jharkhand"/>
    <s v="Ranchi"/>
    <s v="Furniture"/>
    <s v="Furnishings"/>
    <x v="348"/>
    <s v="Second Class"/>
    <n v="9"/>
    <n v="2867.55"/>
    <n v="0.25"/>
    <n v="19355.96"/>
    <n v="15012.45"/>
    <n v="4017.4"/>
    <x v="0"/>
    <x v="0"/>
    <n v="2"/>
  </r>
  <r>
    <s v="ORD-2024-10351"/>
    <d v="2024-07-01T00:00:00"/>
    <d v="2024-01-14T00:00:00"/>
    <s v="CUST-7644"/>
    <s v="Sneha Kapoor"/>
    <s v="Small Business"/>
    <x v="1"/>
    <s v="Jharkhand"/>
    <s v="Ranchi"/>
    <s v="Furniture"/>
    <s v="Furnishings"/>
    <x v="349"/>
    <s v="Second Class"/>
    <n v="4"/>
    <n v="3309.54"/>
    <n v="0.1"/>
    <n v="11914.34"/>
    <n v="9771.24"/>
    <n v="2143.1"/>
    <x v="1"/>
    <x v="2"/>
    <n v="-169"/>
  </r>
  <r>
    <s v="ORD-2025-10352"/>
    <d v="2025-05-23T00:00:00"/>
    <d v="2025-05-27T00:00:00"/>
    <s v="CUST-9963"/>
    <s v="Vikram Iyer"/>
    <s v="Small Business"/>
    <x v="2"/>
    <s v="Telangana"/>
    <s v="Hyderabad"/>
    <s v="Office Supplies"/>
    <s v="Storage"/>
    <x v="350"/>
    <s v="First Class"/>
    <n v="6"/>
    <n v="719.44"/>
    <n v="0.25"/>
    <n v="3237.48"/>
    <n v="2118.34"/>
    <n v="1119.1400000000001"/>
    <x v="2"/>
    <x v="1"/>
    <n v="4"/>
  </r>
  <r>
    <s v="ORD-2025-10353"/>
    <d v="2025-08-15T00:00:00"/>
    <d v="2025-08-17T00:00:00"/>
    <s v="CUST-6382"/>
    <s v="Diya Patel"/>
    <s v="Small Business"/>
    <x v="1"/>
    <s v="Assam"/>
    <s v="Guwahati"/>
    <s v="Technology"/>
    <s v="Copiers"/>
    <x v="351"/>
    <s v="First Class"/>
    <n v="5"/>
    <n v="2862.6"/>
    <n v="0.25"/>
    <n v="10734.75"/>
    <n v="6475.73"/>
    <n v="4259.0200000000004"/>
    <x v="0"/>
    <x v="0"/>
    <n v="2"/>
  </r>
  <r>
    <s v="ORD-2025-10354"/>
    <d v="2025-02-21T00:00:00"/>
    <d v="2025-02-27T00:00:00"/>
    <s v="CUST-3253"/>
    <s v="Ananya Rao"/>
    <s v="Consumer"/>
    <x v="0"/>
    <s v="Rajasthan"/>
    <s v="Jaipur"/>
    <s v="Office Supplies"/>
    <s v="Art"/>
    <x v="352"/>
    <s v="Same Day"/>
    <n v="9"/>
    <n v="1431.67"/>
    <n v="0.2"/>
    <n v="10308.02"/>
    <n v="5822.31"/>
    <n v="4485.71"/>
    <x v="0"/>
    <x v="0"/>
    <n v="6"/>
  </r>
  <r>
    <s v="ORD-2024-10355"/>
    <d v="2024-12-27T00:00:00"/>
    <d v="2024-12-31T00:00:00"/>
    <s v="CUST-1058"/>
    <s v="Kabir Singh"/>
    <s v="Corporate"/>
    <x v="0"/>
    <s v="Punjab"/>
    <s v="Ludhiana"/>
    <s v="Furniture"/>
    <s v="Furnishings"/>
    <x v="353"/>
    <s v="Standard Class"/>
    <n v="6"/>
    <n v="3346.78"/>
    <n v="-0.06"/>
    <n v="20080.68"/>
    <n v="12908.84"/>
    <n v="7171.84"/>
    <x v="2"/>
    <x v="1"/>
    <n v="4"/>
  </r>
  <r>
    <s v="ORD-2024-10356"/>
    <d v="2024-12-05T00:00:00"/>
    <d v="2024-05-09T00:00:00"/>
    <s v="CUST-6414"/>
    <s v="Priya Menon"/>
    <s v="Corporate"/>
    <x v="3"/>
    <s v="Rajasthan"/>
    <s v="Udaipur"/>
    <s v="Furniture"/>
    <s v="Tables"/>
    <x v="354"/>
    <s v="Standard Class"/>
    <n v="5"/>
    <n v="3203.48"/>
    <n v="0"/>
    <n v="16017.4"/>
    <n v="9557.7999999999993"/>
    <n v="6459.6"/>
    <x v="2"/>
    <x v="1"/>
    <n v="-210"/>
  </r>
  <r>
    <s v="ORD-2025-10357"/>
    <d v="2025-06-27T00:00:00"/>
    <d v="2025-06-29T00:00:00"/>
    <s v="CUST-9268"/>
    <s v="Rohan Mehta"/>
    <s v="Home Office"/>
    <x v="2"/>
    <s v="Telangana"/>
    <s v="Hyderabad"/>
    <s v="Furniture"/>
    <s v="Chairs"/>
    <x v="355"/>
    <s v="First Class"/>
    <n v="5"/>
    <n v="621.70000000000005"/>
    <n v="0.2"/>
    <n v="2486.8000000000002"/>
    <n v="2131.73"/>
    <n v="355.07"/>
    <x v="2"/>
    <x v="2"/>
    <n v="2"/>
  </r>
  <r>
    <s v="ORD-2025-10358"/>
    <d v="2025-01-21T00:00:00"/>
    <d v="2025-01-29T00:00:00"/>
    <s v="CUST-1363"/>
    <s v="Mira Das"/>
    <s v="Home Office"/>
    <x v="2"/>
    <s v="Andhra Pradesh"/>
    <s v="Vijayawada"/>
    <s v="Technology"/>
    <s v="Machines"/>
    <x v="356"/>
    <s v="Second Class"/>
    <n v="8"/>
    <n v="546.13"/>
    <n v="0"/>
    <n v="4369.04"/>
    <n v="3716.88"/>
    <n v="652.16"/>
    <x v="0"/>
    <x v="1"/>
    <n v="8"/>
  </r>
  <r>
    <s v="ORD-2025-10359"/>
    <d v="2025-08-09T00:00:00"/>
    <d v="2025-08-07T00:00:00"/>
    <s v="CUST-2477"/>
    <s v="Vikram Iyer"/>
    <s v="Home Office"/>
    <x v="3"/>
    <s v="Gujarat"/>
    <s v="Ahmedabad"/>
    <s v="Furniture"/>
    <s v="Bookcases"/>
    <x v="357"/>
    <s v="Second Class"/>
    <n v="5"/>
    <n v="1253.92"/>
    <n v="0.05"/>
    <n v="5956.12"/>
    <n v="4379.18"/>
    <n v="1576.94"/>
    <x v="2"/>
    <x v="2"/>
    <n v="-2"/>
  </r>
  <r>
    <s v="ORD-2024-10360"/>
    <d v="2024-08-21T00:00:00"/>
    <d v="2024-08-22T00:00:00"/>
    <s v="CUST-9571"/>
    <s v="Isha Nair"/>
    <s v="Consumer"/>
    <x v="2"/>
    <s v="Tamil Nadu"/>
    <s v="Chennai"/>
    <s v="Technology"/>
    <s v="Phones"/>
    <x v="358"/>
    <s v="Same Day"/>
    <n v="9"/>
    <n v="616.96"/>
    <n v="0.1"/>
    <n v="4997.38"/>
    <n v="2971.39"/>
    <n v="2025.99"/>
    <x v="0"/>
    <x v="0"/>
    <n v="1"/>
  </r>
  <r>
    <s v="ORD-2024-10361"/>
    <d v="2024-06-17T00:00:00"/>
    <d v="2024-06-20T00:00:00"/>
    <s v="CUST-3690"/>
    <s v="Sneha Kapoor"/>
    <s v="Small Business"/>
    <x v="3"/>
    <s v="Gujarat"/>
    <s v="Ahmedabad"/>
    <s v="Furniture"/>
    <s v="Furnishings"/>
    <x v="359"/>
    <s v="Standard Class"/>
    <n v="7"/>
    <n v="3155.25"/>
    <n v="0.2"/>
    <n v="17669.400000000001"/>
    <n v="13718.77"/>
    <n v="3950.63"/>
    <x v="1"/>
    <x v="1"/>
    <n v="3"/>
  </r>
  <r>
    <s v="ORD-2025-10362"/>
    <d v="2025-01-04T00:00:00"/>
    <d v="2025-04-02T00:00:00"/>
    <s v="CUST-2909"/>
    <s v="Rohan Mehta"/>
    <s v="Corporate"/>
    <x v="1"/>
    <s v="Odisha"/>
    <s v="Bhubaneswar"/>
    <s v="Furniture"/>
    <s v="Chairs"/>
    <x v="360"/>
    <s v="Second Class"/>
    <n v="9"/>
    <n v="4165.58"/>
    <n v="0.05"/>
    <n v="35615.71"/>
    <n v="20389.71"/>
    <n v="15226"/>
    <x v="2"/>
    <x v="2"/>
    <n v="88"/>
  </r>
  <r>
    <s v="ORD-2024-10363"/>
    <d v="2024-08-23T00:00:00"/>
    <d v="2024-08-25T00:00:00"/>
    <s v="CUST-6755"/>
    <s v="Vikram Iyer"/>
    <s v="Consumer"/>
    <x v="3"/>
    <s v="Goa"/>
    <s v="Panaji"/>
    <s v="Technology"/>
    <s v="Machines"/>
    <x v="361"/>
    <s v="Same Day"/>
    <n v="4"/>
    <n v="491.16"/>
    <n v="0.05"/>
    <n v="1866.41"/>
    <n v="1576.49"/>
    <n v="289.92"/>
    <x v="0"/>
    <x v="0"/>
    <n v="2"/>
  </r>
  <r>
    <s v="ORD-2025-10364"/>
    <d v="2025-07-07T00:00:00"/>
    <d v="2025-07-12T00:00:00"/>
    <s v="CUST-1832"/>
    <s v="Diya Patel"/>
    <s v="Corporate"/>
    <x v="1"/>
    <s v="West Bengal"/>
    <s v="Kolkata"/>
    <s v="Furniture"/>
    <s v="Tables"/>
    <x v="362"/>
    <s v="Second Class"/>
    <n v="5"/>
    <n v="1831.37"/>
    <n v="0.25"/>
    <n v="6867.64"/>
    <n v="5205.3599999999997"/>
    <n v="1662.28"/>
    <x v="0"/>
    <x v="0"/>
    <n v="5"/>
  </r>
  <r>
    <s v="ORD-2025-10365"/>
    <d v="2025-03-21T00:00:00"/>
    <d v="2025-03-24T00:00:00"/>
    <s v="CUST-4452"/>
    <s v="Aarav Sharma"/>
    <s v="Small Business"/>
    <x v="2"/>
    <s v="Andhra Pradesh"/>
    <s v="Vijayawada"/>
    <s v="Furniture"/>
    <s v="Chairs"/>
    <x v="363"/>
    <s v="Second Class"/>
    <n v="5"/>
    <n v="1239.1500000000001"/>
    <n v="0"/>
    <n v="6195.75"/>
    <n v="3967.02"/>
    <n v="2228.73"/>
    <x v="0"/>
    <x v="0"/>
    <n v="3"/>
  </r>
  <r>
    <s v="ORD-2024-10366"/>
    <d v="2024-06-15T00:00:00"/>
    <d v="2024-06-21T00:00:00"/>
    <s v="CUST-2203"/>
    <s v="Aditi Sen"/>
    <s v="Corporate"/>
    <x v="3"/>
    <s v="Goa"/>
    <s v="Panaji"/>
    <s v="Technology"/>
    <s v="Accessories"/>
    <x v="364"/>
    <s v="First Class"/>
    <n v="8"/>
    <n v="1706.4"/>
    <n v="0"/>
    <n v="12968.64"/>
    <n v="10119.61"/>
    <n v="2849.03"/>
    <x v="0"/>
    <x v="0"/>
    <n v="6"/>
  </r>
  <r>
    <s v="ORD-2025-10367"/>
    <d v="2025-01-16T00:00:00"/>
    <d v="2025-01-22T00:00:00"/>
    <s v="CUST-5397"/>
    <s v="Sneha Kapoor"/>
    <s v="Corporate"/>
    <x v="0"/>
    <s v="Rajasthan"/>
    <s v="Jaipur"/>
    <s v="Furniture"/>
    <s v="Tables"/>
    <x v="365"/>
    <s v="Same Day"/>
    <n v="2"/>
    <n v="4418.28"/>
    <n v="0"/>
    <n v="8836.56"/>
    <n v="5867.75"/>
    <n v="2968.81"/>
    <x v="0"/>
    <x v="0"/>
    <n v="6"/>
  </r>
  <r>
    <s v="ORD-2024-10368"/>
    <d v="2024-03-15T00:00:00"/>
    <d v="2024-03-16T00:00:00"/>
    <s v="CUST-4696"/>
    <s v="Rohan Mehta"/>
    <s v="Consumer"/>
    <x v="0"/>
    <s v="Delhi"/>
    <s v="New Delhi"/>
    <s v="Office Supplies"/>
    <s v="Art"/>
    <x v="366"/>
    <s v="Standard Class"/>
    <n v="6"/>
    <n v="3815.09"/>
    <n v="0.15"/>
    <n v="19456.96"/>
    <n v="14520.06"/>
    <n v="4936.8999999999996"/>
    <x v="3"/>
    <x v="1"/>
    <n v="1"/>
  </r>
  <r>
    <s v="ORD-2025-10369"/>
    <d v="2025-06-07T00:00:00"/>
    <d v="2025-06-07T00:00:00"/>
    <s v="CUST-8246"/>
    <s v="Aarav Sharma"/>
    <s v="Home Office"/>
    <x v="0"/>
    <s v="Rajasthan"/>
    <s v="Jaipur"/>
    <s v="Technology"/>
    <s v="Accessories"/>
    <x v="367"/>
    <s v="Same Day"/>
    <n v="9"/>
    <n v="243.19"/>
    <n v="0.05"/>
    <n v="2079.27"/>
    <n v="1512.17"/>
    <n v="567.1"/>
    <x v="1"/>
    <x v="2"/>
    <n v="0"/>
  </r>
  <r>
    <s v="ORD-2025-10370"/>
    <d v="2025-01-23T00:00:00"/>
    <d v="2025-01-30T00:00:00"/>
    <s v="CUST-5672"/>
    <s v="Priya Menon"/>
    <s v="Consumer"/>
    <x v="0"/>
    <s v="Delhi"/>
    <s v="New Delhi"/>
    <s v="Office Supplies"/>
    <s v="Labels"/>
    <x v="368"/>
    <s v="Standard Class"/>
    <n v="9"/>
    <n v="1169.3699999999999"/>
    <n v="0.15"/>
    <n v="8945.68"/>
    <n v="6740.35"/>
    <n v="2205.33"/>
    <x v="0"/>
    <x v="0"/>
    <n v="7"/>
  </r>
  <r>
    <s v="ORD-2024-10371"/>
    <d v="2024-08-15T00:00:00"/>
    <d v="2024-08-21T00:00:00"/>
    <s v="CUST-8521"/>
    <s v="Ananya Rao"/>
    <s v="Small Business"/>
    <x v="3"/>
    <s v="Rajasthan"/>
    <s v="Udaipur"/>
    <s v="Technology"/>
    <s v="Copiers"/>
    <x v="369"/>
    <s v="First Class"/>
    <n v="7"/>
    <n v="2333.81"/>
    <n v="0.2"/>
    <n v="13069.34"/>
    <n v="8768.59"/>
    <n v="4300.75"/>
    <x v="0"/>
    <x v="0"/>
    <n v="6"/>
  </r>
  <r>
    <s v="ORD-2024-10372"/>
    <d v="2024-01-22T00:00:00"/>
    <d v="2024-01-24T00:00:00"/>
    <s v="CUST-2204"/>
    <s v="Diya Patel"/>
    <s v="Home Office"/>
    <x v="3"/>
    <s v="Maharashtra"/>
    <s v="Mumbai"/>
    <s v="Office Supplies"/>
    <s v="Art"/>
    <x v="370"/>
    <s v="Standard Class"/>
    <n v="6"/>
    <n v="1026.06"/>
    <n v="0"/>
    <n v="4617.2700000000004"/>
    <n v="2981.94"/>
    <n v="1635.33"/>
    <x v="1"/>
    <x v="1"/>
    <n v="2"/>
  </r>
  <r>
    <s v="ORD-2025-10373"/>
    <d v="2025-08-16T00:00:00"/>
    <d v="2025-08-18T00:00:00"/>
    <s v="CUST-4399"/>
    <s v="Kabir Singh"/>
    <s v="Consumer"/>
    <x v="1"/>
    <s v="Jharkhand"/>
    <s v="Ranchi"/>
    <s v="Furniture"/>
    <s v="Chairs"/>
    <x v="371"/>
    <s v="Same Day"/>
    <n v="5"/>
    <n v="1530.36"/>
    <n v="0"/>
    <n v="7651.8"/>
    <n v="5171.78"/>
    <n v="2480.02"/>
    <x v="0"/>
    <x v="0"/>
    <n v="2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x v="372"/>
    <s v="Second Class"/>
    <n v="9"/>
    <n v="1118.68"/>
    <n v="0"/>
    <n v="10068.120000000001"/>
    <n v="8595.3700000000008"/>
    <n v="1472.75"/>
    <x v="0"/>
    <x v="0"/>
    <n v="0"/>
  </r>
  <r>
    <s v="ORD-2025-10375"/>
    <d v="2025-02-27T00:00:00"/>
    <d v="2025-02-28T00:00:00"/>
    <s v="CUST-2358"/>
    <s v="Aditi Sen"/>
    <s v="Small Business"/>
    <x v="0"/>
    <s v="Uttar Pradesh"/>
    <s v="Noida"/>
    <s v="Office Supplies"/>
    <s v="Labels"/>
    <x v="373"/>
    <s v="Standard Class"/>
    <n v="6"/>
    <n v="2393.25"/>
    <n v="0"/>
    <n v="14359.5"/>
    <n v="8117.71"/>
    <n v="6241.79"/>
    <x v="0"/>
    <x v="0"/>
    <n v="1"/>
  </r>
  <r>
    <s v="ORD-2024-10376"/>
    <d v="2024-12-31T00:00:00"/>
    <d v="2025-01-04T00:00:00"/>
    <s v="CUST-2810"/>
    <s v="Vikram Iyer"/>
    <s v="Consumer"/>
    <x v="0"/>
    <s v="Delhi"/>
    <s v="New Delhi"/>
    <s v="Furniture"/>
    <s v="Chairs"/>
    <x v="374"/>
    <s v="Same Day"/>
    <n v="3"/>
    <n v="1166.6099999999999"/>
    <n v="0.25"/>
    <n v="2624.87"/>
    <n v="2253.88"/>
    <n v="370.99"/>
    <x v="0"/>
    <x v="0"/>
    <n v="4"/>
  </r>
  <r>
    <s v="ORD-2024-10377"/>
    <d v="2024-12-29T00:00:00"/>
    <d v="2024-12-31T00:00:00"/>
    <s v="CUST-5166"/>
    <s v="Isha Nair"/>
    <s v="Small Business"/>
    <x v="1"/>
    <s v="Bihar"/>
    <s v="Patna"/>
    <s v="Furniture"/>
    <s v="Chairs"/>
    <x v="375"/>
    <s v="First Class"/>
    <n v="6"/>
    <n v="1844.78"/>
    <n v="0.2"/>
    <n v="8854.94"/>
    <n v="7433.95"/>
    <n v="1420.99"/>
    <x v="0"/>
    <x v="0"/>
    <n v="2"/>
  </r>
  <r>
    <s v="ORD-2025-10378"/>
    <d v="2025-05-24T00:00:00"/>
    <d v="2025-05-30T00:00:00"/>
    <s v="CUST-4875"/>
    <s v="Kabir Singh"/>
    <s v="Small Business"/>
    <x v="1"/>
    <s v="Odisha"/>
    <s v="Bhubaneswar"/>
    <s v="Office Supplies"/>
    <s v="Storage"/>
    <x v="376"/>
    <s v="Same Day"/>
    <n v="1"/>
    <n v="2564.7399999999998"/>
    <n v="0"/>
    <n v="2564.7399999999998"/>
    <n v="1754.58"/>
    <n v="810.16"/>
    <x v="0"/>
    <x v="0"/>
    <n v="6"/>
  </r>
  <r>
    <s v="ORD-2025-10379"/>
    <d v="2025-05-22T00:00:00"/>
    <d v="2025-05-22T00:00:00"/>
    <s v="CUST-3154"/>
    <s v="Mira Das"/>
    <s v="Consumer"/>
    <x v="3"/>
    <s v="Goa"/>
    <s v="Panaji"/>
    <s v="Technology"/>
    <s v="Accessories"/>
    <x v="377"/>
    <s v="Standard Class"/>
    <n v="2"/>
    <n v="3910.61"/>
    <n v="0"/>
    <n v="7821.22"/>
    <n v="4994.46"/>
    <n v="2826.76"/>
    <x v="0"/>
    <x v="0"/>
    <n v="0"/>
  </r>
  <r>
    <s v="ORD-2024-10380"/>
    <d v="2024-09-19T00:00:00"/>
    <d v="2024-09-23T00:00:00"/>
    <s v="CUST-6405"/>
    <s v="Mira Das"/>
    <s v="Small Business"/>
    <x v="2"/>
    <s v="Kerala"/>
    <s v="Kochi"/>
    <s v="Office Supplies"/>
    <s v="Paper"/>
    <x v="378"/>
    <s v="Standard Class"/>
    <n v="7"/>
    <n v="1136.68"/>
    <n v="0"/>
    <n v="7956.76"/>
    <n v="4799.54"/>
    <n v="3157.22"/>
    <x v="0"/>
    <x v="0"/>
    <n v="4"/>
  </r>
  <r>
    <s v="ORD-2024-10381"/>
    <d v="2024-04-07T00:00:00"/>
    <d v="2024-04-14T00:00:00"/>
    <s v="CUST-5779"/>
    <s v="Vikram Iyer"/>
    <s v="Consumer"/>
    <x v="3"/>
    <s v="Maharashtra"/>
    <s v="Mumbai"/>
    <s v="Furniture"/>
    <s v="Bookcases"/>
    <x v="379"/>
    <s v="Same Day"/>
    <n v="5"/>
    <n v="2235.85"/>
    <n v="0.25"/>
    <n v="8384.44"/>
    <n v="4765.96"/>
    <n v="3618.48"/>
    <x v="0"/>
    <x v="2"/>
    <n v="7"/>
  </r>
  <r>
    <s v="ORD-2025-10382"/>
    <d v="2025-09-19T00:00:00"/>
    <d v="2025-09-23T00:00:00"/>
    <s v="CUST-9943"/>
    <s v="Arjun Bose"/>
    <s v="Home Office"/>
    <x v="0"/>
    <s v="Delhi"/>
    <s v="New Delhi"/>
    <s v="Office Supplies"/>
    <s v="Binders"/>
    <x v="380"/>
    <s v="Standard Class"/>
    <n v="4"/>
    <n v="4387.1499999999996"/>
    <n v="0.05"/>
    <n v="16671.169999999998"/>
    <n v="10833.19"/>
    <n v="5837.98"/>
    <x v="3"/>
    <x v="1"/>
    <n v="4"/>
  </r>
  <r>
    <s v="ORD-2025-10383"/>
    <d v="2025-03-04T00:00:00"/>
    <d v="2025-03-08T00:00:00"/>
    <s v="CUST-7098"/>
    <s v="Arjun Bose"/>
    <s v="Small Business"/>
    <x v="1"/>
    <s v="Bihar"/>
    <s v="Patna"/>
    <s v="Technology"/>
    <s v="Phones"/>
    <x v="381"/>
    <s v="First Class"/>
    <n v="3"/>
    <n v="4361.8500000000004"/>
    <n v="0.2"/>
    <n v="10468.44"/>
    <n v="8399.8700000000008"/>
    <n v="2068.5700000000002"/>
    <x v="0"/>
    <x v="0"/>
    <n v="4"/>
  </r>
  <r>
    <s v="ORD-2025-10384"/>
    <d v="2025-06-28T00:00:00"/>
    <d v="2025-07-05T00:00:00"/>
    <s v="CUST-7438"/>
    <s v="Vikram Iyer"/>
    <s v="Corporate"/>
    <x v="1"/>
    <s v="West Bengal"/>
    <s v="Kolkata"/>
    <s v="Office Supplies"/>
    <s v="Art"/>
    <x v="382"/>
    <s v="First Class"/>
    <n v="2"/>
    <n v="2242.75"/>
    <n v="0"/>
    <n v="4485.5"/>
    <n v="3131.86"/>
    <n v="1353.64"/>
    <x v="0"/>
    <x v="1"/>
    <n v="7"/>
  </r>
  <r>
    <s v="ORD-2024-10385"/>
    <d v="2024-03-15T00:00:00"/>
    <d v="2024-03-20T00:00:00"/>
    <s v="CUST-8432"/>
    <s v="Rohan Mehta"/>
    <s v="Consumer"/>
    <x v="1"/>
    <s v="Jharkhand"/>
    <s v="Ranchi"/>
    <s v="Technology"/>
    <s v="Copiers"/>
    <x v="383"/>
    <s v="Standard Class"/>
    <n v="2"/>
    <n v="1881.4"/>
    <n v="0.25"/>
    <n v="2822.1"/>
    <n v="1624.57"/>
    <n v="1197.53"/>
    <x v="0"/>
    <x v="2"/>
    <n v="5"/>
  </r>
  <r>
    <s v="ORD-2025-10386"/>
    <d v="2025-06-24T00:00:00"/>
    <d v="2025-06-30T00:00:00"/>
    <s v="CUST-2834"/>
    <s v="Arjun Bose"/>
    <s v="Consumer"/>
    <x v="0"/>
    <s v="Haryana"/>
    <s v="Gurugram"/>
    <s v="Office Supplies"/>
    <s v="Labels"/>
    <x v="384"/>
    <s v="Standard Class"/>
    <n v="6"/>
    <n v="365.76"/>
    <n v="0.1"/>
    <n v="1975.1"/>
    <n v="1115.3499999999999"/>
    <n v="859.75"/>
    <x v="0"/>
    <x v="0"/>
    <n v="6"/>
  </r>
  <r>
    <s v="ORD-2025-10387"/>
    <d v="2025-02-12T00:00:00"/>
    <d v="2025-02-14T00:00:00"/>
    <s v="CUST-4222"/>
    <s v="Sneha Kapoor"/>
    <s v="Consumer"/>
    <x v="3"/>
    <s v="Maharashtra"/>
    <s v="Mumbai"/>
    <s v="Furniture"/>
    <s v="Furnishings"/>
    <x v="385"/>
    <s v="Second Class"/>
    <n v="8"/>
    <n v="2786.66"/>
    <n v="0.1"/>
    <n v="20063.95"/>
    <n v="14363.38"/>
    <n v="5700.57"/>
    <x v="0"/>
    <x v="0"/>
    <n v="2"/>
  </r>
  <r>
    <s v="ORD-2025-10388"/>
    <d v="2025-10-08T00:00:00"/>
    <d v="2025-08-13T00:00:00"/>
    <s v="CUST-1053"/>
    <s v="Priya Menon"/>
    <s v="Small Business"/>
    <x v="3"/>
    <s v="Madhya Pradesh"/>
    <s v="Indore"/>
    <s v="Furniture"/>
    <s v="Chairs"/>
    <x v="386"/>
    <s v="Standard Class"/>
    <n v="5"/>
    <n v="352.86"/>
    <n v="0"/>
    <n v="1764.3"/>
    <n v="1332.49"/>
    <n v="431.81"/>
    <x v="2"/>
    <x v="1"/>
    <n v="-56"/>
  </r>
  <r>
    <s v="ORD-2024-10389"/>
    <d v="2024-05-13T00:00:00"/>
    <d v="2024-05-18T00:00:00"/>
    <s v="CUST-1457"/>
    <s v="Isha Nair"/>
    <s v="Small Business"/>
    <x v="3"/>
    <s v="Gujarat"/>
    <s v="Ahmedabad"/>
    <s v="Furniture"/>
    <s v="Chairs"/>
    <x v="387"/>
    <s v="Standard Class"/>
    <n v="3"/>
    <n v="3128.59"/>
    <n v="0"/>
    <n v="9385.77"/>
    <n v="6872.44"/>
    <n v="2783.66"/>
    <x v="0"/>
    <x v="0"/>
    <n v="5"/>
  </r>
  <r>
    <s v="ORD-2024-10390"/>
    <d v="2024-04-05T00:00:00"/>
    <d v="2024-04-13T00:00:00"/>
    <s v="CUST-3930"/>
    <s v="Diya Patel"/>
    <s v="Corporate"/>
    <x v="3"/>
    <s v="Gujarat"/>
    <s v="Ahmedabad"/>
    <s v="Technology"/>
    <s v="Machines"/>
    <x v="388"/>
    <s v="Second Class"/>
    <n v="5"/>
    <n v="1937.54"/>
    <n v="0.2"/>
    <n v="7750.16"/>
    <n v="5434.3"/>
    <n v="2315.86"/>
    <x v="2"/>
    <x v="1"/>
    <n v="8"/>
  </r>
  <r>
    <s v="ORD-2024-10391"/>
    <d v="2024-11-06T00:00:00"/>
    <d v="2024-11-11T00:00:00"/>
    <s v="CUST-7853"/>
    <s v="Isha Nair"/>
    <s v="Consumer"/>
    <x v="3"/>
    <s v="Gujarat"/>
    <s v="Ahmedabad"/>
    <s v="Furniture"/>
    <s v="Furnishings"/>
    <x v="389"/>
    <s v="Standard Class"/>
    <n v="4"/>
    <n v="1917.26"/>
    <n v="0.2"/>
    <n v="6135.23"/>
    <n v="3439.79"/>
    <n v="2695.44"/>
    <x v="0"/>
    <x v="0"/>
    <n v="5"/>
  </r>
  <r>
    <s v="ORD-2025-10392"/>
    <d v="2025-02-14T00:00:00"/>
    <d v="2025-02-14T00:00:00"/>
    <s v="CUST-2267"/>
    <s v="Diya Patel"/>
    <s v="Consumer"/>
    <x v="2"/>
    <s v="Karnataka"/>
    <s v="Bengaluru"/>
    <s v="Office Supplies"/>
    <s v="Storage"/>
    <x v="390"/>
    <s v="First Class"/>
    <n v="1"/>
    <n v="714.43"/>
    <n v="0"/>
    <n v="714.43"/>
    <n v="565.44000000000005"/>
    <n v="148.99"/>
    <x v="0"/>
    <x v="0"/>
    <n v="0"/>
  </r>
  <r>
    <s v="ORD-2024-10393"/>
    <d v="2024-02-19T00:00:00"/>
    <d v="2024-02-22T00:00:00"/>
    <s v="CUST-6866"/>
    <s v="Aditi Sen"/>
    <s v="Small Business"/>
    <x v="2"/>
    <s v="Kerala"/>
    <s v="Kochi"/>
    <s v="Furniture"/>
    <s v="Furnishings"/>
    <x v="391"/>
    <s v="Same Day"/>
    <n v="9"/>
    <n v="4053.01"/>
    <n v="0"/>
    <n v="36477.089999999997"/>
    <n v="24525.48"/>
    <n v="11951.61"/>
    <x v="0"/>
    <x v="0"/>
    <n v="3"/>
  </r>
  <r>
    <s v="ORD-2024-10394"/>
    <d v="2024-08-23T00:00:00"/>
    <d v="2024-08-29T00:00:00"/>
    <s v="CUST-3160"/>
    <s v="Mira Das"/>
    <s v="Corporate"/>
    <x v="0"/>
    <s v="Uttar Pradesh"/>
    <s v="Noida"/>
    <s v="Office Supplies"/>
    <s v="Labels"/>
    <x v="392"/>
    <s v="Same Day"/>
    <n v="2"/>
    <n v="1936.91"/>
    <n v="0.05"/>
    <n v="3680.13"/>
    <n v="2967.46"/>
    <n v="712.67"/>
    <x v="0"/>
    <x v="0"/>
    <n v="6"/>
  </r>
  <r>
    <s v="ORD-2024-10395"/>
    <d v="2024-03-04T00:00:00"/>
    <d v="2024-04-04T00:00:00"/>
    <s v="CUST-8444"/>
    <s v="Kabir Singh"/>
    <s v="Consumer"/>
    <x v="3"/>
    <s v="Maharashtra"/>
    <s v="Mumbai"/>
    <s v="Furniture"/>
    <s v="Furnishings"/>
    <x v="393"/>
    <s v="First Class"/>
    <n v="7"/>
    <n v="3945.21"/>
    <n v="0"/>
    <n v="27616.47"/>
    <n v="21225.26"/>
    <n v="6391.21"/>
    <x v="0"/>
    <x v="0"/>
    <n v="31"/>
  </r>
  <r>
    <s v="ORD-2024-10396"/>
    <d v="2024-06-06T00:00:00"/>
    <d v="2024-06-07T00:00:00"/>
    <s v="CUST-4765"/>
    <s v="Rahul Verma"/>
    <s v="Home Office"/>
    <x v="2"/>
    <s v="Tamil Nadu"/>
    <s v="Chennai"/>
    <s v="Furniture"/>
    <s v="Tables"/>
    <x v="394"/>
    <s v="Same Day"/>
    <n v="7"/>
    <n v="861.91"/>
    <n v="0.05"/>
    <n v="5731.7"/>
    <n v="4115.5600000000004"/>
    <n v="1616.14"/>
    <x v="0"/>
    <x v="0"/>
    <n v="1"/>
  </r>
  <r>
    <s v="ORD-2025-10397"/>
    <d v="2025-04-14T00:00:00"/>
    <d v="2025-04-22T00:00:00"/>
    <s v="CUST-2280"/>
    <s v="Aditi Sen"/>
    <s v="Small Business"/>
    <x v="2"/>
    <s v="Karnataka"/>
    <s v="Bengaluru"/>
    <s v="Technology"/>
    <s v="Machines"/>
    <x v="395"/>
    <s v="Standard Class"/>
    <n v="2"/>
    <n v="638.73"/>
    <n v="0.05"/>
    <n v="1213.5899999999999"/>
    <n v="956.22"/>
    <n v="257.37"/>
    <x v="0"/>
    <x v="0"/>
    <n v="8"/>
  </r>
  <r>
    <s v="ORD-2025-10398"/>
    <d v="2025-06-09T00:00:00"/>
    <d v="2025-06-10T00:00:00"/>
    <s v="CUST-3177"/>
    <s v="Sneha Kapoor"/>
    <s v="Small Business"/>
    <x v="0"/>
    <s v="Uttar Pradesh"/>
    <s v="Noida"/>
    <s v="Furniture"/>
    <s v="Tables"/>
    <x v="396"/>
    <s v="Second Class"/>
    <n v="2"/>
    <n v="1731.88"/>
    <n v="0"/>
    <n v="3463.76"/>
    <n v="2143.7399999999998"/>
    <n v="1320.02"/>
    <x v="0"/>
    <x v="0"/>
    <n v="1"/>
  </r>
  <r>
    <s v="ORD-2024-10399"/>
    <d v="2024-07-19T00:00:00"/>
    <d v="2024-07-26T00:00:00"/>
    <s v="CUST-4718"/>
    <s v="Vikram Iyer"/>
    <s v="Corporate"/>
    <x v="0"/>
    <s v="Punjab"/>
    <s v="Ludhiana"/>
    <s v="Technology"/>
    <s v="Machines"/>
    <x v="397"/>
    <s v="Same Day"/>
    <n v="2"/>
    <n v="1263.6500000000001"/>
    <n v="0.2"/>
    <n v="2021.84"/>
    <n v="1355.22"/>
    <n v="666.62"/>
    <x v="0"/>
    <x v="0"/>
    <n v="7"/>
  </r>
  <r>
    <s v="ORD-2025-10400"/>
    <d v="2025-04-24T00:00:00"/>
    <d v="2025-04-29T00:00:00"/>
    <s v="CUST-5647"/>
    <s v="Diya Patel"/>
    <s v="Small Business"/>
    <x v="2"/>
    <s v="Andhra Pradesh"/>
    <s v="Vijayawada"/>
    <s v="Office Supplies"/>
    <s v="Paper"/>
    <x v="398"/>
    <s v="Same Day"/>
    <n v="1"/>
    <n v="4358.5"/>
    <n v="0.25"/>
    <n v="3268.88"/>
    <n v="1993.74"/>
    <n v="1275.1400000000001"/>
    <x v="0"/>
    <x v="0"/>
    <n v="5"/>
  </r>
  <r>
    <s v="ORD-2025-10401"/>
    <d v="2025-06-06T00:00:00"/>
    <d v="2025-06-11T00:00:00"/>
    <s v="CUST-7150"/>
    <s v="Sneha Kapoor"/>
    <s v="Small Business"/>
    <x v="0"/>
    <s v="Uttar Pradesh"/>
    <s v="Noida"/>
    <s v="Office Supplies"/>
    <s v="Paper"/>
    <x v="399"/>
    <s v="Same Day"/>
    <n v="7"/>
    <n v="878.09"/>
    <n v="-0.1"/>
    <n v="5839.3"/>
    <n v="4877.38"/>
    <n v="961.92"/>
    <x v="0"/>
    <x v="0"/>
    <n v="5"/>
  </r>
  <r>
    <s v="ORD-2025-10402"/>
    <d v="2025-03-09T00:00:00"/>
    <d v="2025-03-16T00:00:00"/>
    <s v="CUST-6694"/>
    <s v="Arjun Bose"/>
    <s v="Small Business"/>
    <x v="1"/>
    <s v="Jharkhand"/>
    <s v="Ranchi"/>
    <s v="Furniture"/>
    <s v="Tables"/>
    <x v="400"/>
    <s v="Same Day"/>
    <n v="3"/>
    <n v="2625.85"/>
    <n v="0"/>
    <n v="7877.55"/>
    <n v="5562.77"/>
    <n v="2314.7800000000002"/>
    <x v="0"/>
    <x v="0"/>
    <n v="7"/>
  </r>
  <r>
    <s v="ORD-2024-10403"/>
    <d v="2024-03-22T00:00:00"/>
    <d v="2024-03-22T00:00:00"/>
    <s v="CUST-7680"/>
    <s v="Priya Menon"/>
    <s v="Small Business"/>
    <x v="2"/>
    <s v="Karnataka"/>
    <s v="Bengaluru"/>
    <s v="Furniture"/>
    <s v="Tables"/>
    <x v="401"/>
    <s v="Unknown"/>
    <n v="3"/>
    <n v="1365.26"/>
    <n v="0"/>
    <n v="4095.78"/>
    <n v="2807.77"/>
    <n v="1288.01"/>
    <x v="0"/>
    <x v="0"/>
    <n v="0"/>
  </r>
  <r>
    <s v="ORD-2024-10404"/>
    <d v="2024-09-30T00:00:00"/>
    <d v="2024-04-10T00:00:00"/>
    <s v="CUST-2700"/>
    <s v="Arjun Bose"/>
    <s v="Small Business"/>
    <x v="2"/>
    <s v="Kerala"/>
    <s v="Kochi"/>
    <s v="Office Supplies"/>
    <s v="Paper"/>
    <x v="402"/>
    <s v="Same Day"/>
    <n v="5"/>
    <n v="3512.25"/>
    <n v="0.05"/>
    <n v="16683.189999999999"/>
    <n v="10301.16"/>
    <n v="6382.03"/>
    <x v="0"/>
    <x v="2"/>
    <n v="-173"/>
  </r>
  <r>
    <s v="ORD-2024-10405"/>
    <d v="2024-01-27T00:00:00"/>
    <d v="2024-02-03T00:00:00"/>
    <s v="CUST-2904"/>
    <s v="Aditi Sen"/>
    <s v="Corporate"/>
    <x v="3"/>
    <s v="Rajasthan"/>
    <s v="Udaipur"/>
    <s v="Furniture"/>
    <s v="Chairs"/>
    <x v="403"/>
    <s v="Same Day"/>
    <n v="3"/>
    <n v="359.61"/>
    <n v="0"/>
    <n v="1078.83"/>
    <n v="926.35"/>
    <n v="152.47999999999999"/>
    <x v="0"/>
    <x v="0"/>
    <n v="7"/>
  </r>
  <r>
    <s v="ORD-2024-10406"/>
    <d v="2024-09-23T00:00:00"/>
    <d v="2024-09-24T00:00:00"/>
    <s v="CUST-9961"/>
    <s v="Aditi Sen"/>
    <s v="Home Office"/>
    <x v="3"/>
    <s v="Gujarat"/>
    <s v="Ahmedabad"/>
    <s v="Furniture"/>
    <s v="Bookcases"/>
    <x v="404"/>
    <s v="Unknown"/>
    <n v="7"/>
    <n v="3878.01"/>
    <n v="0.1"/>
    <n v="24431.46"/>
    <n v="18202.36"/>
    <n v="6229.1"/>
    <x v="0"/>
    <x v="0"/>
    <n v="1"/>
  </r>
  <r>
    <s v="ORD-2025-10407"/>
    <d v="2025-02-25T00:00:00"/>
    <d v="2025-02-25T00:00:00"/>
    <s v="CUST-9909"/>
    <s v="Kabir Singh"/>
    <s v="Small Business"/>
    <x v="3"/>
    <s v="Goa"/>
    <s v="Panaji"/>
    <s v="Furniture"/>
    <s v="Furnishings"/>
    <x v="405"/>
    <s v="Standard Class"/>
    <n v="2"/>
    <n v="3924.2"/>
    <n v="0.25"/>
    <n v="5886.3"/>
    <n v="3621.76"/>
    <n v="2264.54"/>
    <x v="2"/>
    <x v="2"/>
    <n v="0"/>
  </r>
  <r>
    <s v="ORD-2024-10408"/>
    <d v="2024-05-12T00:00:00"/>
    <d v="2024-05-13T00:00:00"/>
    <s v="CUST-8520"/>
    <s v="Rahul Verma"/>
    <s v="Corporate"/>
    <x v="3"/>
    <s v="Goa"/>
    <s v="Panaji"/>
    <s v="Office Supplies"/>
    <s v="Labels"/>
    <x v="406"/>
    <s v="Second Class"/>
    <n v="3"/>
    <n v="2644.55"/>
    <n v="0"/>
    <n v="7933.65"/>
    <n v="5698.42"/>
    <n v="2235.23"/>
    <x v="0"/>
    <x v="0"/>
    <n v="1"/>
  </r>
  <r>
    <s v="ORD-2025-10409"/>
    <d v="2025-08-01T00:00:00"/>
    <d v="2025-08-03T00:00:00"/>
    <s v="CUST-5036"/>
    <s v="Sneha Kapoor"/>
    <s v="Consumer"/>
    <x v="3"/>
    <s v="Maharashtra"/>
    <s v="Mumbai"/>
    <s v="Furniture"/>
    <s v="Chairs"/>
    <x v="407"/>
    <s v="First Class"/>
    <n v="4"/>
    <n v="1773.46"/>
    <n v="0"/>
    <n v="7093.84"/>
    <n v="4587.49"/>
    <n v="2506.35"/>
    <x v="3"/>
    <x v="2"/>
    <n v="2"/>
  </r>
  <r>
    <s v="ORD-2025-10410"/>
    <d v="2025-02-13T00:00:00"/>
    <d v="2025-02-15T00:00:00"/>
    <s v="CUST-7721"/>
    <s v="Karan Malhotra"/>
    <s v="Consumer"/>
    <x v="1"/>
    <s v="Assam"/>
    <s v="Guwahati"/>
    <s v="Technology"/>
    <s v="Accessories"/>
    <x v="408"/>
    <s v="Same Day"/>
    <n v="1"/>
    <n v="3025.46"/>
    <n v="0.25"/>
    <n v="2269.1"/>
    <n v="1593.59"/>
    <n v="675.51"/>
    <x v="1"/>
    <x v="2"/>
    <n v="2"/>
  </r>
  <r>
    <s v="ORD-2024-10411"/>
    <d v="2024-04-12T00:00:00"/>
    <d v="2024-04-20T00:00:00"/>
    <s v="CUST-9495"/>
    <s v="Diya Patel"/>
    <s v="Consumer"/>
    <x v="3"/>
    <s v="Goa"/>
    <s v="Panaji"/>
    <s v="Furniture"/>
    <s v="Tables"/>
    <x v="409"/>
    <s v="First Class"/>
    <n v="9"/>
    <n v="1302.6099999999999"/>
    <n v="0.2"/>
    <n v="9378.7900000000009"/>
    <n v="6774.48"/>
    <n v="2604.31"/>
    <x v="0"/>
    <x v="0"/>
    <n v="8"/>
  </r>
  <r>
    <s v="ORD-2025-10412"/>
    <d v="2025-08-23T00:00:00"/>
    <d v="2025-08-28T00:00:00"/>
    <s v="CUST-2855"/>
    <s v="Arjun Bose"/>
    <s v="Home Office"/>
    <x v="3"/>
    <s v="Rajasthan"/>
    <s v="Udaipur"/>
    <s v="Furniture"/>
    <s v="Tables"/>
    <x v="410"/>
    <s v="First Class"/>
    <n v="1"/>
    <n v="4167.8100000000004"/>
    <n v="0.2"/>
    <n v="3334.25"/>
    <n v="2768.77"/>
    <n v="565.48"/>
    <x v="3"/>
    <x v="2"/>
    <n v="5"/>
  </r>
  <r>
    <s v="ORD-2024-10413"/>
    <d v="2024-01-22T00:00:00"/>
    <d v="2024-01-30T00:00:00"/>
    <s v="CUST-4329"/>
    <s v="Isha Nair"/>
    <s v="Corporate"/>
    <x v="2"/>
    <s v="Karnataka"/>
    <s v="Bengaluru"/>
    <s v="Furniture"/>
    <s v="Chairs"/>
    <x v="411"/>
    <s v="Same Day"/>
    <n v="1"/>
    <n v="2111.39"/>
    <n v="0.25"/>
    <n v="1583.54"/>
    <n v="1014.19"/>
    <n v="569.35"/>
    <x v="0"/>
    <x v="0"/>
    <n v="8"/>
  </r>
  <r>
    <s v="ORD-2025-10414"/>
    <d v="2025-08-13T00:00:00"/>
    <d v="2025-08-17T00:00:00"/>
    <s v="CUST-5094"/>
    <s v="Neha Gupta"/>
    <s v="Home Office"/>
    <x v="3"/>
    <s v="Madhya Pradesh"/>
    <s v="Indore"/>
    <s v="Technology"/>
    <s v="Accessories"/>
    <x v="412"/>
    <s v="Second Class"/>
    <n v="8"/>
    <n v="1918.23"/>
    <n v="0"/>
    <n v="15345.84"/>
    <n v="10735.33"/>
    <n v="4610.51"/>
    <x v="2"/>
    <x v="1"/>
    <n v="4"/>
  </r>
  <r>
    <s v="ORD-2024-10415"/>
    <d v="2024-08-29T00:00:00"/>
    <d v="2024-08-30T00:00:00"/>
    <s v="CUST-4194"/>
    <s v="Arjun Bose"/>
    <s v="Home Office"/>
    <x v="1"/>
    <s v="Assam"/>
    <s v="Guwahati"/>
    <s v="Office Supplies"/>
    <s v="Storage"/>
    <x v="413"/>
    <s v="First Class"/>
    <n v="4"/>
    <n v="2484.08"/>
    <n v="0.05"/>
    <n v="9439.5"/>
    <n v="5519.39"/>
    <n v="3920.11"/>
    <x v="0"/>
    <x v="0"/>
    <n v="1"/>
  </r>
  <r>
    <s v="ORD-2024-10416"/>
    <d v="2024-01-25T00:00:00"/>
    <d v="2024-01-27T00:00:00"/>
    <s v="CUST-7087"/>
    <s v="Aarav Sharma"/>
    <s v="Corporate"/>
    <x v="2"/>
    <s v="Karnataka"/>
    <s v="Bengaluru"/>
    <s v="Office Supplies"/>
    <s v="Storage"/>
    <x v="414"/>
    <s v="Same Day"/>
    <n v="7"/>
    <n v="1727.26"/>
    <n v="0.15"/>
    <n v="10277.200000000001"/>
    <n v="7906.5"/>
    <n v="2370.6999999999998"/>
    <x v="0"/>
    <x v="2"/>
    <n v="2"/>
  </r>
  <r>
    <s v="ORD-2025-10417"/>
    <d v="2025-01-08T00:00:00"/>
    <d v="2025-01-16T00:00:00"/>
    <s v="CUST-7608"/>
    <s v="Neha Gupta"/>
    <s v="Consumer"/>
    <x v="2"/>
    <s v="Telangana"/>
    <s v="Hyderabad"/>
    <s v="Furniture"/>
    <s v="Furnishings"/>
    <x v="415"/>
    <s v="First Class"/>
    <n v="8"/>
    <n v="638.95000000000005"/>
    <n v="0.25"/>
    <n v="3833.7"/>
    <n v="2886.35"/>
    <n v="947.35"/>
    <x v="0"/>
    <x v="0"/>
    <n v="8"/>
  </r>
  <r>
    <s v="ORD-2025-10418"/>
    <d v="2025-01-29T00:00:00"/>
    <d v="2025-02-05T00:00:00"/>
    <s v="CUST-5269"/>
    <s v="Mira Das"/>
    <s v="Consumer"/>
    <x v="3"/>
    <s v="Gujarat"/>
    <s v="Ahmedabad"/>
    <s v="Office Supplies"/>
    <s v="Art"/>
    <x v="416"/>
    <s v="First Class"/>
    <n v="6"/>
    <n v="3863"/>
    <n v="0.2"/>
    <n v="18542.400000000001"/>
    <n v="11193.75"/>
    <n v="7348.65"/>
    <x v="0"/>
    <x v="0"/>
    <n v="7"/>
  </r>
  <r>
    <s v="ORD-2024-10419"/>
    <d v="2024-11-09T00:00:00"/>
    <d v="2024-11-17T00:00:00"/>
    <s v="CUST-7925"/>
    <s v="Sneha Kapoor"/>
    <s v="Corporate"/>
    <x v="1"/>
    <s v="Odisha"/>
    <s v="Bhubaneswar"/>
    <s v="Technology"/>
    <s v="Copiers"/>
    <x v="417"/>
    <s v="Standard Class"/>
    <n v="6"/>
    <n v="3660.4"/>
    <n v="0"/>
    <n v="21962.400000000001"/>
    <n v="15331.99"/>
    <n v="6630.41"/>
    <x v="3"/>
    <x v="1"/>
    <n v="8"/>
  </r>
  <r>
    <s v="ORD-2025-10420"/>
    <d v="2025-09-26T00:00:00"/>
    <d v="2025-09-30T00:00:00"/>
    <s v="CUST-6552"/>
    <s v="Sneha Kapoor"/>
    <s v="Home Office"/>
    <x v="0"/>
    <s v="Haryana"/>
    <s v="Gurugram"/>
    <s v="Technology"/>
    <s v="Phones"/>
    <x v="418"/>
    <s v="Same Day"/>
    <n v="2"/>
    <n v="688.83"/>
    <n v="0.05"/>
    <n v="1308.78"/>
    <n v="843"/>
    <n v="465.78"/>
    <x v="0"/>
    <x v="0"/>
    <n v="4"/>
  </r>
  <r>
    <s v="ORD-2025-10421"/>
    <d v="2025-03-18T00:00:00"/>
    <d v="2025-03-19T00:00:00"/>
    <s v="CUST-7131"/>
    <s v="Isha Nair"/>
    <s v="Corporate"/>
    <x v="2"/>
    <s v="Tamil Nadu"/>
    <s v="Chennai"/>
    <s v="Technology"/>
    <s v="Machines"/>
    <x v="419"/>
    <s v="Standard Class"/>
    <n v="2"/>
    <n v="1209.99"/>
    <n v="0.25"/>
    <n v="1814.99"/>
    <n v="1120.06"/>
    <n v="694.93"/>
    <x v="2"/>
    <x v="1"/>
    <n v="1"/>
  </r>
  <r>
    <s v="ORD-2025-10422"/>
    <d v="2025-06-14T00:00:00"/>
    <d v="2025-06-19T00:00:00"/>
    <s v="CUST-2779"/>
    <s v="Rohan Mehta"/>
    <s v="Small Business"/>
    <x v="0"/>
    <s v="Delhi"/>
    <s v="New Delhi"/>
    <s v="Office Supplies"/>
    <s v="Binders"/>
    <x v="420"/>
    <s v="Same Day"/>
    <n v="3"/>
    <n v="1037.45"/>
    <n v="0.2"/>
    <n v="2489.88"/>
    <n v="1707.52"/>
    <n v="782.36"/>
    <x v="2"/>
    <x v="2"/>
    <n v="5"/>
  </r>
  <r>
    <s v="ORD-2025-10423"/>
    <d v="2025-09-03T00:00:00"/>
    <d v="2025-09-06T00:00:00"/>
    <s v="CUST-6077"/>
    <s v="Kabir Singh"/>
    <s v="Consumer"/>
    <x v="3"/>
    <s v="Madhya Pradesh"/>
    <s v="Indore"/>
    <s v="Technology"/>
    <s v="Copiers"/>
    <x v="421"/>
    <s v="Same Day"/>
    <n v="7"/>
    <n v="688.85"/>
    <n v="0.15"/>
    <n v="4098.66"/>
    <n v="2678.06"/>
    <n v="1420.6"/>
    <x v="0"/>
    <x v="0"/>
    <n v="3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x v="422"/>
    <s v="First Class"/>
    <n v="9"/>
    <n v="3779.31"/>
    <n v="0.2"/>
    <n v="27211.03"/>
    <n v="17940.43"/>
    <n v="9270.6"/>
    <x v="0"/>
    <x v="0"/>
    <n v="7"/>
  </r>
  <r>
    <s v="ORD-2024-10425"/>
    <d v="2024-06-26T00:00:00"/>
    <d v="2024-06-29T00:00:00"/>
    <s v="CUST-8904"/>
    <s v="Neha Gupta"/>
    <s v="Corporate"/>
    <x v="0"/>
    <s v="Punjab"/>
    <s v="Ludhiana"/>
    <s v="Technology"/>
    <s v="Phones"/>
    <x v="423"/>
    <s v="Standard Class"/>
    <n v="8"/>
    <n v="804.52"/>
    <n v="0"/>
    <n v="6436.16"/>
    <n v="4263.83"/>
    <n v="2172.33"/>
    <x v="0"/>
    <x v="0"/>
    <n v="3"/>
  </r>
  <r>
    <s v="ORD-2024-10426"/>
    <d v="2024-09-26T00:00:00"/>
    <d v="2024-09-27T00:00:00"/>
    <s v="CUST-9586"/>
    <s v="Isha Nair"/>
    <s v="Home Office"/>
    <x v="0"/>
    <s v="Delhi"/>
    <s v="New Delhi"/>
    <s v="Office Supplies"/>
    <s v="Labels"/>
    <x v="424"/>
    <s v="First Class"/>
    <n v="2"/>
    <n v="1065.69"/>
    <n v="0.1"/>
    <n v="1918.24"/>
    <n v="1373.52"/>
    <n v="544.72"/>
    <x v="1"/>
    <x v="1"/>
    <n v="1"/>
  </r>
  <r>
    <s v="ORD-2024-10427"/>
    <d v="2024-06-30T00:00:00"/>
    <d v="2024-01-07T00:00:00"/>
    <s v="CUST-5431"/>
    <s v="Aditi Sen"/>
    <s v="Consumer"/>
    <x v="0"/>
    <s v="Haryana"/>
    <s v="Gurugram"/>
    <s v="Technology"/>
    <s v="Copiers"/>
    <x v="425"/>
    <s v="Same Day"/>
    <n v="8"/>
    <n v="3756.66"/>
    <n v="0.1"/>
    <n v="27047.95"/>
    <n v="18431.330000000002"/>
    <n v="8616.6200000000008"/>
    <x v="0"/>
    <x v="0"/>
    <n v="-175"/>
  </r>
  <r>
    <s v="ORD-2025-10428"/>
    <d v="2025-04-22T00:00:00"/>
    <d v="2025-04-24T00:00:00"/>
    <s v="CUST-8843"/>
    <s v="Isha Nair"/>
    <s v="Corporate"/>
    <x v="4"/>
    <s v="Jharkhand"/>
    <s v="Ranchi"/>
    <s v="Technology"/>
    <s v="Accessories"/>
    <x v="426"/>
    <s v="Standard Class"/>
    <n v="9"/>
    <n v="2939.44"/>
    <n v="0"/>
    <n v="26454.959999999999"/>
    <n v="17630.25"/>
    <n v="8824.7099999999991"/>
    <x v="0"/>
    <x v="0"/>
    <n v="2"/>
  </r>
  <r>
    <s v="ORD-2025-10429"/>
    <d v="2025-03-15T00:00:00"/>
    <d v="2025-03-22T00:00:00"/>
    <s v="CUST-7626"/>
    <s v="Karan Malhotra"/>
    <s v="Small Business"/>
    <x v="1"/>
    <s v="West Bengal"/>
    <s v="Kolkata"/>
    <s v="Technology"/>
    <s v="Phones"/>
    <x v="427"/>
    <s v="Same Day"/>
    <n v="2"/>
    <n v="1235.93"/>
    <n v="0.25"/>
    <n v="1853.89"/>
    <n v="1101.23"/>
    <n v="752.66"/>
    <x v="2"/>
    <x v="1"/>
    <n v="7"/>
  </r>
  <r>
    <s v="ORD-2025-10430"/>
    <d v="2025-03-01T00:00:00"/>
    <d v="2025-08-03T00:00:00"/>
    <s v="CUST-8562"/>
    <s v="Neha Gupta"/>
    <s v="Home Office"/>
    <x v="0"/>
    <s v="Rajasthan"/>
    <s v="Jaipur"/>
    <s v="Technology"/>
    <s v="Copiers"/>
    <x v="428"/>
    <s v="Same Day"/>
    <n v="8"/>
    <n v="2943.1"/>
    <n v="0.25"/>
    <n v="17658.599999999999"/>
    <n v="13842.48"/>
    <n v="3816.12"/>
    <x v="0"/>
    <x v="0"/>
    <n v="155"/>
  </r>
  <r>
    <s v="ORD-2024-10431"/>
    <d v="2024-08-30T00:00:00"/>
    <d v="2024-02-09T00:00:00"/>
    <s v="CUST-2732"/>
    <s v="Neha Gupta"/>
    <s v="Small Business"/>
    <x v="0"/>
    <s v="Haryana"/>
    <s v="Gurugram"/>
    <s v="Office Supplies"/>
    <s v="Paper"/>
    <x v="429"/>
    <s v="Second Class"/>
    <n v="1"/>
    <n v="4320.84"/>
    <n v="0.15"/>
    <n v="3672.71"/>
    <n v="2714.23"/>
    <n v="763.38"/>
    <x v="0"/>
    <x v="0"/>
    <n v="-203"/>
  </r>
  <r>
    <s v="ORD-2024-10432"/>
    <d v="2024-02-10T00:00:00"/>
    <d v="2024-02-13T00:00:00"/>
    <s v="CUST-3989"/>
    <s v="Karan Malhotra"/>
    <s v="Home Office"/>
    <x v="3"/>
    <s v="Goa"/>
    <s v="Panaji"/>
    <s v="Technology"/>
    <s v="Machines"/>
    <x v="430"/>
    <s v="Same Day"/>
    <n v="2"/>
    <n v="4118.45"/>
    <n v="0.25"/>
    <n v="6177.67"/>
    <n v="4520.75"/>
    <n v="1656.92"/>
    <x v="0"/>
    <x v="0"/>
    <n v="3"/>
  </r>
  <r>
    <s v="ORD-2024-10433"/>
    <d v="2024-08-29T00:00:00"/>
    <d v="2024-02-09T00:00:00"/>
    <s v="CUST-3522"/>
    <s v="Priya Menon"/>
    <s v="Small Business"/>
    <x v="3"/>
    <s v="Maharashtra"/>
    <s v="Mumbai"/>
    <s v="Furniture"/>
    <s v="Bookcases"/>
    <x v="431"/>
    <s v="Standard Class"/>
    <n v="6"/>
    <n v="172.82"/>
    <n v="0.05"/>
    <n v="985.07"/>
    <n v="844.48"/>
    <n v="140.59"/>
    <x v="0"/>
    <x v="0"/>
    <n v="-202"/>
  </r>
  <r>
    <s v="ORD-2024-10434"/>
    <d v="2024-04-19T00:00:00"/>
    <d v="2024-04-20T00:00:00"/>
    <s v="CUST-7066"/>
    <s v="Priya Menon"/>
    <s v="Corporate"/>
    <x v="2"/>
    <s v="Kerala"/>
    <s v="Kochi"/>
    <s v="Office Supplies"/>
    <s v="Art"/>
    <x v="432"/>
    <s v="Second Class"/>
    <n v="4"/>
    <n v="1540.22"/>
    <n v="0"/>
    <n v="6160.88"/>
    <n v="4938.7"/>
    <n v="1222.18"/>
    <x v="1"/>
    <x v="2"/>
    <n v="1"/>
  </r>
  <r>
    <s v="ORD-2025-10435"/>
    <d v="2025-04-11T00:00:00"/>
    <d v="2025-04-15T00:00:00"/>
    <s v="CUST-2351"/>
    <s v="Mira Das"/>
    <s v="Home Office"/>
    <x v="0"/>
    <s v="Uttar Pradesh"/>
    <s v="Noida"/>
    <s v="Technology"/>
    <s v="Accessories"/>
    <x v="433"/>
    <s v="Second Class"/>
    <n v="5"/>
    <n v="652.78"/>
    <n v="0"/>
    <n v="3263.9"/>
    <n v="2068.44"/>
    <n v="1195.46"/>
    <x v="0"/>
    <x v="0"/>
    <n v="4"/>
  </r>
  <r>
    <s v="ORD-2025-10436"/>
    <d v="2025-04-12T00:00:00"/>
    <d v="2025-04-20T00:00:00"/>
    <s v="CUST-7291"/>
    <s v="Kabir Singh"/>
    <s v="Home Office"/>
    <x v="0"/>
    <s v="Delhi"/>
    <s v="New Delhi"/>
    <s v="Technology"/>
    <s v="Machines"/>
    <x v="434"/>
    <s v="Standard Class"/>
    <n v="1"/>
    <n v="2737.71"/>
    <n v="0.15"/>
    <n v="2327.0500000000002"/>
    <n v="1919.42"/>
    <n v="407.63"/>
    <x v="0"/>
    <x v="1"/>
    <n v="8"/>
  </r>
  <r>
    <s v="ORD-2024-10437"/>
    <d v="2024-06-16T00:00:00"/>
    <d v="2024-06-21T00:00:00"/>
    <s v="CUST-4492"/>
    <s v="Neha Gupta"/>
    <s v="Consumer"/>
    <x v="2"/>
    <s v="Kerala"/>
    <s v="Kochi"/>
    <s v="Furniture"/>
    <s v="Furnishings"/>
    <x v="435"/>
    <s v="Same Day"/>
    <n v="6"/>
    <n v="1156.78"/>
    <n v="0.05"/>
    <n v="6593.65"/>
    <n v="4359.3900000000003"/>
    <n v="2234.2600000000002"/>
    <x v="0"/>
    <x v="2"/>
    <n v="5"/>
  </r>
  <r>
    <s v="ORD-2024-10438"/>
    <d v="2024-02-15T00:00:00"/>
    <d v="2024-02-18T00:00:00"/>
    <s v="CUST-5029"/>
    <s v="Aditi Sen"/>
    <s v="Small Business"/>
    <x v="2"/>
    <s v="Kerala"/>
    <s v="Kochi"/>
    <s v="Technology"/>
    <s v="Accessories"/>
    <x v="436"/>
    <s v="Same Day"/>
    <n v="8"/>
    <n v="379.82"/>
    <n v="0.05"/>
    <n v="2886.63"/>
    <n v="1588.23"/>
    <n v="1298.4000000000001"/>
    <x v="3"/>
    <x v="2"/>
    <n v="3"/>
  </r>
  <r>
    <s v="ORD-2025-10439"/>
    <d v="2025-05-07T00:00:00"/>
    <d v="2025-05-05T00:00:00"/>
    <s v="CUST-7252"/>
    <s v="Neha Gupta"/>
    <s v="Corporate"/>
    <x v="1"/>
    <s v="Jharkhand"/>
    <s v="Ranchi"/>
    <s v="Technology"/>
    <s v="Phones"/>
    <x v="437"/>
    <s v="Standard Class"/>
    <n v="1"/>
    <n v="2266.4699999999998"/>
    <n v="0.2"/>
    <n v="1813.18"/>
    <n v="1363.64"/>
    <n v="449.54"/>
    <x v="0"/>
    <x v="0"/>
    <n v="-2"/>
  </r>
  <r>
    <s v="ORD-2025-10440"/>
    <d v="2025-06-30T00:00:00"/>
    <d v="2025-07-03T00:00:00"/>
    <s v="CUST-7346"/>
    <s v="Aarav Sharma"/>
    <s v="Home Office"/>
    <x v="3"/>
    <s v="Goa"/>
    <s v="Panaji"/>
    <s v="Office Supplies"/>
    <s v="Storage"/>
    <x v="438"/>
    <s v="Same Day"/>
    <n v="5"/>
    <n v="665.25"/>
    <n v="0"/>
    <n v="3326.25"/>
    <n v="2689.36"/>
    <n v="636.89"/>
    <x v="1"/>
    <x v="2"/>
    <n v="3"/>
  </r>
  <r>
    <s v="ORD-2024-10441"/>
    <d v="2024-04-02T00:00:00"/>
    <d v="2024-04-08T00:00:00"/>
    <s v="CUST-9039"/>
    <s v="Vikram Iyer"/>
    <s v="Corporate"/>
    <x v="1"/>
    <s v="Odisha"/>
    <s v="Bhubaneswar"/>
    <s v="Technology"/>
    <s v="Machines"/>
    <x v="439"/>
    <s v="Second Class"/>
    <n v="6"/>
    <n v="3722.84"/>
    <n v="0.2"/>
    <n v="17869.63"/>
    <n v="12163.8"/>
    <n v="5705.83"/>
    <x v="0"/>
    <x v="0"/>
    <n v="6"/>
  </r>
  <r>
    <s v="ORD-2024-10442"/>
    <d v="2024-03-10T00:00:00"/>
    <d v="2024-10-03T00:00:00"/>
    <s v="CUST-3975"/>
    <s v="Karan Malhotra"/>
    <s v="Consumer"/>
    <x v="1"/>
    <s v="Bihar"/>
    <s v="Patna"/>
    <s v="Furniture"/>
    <s v="Bookcases"/>
    <x v="440"/>
    <s v="Standard Class"/>
    <n v="6"/>
    <n v="4217.49"/>
    <n v="0"/>
    <n v="25304.94"/>
    <n v="20771.95"/>
    <n v="4532.99"/>
    <x v="0"/>
    <x v="1"/>
    <n v="207"/>
  </r>
  <r>
    <s v="ORD-2025-10443"/>
    <d v="2025-01-12T00:00:00"/>
    <d v="2025-01-19T00:00:00"/>
    <s v="CUST-6588"/>
    <s v="Aarav Sharma"/>
    <s v="Consumer"/>
    <x v="1"/>
    <s v="Jharkhand"/>
    <s v="Ranchi"/>
    <s v="Furniture"/>
    <s v="Tables"/>
    <x v="441"/>
    <s v="First Class"/>
    <n v="1"/>
    <n v="1842.31"/>
    <n v="0"/>
    <n v="1842.31"/>
    <n v="1019.17"/>
    <n v="823.14"/>
    <x v="0"/>
    <x v="0"/>
    <n v="7"/>
  </r>
  <r>
    <s v="ORD-2024-10444"/>
    <d v="2024-04-04T00:00:00"/>
    <d v="2024-04-07T00:00:00"/>
    <s v="CUST-2207"/>
    <s v="Rohan Mehta"/>
    <s v="Home Office"/>
    <x v="1"/>
    <s v="Odisha"/>
    <s v="Bhubaneswar"/>
    <s v="Furniture"/>
    <s v="Furnishings"/>
    <x v="442"/>
    <s v="First Class"/>
    <n v="1"/>
    <n v="3683.75"/>
    <n v="0.1"/>
    <n v="3315.38"/>
    <n v="2347.6799999999998"/>
    <n v="967.7"/>
    <x v="0"/>
    <x v="0"/>
    <n v="3"/>
  </r>
  <r>
    <s v="ORD-2025-10445"/>
    <d v="2025-08-12T00:00:00"/>
    <d v="2025-08-16T00:00:00"/>
    <s v="CUST-4475"/>
    <s v="Ananya Rao"/>
    <s v="Consumer"/>
    <x v="1"/>
    <s v="Assam"/>
    <s v="Guwahati"/>
    <s v="Technology"/>
    <s v="Accessories"/>
    <x v="443"/>
    <s v="Same Day"/>
    <n v="9"/>
    <n v="2379.2399999999998"/>
    <n v="0.05"/>
    <n v="20342.5"/>
    <n v="12407.51"/>
    <n v="7934.99"/>
    <x v="0"/>
    <x v="0"/>
    <n v="4"/>
  </r>
  <r>
    <s v="ORD-2024-10446"/>
    <d v="2024-05-09T00:00:00"/>
    <d v="2024-05-05T00:00:00"/>
    <s v="CUST-1351"/>
    <s v="Arjun Bose"/>
    <s v="Consumer"/>
    <x v="1"/>
    <s v="Assam"/>
    <s v="Guwahati"/>
    <s v="Furniture"/>
    <s v="Bookcases"/>
    <x v="444"/>
    <s v="Same Day"/>
    <n v="2"/>
    <n v="2111.23"/>
    <n v="0.2"/>
    <n v="3377.97"/>
    <n v="2496.29"/>
    <n v="881.68"/>
    <x v="0"/>
    <x v="0"/>
    <n v="-4"/>
  </r>
  <r>
    <s v="ORD-2025-10447"/>
    <d v="2025-09-18T00:00:00"/>
    <d v="2025-09-19T00:00:00"/>
    <s v="CUST-9295"/>
    <s v="Sneha Kapoor"/>
    <s v="Home Office"/>
    <x v="2"/>
    <s v="Andhra Pradesh"/>
    <s v="Vijayawada"/>
    <s v="Office Supplies"/>
    <s v="Storage"/>
    <x v="445"/>
    <s v="Same Day"/>
    <n v="8"/>
    <n v="4242.51"/>
    <n v="0"/>
    <n v="33940.080000000002"/>
    <n v="23754.19"/>
    <n v="10185.89"/>
    <x v="0"/>
    <x v="0"/>
    <n v="1"/>
  </r>
  <r>
    <s v="ORD-2025-10448"/>
    <d v="2025-10-08T00:00:00"/>
    <d v="2025-08-10T00:00:00"/>
    <s v="CUST-3614"/>
    <s v="Rohan Mehta"/>
    <s v="Home Office"/>
    <x v="2"/>
    <s v="Telangana"/>
    <s v="Hyderabad"/>
    <s v="Furniture"/>
    <s v="Bookcases"/>
    <x v="446"/>
    <s v="Standard Class"/>
    <n v="6"/>
    <n v="4288.7"/>
    <n v="0.15"/>
    <n v="21872.37"/>
    <n v="13829.5"/>
    <n v="8042.87"/>
    <x v="2"/>
    <x v="2"/>
    <n v="-59"/>
  </r>
  <r>
    <s v="ORD-2024-10449"/>
    <d v="2024-01-15T00:00:00"/>
    <d v="2024-01-18T00:00:00"/>
    <s v="CUST-1932"/>
    <s v="Mira Das"/>
    <s v="Small Business"/>
    <x v="2"/>
    <s v="Andhra Pradesh"/>
    <s v="Vijayawada"/>
    <s v="Furniture"/>
    <s v="Chairs"/>
    <x v="447"/>
    <s v="First Class"/>
    <n v="2"/>
    <n v="201.21"/>
    <n v="0.15"/>
    <n v="342.06"/>
    <n v="244.57"/>
    <n v="97.49"/>
    <x v="0"/>
    <x v="0"/>
    <n v="3"/>
  </r>
  <r>
    <s v="ORD-2024-10450"/>
    <d v="2024-06-06T00:00:00"/>
    <d v="2024-06-13T00:00:00"/>
    <s v="CUST-5094"/>
    <s v="Aditi Sen"/>
    <s v="Corporate"/>
    <x v="1"/>
    <s v="Assam"/>
    <s v="Guwahati"/>
    <s v="Technology"/>
    <s v="Machines"/>
    <x v="448"/>
    <s v="Second Class"/>
    <n v="6"/>
    <n v="3270.36"/>
    <n v="0"/>
    <n v="19622.16"/>
    <n v="14271.27"/>
    <n v="5350.89"/>
    <x v="0"/>
    <x v="0"/>
    <n v="7"/>
  </r>
  <r>
    <s v="ORD-2025-10451"/>
    <d v="2025-06-12T00:00:00"/>
    <d v="2025-06-19T00:00:00"/>
    <s v="CUST-8672"/>
    <s v="Ananya Rao"/>
    <s v="Corporate"/>
    <x v="0"/>
    <s v="Delhi"/>
    <s v="New Delhi"/>
    <s v="Furniture"/>
    <s v="Chairs"/>
    <x v="449"/>
    <s v="Standard Class"/>
    <n v="9"/>
    <n v="2278.5700000000002"/>
    <n v="0.25"/>
    <n v="15380.35"/>
    <n v="9907.3700000000008"/>
    <n v="5472.98"/>
    <x v="0"/>
    <x v="0"/>
    <n v="7"/>
  </r>
  <r>
    <s v="ORD-2024-10452"/>
    <d v="2024-03-24T00:00:00"/>
    <d v="2024-03-26T00:00:00"/>
    <s v="CUST-3907"/>
    <s v="Rohan Mehta"/>
    <s v="Small Business"/>
    <x v="0"/>
    <s v="Haryana"/>
    <s v="Gurugram"/>
    <s v="Office Supplies"/>
    <s v="Paper"/>
    <x v="450"/>
    <s v="Second Class"/>
    <n v="8"/>
    <n v="1917.64"/>
    <n v="0.15"/>
    <n v="13039.95"/>
    <n v="11127.82"/>
    <n v="1912.13"/>
    <x v="0"/>
    <x v="1"/>
    <n v="2"/>
  </r>
  <r>
    <s v="ORD-2024-10453"/>
    <d v="2024-10-05T00:00:00"/>
    <d v="2024-05-16T00:00:00"/>
    <s v="CUST-8796"/>
    <s v="Diya Patel"/>
    <s v="Home Office"/>
    <x v="1"/>
    <s v="Jharkhand"/>
    <s v="Ranchi"/>
    <s v="Technology"/>
    <s v="Accessories"/>
    <x v="451"/>
    <s v="Second Class"/>
    <n v="6"/>
    <n v="2013.33"/>
    <n v="0.2"/>
    <n v="9663.98"/>
    <n v="5628.93"/>
    <n v="4035.05"/>
    <x v="0"/>
    <x v="0"/>
    <n v="-142"/>
  </r>
  <r>
    <s v="ORD-2025-10454"/>
    <d v="2025-05-03T00:00:00"/>
    <d v="2025-05-11T00:00:00"/>
    <s v="CUST-2317"/>
    <s v="Rohan Mehta"/>
    <s v="Small Business"/>
    <x v="3"/>
    <s v="Madhya Pradesh"/>
    <s v="Indore"/>
    <s v="Office Supplies"/>
    <s v="Labels"/>
    <x v="452"/>
    <s v="Same Day"/>
    <n v="5"/>
    <n v="1483.52"/>
    <n v="0"/>
    <n v="7417.6"/>
    <n v="4955.8599999999997"/>
    <n v="2461.7399999999998"/>
    <x v="0"/>
    <x v="0"/>
    <n v="8"/>
  </r>
  <r>
    <s v="ORD-2025-10455"/>
    <d v="2025-03-23T00:00:00"/>
    <d v="2025-03-28T00:00:00"/>
    <s v="CUST-8643"/>
    <s v="Vikram Iyer"/>
    <s v="Small Business"/>
    <x v="0"/>
    <s v="Rajasthan"/>
    <s v="Jaipur"/>
    <s v="Furniture"/>
    <s v="Furnishings"/>
    <x v="453"/>
    <s v="Standard Class"/>
    <n v="9"/>
    <n v="3298"/>
    <n v="0.15"/>
    <n v="25229.7"/>
    <n v="20170.43"/>
    <n v="5059.2700000000004"/>
    <x v="0"/>
    <x v="0"/>
    <n v="5"/>
  </r>
  <r>
    <s v="ORD-2024-10456"/>
    <d v="2024-07-18T00:00:00"/>
    <d v="2024-07-22T00:00:00"/>
    <s v="CUST-1800"/>
    <s v="Neha Gupta"/>
    <s v="Small Business"/>
    <x v="2"/>
    <s v="Telangana"/>
    <s v="Hyderabad"/>
    <s v="Office Supplies"/>
    <s v="Art"/>
    <x v="454"/>
    <s v="Standard Class"/>
    <n v="4"/>
    <n v="808.77"/>
    <n v="0"/>
    <n v="3235.08"/>
    <n v="1848.6"/>
    <n v="1386.48"/>
    <x v="0"/>
    <x v="0"/>
    <n v="4"/>
  </r>
  <r>
    <s v="ORD-2024-10457"/>
    <d v="2024-02-20T00:00:00"/>
    <d v="2024-02-20T00:00:00"/>
    <s v="CUST-7688"/>
    <s v="Neha Gupta"/>
    <s v="Corporate"/>
    <x v="0"/>
    <s v="Uttar Pradesh"/>
    <s v="Noida"/>
    <s v="Technology"/>
    <s v="Accessories"/>
    <x v="455"/>
    <s v="Same Day"/>
    <n v="5"/>
    <n v="2604.91"/>
    <n v="0.15"/>
    <n v="11070.87"/>
    <n v="6623.61"/>
    <n v="4447.26"/>
    <x v="0"/>
    <x v="2"/>
    <n v="0"/>
  </r>
  <r>
    <s v="ORD-2024-10458"/>
    <d v="2024-05-04T00:00:00"/>
    <d v="2024-05-04T00:00:00"/>
    <s v="CUST-4957"/>
    <s v="Mira Das"/>
    <s v="Small Business"/>
    <x v="3"/>
    <s v="Goa"/>
    <s v="Panaji"/>
    <s v="Furniture"/>
    <s v="Tables"/>
    <x v="456"/>
    <s v="Standard Class"/>
    <n v="7"/>
    <n v="2851.51"/>
    <n v="0"/>
    <n v="19960.57"/>
    <n v="16603.599999999999"/>
    <n v="3356.97"/>
    <x v="0"/>
    <x v="0"/>
    <n v="0"/>
  </r>
  <r>
    <s v="ORD-2024-10459"/>
    <d v="2024-02-10T00:00:00"/>
    <d v="2024-02-11T00:00:00"/>
    <s v="CUST-1263"/>
    <s v="Karan Malhotra"/>
    <s v="Corporate"/>
    <x v="0"/>
    <s v="Rajasthan"/>
    <s v="Jaipur"/>
    <s v="Technology"/>
    <s v="Phones"/>
    <x v="457"/>
    <s v="Second Class"/>
    <n v="3"/>
    <n v="3183.72"/>
    <n v="0.1"/>
    <n v="8596.0400000000009"/>
    <n v="5378.16"/>
    <n v="3217.88"/>
    <x v="0"/>
    <x v="0"/>
    <n v="1"/>
  </r>
  <r>
    <s v="ORD-2024-10460"/>
    <d v="2024-03-28T00:00:00"/>
    <d v="2024-04-04T00:00:00"/>
    <s v="CUST-4745"/>
    <s v="Ananya Rao"/>
    <s v="Home Office"/>
    <x v="3"/>
    <s v="Goa"/>
    <s v="Panaji"/>
    <s v="Office Supplies"/>
    <s v="Paper"/>
    <x v="458"/>
    <s v="First Class"/>
    <n v="3"/>
    <n v="1150.92"/>
    <n v="0"/>
    <n v="3452.76"/>
    <n v="2077.96"/>
    <n v="1374.8"/>
    <x v="0"/>
    <x v="0"/>
    <n v="7"/>
  </r>
  <r>
    <s v="ORD-2025-10461"/>
    <d v="2025-09-30T00:00:00"/>
    <d v="2025-10-06T00:00:00"/>
    <s v="CUST-5551"/>
    <s v="Aarav Sharma"/>
    <s v="Corporate"/>
    <x v="4"/>
    <s v="Rajasthan"/>
    <s v="Jaipur"/>
    <s v="Technology"/>
    <s v="Copiers"/>
    <x v="459"/>
    <s v="Second Class"/>
    <n v="9"/>
    <n v="1359.88"/>
    <n v="0.05"/>
    <n v="11626.97"/>
    <n v="7394.07"/>
    <n v="4232.8999999999996"/>
    <x v="0"/>
    <x v="0"/>
    <n v="6"/>
  </r>
  <r>
    <s v="ORD-2025-10462"/>
    <d v="2025-05-25T00:00:00"/>
    <d v="2025-05-26T00:00:00"/>
    <s v="CUST-3659"/>
    <s v="Neha Gupta"/>
    <s v="Corporate"/>
    <x v="2"/>
    <s v="Andhra Pradesh"/>
    <s v="Vijayawada"/>
    <s v="Office Supplies"/>
    <s v="Paper"/>
    <x v="460"/>
    <s v="Standard Class"/>
    <n v="3"/>
    <n v="3378.15"/>
    <n v="0.15"/>
    <n v="8614.2800000000007"/>
    <n v="7052.08"/>
    <n v="1562.2"/>
    <x v="0"/>
    <x v="0"/>
    <n v="1"/>
  </r>
  <r>
    <s v="ORD-2024-10463"/>
    <d v="2024-09-23T00:00:00"/>
    <d v="2024-09-25T00:00:00"/>
    <s v="CUST-6594"/>
    <s v="Aarav Sharma"/>
    <s v="Home Office"/>
    <x v="0"/>
    <s v="Delhi"/>
    <s v="New Delhi"/>
    <s v="Office Supplies"/>
    <s v="Binders"/>
    <x v="461"/>
    <s v="First Class"/>
    <n v="2"/>
    <n v="1275.1400000000001"/>
    <n v="0.2"/>
    <n v="2040.22"/>
    <n v="1395.71"/>
    <n v="644.51"/>
    <x v="0"/>
    <x v="0"/>
    <n v="2"/>
  </r>
  <r>
    <s v="ORD-2025-10464"/>
    <d v="2025-07-02T00:00:00"/>
    <d v="2025-02-08T00:00:00"/>
    <s v="CUST-2626"/>
    <s v="Arjun Bose"/>
    <s v="Corporate"/>
    <x v="3"/>
    <s v="Madhya Pradesh"/>
    <s v="Indore"/>
    <s v="Technology"/>
    <s v="Phones"/>
    <x v="462"/>
    <s v="Standard Class"/>
    <n v="4"/>
    <n v="889.5"/>
    <n v="0.2"/>
    <n v="2846.4"/>
    <n v="2132.37"/>
    <n v="714.03"/>
    <x v="0"/>
    <x v="0"/>
    <n v="-144"/>
  </r>
  <r>
    <s v="ORD-2025-10465"/>
    <d v="2025-11-03T00:00:00"/>
    <d v="2025-03-15T00:00:00"/>
    <s v="CUST-7362"/>
    <s v="Arjun Bose"/>
    <s v="Corporate"/>
    <x v="1"/>
    <s v="Bihar"/>
    <s v="Patna"/>
    <s v="Office Supplies"/>
    <s v="Paper"/>
    <x v="463"/>
    <s v="Same Day"/>
    <n v="3"/>
    <n v="3625.08"/>
    <n v="0.05"/>
    <n v="10331.48"/>
    <n v="7131.91"/>
    <n v="3199.57"/>
    <x v="2"/>
    <x v="1"/>
    <n v="-233"/>
  </r>
  <r>
    <s v="ORD-2024-10466"/>
    <d v="2024-01-29T00:00:00"/>
    <d v="2024-02-06T00:00:00"/>
    <s v="CUST-1748"/>
    <s v="Aarav Sharma"/>
    <s v="Small Business"/>
    <x v="3"/>
    <s v="Madhya Pradesh"/>
    <s v="Indore"/>
    <s v="Office Supplies"/>
    <s v="Labels"/>
    <x v="464"/>
    <s v="Standard Class"/>
    <n v="2"/>
    <n v="1258.9000000000001"/>
    <n v="0"/>
    <n v="2517.8000000000002"/>
    <n v="1478.54"/>
    <n v="1039.26"/>
    <x v="0"/>
    <x v="0"/>
    <n v="8"/>
  </r>
  <r>
    <s v="ORD-2024-10467"/>
    <d v="2024-04-01T00:00:00"/>
    <d v="2024-01-08T00:00:00"/>
    <s v="CUST-2725"/>
    <s v="Mira Das"/>
    <s v="Small Business"/>
    <x v="1"/>
    <s v="Bihar"/>
    <s v="Patna"/>
    <s v="Technology"/>
    <s v="Accessories"/>
    <x v="465"/>
    <s v="Same Day"/>
    <n v="9"/>
    <n v="1591.96"/>
    <n v="0.2"/>
    <n v="11462.11"/>
    <n v="7105.48"/>
    <n v="4356.63"/>
    <x v="0"/>
    <x v="0"/>
    <n v="-84"/>
  </r>
  <r>
    <s v="ORD-2024-10468"/>
    <d v="2024-08-20T00:00:00"/>
    <d v="2024-08-21T00:00:00"/>
    <s v="CUST-9470"/>
    <s v="Aditi Sen"/>
    <s v="Corporate"/>
    <x v="1"/>
    <s v="Odisha"/>
    <s v="Bhubaneswar"/>
    <s v="Technology"/>
    <s v="Copiers"/>
    <x v="466"/>
    <s v="First Class"/>
    <n v="5"/>
    <n v="4288.33"/>
    <n v="0.1"/>
    <n v="19297.490000000002"/>
    <n v="15451.66"/>
    <n v="3845.83"/>
    <x v="1"/>
    <x v="1"/>
    <n v="1"/>
  </r>
  <r>
    <s v="ORD-2025-10469"/>
    <d v="2025-01-09T00:00:00"/>
    <d v="2025-01-07T00:00:00"/>
    <s v="CUST-4176"/>
    <s v="Aarav Sharma"/>
    <s v="Home Office"/>
    <x v="1"/>
    <s v="West Bengal"/>
    <s v="Kolkata"/>
    <s v="Office Supplies"/>
    <s v="Binders"/>
    <x v="467"/>
    <s v="Second Class"/>
    <n v="3"/>
    <n v="2188.33"/>
    <n v="0"/>
    <n v="6564.99"/>
    <n v="5407.24"/>
    <n v="1157.75"/>
    <x v="0"/>
    <x v="0"/>
    <n v="-2"/>
  </r>
  <r>
    <s v="ORD-2024-10470"/>
    <d v="2024-01-19T00:00:00"/>
    <d v="2024-01-25T00:00:00"/>
    <s v="CUST-3448"/>
    <s v="Aditi Sen"/>
    <s v="Corporate"/>
    <x v="3"/>
    <s v="Goa"/>
    <s v="Panaji"/>
    <s v="Technology"/>
    <s v="Copiers"/>
    <x v="468"/>
    <s v="First Class"/>
    <n v="3"/>
    <n v="1041.6600000000001"/>
    <n v="0.1"/>
    <n v="2812.48"/>
    <n v="2282.12"/>
    <n v="530.36"/>
    <x v="0"/>
    <x v="0"/>
    <n v="6"/>
  </r>
  <r>
    <s v="ORD-2024-10471"/>
    <d v="2024-07-28T00:00:00"/>
    <d v="2024-07-31T00:00:00"/>
    <s v="CUST-4970"/>
    <s v="Aditi Sen"/>
    <s v="Consumer"/>
    <x v="0"/>
    <s v="Rajasthan"/>
    <s v="Jaipur"/>
    <s v="Furniture"/>
    <s v="Tables"/>
    <x v="469"/>
    <s v="Same Day"/>
    <n v="2"/>
    <n v="4424.78"/>
    <n v="0.2"/>
    <n v="7079.65"/>
    <n v="4465.91"/>
    <n v="2613.7399999999998"/>
    <x v="0"/>
    <x v="0"/>
    <n v="3"/>
  </r>
  <r>
    <s v="ORD-2024-10472"/>
    <d v="2024-11-02T00:00:00"/>
    <d v="2024-02-15T00:00:00"/>
    <s v="CUST-6147"/>
    <s v="Kabir Singh"/>
    <s v="Consumer"/>
    <x v="2"/>
    <s v="Telangana"/>
    <s v="Hyderabad"/>
    <s v="Office Supplies"/>
    <s v="Binders"/>
    <x v="470"/>
    <s v="Standard Class"/>
    <n v="3"/>
    <n v="3019.14"/>
    <n v="0.25"/>
    <n v="6793.07"/>
    <n v="4985.22"/>
    <n v="1807.85"/>
    <x v="0"/>
    <x v="0"/>
    <n v="-261"/>
  </r>
  <r>
    <s v="ORD-2024-10473"/>
    <d v="2024-02-03T00:00:00"/>
    <d v="2024-03-07T00:00:00"/>
    <s v="CUST-7208"/>
    <s v="Rohan Mehta"/>
    <s v="Corporate"/>
    <x v="1"/>
    <s v="Odisha"/>
    <s v="Bhubaneswar"/>
    <s v="Office Supplies"/>
    <s v="Storage"/>
    <x v="471"/>
    <s v="Standard Class"/>
    <n v="7"/>
    <n v="263.45999999999998"/>
    <n v="0"/>
    <n v="1844.22"/>
    <n v="1094.21"/>
    <n v="750.01"/>
    <x v="0"/>
    <x v="0"/>
    <n v="33"/>
  </r>
  <r>
    <s v="ORD-2024-10474"/>
    <d v="2024-11-13T00:00:00"/>
    <d v="2024-11-13T00:00:00"/>
    <s v="CUST-2794"/>
    <s v="Priya Menon"/>
    <s v="Consumer"/>
    <x v="3"/>
    <s v="Goa"/>
    <s v="Panaji"/>
    <s v="Technology"/>
    <s v="Copiers"/>
    <x v="472"/>
    <s v="Standard Class"/>
    <n v="6"/>
    <n v="191.45"/>
    <n v="0.2"/>
    <n v="918.96"/>
    <n v="554.17999999999995"/>
    <n v="364.78"/>
    <x v="0"/>
    <x v="0"/>
    <n v="0"/>
  </r>
  <r>
    <s v="ORD-2024-10475"/>
    <d v="2024-03-06T00:00:00"/>
    <d v="2024-06-10T00:00:00"/>
    <s v="CUST-6249"/>
    <s v="Diya Patel"/>
    <s v="Corporate"/>
    <x v="0"/>
    <s v="Punjab"/>
    <s v="Ludhiana"/>
    <s v="Furniture"/>
    <s v="Furnishings"/>
    <x v="473"/>
    <s v="Standard Class"/>
    <n v="3"/>
    <n v="1633.57"/>
    <n v="0"/>
    <n v="4900.71"/>
    <n v="2713.9"/>
    <n v="2186.81"/>
    <x v="0"/>
    <x v="0"/>
    <n v="96"/>
  </r>
  <r>
    <s v="ORD-2025-10476"/>
    <d v="2025-03-01T00:00:00"/>
    <d v="2025-03-08T00:00:00"/>
    <s v="CUST-5712"/>
    <s v="Vikram Iyer"/>
    <s v="Consumer"/>
    <x v="1"/>
    <s v="West Bengal"/>
    <s v="Kolkata"/>
    <s v="Furniture"/>
    <s v="Chairs"/>
    <x v="474"/>
    <s v="Same Day"/>
    <n v="8"/>
    <n v="3378.82"/>
    <n v="0.25"/>
    <n v="20272.919999999998"/>
    <n v="15873.38"/>
    <n v="4399.54"/>
    <x v="2"/>
    <x v="2"/>
    <n v="7"/>
  </r>
  <r>
    <s v="ORD-2024-10477"/>
    <d v="2024-05-07T00:00:00"/>
    <d v="2024-05-14T00:00:00"/>
    <s v="CUST-3004"/>
    <s v="Sneha Kapoor"/>
    <s v="Small Business"/>
    <x v="0"/>
    <s v="Rajasthan"/>
    <s v="Jaipur"/>
    <s v="Office Supplies"/>
    <s v="Storage"/>
    <x v="475"/>
    <s v="First Class"/>
    <n v="3"/>
    <n v="383.58"/>
    <n v="0.1"/>
    <n v="1035.67"/>
    <n v="595.41999999999996"/>
    <n v="440.25"/>
    <x v="0"/>
    <x v="0"/>
    <n v="7"/>
  </r>
  <r>
    <s v="ORD-2025-10478"/>
    <d v="2025-08-23T00:00:00"/>
    <d v="2025-08-28T00:00:00"/>
    <s v="CUST-6920"/>
    <s v="Vikram Iyer"/>
    <s v="Corporate"/>
    <x v="3"/>
    <s v="Gujarat"/>
    <s v="Ahmedabad"/>
    <s v="Furniture"/>
    <s v="Chairs"/>
    <x v="476"/>
    <s v="Standard Class"/>
    <n v="6"/>
    <n v="2193.23"/>
    <n v="0.1"/>
    <n v="11843.44"/>
    <n v="9356.8799999999992"/>
    <n v="2486.56"/>
    <x v="0"/>
    <x v="1"/>
    <n v="5"/>
  </r>
  <r>
    <s v="ORD-2024-10479"/>
    <d v="2024-06-09T00:00:00"/>
    <d v="2024-06-13T00:00:00"/>
    <s v="CUST-4838"/>
    <s v="Mira Das"/>
    <s v="Home Office"/>
    <x v="4"/>
    <s v="Uttar Pradesh"/>
    <s v="Noida"/>
    <s v="Technology"/>
    <s v="Machines"/>
    <x v="477"/>
    <s v="Same Day"/>
    <n v="7"/>
    <n v="4079.71"/>
    <n v="0.1"/>
    <n v="25702.17"/>
    <n v="14571.48"/>
    <n v="11130.69"/>
    <x v="1"/>
    <x v="2"/>
    <n v="4"/>
  </r>
  <r>
    <s v="ORD-2024-10480"/>
    <d v="2024-02-23T00:00:00"/>
    <d v="2024-02-20T00:00:00"/>
    <s v="CUST-7520"/>
    <s v="Arjun Bose"/>
    <s v="Corporate"/>
    <x v="1"/>
    <s v="Odisha"/>
    <s v="Bhubaneswar"/>
    <s v="Furniture"/>
    <s v="Chairs"/>
    <x v="478"/>
    <s v="Second Class"/>
    <n v="1"/>
    <n v="2202.5500000000002"/>
    <n v="0"/>
    <n v="1651.91"/>
    <n v="1034.57"/>
    <n v="617.34"/>
    <x v="0"/>
    <x v="0"/>
    <n v="-3"/>
  </r>
  <r>
    <s v="ORD-2025-10481"/>
    <d v="2025-01-05T00:00:00"/>
    <d v="2025-01-09T00:00:00"/>
    <s v="CUST-9947"/>
    <s v="Neha Gupta"/>
    <s v="Small Business"/>
    <x v="2"/>
    <s v="Tamil Nadu"/>
    <s v="Chennai"/>
    <s v="Office Supplies"/>
    <s v="Storage"/>
    <x v="479"/>
    <s v="Unknown"/>
    <n v="5"/>
    <n v="905.16"/>
    <n v="0"/>
    <n v="4525.8"/>
    <n v="2714.51"/>
    <n v="1811.29"/>
    <x v="0"/>
    <x v="0"/>
    <n v="4"/>
  </r>
  <r>
    <s v="ORD-2025-10482"/>
    <d v="2025-06-05T00:00:00"/>
    <d v="2025-06-13T00:00:00"/>
    <s v="CUST-4403"/>
    <s v="Isha Nair"/>
    <s v="Consumer"/>
    <x v="0"/>
    <s v="Uttar Pradesh"/>
    <s v="Noida"/>
    <s v="Technology"/>
    <s v="Machines"/>
    <x v="480"/>
    <s v="Same Day"/>
    <n v="4"/>
    <n v="2793.88"/>
    <n v="0.85"/>
    <n v="10616.74"/>
    <n v="6353.59"/>
    <n v="4263.1499999999996"/>
    <x v="0"/>
    <x v="0"/>
    <n v="8"/>
  </r>
  <r>
    <s v="ORD-2024-10483"/>
    <d v="2024-07-22T00:00:00"/>
    <d v="2024-07-22T00:00:00"/>
    <s v="CUST-3583"/>
    <s v="Priya Menon"/>
    <s v="Consumer"/>
    <x v="2"/>
    <s v="Karnataka"/>
    <s v="Bengaluru"/>
    <s v="Technology"/>
    <s v="Accessories"/>
    <x v="481"/>
    <s v="Second Class"/>
    <n v="3"/>
    <n v="1286.22"/>
    <n v="0.25"/>
    <n v="2893.99"/>
    <n v="1856.03"/>
    <n v="1037.96"/>
    <x v="0"/>
    <x v="0"/>
    <n v="0"/>
  </r>
  <r>
    <s v="ORD-2024-10484"/>
    <d v="2024-12-25T00:00:00"/>
    <d v="2024-12-25T00:00:00"/>
    <s v="CUST-9432"/>
    <s v="Mira Das"/>
    <s v="Corporate"/>
    <x v="1"/>
    <s v="Bihar"/>
    <s v="Patna"/>
    <s v="Technology"/>
    <s v="Copiers"/>
    <x v="482"/>
    <s v="Standard Class"/>
    <n v="1"/>
    <n v="829.66"/>
    <n v="0.15"/>
    <n v="705.21"/>
    <n v="438.32"/>
    <n v="266.89"/>
    <x v="0"/>
    <x v="0"/>
    <n v="0"/>
  </r>
  <r>
    <s v="ORD-2024-10485"/>
    <d v="2024-12-28T00:00:00"/>
    <d v="2024-12-31T00:00:00"/>
    <s v="CUST-1801"/>
    <s v="Mira Das"/>
    <s v="Small Business"/>
    <x v="2"/>
    <s v="Andhra Pradesh"/>
    <s v="Vijayawada"/>
    <s v="Furniture"/>
    <s v="Furnishings"/>
    <x v="483"/>
    <s v="First Class"/>
    <n v="6"/>
    <n v="3641.22"/>
    <n v="0.25"/>
    <n v="16385.490000000002"/>
    <n v="13679.24"/>
    <n v="2706.25"/>
    <x v="0"/>
    <x v="0"/>
    <n v="3"/>
  </r>
  <r>
    <s v="ORD-2025-10486"/>
    <d v="2025-01-22T00:00:00"/>
    <d v="2025-01-23T00:00:00"/>
    <s v="CUST-1594"/>
    <s v="Rahul Verma"/>
    <s v="Corporate"/>
    <x v="3"/>
    <s v="Goa"/>
    <s v="Panaji"/>
    <s v="Furniture"/>
    <s v="Bookcases"/>
    <x v="484"/>
    <s v="Standard Class"/>
    <n v="4"/>
    <n v="2555.19"/>
    <n v="0.25"/>
    <n v="7665.57"/>
    <n v="5595.6"/>
    <n v="2069.9699999999998"/>
    <x v="0"/>
    <x v="0"/>
    <n v="1"/>
  </r>
  <r>
    <s v="ORD-2025-10487"/>
    <d v="2025-06-22T00:00:00"/>
    <d v="2025-06-26T00:00:00"/>
    <s v="CUST-8132"/>
    <s v="Rahul Verma"/>
    <s v="Corporate"/>
    <x v="3"/>
    <s v="Goa"/>
    <s v="Panaji"/>
    <s v="Furniture"/>
    <s v="Tables"/>
    <x v="485"/>
    <s v="Standard Class"/>
    <n v="3"/>
    <n v="1946.18"/>
    <n v="0.2"/>
    <n v="4670.83"/>
    <n v="3166.49"/>
    <n v="1504.34"/>
    <x v="0"/>
    <x v="0"/>
    <n v="4"/>
  </r>
  <r>
    <s v="ORD-2025-10488"/>
    <d v="2025-06-10T00:00:00"/>
    <d v="2025-06-17T00:00:00"/>
    <s v="CUST-7685"/>
    <s v="Rahul Verma"/>
    <s v="Corporate"/>
    <x v="2"/>
    <s v="Telangana"/>
    <s v="Hyderabad"/>
    <s v="Furniture"/>
    <s v="Furnishings"/>
    <x v="486"/>
    <s v="Standard Class"/>
    <n v="5"/>
    <n v="1231.0999999999999"/>
    <n v="0"/>
    <n v="6155.5"/>
    <n v="4282.09"/>
    <n v="1873.41"/>
    <x v="1"/>
    <x v="2"/>
    <n v="7"/>
  </r>
  <r>
    <s v="ORD-2024-10489"/>
    <d v="2024-10-14T00:00:00"/>
    <d v="2024-10-20T00:00:00"/>
    <s v="CUST-2183"/>
    <s v="Aditi Sen"/>
    <s v="Small Business"/>
    <x v="0"/>
    <s v="Rajasthan"/>
    <s v="Jaipur"/>
    <s v="Furniture"/>
    <s v="Tables"/>
    <x v="487"/>
    <s v="Same Day"/>
    <n v="7"/>
    <n v="1547.6"/>
    <n v="0.2"/>
    <n v="8666.56"/>
    <n v="5967.44"/>
    <n v="2699.12"/>
    <x v="0"/>
    <x v="0"/>
    <n v="6"/>
  </r>
  <r>
    <s v="ORD-2024-10490"/>
    <d v="2024-02-07T00:00:00"/>
    <d v="2024-02-12T00:00:00"/>
    <s v="CUST-1636"/>
    <s v="Arjun Bose"/>
    <s v="Home Office"/>
    <x v="1"/>
    <s v="West Bengal"/>
    <s v="Kolkata"/>
    <s v="Technology"/>
    <s v="Accessories"/>
    <x v="488"/>
    <s v="Second Class"/>
    <n v="1"/>
    <n v="452.19"/>
    <n v="0.2"/>
    <n v="361.75"/>
    <n v="262.52999999999997"/>
    <n v="99.22"/>
    <x v="0"/>
    <x v="0"/>
    <n v="5"/>
  </r>
  <r>
    <s v="ORD-2024-10491"/>
    <d v="2024-09-16T00:00:00"/>
    <d v="2024-09-19T00:00:00"/>
    <s v="CUST-1350"/>
    <s v="Aditi Sen"/>
    <s v="Consumer"/>
    <x v="3"/>
    <s v="Rajasthan"/>
    <s v="Udaipur"/>
    <s v="Office Supplies"/>
    <s v="Binders"/>
    <x v="489"/>
    <s v="First Class"/>
    <n v="7"/>
    <n v="406.42"/>
    <n v="0.15"/>
    <n v="2418.1999999999998"/>
    <n v="1613.82"/>
    <n v="804.38"/>
    <x v="0"/>
    <x v="0"/>
    <n v="3"/>
  </r>
  <r>
    <s v="ORD-2025-10492"/>
    <d v="2025-04-29T00:00:00"/>
    <d v="2025-04-30T00:00:00"/>
    <s v="CUST-4101"/>
    <s v="Mira Das"/>
    <s v="Corporate"/>
    <x v="2"/>
    <s v="Kerala"/>
    <s v="Kochi"/>
    <s v="Technology"/>
    <s v="Accessories"/>
    <x v="490"/>
    <s v="Standard Class"/>
    <n v="4"/>
    <n v="606.58000000000004"/>
    <n v="0.2"/>
    <n v="1941.06"/>
    <n v="1207.42"/>
    <n v="733.64"/>
    <x v="0"/>
    <x v="0"/>
    <n v="1"/>
  </r>
  <r>
    <s v="ORD-2025-10493"/>
    <d v="2025-06-28T00:00:00"/>
    <d v="2025-07-02T00:00:00"/>
    <s v="CUST-4679"/>
    <s v="Ananya Rao"/>
    <s v="Corporate"/>
    <x v="2"/>
    <s v="Andhra Pradesh"/>
    <s v="Vijayawada"/>
    <s v="Office Supplies"/>
    <s v="Storage"/>
    <x v="491"/>
    <s v="Second Class"/>
    <n v="2"/>
    <n v="2725.44"/>
    <n v="0.25"/>
    <n v="4088.16"/>
    <n v="3205.68"/>
    <n v="882.48"/>
    <x v="0"/>
    <x v="0"/>
    <n v="4"/>
  </r>
  <r>
    <s v="ORD-2025-10494"/>
    <d v="2025-02-13T00:00:00"/>
    <d v="2025-02-13T00:00:00"/>
    <s v="CUST-3765"/>
    <s v="Kabir Singh"/>
    <s v="Corporate"/>
    <x v="1"/>
    <s v="Odisha"/>
    <s v="Bhubaneswar"/>
    <s v="Office Supplies"/>
    <s v="Paper"/>
    <x v="492"/>
    <s v="Second Class"/>
    <n v="7"/>
    <n v="2296.6999999999998"/>
    <n v="0.05"/>
    <n v="15273.05"/>
    <n v="11088.76"/>
    <n v="4184.29"/>
    <x v="0"/>
    <x v="0"/>
    <n v="0"/>
  </r>
  <r>
    <s v="ORD-2024-10495"/>
    <d v="2024-11-14T00:00:00"/>
    <d v="2024-11-22T00:00:00"/>
    <s v="CUST-9056"/>
    <s v="Isha Nair"/>
    <s v="Consumer"/>
    <x v="3"/>
    <s v="Madhya Pradesh"/>
    <s v="Indore"/>
    <s v="Technology"/>
    <s v="Phones"/>
    <x v="493"/>
    <s v="Standard Class"/>
    <n v="3"/>
    <n v="671.68"/>
    <n v="-0.13"/>
    <n v="1712.78"/>
    <n v="1569.38"/>
    <n v="360.66"/>
    <x v="3"/>
    <x v="1"/>
    <n v="8"/>
  </r>
  <r>
    <s v="ORD-2024-10496"/>
    <d v="2024-05-09T00:00:00"/>
    <d v="2024-05-15T00:00:00"/>
    <s v="CUST-9801"/>
    <s v="Mira Das"/>
    <s v="Small Business"/>
    <x v="1"/>
    <s v="Assam"/>
    <s v="Guwahati"/>
    <s v="Technology"/>
    <s v="Phones"/>
    <x v="494"/>
    <s v="Second Class"/>
    <n v="4"/>
    <n v="995.98"/>
    <n v="0.05"/>
    <n v="3784.72"/>
    <n v="2419.2399999999998"/>
    <n v="1365.48"/>
    <x v="1"/>
    <x v="2"/>
    <n v="6"/>
  </r>
  <r>
    <s v="ORD-2025-10497"/>
    <d v="2025-07-04T00:00:00"/>
    <d v="2025-07-06T00:00:00"/>
    <s v="CUST-2038"/>
    <s v="Kabir Singh"/>
    <s v="Small Business"/>
    <x v="1"/>
    <s v="Jharkhand"/>
    <s v="Ranchi"/>
    <s v="Furniture"/>
    <s v="Chairs"/>
    <x v="495"/>
    <s v="Second Class"/>
    <n v="2"/>
    <n v="3686.42"/>
    <n v="0.1"/>
    <n v="6635.56"/>
    <n v="3652.91"/>
    <n v="2982.65"/>
    <x v="0"/>
    <x v="0"/>
    <n v="2"/>
  </r>
  <r>
    <s v="ORD-2024-10498"/>
    <d v="2024-08-29T00:00:00"/>
    <d v="2024-08-29T00:00:00"/>
    <s v="CUST-1567"/>
    <s v="Sneha Kapoor"/>
    <s v="Small Business"/>
    <x v="0"/>
    <s v="Uttar Pradesh"/>
    <s v="Noida"/>
    <s v="Technology"/>
    <s v="Accessories"/>
    <x v="496"/>
    <s v="Second Class"/>
    <n v="1"/>
    <n v="3106.88"/>
    <n v="0.2"/>
    <n v="2485.5"/>
    <n v="2028.43"/>
    <n v="457.07"/>
    <x v="0"/>
    <x v="1"/>
    <n v="0"/>
  </r>
  <r>
    <s v="ORD-2025-10499"/>
    <d v="2025-09-07T00:00:00"/>
    <d v="2025-09-10T00:00:00"/>
    <s v="CUST-1190"/>
    <s v="Karan Malhotra"/>
    <s v="Consumer"/>
    <x v="0"/>
    <s v="Punjab"/>
    <s v="Ludhiana"/>
    <s v="Furniture"/>
    <s v="Chairs"/>
    <x v="497"/>
    <s v="Same Day"/>
    <n v="2"/>
    <n v="447.55"/>
    <n v="0.05"/>
    <n v="850.35"/>
    <n v="600.98"/>
    <n v="249.37"/>
    <x v="1"/>
    <x v="1"/>
    <n v="3"/>
  </r>
  <r>
    <s v="ORD-2024-10500"/>
    <d v="2024-12-22T00:00:00"/>
    <d v="2024-12-26T00:00:00"/>
    <s v="CUST-5604"/>
    <s v="Rahul Verma"/>
    <s v="Home Office"/>
    <x v="0"/>
    <s v="Uttar Pradesh"/>
    <s v="Noida"/>
    <s v="Furniture"/>
    <s v="Chairs"/>
    <x v="498"/>
    <s v="Standard Class"/>
    <n v="9"/>
    <n v="1110.8699999999999"/>
    <n v="0"/>
    <n v="7498.37"/>
    <n v="6059.07"/>
    <n v="1439.3"/>
    <x v="0"/>
    <x v="1"/>
    <n v="4"/>
  </r>
  <r>
    <s v="ORD-2024-10501"/>
    <d v="2024-05-17T00:00:00"/>
    <d v="2024-05-22T00:00:00"/>
    <s v="CUST-7661"/>
    <s v="Sneha Kapoor"/>
    <s v="Consumer"/>
    <x v="2"/>
    <s v="Kerala"/>
    <s v="Kochi"/>
    <s v="Technology"/>
    <s v="Phones"/>
    <x v="499"/>
    <s v="Same Day"/>
    <n v="9"/>
    <n v="3795.99"/>
    <n v="0.85"/>
    <n v="34163.910000000003"/>
    <n v="28577.15"/>
    <n v="5586.76"/>
    <x v="0"/>
    <x v="0"/>
    <n v="5"/>
  </r>
  <r>
    <s v="ORD-2024-10502"/>
    <d v="2024-08-11T00:00:00"/>
    <d v="2024-08-17T00:00:00"/>
    <s v="CUST-3710"/>
    <s v="Neha Gupta"/>
    <s v="Consumer"/>
    <x v="1"/>
    <s v="Jharkhand"/>
    <s v="Ranchi"/>
    <s v="Office Supplies"/>
    <s v="Art"/>
    <x v="500"/>
    <s v="Second Class"/>
    <n v="6"/>
    <n v="3497.54"/>
    <n v="0.15"/>
    <n v="17837.45"/>
    <n v="13627.02"/>
    <n v="4210.43"/>
    <x v="0"/>
    <x v="0"/>
    <n v="6"/>
  </r>
  <r>
    <s v="ORD-2024-10503"/>
    <d v="2024-04-01T00:00:00"/>
    <d v="2024-04-09T00:00:00"/>
    <s v="CUST-1534"/>
    <s v="Priya Menon"/>
    <s v="Small Business"/>
    <x v="1"/>
    <s v="Odisha"/>
    <s v="Bhubaneswar"/>
    <s v="Technology"/>
    <s v="Copiers"/>
    <x v="501"/>
    <s v="Second Class"/>
    <n v="6"/>
    <n v="826.93"/>
    <n v="0.1"/>
    <n v="4465.42"/>
    <n v="3377.1"/>
    <n v="1088.32"/>
    <x v="0"/>
    <x v="0"/>
    <n v="8"/>
  </r>
  <r>
    <s v="ORD-2024-10504"/>
    <d v="2024-09-28T00:00:00"/>
    <d v="2024-10-05T00:00:00"/>
    <s v="CUST-7422"/>
    <s v="Aarav Sharma"/>
    <s v="Consumer"/>
    <x v="2"/>
    <s v="Tamil Nadu"/>
    <s v="Chennai"/>
    <s v="Technology"/>
    <s v="Phones"/>
    <x v="502"/>
    <s v="Standard Class"/>
    <n v="7"/>
    <n v="1681.6"/>
    <n v="0.1"/>
    <n v="10594.08"/>
    <n v="7160.31"/>
    <n v="3433.77"/>
    <x v="0"/>
    <x v="0"/>
    <n v="7"/>
  </r>
  <r>
    <s v="ORD-2025-10505"/>
    <d v="2025-02-12T00:00:00"/>
    <d v="2025-02-17T00:00:00"/>
    <s v="CUST-9693"/>
    <s v="Arjun Bose"/>
    <s v="Corporate"/>
    <x v="3"/>
    <s v="Gujarat"/>
    <s v="Ahmedabad"/>
    <s v="Office Supplies"/>
    <s v="Art"/>
    <x v="503"/>
    <s v="Standard Class"/>
    <n v="4"/>
    <n v="4328.12"/>
    <n v="0"/>
    <n v="17312.48"/>
    <n v="14424.22"/>
    <n v="2888.26"/>
    <x v="0"/>
    <x v="0"/>
    <n v="5"/>
  </r>
  <r>
    <s v="ORD-2024-10506"/>
    <d v="2024-11-09T00:00:00"/>
    <d v="2024-11-14T00:00:00"/>
    <s v="CUST-5458"/>
    <s v="Neha Gupta"/>
    <s v="Corporate"/>
    <x v="3"/>
    <s v="Madhya Pradesh"/>
    <s v="Indore"/>
    <s v="Office Supplies"/>
    <s v="Art"/>
    <x v="504"/>
    <s v="First Class"/>
    <n v="9"/>
    <n v="2438.29"/>
    <n v="0.2"/>
    <n v="17555.689999999999"/>
    <n v="13293.2"/>
    <n v="4262.49"/>
    <x v="0"/>
    <x v="1"/>
    <n v="5"/>
  </r>
  <r>
    <s v="ORD-2024-10507"/>
    <d v="2024-12-15T00:00:00"/>
    <d v="2024-12-15T00:00:00"/>
    <s v="CUST-3011"/>
    <s v="Aarav Sharma"/>
    <s v="Small Business"/>
    <x v="0"/>
    <s v="Punjab"/>
    <s v="Ludhiana"/>
    <s v="Furniture"/>
    <s v="Furnishings"/>
    <x v="505"/>
    <s v="First Class"/>
    <n v="2"/>
    <n v="669.8"/>
    <n v="0.1"/>
    <n v="1205.6400000000001"/>
    <n v="842.07"/>
    <n v="363.57"/>
    <x v="1"/>
    <x v="2"/>
    <n v="0"/>
  </r>
  <r>
    <s v="ORD-2025-10508"/>
    <d v="2025-04-15T00:00:00"/>
    <d v="2025-04-22T00:00:00"/>
    <s v="CUST-1826"/>
    <s v="Isha Nair"/>
    <s v="Small Business"/>
    <x v="0"/>
    <s v="Haryana"/>
    <s v="Gurugram"/>
    <s v="Office Supplies"/>
    <s v="Binders"/>
    <x v="506"/>
    <s v="Same Day"/>
    <n v="4"/>
    <n v="2990.42"/>
    <n v="0.25"/>
    <n v="8971.26"/>
    <n v="6814.35"/>
    <n v="2156.91"/>
    <x v="0"/>
    <x v="0"/>
    <n v="7"/>
  </r>
  <r>
    <s v="ORD-2024-10509"/>
    <d v="2024-03-31T00:00:00"/>
    <d v="2024-07-04T00:00:00"/>
    <s v="CUST-3333"/>
    <s v="Isha Nair"/>
    <s v="Small Business"/>
    <x v="0"/>
    <s v="Haryana"/>
    <s v="Gurugram"/>
    <s v="Technology"/>
    <s v="Machines"/>
    <x v="507"/>
    <s v="Second Class"/>
    <n v="4"/>
    <n v="1831"/>
    <n v="0"/>
    <n v="7324"/>
    <n v="4179.63"/>
    <n v="3144.37"/>
    <x v="0"/>
    <x v="0"/>
    <n v="95"/>
  </r>
  <r>
    <s v="ORD-2025-10510"/>
    <d v="2025-05-12T00:00:00"/>
    <d v="2025-05-14T00:00:00"/>
    <s v="CUST-7901"/>
    <s v="Neha Gupta"/>
    <s v="Consumer"/>
    <x v="3"/>
    <s v="Gujarat"/>
    <s v="Ahmedabad"/>
    <s v="Technology"/>
    <s v="Machines"/>
    <x v="508"/>
    <s v="Same Day"/>
    <n v="8"/>
    <n v="3631.44"/>
    <n v="0.2"/>
    <n v="23241.22"/>
    <n v="17220.900000000001"/>
    <n v="6020.32"/>
    <x v="0"/>
    <x v="0"/>
    <n v="2"/>
  </r>
  <r>
    <s v="ORD-2024-10511"/>
    <d v="2024-10-18T00:00:00"/>
    <d v="2024-10-21T00:00:00"/>
    <s v="CUST-9759"/>
    <s v="Aarav Sharma"/>
    <s v="Consumer"/>
    <x v="2"/>
    <s v="Karnataka"/>
    <s v="Bengaluru"/>
    <s v="Office Supplies"/>
    <s v="Storage"/>
    <x v="509"/>
    <s v="Second Class"/>
    <n v="2"/>
    <n v="4238.51"/>
    <n v="0"/>
    <n v="8477.02"/>
    <n v="6884.96"/>
    <n v="1592.06"/>
    <x v="0"/>
    <x v="0"/>
    <n v="3"/>
  </r>
  <r>
    <s v="ORD-2024-10512"/>
    <d v="2024-10-23T00:00:00"/>
    <d v="2024-10-26T00:00:00"/>
    <s v="CUST-7232"/>
    <s v="Sneha Kapoor"/>
    <s v="Consumer"/>
    <x v="3"/>
    <s v="Madhya Pradesh"/>
    <s v="Indore"/>
    <s v="Furniture"/>
    <s v="Bookcases"/>
    <x v="510"/>
    <s v="Standard Class"/>
    <n v="9"/>
    <n v="544.27"/>
    <n v="0.25"/>
    <n v="3673.82"/>
    <n v="2088.15"/>
    <n v="1585.67"/>
    <x v="0"/>
    <x v="0"/>
    <n v="3"/>
  </r>
  <r>
    <s v="ORD-2025-10513"/>
    <d v="2025-03-02T00:00:00"/>
    <d v="2025-03-03T00:00:00"/>
    <s v="CUST-9943"/>
    <s v="Isha Nair"/>
    <s v="Corporate"/>
    <x v="2"/>
    <s v="Kerala"/>
    <s v="Kochi"/>
    <s v="Office Supplies"/>
    <s v="Labels"/>
    <x v="511"/>
    <s v="Second Class"/>
    <n v="2"/>
    <n v="4031.45"/>
    <n v="0.25"/>
    <n v="6047.17"/>
    <n v="3368.79"/>
    <n v="2678.38"/>
    <x v="0"/>
    <x v="0"/>
    <n v="1"/>
  </r>
  <r>
    <s v="ORD-2025-10514"/>
    <d v="2025-06-27T00:00:00"/>
    <d v="2025-07-02T00:00:00"/>
    <s v="CUST-8993"/>
    <s v="Aarav Sharma"/>
    <s v="Corporate"/>
    <x v="2"/>
    <s v="Kerala"/>
    <s v="Kochi"/>
    <s v="Technology"/>
    <s v="Accessories"/>
    <x v="512"/>
    <s v="First Class"/>
    <n v="6"/>
    <n v="1099.49"/>
    <n v="0.1"/>
    <n v="6212.38"/>
    <n v="4088.46"/>
    <n v="1848.79"/>
    <x v="0"/>
    <x v="0"/>
    <n v="5"/>
  </r>
  <r>
    <s v="ORD-2024-10515"/>
    <d v="2024-11-18T00:00:00"/>
    <d v="2024-11-22T00:00:00"/>
    <s v="CUST-7729"/>
    <s v="Karan Malhotra"/>
    <s v="Home Office"/>
    <x v="2"/>
    <s v="Kerala"/>
    <s v="Kochi"/>
    <s v="Technology"/>
    <s v="Accessories"/>
    <x v="513"/>
    <s v="Standard Class"/>
    <n v="6"/>
    <n v="3872.94"/>
    <n v="0.1"/>
    <n v="20913.88"/>
    <n v="11684.68"/>
    <n v="9229.2000000000007"/>
    <x v="0"/>
    <x v="0"/>
    <n v="4"/>
  </r>
  <r>
    <s v="ORD-2025-10516"/>
    <d v="2025-04-11T00:00:00"/>
    <d v="2025-04-11T00:00:00"/>
    <s v="CUST-9986"/>
    <s v="Rahul Verma"/>
    <s v="Corporate"/>
    <x v="0"/>
    <s v="Delhi"/>
    <s v="New Delhi"/>
    <s v="Office Supplies"/>
    <s v="Paper"/>
    <x v="514"/>
    <s v="Standard Class"/>
    <n v="1"/>
    <n v="4458.49"/>
    <n v="-7.0000000000000007E-2"/>
    <n v="3566.79"/>
    <n v="2083.41"/>
    <n v="1483.38"/>
    <x v="0"/>
    <x v="0"/>
    <n v="0"/>
  </r>
  <r>
    <s v="ORD-2024-10517"/>
    <d v="2024-09-28T00:00:00"/>
    <d v="2024-10-04T00:00:00"/>
    <s v="CUST-2731"/>
    <s v="Kabir Singh"/>
    <s v="Home Office"/>
    <x v="0"/>
    <s v="Delhi"/>
    <s v="New Delhi"/>
    <s v="Technology"/>
    <s v="Copiers"/>
    <x v="515"/>
    <s v="Standard Class"/>
    <n v="1"/>
    <n v="2233.1799999999998"/>
    <n v="0"/>
    <n v="2233.1799999999998"/>
    <n v="1585.82"/>
    <n v="647.36"/>
    <x v="3"/>
    <x v="2"/>
    <n v="6"/>
  </r>
  <r>
    <s v="ORD-2025-10518"/>
    <d v="2025-05-25T00:00:00"/>
    <d v="2025-05-27T00:00:00"/>
    <s v="CUST-4235"/>
    <s v="Rahul Verma"/>
    <s v="Consumer"/>
    <x v="1"/>
    <s v="Odisha"/>
    <s v="Bhubaneswar"/>
    <s v="Furniture"/>
    <s v="Furnishings"/>
    <x v="516"/>
    <s v="Second Class"/>
    <n v="7"/>
    <n v="2123.2800000000002"/>
    <n v="0.2"/>
    <n v="11890.37"/>
    <n v="9234.5300000000007"/>
    <n v="2655.84"/>
    <x v="1"/>
    <x v="2"/>
    <n v="2"/>
  </r>
  <r>
    <s v="ORD-2025-10519"/>
    <d v="2025-04-30T00:00:00"/>
    <d v="2025-04-26T00:00:00"/>
    <s v="CUST-3377"/>
    <s v="Diya Patel"/>
    <s v="Corporate"/>
    <x v="1"/>
    <s v="Odisha"/>
    <s v="Bhubaneswar"/>
    <s v="Furniture"/>
    <s v="Tables"/>
    <x v="517"/>
    <s v="First Class"/>
    <n v="7"/>
    <n v="1604.13"/>
    <n v="0.25"/>
    <n v="8421.68"/>
    <n v="6534.47"/>
    <n v="1887.21"/>
    <x v="0"/>
    <x v="1"/>
    <n v="-4"/>
  </r>
  <r>
    <s v="ORD-2025-10520"/>
    <d v="2025-03-07T00:00:00"/>
    <d v="2025-07-07T00:00:00"/>
    <s v="CUST-3258"/>
    <s v="Priya Menon"/>
    <s v="Consumer"/>
    <x v="0"/>
    <s v="Uttar Pradesh"/>
    <s v="Noida"/>
    <s v="Furniture"/>
    <s v="Tables"/>
    <x v="518"/>
    <s v="Standard Class"/>
    <n v="4"/>
    <n v="4365.21"/>
    <n v="0.2"/>
    <n v="13968.67"/>
    <n v="8857.58"/>
    <n v="5111.09"/>
    <x v="2"/>
    <x v="1"/>
    <n v="122"/>
  </r>
  <r>
    <s v="ORD-2024-10521"/>
    <d v="2024-07-16T00:00:00"/>
    <d v="2024-07-23T00:00:00"/>
    <s v="CUST-2155"/>
    <s v="Aarav Sharma"/>
    <s v="Home Office"/>
    <x v="2"/>
    <s v="Karnataka"/>
    <s v="Bengaluru"/>
    <s v="Technology"/>
    <s v="Machines"/>
    <x v="519"/>
    <s v="Same Day"/>
    <n v="1"/>
    <n v="1695.91"/>
    <n v="0.05"/>
    <n v="1611.11"/>
    <n v="895.15"/>
    <n v="715.96"/>
    <x v="0"/>
    <x v="0"/>
    <n v="7"/>
  </r>
  <r>
    <s v="ORD-2025-10522"/>
    <d v="2025-03-25T00:00:00"/>
    <d v="2025-04-01T00:00:00"/>
    <s v="CUST-8012"/>
    <s v="Diya Patel"/>
    <s v="Consumer"/>
    <x v="0"/>
    <s v="Punjab"/>
    <s v="Ludhiana"/>
    <s v="Office Supplies"/>
    <s v="Labels"/>
    <x v="520"/>
    <s v="Second Class"/>
    <n v="6"/>
    <n v="2192.11"/>
    <n v="0.05"/>
    <n v="12495.03"/>
    <n v="9184.52"/>
    <n v="3310.51"/>
    <x v="0"/>
    <x v="0"/>
    <n v="7"/>
  </r>
  <r>
    <s v="ORD-2025-10523"/>
    <d v="2025-02-28T00:00:00"/>
    <d v="2025-03-08T00:00:00"/>
    <s v="CUST-2917"/>
    <s v="Neha Gupta"/>
    <s v="Small Business"/>
    <x v="1"/>
    <s v="Jharkhand"/>
    <s v="Ranchi"/>
    <s v="Technology"/>
    <s v="Phones"/>
    <x v="521"/>
    <s v="First Class"/>
    <n v="9"/>
    <n v="3670.54"/>
    <n v="0"/>
    <n v="33034.86"/>
    <n v="24539.83"/>
    <n v="8495.0300000000007"/>
    <x v="0"/>
    <x v="0"/>
    <n v="8"/>
  </r>
  <r>
    <s v="ORD-2024-10524"/>
    <d v="2024-02-04T00:00:00"/>
    <d v="2024-04-03T00:00:00"/>
    <s v="CUST-4653"/>
    <s v="Kabir Singh"/>
    <s v="Home Office"/>
    <x v="3"/>
    <s v="Goa"/>
    <s v="Panaji"/>
    <s v="Office Supplies"/>
    <s v="Paper"/>
    <x v="522"/>
    <s v="Second Class"/>
    <n v="2"/>
    <n v="2902.63"/>
    <n v="0"/>
    <n v="5805.26"/>
    <n v="4654.3599999999997"/>
    <n v="1150.9000000000001"/>
    <x v="0"/>
    <x v="2"/>
    <n v="59"/>
  </r>
  <r>
    <s v="ORD-2024-10525"/>
    <d v="2024-11-30T00:00:00"/>
    <d v="2024-12-01T00:00:00"/>
    <s v="CUST-3311"/>
    <s v="Ananya Rao"/>
    <s v="Corporate"/>
    <x v="3"/>
    <s v="Gujarat"/>
    <s v="Ahmedabad"/>
    <s v="Furniture"/>
    <s v="Chairs"/>
    <x v="523"/>
    <s v="First Class"/>
    <n v="9"/>
    <n v="4207.3599999999997"/>
    <n v="0.1"/>
    <n v="34079.620000000003"/>
    <n v="21871.39"/>
    <n v="12208.23"/>
    <x v="0"/>
    <x v="0"/>
    <n v="1"/>
  </r>
  <r>
    <s v="ORD-2024-10526"/>
    <d v="2024-10-17T00:00:00"/>
    <d v="2024-10-17T00:00:00"/>
    <s v="CUST-2924"/>
    <s v="Priya Menon"/>
    <s v="Home Office"/>
    <x v="1"/>
    <s v="West Bengal"/>
    <s v="Kolkata"/>
    <s v="Furniture"/>
    <s v="Chairs"/>
    <x v="524"/>
    <s v="Standard Class"/>
    <n v="5"/>
    <n v="2524.4"/>
    <n v="0.1"/>
    <n v="11359.8"/>
    <n v="7062.44"/>
    <n v="4297.3599999999997"/>
    <x v="0"/>
    <x v="0"/>
    <n v="0"/>
  </r>
  <r>
    <s v="ORD-2025-10527"/>
    <d v="2025-07-18T00:00:00"/>
    <d v="2025-07-21T00:00:00"/>
    <s v="CUST-7198"/>
    <s v="Priya Menon"/>
    <s v="Consumer"/>
    <x v="1"/>
    <s v="Odisha"/>
    <s v="Bhubaneswar"/>
    <s v="Furniture"/>
    <s v="Tables"/>
    <x v="525"/>
    <s v="Second Class"/>
    <n v="4"/>
    <n v="284.04000000000002"/>
    <n v="0"/>
    <n v="908.93"/>
    <n v="572.08000000000004"/>
    <n v="336.85"/>
    <x v="0"/>
    <x v="0"/>
    <n v="3"/>
  </r>
  <r>
    <s v="ORD-2025-10528"/>
    <d v="2025-01-10T00:00:00"/>
    <d v="2025-10-05T00:00:00"/>
    <s v="CUST-3419"/>
    <s v="Aditi Sen"/>
    <s v="Home Office"/>
    <x v="0"/>
    <s v="Haryana"/>
    <s v="Gurugram"/>
    <s v="Office Supplies"/>
    <s v="Paper"/>
    <x v="526"/>
    <s v="First Class"/>
    <n v="5"/>
    <n v="3247.56"/>
    <n v="0.15"/>
    <n v="13802.13"/>
    <n v="10075.93"/>
    <n v="3726.2"/>
    <x v="0"/>
    <x v="0"/>
    <n v="268"/>
  </r>
  <r>
    <s v="ORD-2024-10529"/>
    <d v="2024-10-07T00:00:00"/>
    <d v="2024-09-10T00:00:00"/>
    <s v="CUST-2390"/>
    <s v="Diya Patel"/>
    <s v="Consumer"/>
    <x v="2"/>
    <s v="Tamil Nadu"/>
    <s v="Chennai"/>
    <s v="Office Supplies"/>
    <s v="Binders"/>
    <x v="527"/>
    <s v="Standard Class"/>
    <n v="9"/>
    <n v="3457.09"/>
    <n v="0.05"/>
    <n v="29558.12"/>
    <n v="21302.13"/>
    <n v="8255.99"/>
    <x v="2"/>
    <x v="2"/>
    <n v="-27"/>
  </r>
  <r>
    <s v="ORD-2024-10530"/>
    <d v="2024-02-06T00:00:00"/>
    <d v="2024-02-08T00:00:00"/>
    <s v="CUST-3362"/>
    <s v="Karan Malhotra"/>
    <s v="Consumer"/>
    <x v="1"/>
    <s v="Jharkhand"/>
    <s v="Ranchi"/>
    <s v="Furniture"/>
    <s v="Bookcases"/>
    <x v="528"/>
    <s v="Second Class"/>
    <n v="9"/>
    <n v="1822.25"/>
    <n v="0"/>
    <n v="16400.25"/>
    <n v="12146.96"/>
    <n v="4253.29"/>
    <x v="0"/>
    <x v="0"/>
    <n v="2"/>
  </r>
  <r>
    <s v="ORD-2025-10531"/>
    <d v="2025-05-30T00:00:00"/>
    <d v="2025-06-01T00:00:00"/>
    <s v="CUST-8177"/>
    <s v="Rahul Verma"/>
    <s v="Home Office"/>
    <x v="2"/>
    <s v="Tamil Nadu"/>
    <s v="Chennai"/>
    <s v="Office Supplies"/>
    <s v="Binders"/>
    <x v="529"/>
    <s v="Standard Class"/>
    <n v="9"/>
    <n v="1994.51"/>
    <n v="0.05"/>
    <n v="17053.060000000001"/>
    <n v="10742.38"/>
    <n v="6310.68"/>
    <x v="0"/>
    <x v="0"/>
    <n v="2"/>
  </r>
  <r>
    <s v="ORD-2024-10532"/>
    <d v="2024-08-01T00:00:00"/>
    <d v="2024-08-08T00:00:00"/>
    <s v="CUST-6357"/>
    <s v="Diya Patel"/>
    <s v="Small Business"/>
    <x v="3"/>
    <s v="Maharashtra"/>
    <s v="Mumbai"/>
    <s v="Office Supplies"/>
    <s v="Storage"/>
    <x v="530"/>
    <s v="Unknown"/>
    <n v="1"/>
    <n v="442.97"/>
    <n v="0.1"/>
    <n v="398.67"/>
    <n v="311.66000000000003"/>
    <n v="87.01"/>
    <x v="0"/>
    <x v="0"/>
    <n v="7"/>
  </r>
  <r>
    <s v="ORD-2025-10533"/>
    <d v="2025-10-05T00:00:00"/>
    <d v="2025-10-10T00:00:00"/>
    <s v="CUST-7690"/>
    <s v="Priya Menon"/>
    <s v="Corporate"/>
    <x v="1"/>
    <s v="Assam"/>
    <s v="Guwahati"/>
    <s v="Furniture"/>
    <s v="Tables"/>
    <x v="531"/>
    <s v="Second Class"/>
    <n v="9"/>
    <n v="2089.14"/>
    <n v="0.05"/>
    <n v="17862.150000000001"/>
    <n v="9892.2099999999991"/>
    <n v="7969.94"/>
    <x v="3"/>
    <x v="1"/>
    <n v="5"/>
  </r>
  <r>
    <s v="ORD-2024-10534"/>
    <d v="2024-08-25T00:00:00"/>
    <d v="2024-09-01T00:00:00"/>
    <s v="CUST-4487"/>
    <s v="Isha Nair"/>
    <s v="Home Office"/>
    <x v="0"/>
    <s v="Rajasthan"/>
    <s v="Jaipur"/>
    <s v="Furniture"/>
    <s v="Tables"/>
    <x v="532"/>
    <s v="Same Day"/>
    <n v="6"/>
    <n v="481.3"/>
    <n v="0.25"/>
    <n v="2165.85"/>
    <n v="2124.48"/>
    <n v="430.45"/>
    <x v="0"/>
    <x v="0"/>
    <n v="7"/>
  </r>
  <r>
    <s v="ORD-2025-10535"/>
    <d v="2025-04-27T00:00:00"/>
    <d v="2025-05-05T00:00:00"/>
    <s v="CUST-8204"/>
    <s v="Rohan Mehta"/>
    <s v="Home Office"/>
    <x v="1"/>
    <s v="Bihar"/>
    <s v="Patna"/>
    <s v="Technology"/>
    <s v="Accessories"/>
    <x v="533"/>
    <s v="Second Class"/>
    <n v="4"/>
    <n v="3963.39"/>
    <n v="0.1"/>
    <n v="14268.2"/>
    <n v="11705.3"/>
    <n v="2562.9"/>
    <x v="2"/>
    <x v="2"/>
    <n v="8"/>
  </r>
  <r>
    <s v="ORD-2024-10536"/>
    <d v="2024-05-19T00:00:00"/>
    <d v="2024-05-21T00:00:00"/>
    <s v="CUST-1729"/>
    <s v="Diya Patel"/>
    <s v="Small Business"/>
    <x v="3"/>
    <s v="Maharashtra"/>
    <s v="Mumbai"/>
    <s v="Technology"/>
    <s v="Copiers"/>
    <x v="534"/>
    <s v="First Class"/>
    <n v="3"/>
    <n v="4000.98"/>
    <n v="0.2"/>
    <n v="9602.35"/>
    <n v="7387.57"/>
    <n v="2214.7800000000002"/>
    <x v="0"/>
    <x v="0"/>
    <n v="2"/>
  </r>
  <r>
    <s v="ORD-2025-10537"/>
    <d v="2025-04-10T00:00:00"/>
    <d v="2025-04-17T00:00:00"/>
    <s v="CUST-4269"/>
    <s v="Ananya Rao"/>
    <s v="Small Business"/>
    <x v="3"/>
    <s v="Rajasthan"/>
    <s v="Udaipur"/>
    <s v="Furniture"/>
    <s v="Chairs"/>
    <x v="535"/>
    <s v="First Class"/>
    <n v="7"/>
    <n v="3788.9"/>
    <n v="0.25"/>
    <n v="19891.72"/>
    <n v="12295.76"/>
    <n v="7595.96"/>
    <x v="3"/>
    <x v="1"/>
    <n v="7"/>
  </r>
  <r>
    <s v="ORD-2024-10538"/>
    <d v="2024-01-22T00:00:00"/>
    <d v="2024-01-30T00:00:00"/>
    <s v="CUST-1370"/>
    <s v="Ananya Rao"/>
    <s v="Small Business"/>
    <x v="0"/>
    <s v="Haryana"/>
    <s v="Gurugram"/>
    <s v="Office Supplies"/>
    <s v="Art"/>
    <x v="536"/>
    <s v="Same Day"/>
    <n v="3"/>
    <n v="676.37"/>
    <n v="0.05"/>
    <n v="1927.65"/>
    <n v="1460.6"/>
    <n v="467.05"/>
    <x v="3"/>
    <x v="1"/>
    <n v="8"/>
  </r>
  <r>
    <s v="ORD-2024-10539"/>
    <d v="2024-09-25T00:00:00"/>
    <d v="2024-01-10T00:00:00"/>
    <s v="CUST-5381"/>
    <s v="Diya Patel"/>
    <s v="Small Business"/>
    <x v="1"/>
    <s v="Jharkhand"/>
    <s v="Ranchi"/>
    <s v="Furniture"/>
    <s v="Tables"/>
    <x v="537"/>
    <s v="Second Class"/>
    <n v="9"/>
    <n v="3908.6"/>
    <n v="0.15"/>
    <n v="29900.79"/>
    <n v="24650.67"/>
    <n v="5250.12"/>
    <x v="0"/>
    <x v="0"/>
    <n v="-259"/>
  </r>
  <r>
    <s v="ORD-2025-10540"/>
    <d v="2025-07-04T00:00:00"/>
    <d v="2025-07-04T00:00:00"/>
    <s v="CUST-3694"/>
    <s v="Mira Das"/>
    <s v="Small Business"/>
    <x v="2"/>
    <s v="Tamil Nadu"/>
    <s v="Chennai"/>
    <s v="Furniture"/>
    <s v="Chairs"/>
    <x v="538"/>
    <s v="Standard Class"/>
    <n v="3"/>
    <n v="705.35"/>
    <n v="0.1"/>
    <n v="1904.45"/>
    <n v="1316.54"/>
    <n v="587.91"/>
    <x v="0"/>
    <x v="1"/>
    <n v="0"/>
  </r>
  <r>
    <s v="ORD-2024-10541"/>
    <d v="2024-02-26T00:00:00"/>
    <d v="2024-02-23T00:00:00"/>
    <s v="CUST-7563"/>
    <s v="Kabir Singh"/>
    <s v="Consumer"/>
    <x v="3"/>
    <s v="Gujarat"/>
    <s v="Ahmedabad"/>
    <s v="Furniture"/>
    <s v="Furnishings"/>
    <x v="539"/>
    <s v="Standard Class"/>
    <n v="7"/>
    <n v="3852.07"/>
    <n v="0.2"/>
    <n v="21571.59"/>
    <n v="17118.07"/>
    <n v="4453.5200000000004"/>
    <x v="0"/>
    <x v="0"/>
    <n v="-3"/>
  </r>
  <r>
    <s v="ORD-2025-10542"/>
    <d v="2025-08-07T00:00:00"/>
    <d v="2025-07-09T00:00:00"/>
    <s v="CUST-4188"/>
    <s v="Sneha Kapoor"/>
    <s v="Consumer"/>
    <x v="3"/>
    <s v="Maharashtra"/>
    <s v="Mumbai"/>
    <s v="Technology"/>
    <s v="Copiers"/>
    <x v="540"/>
    <s v="Same Day"/>
    <n v="3"/>
    <n v="2880.56"/>
    <n v="0"/>
    <n v="8641.68"/>
    <n v="5747.09"/>
    <n v="2894.59"/>
    <x v="0"/>
    <x v="2"/>
    <n v="-29"/>
  </r>
  <r>
    <s v="ORD-2024-10543"/>
    <d v="2024-09-17T00:00:00"/>
    <d v="2024-09-23T00:00:00"/>
    <s v="CUST-9376"/>
    <s v="Rahul Verma"/>
    <s v="Home Office"/>
    <x v="2"/>
    <s v="Kerala"/>
    <s v="Kochi"/>
    <s v="Furniture"/>
    <s v="Bookcases"/>
    <x v="541"/>
    <s v="Second Class"/>
    <n v="3"/>
    <n v="4067.62"/>
    <n v="0.2"/>
    <n v="9988.5300000000007"/>
    <n v="8368.24"/>
    <n v="1394.05"/>
    <x v="0"/>
    <x v="1"/>
    <n v="6"/>
  </r>
  <r>
    <s v="ORD-2024-10544"/>
    <d v="2024-07-14T00:00:00"/>
    <d v="2024-07-20T00:00:00"/>
    <s v="CUST-9094"/>
    <s v="Mira Das"/>
    <s v="Consumer"/>
    <x v="1"/>
    <s v="Bihar"/>
    <s v="Patna"/>
    <s v="Technology"/>
    <s v="Copiers"/>
    <x v="542"/>
    <s v="Same Day"/>
    <n v="1"/>
    <n v="492.67"/>
    <n v="0.15"/>
    <n v="418.77"/>
    <n v="313.72000000000003"/>
    <n v="105.05"/>
    <x v="0"/>
    <x v="0"/>
    <n v="6"/>
  </r>
  <r>
    <s v="ORD-2025-10545"/>
    <d v="2025-01-29T00:00:00"/>
    <d v="2025-02-05T00:00:00"/>
    <s v="CUST-2366"/>
    <s v="Ananya Rao"/>
    <s v="Consumer"/>
    <x v="2"/>
    <s v="Kerala"/>
    <s v="Kochi"/>
    <s v="Office Supplies"/>
    <s v="Art"/>
    <x v="543"/>
    <s v="Same Day"/>
    <n v="8"/>
    <n v="3643.62"/>
    <n v="0.25"/>
    <n v="21861.72"/>
    <n v="18464.34"/>
    <n v="3397.38"/>
    <x v="0"/>
    <x v="1"/>
    <n v="7"/>
  </r>
  <r>
    <s v="ORD-2024-10546"/>
    <d v="2024-05-27T00:00:00"/>
    <d v="2024-05-30T00:00:00"/>
    <s v="CUST-7168"/>
    <s v="Kabir Singh"/>
    <s v="Small Business"/>
    <x v="1"/>
    <s v="Jharkhand"/>
    <s v="Ranchi"/>
    <s v="Office Supplies"/>
    <s v="Storage"/>
    <x v="544"/>
    <s v="Same Day"/>
    <n v="7"/>
    <n v="2900.86"/>
    <n v="0.15"/>
    <n v="17260.12"/>
    <n v="13513.51"/>
    <n v="3746.61"/>
    <x v="0"/>
    <x v="0"/>
    <n v="3"/>
  </r>
  <r>
    <s v="ORD-2025-10547"/>
    <d v="2025-08-14T00:00:00"/>
    <d v="2025-08-22T00:00:00"/>
    <s v="CUST-8157"/>
    <s v="Arjun Bose"/>
    <s v="Corporate"/>
    <x v="3"/>
    <s v="Gujarat"/>
    <s v="Ahmedabad"/>
    <s v="Office Supplies"/>
    <s v="Paper"/>
    <x v="545"/>
    <s v="First Class"/>
    <n v="5"/>
    <n v="2567.37"/>
    <n v="0.15"/>
    <n v="10911.32"/>
    <n v="6966.44"/>
    <n v="4395.17"/>
    <x v="0"/>
    <x v="0"/>
    <n v="8"/>
  </r>
  <r>
    <s v="ORD-2024-10548"/>
    <d v="2024-05-16T00:00:00"/>
    <d v="2024-05-23T00:00:00"/>
    <s v="CUST-9146"/>
    <s v="Neha Gupta"/>
    <s v="Small Business"/>
    <x v="0"/>
    <s v="Uttar Pradesh"/>
    <s v="Noida"/>
    <s v="Technology"/>
    <s v="Copiers"/>
    <x v="546"/>
    <s v="Standard Class"/>
    <n v="9"/>
    <n v="3722.09"/>
    <n v="0.1"/>
    <n v="30148.93"/>
    <n v="25155.07"/>
    <n v="4993.8599999999997"/>
    <x v="0"/>
    <x v="0"/>
    <n v="7"/>
  </r>
  <r>
    <s v="ORD-2024-10549"/>
    <d v="2024-05-29T00:00:00"/>
    <d v="2024-05-29T00:00:00"/>
    <s v="CUST-5129"/>
    <s v="Rohan Mehta"/>
    <s v="Corporate"/>
    <x v="1"/>
    <s v="Bihar"/>
    <s v="Patna"/>
    <s v="Furniture"/>
    <s v="Bookcases"/>
    <x v="547"/>
    <s v="Same Day"/>
    <n v="1"/>
    <n v="1072.01"/>
    <n v="0"/>
    <n v="1072.01"/>
    <n v="852.62"/>
    <n v="219.39"/>
    <x v="2"/>
    <x v="1"/>
    <n v="0"/>
  </r>
  <r>
    <s v="ORD-2025-10550"/>
    <d v="2025-10-11T00:00:00"/>
    <d v="2025-10-13T00:00:00"/>
    <s v="CUST-6028"/>
    <s v="Mira Das"/>
    <s v="Corporate"/>
    <x v="2"/>
    <s v="Telangana"/>
    <s v="Hyderabad"/>
    <s v="Office Supplies"/>
    <s v="Art"/>
    <x v="548"/>
    <s v="Second Class"/>
    <n v="3"/>
    <n v="3804.27"/>
    <n v="0.1"/>
    <n v="10271.530000000001"/>
    <n v="8272.24"/>
    <n v="1999.29"/>
    <x v="0"/>
    <x v="0"/>
    <n v="2"/>
  </r>
  <r>
    <s v="ORD-2024-10551"/>
    <d v="2024-02-08T00:00:00"/>
    <d v="2024-08-10T00:00:00"/>
    <s v="CUST-8687"/>
    <s v="Mira Das"/>
    <s v="Home Office"/>
    <x v="1"/>
    <s v="Odisha"/>
    <s v="Bhubaneswar"/>
    <s v="Technology"/>
    <s v="Accessories"/>
    <x v="549"/>
    <s v="Standard Class"/>
    <n v="6"/>
    <n v="2126.44"/>
    <n v="0.2"/>
    <n v="10206.91"/>
    <n v="6764.53"/>
    <n v="3442.38"/>
    <x v="0"/>
    <x v="0"/>
    <n v="184"/>
  </r>
  <r>
    <s v="ORD-2024-10552"/>
    <d v="2024-02-27T00:00:00"/>
    <d v="2024-02-27T00:00:00"/>
    <s v="CUST-8172"/>
    <s v="Sneha Kapoor"/>
    <s v="Consumer"/>
    <x v="1"/>
    <s v="Jharkhand"/>
    <s v="Ranchi"/>
    <s v="Furniture"/>
    <s v="Chairs"/>
    <x v="550"/>
    <s v="Second Class"/>
    <n v="3"/>
    <n v="3148.09"/>
    <n v="0.15"/>
    <n v="8027.63"/>
    <n v="5496.09"/>
    <n v="2531.54"/>
    <x v="0"/>
    <x v="0"/>
    <n v="0"/>
  </r>
  <r>
    <s v="ORD-2025-10553"/>
    <d v="2025-01-24T00:00:00"/>
    <d v="2025-01-30T00:00:00"/>
    <s v="CUST-8861"/>
    <s v="Ananya Rao"/>
    <s v="Corporate"/>
    <x v="1"/>
    <s v="West Bengal"/>
    <s v="Kolkata"/>
    <s v="Technology"/>
    <s v="Copiers"/>
    <x v="551"/>
    <s v="Standard Class"/>
    <n v="8"/>
    <n v="312.52999999999997"/>
    <n v="0.7"/>
    <n v="1875.18"/>
    <n v="1579.17"/>
    <n v="296.01"/>
    <x v="0"/>
    <x v="0"/>
    <n v="6"/>
  </r>
  <r>
    <s v="ORD-2025-10554"/>
    <d v="2025-04-25T00:00:00"/>
    <d v="2025-04-28T00:00:00"/>
    <s v="CUST-9241"/>
    <s v="Aarav Sharma"/>
    <s v="Small Business"/>
    <x v="3"/>
    <s v="Gujarat"/>
    <s v="Ahmedabad"/>
    <s v="Office Supplies"/>
    <s v="Storage"/>
    <x v="552"/>
    <s v="First Class"/>
    <n v="9"/>
    <n v="1294.1099999999999"/>
    <n v="0.25"/>
    <n v="8735.24"/>
    <n v="6620.07"/>
    <n v="2115.17"/>
    <x v="0"/>
    <x v="0"/>
    <n v="3"/>
  </r>
  <r>
    <s v="ORD-2024-10555"/>
    <d v="2024-10-12T00:00:00"/>
    <d v="2024-10-17T00:00:00"/>
    <s v="CUST-2126"/>
    <s v="Arjun Bose"/>
    <s v="Consumer"/>
    <x v="4"/>
    <s v="Jharkhand"/>
    <s v="Ranchi"/>
    <s v="Furniture"/>
    <s v="Furnishings"/>
    <x v="553"/>
    <s v="Standard Class"/>
    <n v="4"/>
    <n v="1071.22"/>
    <n v="0.05"/>
    <n v="4070.64"/>
    <n v="2831.62"/>
    <n v="1239.02"/>
    <x v="0"/>
    <x v="0"/>
    <n v="5"/>
  </r>
  <r>
    <s v="ORD-2025-10556"/>
    <d v="2025-04-02T00:00:00"/>
    <d v="2025-02-10T00:00:00"/>
    <s v="CUST-7513"/>
    <s v="Ananya Rao"/>
    <s v="Small Business"/>
    <x v="2"/>
    <s v="Telangana"/>
    <s v="Hyderabad"/>
    <s v="Office Supplies"/>
    <s v="Storage"/>
    <x v="554"/>
    <s v="Standard Class"/>
    <n v="6"/>
    <n v="1042.8"/>
    <n v="0.05"/>
    <n v="5943.96"/>
    <n v="3604.14"/>
    <n v="2339.8200000000002"/>
    <x v="0"/>
    <x v="0"/>
    <n v="-51"/>
  </r>
  <r>
    <s v="ORD-2024-10557"/>
    <d v="2024-06-23T00:00:00"/>
    <d v="2024-06-29T00:00:00"/>
    <s v="CUST-1992"/>
    <s v="Neha Gupta"/>
    <s v="Consumer"/>
    <x v="0"/>
    <s v="Haryana"/>
    <s v="Gurugram"/>
    <s v="Furniture"/>
    <s v="Tables"/>
    <x v="555"/>
    <s v="First Class"/>
    <n v="1"/>
    <n v="4426.66"/>
    <n v="0"/>
    <n v="4426.66"/>
    <n v="3035.2"/>
    <n v="1816.23"/>
    <x v="0"/>
    <x v="2"/>
    <n v="6"/>
  </r>
  <r>
    <s v="ORD-2024-10558"/>
    <d v="2024-05-08T00:00:00"/>
    <d v="2024-05-14T00:00:00"/>
    <s v="CUST-8848"/>
    <s v="Vikram Iyer"/>
    <s v="Home Office"/>
    <x v="0"/>
    <s v="Haryana"/>
    <s v="Gurugram"/>
    <s v="Technology"/>
    <s v="Phones"/>
    <x v="556"/>
    <s v="First Class"/>
    <n v="9"/>
    <n v="3769.46"/>
    <n v="0.05"/>
    <n v="32228.880000000001"/>
    <n v="24971.360000000001"/>
    <n v="7257.52"/>
    <x v="0"/>
    <x v="1"/>
    <n v="6"/>
  </r>
  <r>
    <s v="ORD-2025-10559"/>
    <d v="2025-09-04T00:00:00"/>
    <d v="2025-09-04T00:00:00"/>
    <s v="CUST-9368"/>
    <s v="Aditi Sen"/>
    <s v="Corporate"/>
    <x v="0"/>
    <s v="Punjab"/>
    <s v="Ludhiana"/>
    <s v="Technology"/>
    <s v="Machines"/>
    <x v="557"/>
    <s v="First Class"/>
    <n v="8"/>
    <n v="3079.95"/>
    <n v="0.2"/>
    <n v="19711.68"/>
    <n v="14461.8"/>
    <n v="5249.88"/>
    <x v="0"/>
    <x v="0"/>
    <n v="0"/>
  </r>
  <r>
    <s v="ORD-2025-10560"/>
    <d v="2025-09-30T00:00:00"/>
    <d v="2025-10-07T00:00:00"/>
    <s v="CUST-6797"/>
    <s v="Diya Patel"/>
    <s v="Corporate"/>
    <x v="1"/>
    <s v="Bihar"/>
    <s v="Patna"/>
    <s v="Technology"/>
    <s v="Copiers"/>
    <x v="558"/>
    <s v="Second Class"/>
    <n v="5"/>
    <n v="3277.82"/>
    <n v="0.1"/>
    <n v="14750.19"/>
    <n v="9482.58"/>
    <n v="5267.61"/>
    <x v="0"/>
    <x v="2"/>
    <n v="7"/>
  </r>
  <r>
    <s v="ORD-2024-10561"/>
    <d v="2024-01-16T00:00:00"/>
    <d v="2024-01-22T00:00:00"/>
    <s v="CUST-9333"/>
    <s v="Arjun Bose"/>
    <s v="Consumer"/>
    <x v="3"/>
    <s v="Goa"/>
    <s v="Panaji"/>
    <s v="Office Supplies"/>
    <s v="Storage"/>
    <x v="559"/>
    <s v="Standard Class"/>
    <n v="4"/>
    <n v="282.52999999999997"/>
    <n v="0"/>
    <n v="1130.1199999999999"/>
    <n v="848.62"/>
    <n v="281.5"/>
    <x v="0"/>
    <x v="1"/>
    <n v="6"/>
  </r>
  <r>
    <s v="ORD-2025-10562"/>
    <d v="2025-07-14T00:00:00"/>
    <d v="2025-07-18T00:00:00"/>
    <s v="CUST-6654"/>
    <s v="Aditi Sen"/>
    <s v="Consumer"/>
    <x v="0"/>
    <s v="Punjab"/>
    <s v="Ludhiana"/>
    <s v="Technology"/>
    <s v="Copiers"/>
    <x v="560"/>
    <s v="First Class"/>
    <n v="4"/>
    <n v="725.22"/>
    <n v="0"/>
    <n v="2900.88"/>
    <n v="2391.85"/>
    <n v="509.03"/>
    <x v="2"/>
    <x v="2"/>
    <n v="4"/>
  </r>
  <r>
    <s v="ORD-2024-10563"/>
    <d v="2024-05-10T00:00:00"/>
    <d v="2024-05-16T00:00:00"/>
    <s v="CUST-8622"/>
    <s v="Karan Malhotra"/>
    <s v="Consumer"/>
    <x v="0"/>
    <s v="Punjab"/>
    <s v="Ludhiana"/>
    <s v="Office Supplies"/>
    <s v="Binders"/>
    <x v="561"/>
    <s v="Same Day"/>
    <n v="7"/>
    <n v="121.54"/>
    <n v="0.2"/>
    <n v="680.62"/>
    <n v="463.49"/>
    <n v="217.13"/>
    <x v="3"/>
    <x v="2"/>
    <n v="6"/>
  </r>
  <r>
    <s v="ORD-2024-10564"/>
    <d v="2024-05-06T00:00:00"/>
    <d v="2024-12-05T00:00:00"/>
    <s v="CUST-8776"/>
    <s v="Arjun Bose"/>
    <s v="Corporate"/>
    <x v="3"/>
    <s v="Goa"/>
    <s v="Panaji"/>
    <s v="Furniture"/>
    <s v="Tables"/>
    <x v="562"/>
    <s v="Standard Class"/>
    <n v="9"/>
    <n v="790.97"/>
    <n v="0.2"/>
    <n v="5694.98"/>
    <n v="4618.33"/>
    <n v="1076.6500000000001"/>
    <x v="2"/>
    <x v="1"/>
    <n v="213"/>
  </r>
  <r>
    <s v="ORD-2024-10565"/>
    <d v="2024-11-10T00:00:00"/>
    <d v="2024-11-14T00:00:00"/>
    <s v="CUST-9100"/>
    <s v="Sneha Kapoor"/>
    <s v="Corporate"/>
    <x v="2"/>
    <s v="Andhra Pradesh"/>
    <s v="Vijayawada"/>
    <s v="Furniture"/>
    <s v="Tables"/>
    <x v="563"/>
    <s v="First Class"/>
    <n v="2"/>
    <n v="921.34"/>
    <n v="0.2"/>
    <n v="1474.14"/>
    <n v="968.46"/>
    <n v="505.68"/>
    <x v="0"/>
    <x v="0"/>
    <n v="4"/>
  </r>
  <r>
    <s v="ORD-2025-10566"/>
    <d v="2025-08-07T00:00:00"/>
    <d v="2025-08-13T00:00:00"/>
    <s v="CUST-5601"/>
    <s v="Mira Das"/>
    <s v="Corporate"/>
    <x v="0"/>
    <s v="Delhi"/>
    <s v="New Delhi"/>
    <s v="Technology"/>
    <s v="Phones"/>
    <x v="564"/>
    <s v="Standard Class"/>
    <n v="6"/>
    <n v="1921.86"/>
    <n v="0.2"/>
    <n v="9224.93"/>
    <n v="7005.2"/>
    <n v="2219.73"/>
    <x v="1"/>
    <x v="1"/>
    <n v="6"/>
  </r>
  <r>
    <s v="ORD-2024-10567"/>
    <d v="2024-08-11T00:00:00"/>
    <d v="2024-08-19T00:00:00"/>
    <s v="CUST-5246"/>
    <s v="Sneha Kapoor"/>
    <s v="Small Business"/>
    <x v="3"/>
    <s v="Maharashtra"/>
    <s v="Mumbai"/>
    <s v="Office Supplies"/>
    <s v="Paper"/>
    <x v="565"/>
    <s v="Same Day"/>
    <n v="2"/>
    <n v="2617.89"/>
    <n v="0.1"/>
    <n v="4712.2"/>
    <n v="3851.91"/>
    <n v="860.29"/>
    <x v="3"/>
    <x v="2"/>
    <n v="8"/>
  </r>
  <r>
    <s v="ORD-2024-10568"/>
    <d v="2024-02-06T00:00:00"/>
    <d v="2024-10-02T00:00:00"/>
    <s v="CUST-3128"/>
    <s v="Arjun Bose"/>
    <s v="Home Office"/>
    <x v="0"/>
    <s v="Uttar Pradesh"/>
    <s v="Noida"/>
    <s v="Furniture"/>
    <s v="Furnishings"/>
    <x v="162"/>
    <s v="Same Day"/>
    <n v="1"/>
    <n v="1374.06"/>
    <n v="0.05"/>
    <n v="1305.3599999999999"/>
    <n v="731.89"/>
    <n v="573.47"/>
    <x v="0"/>
    <x v="0"/>
    <n v="239"/>
  </r>
  <r>
    <s v="ORD-2024-10569"/>
    <d v="2024-01-21T00:00:00"/>
    <d v="2024-01-24T00:00:00"/>
    <s v="CUST-4604"/>
    <s v="Kabir Singh"/>
    <s v="Corporate"/>
    <x v="0"/>
    <s v="Punjab"/>
    <s v="Ludhiana"/>
    <s v="Technology"/>
    <s v="Machines"/>
    <x v="566"/>
    <s v="Same Day"/>
    <n v="1"/>
    <n v="3806.3"/>
    <n v="0.25"/>
    <n v="2854.73"/>
    <n v="1968.12"/>
    <n v="886.61"/>
    <x v="0"/>
    <x v="0"/>
    <n v="3"/>
  </r>
  <r>
    <s v="ORD-2025-10570"/>
    <d v="2025-09-08T00:00:00"/>
    <d v="2025-09-10T00:00:00"/>
    <s v="CUST-2586"/>
    <s v="Rahul Verma"/>
    <s v="Home Office"/>
    <x v="3"/>
    <s v="Maharashtra"/>
    <s v="Mumbai"/>
    <s v="Furniture"/>
    <s v="Furnishings"/>
    <x v="567"/>
    <s v="Standard Class"/>
    <n v="6"/>
    <n v="3251.17"/>
    <n v="0.25"/>
    <n v="14630.26"/>
    <n v="11906.36"/>
    <n v="2723.9"/>
    <x v="1"/>
    <x v="2"/>
    <n v="2"/>
  </r>
  <r>
    <s v="ORD-2025-10571"/>
    <d v="2025-08-18T00:00:00"/>
    <d v="2025-08-22T00:00:00"/>
    <s v="CUST-6585"/>
    <s v="Arjun Bose"/>
    <s v="Consumer"/>
    <x v="1"/>
    <s v="Jharkhand"/>
    <s v="Ranchi"/>
    <s v="Furniture"/>
    <s v="Furnishings"/>
    <x v="568"/>
    <s v="Second Class"/>
    <n v="3"/>
    <n v="3946.44"/>
    <n v="0.25"/>
    <n v="8879.49"/>
    <n v="6344.57"/>
    <n v="2534.92"/>
    <x v="3"/>
    <x v="2"/>
    <n v="4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x v="569"/>
    <s v="Unknown"/>
    <n v="5"/>
    <n v="4276.29"/>
    <n v="0"/>
    <n v="21381.45"/>
    <n v="13240.21"/>
    <n v="8141.24"/>
    <x v="3"/>
    <x v="2"/>
    <n v="4"/>
  </r>
  <r>
    <s v="ORD-2024-10573"/>
    <d v="2024-01-02T00:00:00"/>
    <d v="2024-09-01T00:00:00"/>
    <s v="CUST-8633"/>
    <s v="Diya Patel"/>
    <s v="Corporate"/>
    <x v="0"/>
    <s v="Delhi"/>
    <s v="New Delhi"/>
    <s v="Technology"/>
    <s v="Phones"/>
    <x v="570"/>
    <s v="Standard Class"/>
    <n v="3"/>
    <n v="739.56"/>
    <n v="0.2"/>
    <n v="1774.94"/>
    <n v="1007.4"/>
    <n v="767.54"/>
    <x v="0"/>
    <x v="0"/>
    <n v="243"/>
  </r>
  <r>
    <s v="ORD-2025-10574"/>
    <d v="2025-09-22T00:00:00"/>
    <d v="2025-09-26T00:00:00"/>
    <s v="CUST-8243"/>
    <s v="Isha Nair"/>
    <s v="Consumer"/>
    <x v="2"/>
    <s v="Andhra Pradesh"/>
    <s v="Vijayawada"/>
    <s v="Technology"/>
    <s v="Phones"/>
    <x v="571"/>
    <s v="Standard Class"/>
    <n v="1"/>
    <n v="573.65"/>
    <n v="0"/>
    <n v="573.65"/>
    <n v="322.67"/>
    <n v="250.98"/>
    <x v="0"/>
    <x v="0"/>
    <n v="4"/>
  </r>
  <r>
    <s v="ORD-2024-10575"/>
    <d v="2024-02-20T00:00:00"/>
    <d v="2024-02-25T00:00:00"/>
    <s v="CUST-9139"/>
    <s v="Diya Patel"/>
    <s v="Home Office"/>
    <x v="0"/>
    <s v="Punjab"/>
    <s v="Ludhiana"/>
    <s v="Technology"/>
    <s v="Machines"/>
    <x v="572"/>
    <s v="Standard Class"/>
    <n v="4"/>
    <n v="1355.8"/>
    <n v="0"/>
    <n v="5423.2"/>
    <n v="4072.44"/>
    <n v="1350.76"/>
    <x v="0"/>
    <x v="0"/>
    <n v="5"/>
  </r>
  <r>
    <s v="ORD-2025-10576"/>
    <d v="2025-03-11T00:00:00"/>
    <d v="2025-03-14T00:00:00"/>
    <s v="CUST-5496"/>
    <s v="Sneha Kapoor"/>
    <s v="Home Office"/>
    <x v="2"/>
    <s v="Kerala"/>
    <s v="Kochi"/>
    <s v="Furniture"/>
    <s v="Furnishings"/>
    <x v="573"/>
    <s v="Same Day"/>
    <n v="4"/>
    <n v="1244.82"/>
    <n v="0.2"/>
    <n v="3983.42"/>
    <n v="3174.91"/>
    <n v="808.51"/>
    <x v="3"/>
    <x v="2"/>
    <n v="3"/>
  </r>
  <r>
    <s v="ORD-2024-10577"/>
    <d v="2024-02-17T00:00:00"/>
    <d v="2024-02-23T00:00:00"/>
    <s v="CUST-2228"/>
    <s v="Rohan Mehta"/>
    <s v="Home Office"/>
    <x v="4"/>
    <s v="Bihar"/>
    <s v="Patna"/>
    <s v="Office Supplies"/>
    <s v="Binders"/>
    <x v="574"/>
    <s v="Standard Class"/>
    <n v="9"/>
    <n v="2614.46"/>
    <n v="0"/>
    <n v="23530.14"/>
    <n v="19537.79"/>
    <n v="3992.35"/>
    <x v="1"/>
    <x v="2"/>
    <n v="6"/>
  </r>
  <r>
    <s v="ORD-2025-10578"/>
    <d v="2025-08-28T00:00:00"/>
    <d v="2025-09-03T00:00:00"/>
    <s v="CUST-4151"/>
    <s v="Priya Menon"/>
    <s v="Corporate"/>
    <x v="3"/>
    <s v="Madhya Pradesh"/>
    <s v="Indore"/>
    <s v="Furniture"/>
    <s v="Furnishings"/>
    <x v="575"/>
    <s v="Standard Class"/>
    <n v="7"/>
    <n v="268.45"/>
    <n v="0"/>
    <n v="1879.15"/>
    <n v="1134.9000000000001"/>
    <n v="744.25"/>
    <x v="0"/>
    <x v="0"/>
    <n v="6"/>
  </r>
  <r>
    <s v="ORD-2024-10579"/>
    <d v="2024-02-21T00:00:00"/>
    <d v="2024-02-23T00:00:00"/>
    <s v="CUST-4900"/>
    <s v="Neha Gupta"/>
    <s v="Small Business"/>
    <x v="3"/>
    <s v="Gujarat"/>
    <s v="Ahmedabad"/>
    <s v="Technology"/>
    <s v="Copiers"/>
    <x v="576"/>
    <s v="First Class"/>
    <n v="6"/>
    <n v="2633.65"/>
    <n v="0.05"/>
    <n v="15011.81"/>
    <n v="9660.36"/>
    <n v="5351.45"/>
    <x v="0"/>
    <x v="0"/>
    <n v="2"/>
  </r>
  <r>
    <s v="ORD-2024-10580"/>
    <d v="2024-06-19T00:00:00"/>
    <d v="2024-06-24T00:00:00"/>
    <s v="CUST-9617"/>
    <s v="Aarav Sharma"/>
    <s v="Small Business"/>
    <x v="2"/>
    <s v="Tamil Nadu"/>
    <s v="Chennai"/>
    <s v="Office Supplies"/>
    <s v="Storage"/>
    <x v="577"/>
    <s v="Same Day"/>
    <n v="1"/>
    <n v="3202.41"/>
    <n v="0"/>
    <n v="3202.41"/>
    <n v="2608.44"/>
    <n v="593.97"/>
    <x v="0"/>
    <x v="0"/>
    <n v="5"/>
  </r>
  <r>
    <s v="ORD-2025-10581"/>
    <d v="2025-06-03T00:00:00"/>
    <d v="2025-03-13T00:00:00"/>
    <s v="CUST-7958"/>
    <s v="Kabir Singh"/>
    <s v="Consumer"/>
    <x v="2"/>
    <s v="Kerala"/>
    <s v="Kochi"/>
    <s v="Furniture"/>
    <s v="Chairs"/>
    <x v="578"/>
    <s v="Standard Class"/>
    <n v="3"/>
    <n v="163.72"/>
    <n v="0.15"/>
    <n v="417.49"/>
    <n v="261.67"/>
    <n v="155.82"/>
    <x v="3"/>
    <x v="2"/>
    <n v="-82"/>
  </r>
  <r>
    <s v="ORD-2025-10582"/>
    <d v="2025-08-09T00:00:00"/>
    <d v="2025-08-10T00:00:00"/>
    <s v="CUST-9931"/>
    <s v="Neha Gupta"/>
    <s v="Consumer"/>
    <x v="0"/>
    <s v="Delhi"/>
    <s v="New Delhi"/>
    <s v="Office Supplies"/>
    <s v="Art"/>
    <x v="579"/>
    <s v="Second Class"/>
    <n v="4"/>
    <n v="4080.95"/>
    <n v="0"/>
    <n v="16323.8"/>
    <n v="9965.7900000000009"/>
    <n v="6358.01"/>
    <x v="1"/>
    <x v="2"/>
    <n v="1"/>
  </r>
  <r>
    <s v="ORD-2024-10583"/>
    <d v="2024-10-15T00:00:00"/>
    <d v="2024-10-20T00:00:00"/>
    <s v="CUST-2088"/>
    <s v="Ananya Rao"/>
    <s v="Consumer"/>
    <x v="1"/>
    <s v="Odisha"/>
    <s v="Bhubaneswar"/>
    <s v="Office Supplies"/>
    <s v="Art"/>
    <x v="580"/>
    <s v="First Class"/>
    <n v="5"/>
    <n v="671.24"/>
    <n v="0"/>
    <n v="3356.2"/>
    <n v="2205.7199999999998"/>
    <n v="1150.48"/>
    <x v="2"/>
    <x v="2"/>
    <n v="5"/>
  </r>
  <r>
    <s v="ORD-2024-10584"/>
    <d v="2024-02-28T00:00:00"/>
    <d v="2024-02-28T00:00:00"/>
    <s v="CUST-1686"/>
    <s v="Rohan Mehta"/>
    <s v="Small Business"/>
    <x v="1"/>
    <s v="West Bengal"/>
    <s v="Kolkata"/>
    <s v="Office Supplies"/>
    <s v="Storage"/>
    <x v="581"/>
    <s v="First Class"/>
    <n v="1"/>
    <n v="2626.84"/>
    <n v="0.2"/>
    <n v="2101.4699999999998"/>
    <n v="1217.83"/>
    <n v="883.64"/>
    <x v="3"/>
    <x v="2"/>
    <n v="0"/>
  </r>
  <r>
    <s v="ORD-2024-10585"/>
    <d v="2024-08-04T00:00:00"/>
    <d v="2024-10-08T00:00:00"/>
    <s v="CUST-4894"/>
    <s v="Vikram Iyer"/>
    <s v="Consumer"/>
    <x v="1"/>
    <s v="Bihar"/>
    <s v="Patna"/>
    <s v="Office Supplies"/>
    <s v="Art"/>
    <x v="582"/>
    <s v="Same Day"/>
    <n v="1"/>
    <n v="984.93"/>
    <n v="0.15"/>
    <n v="837.19"/>
    <n v="583.79"/>
    <n v="253.4"/>
    <x v="2"/>
    <x v="2"/>
    <n v="65"/>
  </r>
  <r>
    <s v="ORD-2025-10586"/>
    <d v="2025-06-22T00:00:00"/>
    <d v="2025-06-25T00:00:00"/>
    <s v="CUST-5201"/>
    <s v="Diya Patel"/>
    <s v="Small Business"/>
    <x v="3"/>
    <s v="Maharashtra"/>
    <s v="Mumbai"/>
    <s v="Technology"/>
    <s v="Phones"/>
    <x v="583"/>
    <s v="First Class"/>
    <n v="8"/>
    <n v="3453.66"/>
    <n v="0"/>
    <n v="27629.279999999999"/>
    <n v="22026.48"/>
    <n v="5602.8"/>
    <x v="0"/>
    <x v="0"/>
    <n v="3"/>
  </r>
  <r>
    <s v="ORD-2025-10587"/>
    <d v="2025-12-04T00:00:00"/>
    <d v="2025-04-12T00:00:00"/>
    <s v="CUST-8626"/>
    <s v="Mira Das"/>
    <s v="Home Office"/>
    <x v="0"/>
    <s v="Punjab"/>
    <s v="Ludhiana"/>
    <s v="Office Supplies"/>
    <s v="Binders"/>
    <x v="584"/>
    <s v="Second Class"/>
    <n v="7"/>
    <n v="1334.2"/>
    <n v="0.2"/>
    <n v="7471.52"/>
    <n v="6184.32"/>
    <n v="1287.2"/>
    <x v="0"/>
    <x v="0"/>
    <n v="-236"/>
  </r>
  <r>
    <s v="ORD-2025-10588"/>
    <d v="2025-07-23T00:00:00"/>
    <d v="2025-07-31T00:00:00"/>
    <s v="CUST-1013"/>
    <s v="Kabir Singh"/>
    <s v="Home Office"/>
    <x v="3"/>
    <s v="Madhya Pradesh"/>
    <s v="Indore"/>
    <s v="Technology"/>
    <s v="Accessories"/>
    <x v="585"/>
    <s v="First Class"/>
    <n v="1"/>
    <n v="4253.84"/>
    <n v="0.15"/>
    <n v="3615.76"/>
    <n v="2951.52"/>
    <n v="664.24"/>
    <x v="1"/>
    <x v="1"/>
    <n v="8"/>
  </r>
  <r>
    <s v="ORD-2025-10589"/>
    <d v="2025-03-11T00:00:00"/>
    <d v="2025-03-15T00:00:00"/>
    <s v="CUST-3601"/>
    <s v="Aarav Sharma"/>
    <s v="Home Office"/>
    <x v="2"/>
    <s v="Karnataka"/>
    <s v="Bengaluru"/>
    <s v="Technology"/>
    <s v="Accessories"/>
    <x v="586"/>
    <s v="Second Class"/>
    <n v="8"/>
    <n v="4446.3599999999997"/>
    <n v="0.1"/>
    <n v="32013.79"/>
    <n v="20896.88"/>
    <n v="11116.91"/>
    <x v="1"/>
    <x v="1"/>
    <n v="4"/>
  </r>
  <r>
    <s v="ORD-2024-10590"/>
    <d v="2024-12-06T00:00:00"/>
    <d v="2024-12-12T00:00:00"/>
    <s v="CUST-7846"/>
    <s v="Rohan Mehta"/>
    <s v="Corporate"/>
    <x v="0"/>
    <s v="Uttar Pradesh"/>
    <s v="Noida"/>
    <s v="Technology"/>
    <s v="Phones"/>
    <x v="587"/>
    <s v="First Class"/>
    <n v="3"/>
    <n v="524.75"/>
    <n v="0"/>
    <n v="1574.25"/>
    <n v="1326.12"/>
    <n v="248.13"/>
    <x v="0"/>
    <x v="0"/>
    <n v="6"/>
  </r>
  <r>
    <s v="ORD-2024-10591"/>
    <d v="2024-05-29T00:00:00"/>
    <d v="2024-05-29T00:00:00"/>
    <s v="CUST-3433"/>
    <s v="Aarav Sharma"/>
    <s v="Home Office"/>
    <x v="0"/>
    <s v="Delhi"/>
    <s v="New Delhi"/>
    <s v="Furniture"/>
    <s v="Chairs"/>
    <x v="588"/>
    <s v="Same Day"/>
    <n v="6"/>
    <n v="3430.35"/>
    <n v="0"/>
    <n v="20582.099999999999"/>
    <n v="15897.65"/>
    <n v="4684.45"/>
    <x v="2"/>
    <x v="1"/>
    <n v="0"/>
  </r>
  <r>
    <s v="ORD-2024-10592"/>
    <d v="2024-02-22T00:00:00"/>
    <d v="2024-02-24T00:00:00"/>
    <s v="CUST-2423"/>
    <s v="Sneha Kapoor"/>
    <s v="Consumer"/>
    <x v="2"/>
    <s v="Karnataka"/>
    <s v="Bengaluru"/>
    <s v="Technology"/>
    <s v="Copiers"/>
    <x v="589"/>
    <s v="First Class"/>
    <n v="3"/>
    <n v="3545.08"/>
    <n v="0"/>
    <n v="10635.24"/>
    <n v="6031.88"/>
    <n v="4603.3599999999997"/>
    <x v="3"/>
    <x v="2"/>
    <n v="2"/>
  </r>
  <r>
    <s v="ORD-2024-10593"/>
    <d v="2024-04-03T00:00:00"/>
    <d v="2024-03-09T00:00:00"/>
    <s v="CUST-3559"/>
    <s v="Mira Das"/>
    <s v="Consumer"/>
    <x v="1"/>
    <s v="West Bengal"/>
    <s v="Kolkata"/>
    <s v="Technology"/>
    <s v="Accessories"/>
    <x v="590"/>
    <s v="Same Day"/>
    <n v="8"/>
    <n v="4401.41"/>
    <n v="0.15"/>
    <n v="29929.59"/>
    <n v="22436.03"/>
    <n v="7493.56"/>
    <x v="0"/>
    <x v="0"/>
    <n v="-25"/>
  </r>
  <r>
    <s v="ORD-2025-10594"/>
    <d v="2025-09-27T00:00:00"/>
    <d v="2025-09-29T00:00:00"/>
    <s v="CUST-2917"/>
    <s v="Arjun Bose"/>
    <s v="Home Office"/>
    <x v="0"/>
    <s v="Uttar Pradesh"/>
    <s v="Noida"/>
    <s v="Furniture"/>
    <s v="Tables"/>
    <x v="591"/>
    <s v="Second Class"/>
    <n v="9"/>
    <n v="4100.1099999999997"/>
    <n v="0.25"/>
    <n v="27675.74"/>
    <n v="15571.08"/>
    <n v="12104.66"/>
    <x v="0"/>
    <x v="0"/>
    <n v="2"/>
  </r>
  <r>
    <s v="ORD-2024-10595"/>
    <d v="2024-09-19T00:00:00"/>
    <d v="2024-09-21T00:00:00"/>
    <s v="CUST-6850"/>
    <s v="Karan Malhotra"/>
    <s v="Small Business"/>
    <x v="1"/>
    <s v="West Bengal"/>
    <s v="Kolkata"/>
    <s v="Furniture"/>
    <s v="Chairs"/>
    <x v="592"/>
    <s v="First Class"/>
    <n v="3"/>
    <n v="3981.76"/>
    <n v="0"/>
    <n v="11945.28"/>
    <n v="9700.31"/>
    <n v="2244.9699999999998"/>
    <x v="0"/>
    <x v="0"/>
    <n v="2"/>
  </r>
  <r>
    <s v="ORD-2025-10596"/>
    <d v="2025-02-11T00:00:00"/>
    <d v="2025-02-16T00:00:00"/>
    <s v="CUST-5566"/>
    <s v="Mira Das"/>
    <s v="Corporate"/>
    <x v="0"/>
    <s v="Uttar Pradesh"/>
    <s v="Noida"/>
    <s v="Technology"/>
    <s v="Phones"/>
    <x v="593"/>
    <s v="First Class"/>
    <n v="8"/>
    <n v="1825.56"/>
    <n v="0.1"/>
    <n v="13144.03"/>
    <n v="9764"/>
    <n v="3380.03"/>
    <x v="0"/>
    <x v="0"/>
    <n v="5"/>
  </r>
  <r>
    <s v="ORD-2024-10597"/>
    <d v="2024-04-10T00:00:00"/>
    <d v="2024-04-16T00:00:00"/>
    <s v="CUST-2593"/>
    <s v="Aditi Sen"/>
    <s v="Consumer"/>
    <x v="2"/>
    <s v="Kerala"/>
    <s v="Kochi"/>
    <s v="Furniture"/>
    <s v="Chairs"/>
    <x v="594"/>
    <s v="Second Class"/>
    <n v="9"/>
    <n v="2723.26"/>
    <n v="0.25"/>
    <n v="18382.009999999998"/>
    <n v="13108.2"/>
    <n v="5273.81"/>
    <x v="0"/>
    <x v="0"/>
    <n v="6"/>
  </r>
  <r>
    <s v="ORD-2025-10598"/>
    <d v="2025-07-08T00:00:00"/>
    <d v="2025-07-08T00:00:00"/>
    <s v="CUST-6957"/>
    <s v="Aditi Sen"/>
    <s v="Consumer"/>
    <x v="2"/>
    <s v="Telangana"/>
    <s v="Hyderabad"/>
    <s v="Technology"/>
    <s v="Copiers"/>
    <x v="595"/>
    <s v="Same Day"/>
    <n v="9"/>
    <n v="274.88"/>
    <n v="0.25"/>
    <n v="1855.44"/>
    <n v="1262.74"/>
    <n v="592.70000000000005"/>
    <x v="0"/>
    <x v="0"/>
    <n v="0"/>
  </r>
  <r>
    <s v="ORD-2024-10599"/>
    <d v="2024-08-17T00:00:00"/>
    <d v="2024-08-24T00:00:00"/>
    <s v="CUST-8498"/>
    <s v="Ananya Rao"/>
    <s v="Corporate"/>
    <x v="1"/>
    <s v="West Bengal"/>
    <s v="Kolkata"/>
    <s v="Technology"/>
    <s v="Copiers"/>
    <x v="596"/>
    <s v="Same Day"/>
    <n v="3"/>
    <n v="1490.69"/>
    <n v="0.25"/>
    <n v="3354.05"/>
    <n v="2672.67"/>
    <n v="681.38"/>
    <x v="0"/>
    <x v="0"/>
    <n v="7"/>
  </r>
  <r>
    <s v="ORD-2024-10600"/>
    <d v="2024-08-19T00:00:00"/>
    <d v="2024-08-21T00:00:00"/>
    <s v="CUST-2612"/>
    <s v="Arjun Bose"/>
    <s v="Consumer"/>
    <x v="0"/>
    <s v="Punjab"/>
    <s v="Ludhiana"/>
    <s v="Technology"/>
    <s v="Phones"/>
    <x v="597"/>
    <s v="First Class"/>
    <n v="3"/>
    <n v="1103.54"/>
    <n v="0.25"/>
    <n v="2482.9699999999998"/>
    <n v="1621.72"/>
    <n v="861.25"/>
    <x v="0"/>
    <x v="0"/>
    <n v="2"/>
  </r>
  <r>
    <s v="ORD-2025-10601"/>
    <d v="2025-05-03T00:00:00"/>
    <d v="2025-03-12T00:00:00"/>
    <s v="CUST-6013"/>
    <s v="Ananya Rao"/>
    <s v="Corporate"/>
    <x v="3"/>
    <s v="Madhya Pradesh"/>
    <s v="Indore"/>
    <s v="Office Supplies"/>
    <s v="Storage"/>
    <x v="598"/>
    <s v="Same Day"/>
    <n v="3"/>
    <n v="3682.75"/>
    <n v="0"/>
    <n v="11048.25"/>
    <n v="9062.7199999999993"/>
    <n v="1985.53"/>
    <x v="0"/>
    <x v="0"/>
    <n v="-52"/>
  </r>
  <r>
    <s v="ORD-2024-10602"/>
    <d v="2024-01-26T00:00:00"/>
    <d v="2024-01-31T00:00:00"/>
    <s v="CUST-8289"/>
    <s v="Ananya Rao"/>
    <s v="Home Office"/>
    <x v="1"/>
    <s v="West Bengal"/>
    <s v="Kolkata"/>
    <s v="Office Supplies"/>
    <s v="Paper"/>
    <x v="599"/>
    <s v="Second Class"/>
    <n v="5"/>
    <n v="1615.03"/>
    <n v="0.2"/>
    <n v="6460.12"/>
    <n v="3604.03"/>
    <n v="2856.09"/>
    <x v="0"/>
    <x v="0"/>
    <n v="5"/>
  </r>
  <r>
    <s v="ORD-2024-10603"/>
    <d v="2024-10-23T00:00:00"/>
    <d v="2024-10-30T00:00:00"/>
    <s v="CUST-5668"/>
    <s v="Aarav Sharma"/>
    <s v="Consumer"/>
    <x v="1"/>
    <s v="Jharkhand"/>
    <s v="Ranchi"/>
    <s v="Technology"/>
    <s v="Copiers"/>
    <x v="600"/>
    <s v="Second Class"/>
    <n v="9"/>
    <n v="3423.82"/>
    <n v="0.15"/>
    <n v="26192.22"/>
    <n v="20795.55"/>
    <n v="5396.67"/>
    <x v="0"/>
    <x v="0"/>
    <n v="7"/>
  </r>
  <r>
    <s v="ORD-2025-10604"/>
    <d v="2025-01-03T00:00:00"/>
    <d v="2025-11-01T00:00:00"/>
    <s v="CUST-5808"/>
    <s v="Vikram Iyer"/>
    <s v="Corporate"/>
    <x v="1"/>
    <s v="Bihar"/>
    <s v="Patna"/>
    <s v="Technology"/>
    <s v="Accessories"/>
    <x v="601"/>
    <s v="First Class"/>
    <n v="8"/>
    <n v="2574.29"/>
    <n v="0.05"/>
    <n v="19564.599999999999"/>
    <n v="11154.59"/>
    <n v="8410.01"/>
    <x v="2"/>
    <x v="1"/>
    <n v="302"/>
  </r>
  <r>
    <s v="ORD-2025-10605"/>
    <d v="2025-05-02T00:00:00"/>
    <d v="2025-02-06T00:00:00"/>
    <s v="CUST-4526"/>
    <s v="Ananya Rao"/>
    <s v="Consumer"/>
    <x v="3"/>
    <s v="Madhya Pradesh"/>
    <s v="Indore"/>
    <s v="Office Supplies"/>
    <s v="Binders"/>
    <x v="602"/>
    <s v="Same Day"/>
    <n v="3"/>
    <n v="1076.3"/>
    <n v="0"/>
    <n v="3228.9"/>
    <n v="1853.23"/>
    <n v="1375.67"/>
    <x v="0"/>
    <x v="0"/>
    <n v="-85"/>
  </r>
  <r>
    <s v="ORD-2025-10606"/>
    <d v="2025-07-09T00:00:00"/>
    <d v="2025-07-13T00:00:00"/>
    <s v="CUST-4447"/>
    <s v="Kabir Singh"/>
    <s v="Corporate"/>
    <x v="3"/>
    <s v="Goa"/>
    <s v="Panaji"/>
    <s v="Furniture"/>
    <s v="Furnishings"/>
    <x v="603"/>
    <s v="Second Class"/>
    <n v="5"/>
    <n v="1680.01"/>
    <n v="0.85"/>
    <n v="7560.04"/>
    <n v="6448.05"/>
    <n v="1111.99"/>
    <x v="0"/>
    <x v="1"/>
    <n v="4"/>
  </r>
  <r>
    <s v="ORD-2025-10607"/>
    <d v="2025-02-22T00:00:00"/>
    <d v="2025-02-28T00:00:00"/>
    <s v="CUST-2698"/>
    <s v="Rahul Verma"/>
    <s v="Home Office"/>
    <x v="3"/>
    <s v="Madhya Pradesh"/>
    <s v="Indore"/>
    <s v="Technology"/>
    <s v="Copiers"/>
    <x v="604"/>
    <s v="Same Day"/>
    <n v="3"/>
    <n v="3890.81"/>
    <n v="0.25"/>
    <n v="8754.32"/>
    <n v="6238.9"/>
    <n v="2515.42"/>
    <x v="0"/>
    <x v="0"/>
    <n v="6"/>
  </r>
  <r>
    <s v="ORD-2025-10608"/>
    <d v="2025-02-16T00:00:00"/>
    <d v="2025-02-22T00:00:00"/>
    <s v="CUST-6297"/>
    <s v="Sneha Kapoor"/>
    <s v="Home Office"/>
    <x v="1"/>
    <s v="Bihar"/>
    <s v="Patna"/>
    <s v="Office Supplies"/>
    <s v="Storage"/>
    <x v="605"/>
    <s v="Same Day"/>
    <n v="5"/>
    <n v="954.67"/>
    <n v="0.15"/>
    <n v="4057.35"/>
    <n v="2862.03"/>
    <n v="1195.32"/>
    <x v="0"/>
    <x v="0"/>
    <n v="6"/>
  </r>
  <r>
    <s v="ORD-2024-10609"/>
    <d v="2024-06-21T00:00:00"/>
    <d v="2024-06-23T00:00:00"/>
    <s v="CUST-7690"/>
    <s v="Karan Malhotra"/>
    <s v="Home Office"/>
    <x v="3"/>
    <s v="Goa"/>
    <s v="Panaji"/>
    <s v="Furniture"/>
    <s v="Furnishings"/>
    <x v="606"/>
    <s v="Second Class"/>
    <n v="9"/>
    <n v="2153.75"/>
    <n v="0"/>
    <n v="19383.75"/>
    <n v="11667.43"/>
    <n v="7716.32"/>
    <x v="0"/>
    <x v="0"/>
    <n v="2"/>
  </r>
  <r>
    <s v="ORD-2025-10610"/>
    <d v="2025-01-08T00:00:00"/>
    <d v="2025-12-01T00:00:00"/>
    <s v="CUST-4380"/>
    <s v="Sneha Kapoor"/>
    <s v="Home Office"/>
    <x v="2"/>
    <s v="Karnataka"/>
    <s v="Bengaluru"/>
    <s v="Furniture"/>
    <s v="Chairs"/>
    <x v="607"/>
    <s v="Standard Class"/>
    <n v="7"/>
    <n v="4337.4799999999996"/>
    <n v="0"/>
    <n v="30362.36"/>
    <n v="25065.4"/>
    <n v="5296.96"/>
    <x v="0"/>
    <x v="0"/>
    <n v="327"/>
  </r>
  <r>
    <s v="ORD-2024-10611"/>
    <d v="2024-05-20T00:00:00"/>
    <d v="2024-05-20T00:00:00"/>
    <s v="CUST-2779"/>
    <s v="Karan Malhotra"/>
    <s v="Home Office"/>
    <x v="3"/>
    <s v="Madhya Pradesh"/>
    <s v="Indore"/>
    <s v="Furniture"/>
    <s v="Chairs"/>
    <x v="608"/>
    <s v="Standard Class"/>
    <n v="1"/>
    <n v="3032.95"/>
    <n v="0.1"/>
    <n v="2729.65"/>
    <n v="1715.36"/>
    <n v="1014.29"/>
    <x v="0"/>
    <x v="0"/>
    <n v="0"/>
  </r>
  <r>
    <s v="ORD-2025-10612"/>
    <d v="2025-08-07T00:00:00"/>
    <d v="2025-07-15T00:00:00"/>
    <s v="CUST-6108"/>
    <s v="Ananya Rao"/>
    <s v="Small Business"/>
    <x v="0"/>
    <s v="Rajasthan"/>
    <s v="Jaipur"/>
    <s v="Office Supplies"/>
    <s v="Binders"/>
    <x v="609"/>
    <s v="Same Day"/>
    <n v="8"/>
    <n v="655.28"/>
    <n v="0.1"/>
    <n v="4718.0200000000004"/>
    <n v="3908.23"/>
    <n v="809.79"/>
    <x v="0"/>
    <x v="0"/>
    <n v="-23"/>
  </r>
  <r>
    <s v="ORD-2025-10613"/>
    <d v="2025-04-06T00:00:00"/>
    <d v="2025-04-13T00:00:00"/>
    <s v="CUST-5663"/>
    <s v="Aditi Sen"/>
    <s v="Consumer"/>
    <x v="4"/>
    <s v="Odisha"/>
    <s v="Bhubaneswar"/>
    <s v="Technology"/>
    <s v="Phones"/>
    <x v="610"/>
    <s v="Standard Class"/>
    <n v="1"/>
    <n v="3844.01"/>
    <n v="0"/>
    <n v="3844.01"/>
    <n v="2195.79"/>
    <n v="1648.22"/>
    <x v="0"/>
    <x v="0"/>
    <n v="7"/>
  </r>
  <r>
    <s v="ORD-2024-10614"/>
    <d v="2024-10-05T00:00:00"/>
    <d v="2024-10-10T00:00:00"/>
    <s v="CUST-9311"/>
    <s v="Diya Patel"/>
    <s v="Home Office"/>
    <x v="3"/>
    <s v="Gujarat"/>
    <s v="Ahmedabad"/>
    <s v="Technology"/>
    <s v="Machines"/>
    <x v="611"/>
    <s v="Same Day"/>
    <n v="9"/>
    <n v="3361.3"/>
    <n v="0.25"/>
    <n v="22688.78"/>
    <n v="14672.41"/>
    <n v="8016.37"/>
    <x v="0"/>
    <x v="0"/>
    <n v="5"/>
  </r>
  <r>
    <s v="ORD-2024-10615"/>
    <d v="2024-11-02T00:00:00"/>
    <d v="2024-02-19T00:00:00"/>
    <s v="CUST-8154"/>
    <s v="Ananya Rao"/>
    <s v="Home Office"/>
    <x v="2"/>
    <s v="Telangana"/>
    <s v="Hyderabad"/>
    <s v="Furniture"/>
    <s v="Chairs"/>
    <x v="612"/>
    <s v="Standard Class"/>
    <n v="8"/>
    <n v="3398.32"/>
    <n v="0.25"/>
    <n v="20389.919999999998"/>
    <n v="16661.080000000002"/>
    <n v="3728.84"/>
    <x v="1"/>
    <x v="1"/>
    <n v="-257"/>
  </r>
  <r>
    <s v="ORD-2024-10616"/>
    <d v="2024-10-04T00:00:00"/>
    <d v="2024-10-07T00:00:00"/>
    <s v="CUST-4462"/>
    <s v="Rahul Verma"/>
    <s v="Corporate"/>
    <x v="2"/>
    <s v="Kerala"/>
    <s v="Kochi"/>
    <s v="Office Supplies"/>
    <s v="Art"/>
    <x v="613"/>
    <s v="Second Class"/>
    <n v="2"/>
    <n v="3144.38"/>
    <n v="0.1"/>
    <n v="5904.57"/>
    <n v="4337.79"/>
    <n v="1322.09"/>
    <x v="0"/>
    <x v="0"/>
    <n v="3"/>
  </r>
  <r>
    <s v="ORD-2024-10617"/>
    <d v="2024-08-16T00:00:00"/>
    <d v="2024-08-19T00:00:00"/>
    <s v="CUST-4660"/>
    <s v="Kabir Singh"/>
    <s v="Consumer"/>
    <x v="2"/>
    <s v="Telangana"/>
    <s v="Hyderabad"/>
    <s v="Office Supplies"/>
    <s v="Paper"/>
    <x v="614"/>
    <s v="Standard Class"/>
    <n v="6"/>
    <n v="3925.55"/>
    <n v="0.2"/>
    <n v="18842.64"/>
    <n v="11840.58"/>
    <n v="7002.06"/>
    <x v="0"/>
    <x v="0"/>
    <n v="3"/>
  </r>
  <r>
    <s v="ORD-2024-10618"/>
    <d v="2024-09-29T00:00:00"/>
    <d v="2024-09-30T00:00:00"/>
    <s v="CUST-9002"/>
    <s v="Mira Das"/>
    <s v="Home Office"/>
    <x v="2"/>
    <s v="Telangana"/>
    <s v="Hyderabad"/>
    <s v="Technology"/>
    <s v="Phones"/>
    <x v="615"/>
    <s v="Standard Class"/>
    <n v="9"/>
    <n v="2741.91"/>
    <n v="0"/>
    <n v="24677.19"/>
    <n v="20350.849999999999"/>
    <n v="4326.34"/>
    <x v="0"/>
    <x v="0"/>
    <n v="1"/>
  </r>
  <r>
    <s v="ORD-2024-10619"/>
    <d v="2024-07-23T00:00:00"/>
    <d v="2024-07-30T00:00:00"/>
    <s v="CUST-1057"/>
    <s v="Kabir Singh"/>
    <s v="Corporate"/>
    <x v="0"/>
    <s v="Rajasthan"/>
    <s v="Jaipur"/>
    <s v="Furniture"/>
    <s v="Tables"/>
    <x v="616"/>
    <s v="Same Day"/>
    <n v="9"/>
    <n v="1870.11"/>
    <n v="0.25"/>
    <n v="12623.24"/>
    <n v="10540.8"/>
    <n v="2082.44"/>
    <x v="3"/>
    <x v="1"/>
    <n v="7"/>
  </r>
  <r>
    <s v="ORD-2024-10620"/>
    <d v="2024-11-22T00:00:00"/>
    <d v="2024-11-27T00:00:00"/>
    <s v="CUST-9596"/>
    <s v="Priya Menon"/>
    <s v="Corporate"/>
    <x v="2"/>
    <s v="Tamil Nadu"/>
    <s v="Chennai"/>
    <s v="Office Supplies"/>
    <s v="Binders"/>
    <x v="617"/>
    <s v="First Class"/>
    <n v="1"/>
    <n v="4251.26"/>
    <n v="0.2"/>
    <n v="3401.01"/>
    <n v="2917.54"/>
    <n v="483.47"/>
    <x v="1"/>
    <x v="2"/>
    <n v="5"/>
  </r>
  <r>
    <s v="ORD-2024-10621"/>
    <d v="2024-08-18T00:00:00"/>
    <d v="2024-08-21T00:00:00"/>
    <s v="CUST-6947"/>
    <s v="Vikram Iyer"/>
    <s v="Consumer"/>
    <x v="0"/>
    <s v="Uttar Pradesh"/>
    <s v="Noida"/>
    <s v="Technology"/>
    <s v="Machines"/>
    <x v="618"/>
    <s v="Standard Class"/>
    <n v="9"/>
    <n v="734.34"/>
    <n v="0"/>
    <n v="6609.06"/>
    <n v="4946.78"/>
    <n v="1662.28"/>
    <x v="0"/>
    <x v="0"/>
    <n v="3"/>
  </r>
  <r>
    <s v="ORD-2024-10622"/>
    <d v="2024-11-28T00:00:00"/>
    <d v="2024-06-12T00:00:00"/>
    <s v="CUST-7236"/>
    <s v="Aditi Sen"/>
    <s v="Consumer"/>
    <x v="3"/>
    <s v="Maharashtra"/>
    <s v="Mumbai"/>
    <s v="Furniture"/>
    <s v="Chairs"/>
    <x v="619"/>
    <s v="Same Day"/>
    <n v="5"/>
    <n v="1092.8399999999999"/>
    <n v="0"/>
    <n v="5464.2"/>
    <n v="3318.09"/>
    <n v="2146.11"/>
    <x v="0"/>
    <x v="0"/>
    <n v="-169"/>
  </r>
  <r>
    <s v="ORD-2025-10623"/>
    <d v="2025-01-29T00:00:00"/>
    <d v="2025-02-06T00:00:00"/>
    <s v="CUST-1127"/>
    <s v="Vikram Iyer"/>
    <s v="Consumer"/>
    <x v="1"/>
    <s v="Bihar"/>
    <s v="Patna"/>
    <s v="Office Supplies"/>
    <s v="Storage"/>
    <x v="620"/>
    <s v="Standard Class"/>
    <n v="4"/>
    <n v="2759.01"/>
    <n v="0.05"/>
    <n v="10484.24"/>
    <n v="6680.15"/>
    <n v="3804.09"/>
    <x v="0"/>
    <x v="0"/>
    <n v="8"/>
  </r>
  <r>
    <s v="ORD-2024-10624"/>
    <d v="2024-08-08T00:00:00"/>
    <d v="2024-08-14T00:00:00"/>
    <s v="CUST-6262"/>
    <s v="Vikram Iyer"/>
    <s v="Home Office"/>
    <x v="0"/>
    <s v="Punjab"/>
    <s v="Ludhiana"/>
    <s v="Office Supplies"/>
    <s v="Storage"/>
    <x v="621"/>
    <s v="Second Class"/>
    <n v="8"/>
    <n v="1359.19"/>
    <n v="0.05"/>
    <n v="10329.84"/>
    <n v="7512.22"/>
    <n v="2817.62"/>
    <x v="0"/>
    <x v="0"/>
    <n v="6"/>
  </r>
  <r>
    <s v="ORD-2024-10625"/>
    <d v="2024-01-30T00:00:00"/>
    <d v="2024-02-01T00:00:00"/>
    <s v="CUST-5070"/>
    <s v="Neha Gupta"/>
    <s v="Home Office"/>
    <x v="1"/>
    <s v="Assam"/>
    <s v="Guwahati"/>
    <s v="Furniture"/>
    <s v="Chairs"/>
    <x v="622"/>
    <s v="First Class"/>
    <n v="2"/>
    <n v="4451.03"/>
    <n v="0.05"/>
    <n v="8456.9599999999991"/>
    <n v="5462.85"/>
    <n v="2994.11"/>
    <x v="0"/>
    <x v="0"/>
    <n v="2"/>
  </r>
  <r>
    <s v="ORD-2024-10626"/>
    <d v="2024-12-15T00:00:00"/>
    <d v="2024-12-21T00:00:00"/>
    <s v="CUST-7946"/>
    <s v="Diya Patel"/>
    <s v="Corporate"/>
    <x v="3"/>
    <s v="Rajasthan"/>
    <s v="Udaipur"/>
    <s v="Furniture"/>
    <s v="Chairs"/>
    <x v="623"/>
    <s v="Same Day"/>
    <n v="3"/>
    <n v="527.66999999999996"/>
    <n v="0.2"/>
    <n v="1266.4100000000001"/>
    <n v="983.92"/>
    <n v="282.49"/>
    <x v="0"/>
    <x v="0"/>
    <n v="6"/>
  </r>
  <r>
    <s v="ORD-2025-10627"/>
    <d v="2025-04-06T00:00:00"/>
    <d v="2025-06-07T00:00:00"/>
    <s v="CUST-1793"/>
    <s v="Sneha Kapoor"/>
    <s v="Home Office"/>
    <x v="1"/>
    <s v="Assam"/>
    <s v="Guwahati"/>
    <s v="Technology"/>
    <s v="Machines"/>
    <x v="624"/>
    <s v="Standard Class"/>
    <n v="8"/>
    <n v="1434.13"/>
    <n v="0"/>
    <n v="11473.04"/>
    <n v="8931.33"/>
    <n v="2541.71"/>
    <x v="2"/>
    <x v="2"/>
    <n v="62"/>
  </r>
  <r>
    <s v="ORD-2025-10628"/>
    <d v="2025-02-13T00:00:00"/>
    <d v="2025-02-21T00:00:00"/>
    <s v="CUST-8839"/>
    <s v="Karan Malhotra"/>
    <s v="Small Business"/>
    <x v="2"/>
    <s v="Kerala"/>
    <s v="Kochi"/>
    <s v="Technology"/>
    <s v="Phones"/>
    <x v="625"/>
    <s v="Second Class"/>
    <n v="2"/>
    <n v="2360.02"/>
    <n v="0.15"/>
    <n v="4012.03"/>
    <n v="3142.92"/>
    <n v="869.11"/>
    <x v="2"/>
    <x v="1"/>
    <n v="8"/>
  </r>
  <r>
    <s v="ORD-2025-10629"/>
    <d v="2025-10-05T00:00:00"/>
    <d v="2025-10-12T00:00:00"/>
    <s v="CUST-6725"/>
    <s v="Ananya Rao"/>
    <s v="Home Office"/>
    <x v="1"/>
    <s v="Jharkhand"/>
    <s v="Ranchi"/>
    <s v="Technology"/>
    <s v="Accessories"/>
    <x v="626"/>
    <s v="Same Day"/>
    <n v="7"/>
    <n v="806.67"/>
    <n v="0.05"/>
    <n v="5364.36"/>
    <n v="4391.29"/>
    <n v="973.07"/>
    <x v="0"/>
    <x v="0"/>
    <n v="7"/>
  </r>
  <r>
    <s v="ORD-2025-10630"/>
    <d v="2025-09-10T00:00:00"/>
    <d v="2025-09-14T00:00:00"/>
    <s v="CUST-3793"/>
    <s v="Arjun Bose"/>
    <s v="Home Office"/>
    <x v="3"/>
    <s v="Gujarat"/>
    <s v="Ahmedabad"/>
    <s v="Furniture"/>
    <s v="Tables"/>
    <x v="627"/>
    <s v="Same Day"/>
    <n v="3"/>
    <n v="4198.46"/>
    <n v="0.15"/>
    <n v="10706.07"/>
    <n v="5927.1"/>
    <n v="4778.97"/>
    <x v="0"/>
    <x v="0"/>
    <n v="4"/>
  </r>
  <r>
    <s v="ORD-2024-10631"/>
    <d v="2024-04-09T00:00:00"/>
    <d v="2024-04-10T00:00:00"/>
    <s v="CUST-6075"/>
    <s v="Priya Menon"/>
    <s v="Corporate"/>
    <x v="1"/>
    <s v="Assam"/>
    <s v="Guwahati"/>
    <s v="Office Supplies"/>
    <s v="Paper"/>
    <x v="628"/>
    <s v="Standard Class"/>
    <n v="4"/>
    <n v="3047.05"/>
    <n v="0.1"/>
    <n v="10969.38"/>
    <n v="9254.4599999999991"/>
    <n v="1714.92"/>
    <x v="0"/>
    <x v="0"/>
    <n v="1"/>
  </r>
  <r>
    <s v="ORD-2024-10632"/>
    <d v="2024-04-10T00:00:00"/>
    <d v="2024-04-15T00:00:00"/>
    <s v="CUST-6381"/>
    <s v="Aarav Sharma"/>
    <s v="Home Office"/>
    <x v="3"/>
    <s v="Rajasthan"/>
    <s v="Udaipur"/>
    <s v="Furniture"/>
    <s v="Chairs"/>
    <x v="629"/>
    <s v="Standard Class"/>
    <n v="8"/>
    <n v="4362.4799999999996"/>
    <n v="0.1"/>
    <n v="31409.86"/>
    <n v="22523.54"/>
    <n v="8886.32"/>
    <x v="0"/>
    <x v="0"/>
    <n v="5"/>
  </r>
  <r>
    <s v="ORD-2025-10633"/>
    <d v="2025-04-15T00:00:00"/>
    <d v="2025-04-16T00:00:00"/>
    <s v="CUST-4593"/>
    <s v="Sneha Kapoor"/>
    <s v="Small Business"/>
    <x v="2"/>
    <s v="Karnataka"/>
    <s v="Bengaluru"/>
    <s v="Furniture"/>
    <s v="Furnishings"/>
    <x v="630"/>
    <s v="First Class"/>
    <n v="5"/>
    <n v="2850.53"/>
    <n v="0"/>
    <n v="14252.65"/>
    <n v="11558.31"/>
    <n v="2694.34"/>
    <x v="0"/>
    <x v="0"/>
    <n v="1"/>
  </r>
  <r>
    <s v="ORD-2025-10634"/>
    <d v="2025-04-18T00:00:00"/>
    <d v="2025-04-20T00:00:00"/>
    <s v="CUST-5043"/>
    <s v="Aarav Sharma"/>
    <s v="Small Business"/>
    <x v="2"/>
    <s v="Tamil Nadu"/>
    <s v="Chennai"/>
    <s v="Technology"/>
    <s v="Accessories"/>
    <x v="631"/>
    <s v="Second Class"/>
    <n v="1"/>
    <n v="1626.08"/>
    <n v="0.15"/>
    <n v="1382.17"/>
    <n v="810.03"/>
    <n v="572.14"/>
    <x v="0"/>
    <x v="0"/>
    <n v="2"/>
  </r>
  <r>
    <s v="ORD-2025-10635"/>
    <d v="2025-01-11T00:00:00"/>
    <d v="2025-01-12T00:00:00"/>
    <s v="CUST-4722"/>
    <s v="Aditi Sen"/>
    <s v="Consumer"/>
    <x v="2"/>
    <s v="Telangana"/>
    <s v="Hyderabad"/>
    <s v="Furniture"/>
    <s v="Chairs"/>
    <x v="632"/>
    <s v="Second Class"/>
    <n v="4"/>
    <n v="2427.15"/>
    <n v="0.05"/>
    <n v="9223.17"/>
    <n v="5103.7"/>
    <n v="4119.47"/>
    <x v="0"/>
    <x v="0"/>
    <n v="1"/>
  </r>
  <r>
    <s v="ORD-2024-10636"/>
    <d v="2024-05-20T00:00:00"/>
    <d v="2024-05-25T00:00:00"/>
    <s v="CUST-7931"/>
    <s v="Mira Das"/>
    <s v="Corporate"/>
    <x v="2"/>
    <s v="Andhra Pradesh"/>
    <s v="Vijayawada"/>
    <s v="Furniture"/>
    <s v="Chairs"/>
    <x v="633"/>
    <s v="Same Day"/>
    <n v="7"/>
    <n v="3122.85"/>
    <n v="0.25"/>
    <n v="16394.96"/>
    <n v="10404.17"/>
    <n v="5990.79"/>
    <x v="0"/>
    <x v="0"/>
    <n v="5"/>
  </r>
  <r>
    <s v="ORD-2024-10637"/>
    <d v="2024-10-02T00:00:00"/>
    <d v="2024-10-09T00:00:00"/>
    <s v="CUST-7221"/>
    <s v="Ananya Rao"/>
    <s v="Consumer"/>
    <x v="2"/>
    <s v="Tamil Nadu"/>
    <s v="Chennai"/>
    <s v="Office Supplies"/>
    <s v="Paper"/>
    <x v="634"/>
    <s v="Standard Class"/>
    <n v="8"/>
    <n v="1910.31"/>
    <n v="0.15"/>
    <n v="12990.11"/>
    <n v="10200.799999999999"/>
    <n v="2789.31"/>
    <x v="0"/>
    <x v="0"/>
    <n v="7"/>
  </r>
  <r>
    <s v="ORD-2024-10638"/>
    <d v="2024-05-26T00:00:00"/>
    <d v="2024-05-26T00:00:00"/>
    <s v="CUST-2594"/>
    <s v="Rahul Verma"/>
    <s v="Small Business"/>
    <x v="3"/>
    <s v="Goa"/>
    <s v="Panaji"/>
    <s v="Technology"/>
    <s v="Copiers"/>
    <x v="635"/>
    <s v="First Class"/>
    <n v="2"/>
    <n v="3192.47"/>
    <n v="0.2"/>
    <n v="5107.95"/>
    <n v="3133.08"/>
    <n v="1974.87"/>
    <x v="0"/>
    <x v="0"/>
    <n v="0"/>
  </r>
  <r>
    <s v="ORD-2024-10639"/>
    <d v="2024-01-26T00:00:00"/>
    <d v="2024-01-31T00:00:00"/>
    <s v="CUST-2111"/>
    <s v="Karan Malhotra"/>
    <s v="Corporate"/>
    <x v="2"/>
    <s v="Kerala"/>
    <s v="Kochi"/>
    <s v="Office Supplies"/>
    <s v="Storage"/>
    <x v="636"/>
    <s v="Second Class"/>
    <n v="3"/>
    <n v="3224.32"/>
    <n v="0.2"/>
    <n v="7738.37"/>
    <n v="4626.8500000000004"/>
    <n v="3111.52"/>
    <x v="3"/>
    <x v="2"/>
    <n v="5"/>
  </r>
  <r>
    <s v="ORD-2024-10640"/>
    <d v="2024-12-27T00:00:00"/>
    <d v="2024-12-31T00:00:00"/>
    <s v="CUST-6829"/>
    <s v="Isha Nair"/>
    <s v="Small Business"/>
    <x v="1"/>
    <s v="Odisha"/>
    <s v="Bhubaneswar"/>
    <s v="Furniture"/>
    <s v="Chairs"/>
    <x v="637"/>
    <s v="Second Class"/>
    <n v="1"/>
    <n v="1594.7"/>
    <n v="0.05"/>
    <n v="1514.96"/>
    <n v="1046.17"/>
    <n v="468.79"/>
    <x v="0"/>
    <x v="0"/>
    <n v="4"/>
  </r>
  <r>
    <s v="ORD-2025-10641"/>
    <d v="2025-01-14T00:00:00"/>
    <d v="2025-01-17T00:00:00"/>
    <s v="CUST-5061"/>
    <s v="Vikram Iyer"/>
    <s v="Consumer"/>
    <x v="3"/>
    <s v="Goa"/>
    <s v="Panaji"/>
    <s v="Office Supplies"/>
    <s v="Storage"/>
    <x v="638"/>
    <s v="First Class"/>
    <n v="1"/>
    <n v="1584.12"/>
    <n v="0.2"/>
    <n v="1267.3"/>
    <n v="923.53"/>
    <n v="343.77"/>
    <x v="0"/>
    <x v="0"/>
    <n v="3"/>
  </r>
  <r>
    <s v="ORD-2025-10642"/>
    <d v="2025-04-09T00:00:00"/>
    <d v="2025-04-14T00:00:00"/>
    <s v="CUST-7915"/>
    <s v="Karan Malhotra"/>
    <s v="Consumer"/>
    <x v="0"/>
    <s v="Delhi"/>
    <s v="New Delhi"/>
    <s v="Furniture"/>
    <s v="Furnishings"/>
    <x v="639"/>
    <s v="Same Day"/>
    <n v="2"/>
    <n v="3202.87"/>
    <n v="0"/>
    <n v="6405.74"/>
    <n v="3561.87"/>
    <n v="2843.87"/>
    <x v="0"/>
    <x v="0"/>
    <n v="5"/>
  </r>
  <r>
    <s v="ORD-2024-10643"/>
    <d v="2024-08-29T00:00:00"/>
    <d v="2024-08-31T00:00:00"/>
    <s v="CUST-1940"/>
    <s v="Isha Nair"/>
    <s v="Home Office"/>
    <x v="1"/>
    <s v="Assam"/>
    <s v="Guwahati"/>
    <s v="Office Supplies"/>
    <s v="Binders"/>
    <x v="640"/>
    <s v="Second Class"/>
    <n v="9"/>
    <n v="1275.21"/>
    <n v="0.25"/>
    <n v="8607.67"/>
    <n v="5337.64"/>
    <n v="3270.03"/>
    <x v="3"/>
    <x v="2"/>
    <n v="2"/>
  </r>
  <r>
    <s v="ORD-2024-10644"/>
    <d v="2024-05-02T00:00:00"/>
    <d v="2024-02-13T00:00:00"/>
    <s v="CUST-1986"/>
    <s v="Aarav Sharma"/>
    <s v="Home Office"/>
    <x v="0"/>
    <s v="Uttar Pradesh"/>
    <s v="Noida"/>
    <s v="Office Supplies"/>
    <s v="Labels"/>
    <x v="641"/>
    <s v="Standard Class"/>
    <n v="8"/>
    <n v="3871.18"/>
    <n v="0.15"/>
    <n v="26324.02"/>
    <n v="16277.96"/>
    <n v="10046.06"/>
    <x v="3"/>
    <x v="2"/>
    <n v="-79"/>
  </r>
  <r>
    <s v="ORD-2025-10645"/>
    <d v="2025-04-10T00:00:00"/>
    <d v="2025-04-17T00:00:00"/>
    <s v="CUST-5549"/>
    <s v="Vikram Iyer"/>
    <s v="Consumer"/>
    <x v="1"/>
    <s v="West Bengal"/>
    <s v="Kolkata"/>
    <s v="Furniture"/>
    <s v="Chairs"/>
    <x v="642"/>
    <s v="Standard Class"/>
    <n v="4"/>
    <n v="3750.02"/>
    <n v="0.05"/>
    <n v="14250.08"/>
    <n v="10914.92"/>
    <n v="3335.16"/>
    <x v="0"/>
    <x v="0"/>
    <n v="7"/>
  </r>
  <r>
    <s v="ORD-2024-10646"/>
    <d v="2024-01-04T00:00:00"/>
    <d v="2024-09-01T00:00:00"/>
    <s v="CUST-2314"/>
    <s v="Kabir Singh"/>
    <s v="Consumer"/>
    <x v="1"/>
    <s v="Bihar"/>
    <s v="Patna"/>
    <s v="Furniture"/>
    <s v="Chairs"/>
    <x v="643"/>
    <s v="Second Class"/>
    <n v="6"/>
    <n v="2423.61"/>
    <n v="0.1"/>
    <n v="13087.49"/>
    <n v="7608.89"/>
    <n v="5133.22"/>
    <x v="0"/>
    <x v="0"/>
    <n v="241"/>
  </r>
  <r>
    <s v="ORD-2024-10647"/>
    <d v="2024-09-18T00:00:00"/>
    <d v="2024-09-24T00:00:00"/>
    <s v="CUST-6360"/>
    <s v="Vikram Iyer"/>
    <s v="Small Business"/>
    <x v="1"/>
    <s v="Jharkhand"/>
    <s v="Ranchi"/>
    <s v="Technology"/>
    <s v="Machines"/>
    <x v="644"/>
    <s v="First Class"/>
    <n v="3"/>
    <n v="729.14"/>
    <n v="0.25"/>
    <n v="1640.57"/>
    <n v="1136.98"/>
    <n v="503.59"/>
    <x v="0"/>
    <x v="0"/>
    <n v="6"/>
  </r>
  <r>
    <s v="ORD-2025-10648"/>
    <d v="2025-01-01T00:00:00"/>
    <d v="2025-09-01T00:00:00"/>
    <s v="CUST-9942"/>
    <s v="Rohan Mehta"/>
    <s v="Small Business"/>
    <x v="0"/>
    <s v="Punjab"/>
    <s v="Ludhiana"/>
    <s v="Office Supplies"/>
    <s v="Art"/>
    <x v="645"/>
    <s v="First Class"/>
    <n v="8"/>
    <n v="2123.81"/>
    <n v="0.15"/>
    <n v="14441.91"/>
    <n v="10872.89"/>
    <n v="3569.02"/>
    <x v="0"/>
    <x v="0"/>
    <n v="243"/>
  </r>
  <r>
    <s v="ORD-2024-10649"/>
    <d v="2024-04-21T00:00:00"/>
    <d v="2024-04-24T00:00:00"/>
    <s v="CUST-1808"/>
    <s v="Neha Gupta"/>
    <s v="Small Business"/>
    <x v="2"/>
    <s v="Andhra Pradesh"/>
    <s v="Vijayawada"/>
    <s v="Office Supplies"/>
    <s v="Art"/>
    <x v="646"/>
    <s v="Same Day"/>
    <n v="9"/>
    <n v="703.59"/>
    <n v="0.2"/>
    <n v="5065.8500000000004"/>
    <n v="3517.23"/>
    <n v="1548.62"/>
    <x v="3"/>
    <x v="2"/>
    <n v="3"/>
  </r>
  <r>
    <s v="ORD-2025-10650"/>
    <d v="2025-08-11T00:00:00"/>
    <d v="2025-08-19T00:00:00"/>
    <s v="CUST-7277"/>
    <s v="Kabir Singh"/>
    <s v="Small Business"/>
    <x v="2"/>
    <s v="Kerala"/>
    <s v="Kochi"/>
    <s v="Technology"/>
    <s v="Accessories"/>
    <x v="647"/>
    <s v="Standard Class"/>
    <n v="4"/>
    <n v="2258.96"/>
    <n v="0.25"/>
    <n v="6776.88"/>
    <n v="3836.24"/>
    <n v="2940.64"/>
    <x v="0"/>
    <x v="0"/>
    <n v="8"/>
  </r>
  <r>
    <s v="ORD-2024-10651"/>
    <d v="2024-04-13T00:00:00"/>
    <d v="2024-04-21T00:00:00"/>
    <s v="CUST-7744"/>
    <s v="Aarav Sharma"/>
    <s v="Home Office"/>
    <x v="1"/>
    <s v="Bihar"/>
    <s v="Patna"/>
    <s v="Technology"/>
    <s v="Accessories"/>
    <x v="648"/>
    <s v="Same Day"/>
    <n v="7"/>
    <n v="2648.76"/>
    <n v="0.15"/>
    <n v="15760.12"/>
    <n v="9931.5300000000007"/>
    <n v="5828.59"/>
    <x v="3"/>
    <x v="2"/>
    <n v="8"/>
  </r>
  <r>
    <s v="ORD-2025-10652"/>
    <d v="2025-08-06T00:00:00"/>
    <d v="2025-09-08T00:00:00"/>
    <s v="CUST-2660"/>
    <s v="Mira Das"/>
    <s v="Small Business"/>
    <x v="2"/>
    <s v="Andhra Pradesh"/>
    <s v="Vijayawada"/>
    <s v="Office Supplies"/>
    <s v="Paper"/>
    <x v="649"/>
    <s v="Second Class"/>
    <n v="3"/>
    <n v="598.54999999999995"/>
    <n v="0"/>
    <n v="1795.65"/>
    <n v="996.72"/>
    <n v="798.93"/>
    <x v="0"/>
    <x v="0"/>
    <n v="33"/>
  </r>
  <r>
    <s v="ORD-2025-10653"/>
    <d v="2025-03-17T00:00:00"/>
    <d v="2025-03-21T00:00:00"/>
    <s v="CUST-8177"/>
    <s v="Sneha Kapoor"/>
    <s v="Consumer"/>
    <x v="0"/>
    <s v="Uttar Pradesh"/>
    <s v="Noida"/>
    <s v="Office Supplies"/>
    <s v="Binders"/>
    <x v="650"/>
    <s v="Standard Class"/>
    <n v="5"/>
    <n v="4320.59"/>
    <n v="0.15"/>
    <n v="18362.509999999998"/>
    <n v="11133.97"/>
    <n v="7228.54"/>
    <x v="0"/>
    <x v="0"/>
    <n v="4"/>
  </r>
  <r>
    <s v="ORD-2025-10654"/>
    <d v="2025-04-04T00:00:00"/>
    <d v="2025-04-07T00:00:00"/>
    <s v="CUST-3970"/>
    <s v="Priya Menon"/>
    <s v="Small Business"/>
    <x v="2"/>
    <s v="Tamil Nadu"/>
    <s v="Chennai"/>
    <s v="Technology"/>
    <s v="Copiers"/>
    <x v="651"/>
    <s v="Second Class"/>
    <n v="7"/>
    <n v="4457.93"/>
    <n v="0.15"/>
    <n v="26524.68"/>
    <n v="20574.3"/>
    <n v="5950.38"/>
    <x v="0"/>
    <x v="0"/>
    <n v="3"/>
  </r>
  <r>
    <s v="ORD-2025-10655"/>
    <d v="2025-10-12T00:00:00"/>
    <d v="2025-10-16T00:00:00"/>
    <s v="CUST-8249"/>
    <s v="Diya Patel"/>
    <s v="Corporate"/>
    <x v="1"/>
    <s v="Bihar"/>
    <s v="Patna"/>
    <s v="Technology"/>
    <s v="Machines"/>
    <x v="652"/>
    <s v="Same Day"/>
    <n v="1"/>
    <n v="2570.06"/>
    <n v="0.2"/>
    <n v="2056.0500000000002"/>
    <n v="1662.39"/>
    <n v="393.66"/>
    <x v="0"/>
    <x v="0"/>
    <n v="4"/>
  </r>
  <r>
    <s v="ORD-2025-10656"/>
    <d v="2025-08-26T00:00:00"/>
    <d v="2025-08-26T00:00:00"/>
    <s v="CUST-8039"/>
    <s v="Neha Gupta"/>
    <s v="Home Office"/>
    <x v="1"/>
    <s v="West Bengal"/>
    <s v="Kolkata"/>
    <s v="Furniture"/>
    <s v="Furnishings"/>
    <x v="653"/>
    <s v="Standard Class"/>
    <n v="4"/>
    <n v="2151.8200000000002"/>
    <n v="0"/>
    <n v="8607.2800000000007"/>
    <n v="5124.01"/>
    <n v="3483.27"/>
    <x v="0"/>
    <x v="0"/>
    <n v="0"/>
  </r>
  <r>
    <s v="ORD-2024-10657"/>
    <d v="2024-07-05T00:00:00"/>
    <d v="2024-05-14T00:00:00"/>
    <s v="CUST-4446"/>
    <s v="Neha Gupta"/>
    <s v="Small Business"/>
    <x v="0"/>
    <s v="Haryana"/>
    <s v="Gurugram"/>
    <s v="Technology"/>
    <s v="Machines"/>
    <x v="654"/>
    <s v="Same Day"/>
    <n v="4"/>
    <n v="2751.1"/>
    <n v="-0.05"/>
    <n v="9903.9599999999991"/>
    <n v="7696.28"/>
    <n v="2207.6799999999998"/>
    <x v="0"/>
    <x v="0"/>
    <n v="-52"/>
  </r>
  <r>
    <s v="ORD-2025-10658"/>
    <d v="2025-08-07T00:00:00"/>
    <d v="2025-08-10T00:00:00"/>
    <s v="CUST-7787"/>
    <s v="Aditi Sen"/>
    <s v="Home Office"/>
    <x v="1"/>
    <s v="Bihar"/>
    <s v="Patna"/>
    <s v="Office Supplies"/>
    <s v="Storage"/>
    <x v="655"/>
    <s v="Second Class"/>
    <n v="1"/>
    <n v="2541.25"/>
    <n v="0.2"/>
    <n v="2033"/>
    <n v="1291.4100000000001"/>
    <n v="741.59"/>
    <x v="0"/>
    <x v="0"/>
    <n v="3"/>
  </r>
  <r>
    <s v="ORD-2025-10659"/>
    <d v="2025-06-09T00:00:00"/>
    <d v="2025-06-12T00:00:00"/>
    <s v="CUST-9074"/>
    <s v="Sneha Kapoor"/>
    <s v="Consumer"/>
    <x v="4"/>
    <s v="Bihar"/>
    <s v="Patna"/>
    <s v="Office Supplies"/>
    <s v="Art"/>
    <x v="656"/>
    <s v="First Class"/>
    <n v="7"/>
    <n v="2852.42"/>
    <n v="0"/>
    <n v="19966.939999999999"/>
    <n v="12690.83"/>
    <n v="7276.11"/>
    <x v="1"/>
    <x v="1"/>
    <n v="3"/>
  </r>
  <r>
    <s v="ORD-2025-10660"/>
    <d v="2025-01-21T00:00:00"/>
    <d v="2025-01-22T00:00:00"/>
    <s v="CUST-8330"/>
    <s v="Diya Patel"/>
    <s v="Corporate"/>
    <x v="2"/>
    <s v="Karnataka"/>
    <s v="Bengaluru"/>
    <s v="Technology"/>
    <s v="Phones"/>
    <x v="657"/>
    <s v="Second Class"/>
    <n v="2"/>
    <n v="444.31"/>
    <n v="0.2"/>
    <n v="710.9"/>
    <n v="513.88"/>
    <n v="197.02"/>
    <x v="1"/>
    <x v="1"/>
    <n v="1"/>
  </r>
  <r>
    <s v="ORD-2025-10661"/>
    <d v="2025-07-15T00:00:00"/>
    <d v="2025-07-15T00:00:00"/>
    <s v="CUST-5638"/>
    <s v="Arjun Bose"/>
    <s v="Small Business"/>
    <x v="1"/>
    <s v="Jharkhand"/>
    <s v="Ranchi"/>
    <s v="Technology"/>
    <s v="Phones"/>
    <x v="658"/>
    <s v="Same Day"/>
    <n v="4"/>
    <n v="4442.91"/>
    <n v="0.1"/>
    <n v="15994.48"/>
    <n v="9224.2800000000007"/>
    <n v="6770.2"/>
    <x v="0"/>
    <x v="0"/>
    <n v="0"/>
  </r>
  <r>
    <s v="ORD-2024-10662"/>
    <d v="2024-05-17T00:00:00"/>
    <d v="2024-05-22T00:00:00"/>
    <s v="CUST-4537"/>
    <s v="Sneha Kapoor"/>
    <s v="Consumer"/>
    <x v="2"/>
    <s v="Andhra Pradesh"/>
    <s v="Vijayawada"/>
    <s v="Technology"/>
    <s v="Machines"/>
    <x v="659"/>
    <s v="Second Class"/>
    <n v="7"/>
    <n v="232.5"/>
    <n v="0"/>
    <n v="1627.5"/>
    <n v="939.9"/>
    <n v="687.6"/>
    <x v="0"/>
    <x v="0"/>
    <n v="5"/>
  </r>
  <r>
    <s v="ORD-2024-10663"/>
    <d v="2024-01-14T00:00:00"/>
    <d v="2024-01-18T00:00:00"/>
    <s v="CUST-3181"/>
    <s v="Mira Das"/>
    <s v="Home Office"/>
    <x v="3"/>
    <s v="Rajasthan"/>
    <s v="Udaipur"/>
    <s v="Technology"/>
    <s v="Machines"/>
    <x v="660"/>
    <s v="Same Day"/>
    <n v="6"/>
    <n v="1784.8"/>
    <n v="0.1"/>
    <n v="9637.92"/>
    <n v="7329.29"/>
    <n v="2308.63"/>
    <x v="0"/>
    <x v="0"/>
    <n v="4"/>
  </r>
  <r>
    <s v="ORD-2024-10664"/>
    <d v="2024-05-02T00:00:00"/>
    <d v="2024-05-08T00:00:00"/>
    <s v="CUST-1015"/>
    <s v="Rahul Verma"/>
    <s v="Home Office"/>
    <x v="1"/>
    <s v="Jharkhand"/>
    <s v="Ranchi"/>
    <s v="Technology"/>
    <s v="Copiers"/>
    <x v="661"/>
    <s v="Second Class"/>
    <n v="2"/>
    <n v="3185.01"/>
    <n v="-0.24"/>
    <n v="4777.5200000000004"/>
    <n v="3152.98"/>
    <n v="1624.54"/>
    <x v="0"/>
    <x v="0"/>
    <n v="6"/>
  </r>
  <r>
    <s v="ORD-2024-10665"/>
    <d v="2024-12-07T00:00:00"/>
    <d v="2024-12-10T00:00:00"/>
    <s v="CUST-2709"/>
    <s v="Mira Das"/>
    <s v="Home Office"/>
    <x v="2"/>
    <s v="Telangana"/>
    <s v="Hyderabad"/>
    <s v="Technology"/>
    <s v="Accessories"/>
    <x v="662"/>
    <s v="Standard Class"/>
    <n v="1"/>
    <n v="1908.83"/>
    <n v="0.2"/>
    <n v="1527.06"/>
    <n v="1055.8900000000001"/>
    <n v="471.17"/>
    <x v="0"/>
    <x v="0"/>
    <n v="3"/>
  </r>
  <r>
    <s v="ORD-2025-10666"/>
    <d v="2025-01-13T00:00:00"/>
    <d v="2025-01-13T00:00:00"/>
    <s v="CUST-1197"/>
    <s v="Rahul Verma"/>
    <s v="Home Office"/>
    <x v="3"/>
    <s v="Gujarat"/>
    <s v="Ahmedabad"/>
    <s v="Office Supplies"/>
    <s v="Art"/>
    <x v="663"/>
    <s v="Standard Class"/>
    <n v="3"/>
    <n v="2110.52"/>
    <n v="0.1"/>
    <n v="5698.4"/>
    <n v="3640.89"/>
    <n v="2057.5100000000002"/>
    <x v="3"/>
    <x v="1"/>
    <n v="0"/>
  </r>
  <r>
    <s v="ORD-2024-10667"/>
    <d v="2024-06-21T00:00:00"/>
    <d v="2024-06-26T00:00:00"/>
    <s v="CUST-7758"/>
    <s v="Rohan Mehta"/>
    <s v="Small Business"/>
    <x v="0"/>
    <s v="Punjab"/>
    <s v="Ludhiana"/>
    <s v="Technology"/>
    <s v="Copiers"/>
    <x v="664"/>
    <s v="Same Day"/>
    <n v="1"/>
    <n v="279.83"/>
    <n v="0.05"/>
    <n v="265.83999999999997"/>
    <n v="223.49"/>
    <n v="42.35"/>
    <x v="0"/>
    <x v="0"/>
    <n v="5"/>
  </r>
  <r>
    <s v="ORD-2025-10668"/>
    <d v="2025-05-20T00:00:00"/>
    <d v="2025-05-27T00:00:00"/>
    <s v="CUST-3912"/>
    <s v="Diya Patel"/>
    <s v="Small Business"/>
    <x v="1"/>
    <s v="Bihar"/>
    <s v="Patna"/>
    <s v="Technology"/>
    <s v="Machines"/>
    <x v="665"/>
    <s v="Standard Class"/>
    <n v="1"/>
    <n v="3959.14"/>
    <n v="0"/>
    <n v="3959.14"/>
    <n v="3239.53"/>
    <n v="719.61"/>
    <x v="2"/>
    <x v="2"/>
    <n v="7"/>
  </r>
  <r>
    <s v="ORD-2024-10669"/>
    <d v="2024-11-21T00:00:00"/>
    <d v="2024-11-23T00:00:00"/>
    <s v="CUST-4190"/>
    <s v="Mira Das"/>
    <s v="Corporate"/>
    <x v="3"/>
    <s v="Gujarat"/>
    <s v="Ahmedabad"/>
    <s v="Office Supplies"/>
    <s v="Paper"/>
    <x v="666"/>
    <s v="Second Class"/>
    <n v="5"/>
    <n v="600.46"/>
    <n v="0.2"/>
    <n v="2401.84"/>
    <n v="1873.11"/>
    <n v="528.73"/>
    <x v="0"/>
    <x v="0"/>
    <n v="2"/>
  </r>
  <r>
    <s v="ORD-2024-10670"/>
    <d v="2024-03-24T00:00:00"/>
    <d v="2024-04-01T00:00:00"/>
    <s v="CUST-7568"/>
    <s v="Ananya Rao"/>
    <s v="Home Office"/>
    <x v="3"/>
    <s v="Maharashtra"/>
    <s v="Mumbai"/>
    <s v="Furniture"/>
    <s v="Tables"/>
    <x v="667"/>
    <s v="Second Class"/>
    <n v="4"/>
    <n v="1700.72"/>
    <n v="0.25"/>
    <n v="5102.16"/>
    <n v="3226.45"/>
    <n v="1875.71"/>
    <x v="0"/>
    <x v="0"/>
    <n v="8"/>
  </r>
  <r>
    <s v="ORD-2025-10671"/>
    <d v="2025-02-02T00:00:00"/>
    <d v="2025-02-06T00:00:00"/>
    <s v="CUST-5604"/>
    <s v="Sneha Kapoor"/>
    <s v="Corporate"/>
    <x v="0"/>
    <s v="Uttar Pradesh"/>
    <s v="Noida"/>
    <s v="Furniture"/>
    <s v="Tables"/>
    <x v="668"/>
    <s v="Standard Class"/>
    <n v="8"/>
    <n v="857.86"/>
    <n v="0.1"/>
    <n v="6176.59"/>
    <n v="3560.96"/>
    <n v="2615.63"/>
    <x v="0"/>
    <x v="0"/>
    <n v="4"/>
  </r>
  <r>
    <s v="ORD-2024-10672"/>
    <d v="2024-03-22T00:00:00"/>
    <d v="2024-03-27T00:00:00"/>
    <s v="CUST-3293"/>
    <s v="Aditi Sen"/>
    <s v="Home Office"/>
    <x v="3"/>
    <s v="Goa"/>
    <s v="Panaji"/>
    <s v="Technology"/>
    <s v="Copiers"/>
    <x v="669"/>
    <s v="Second Class"/>
    <n v="9"/>
    <n v="3649.51"/>
    <n v="0.05"/>
    <n v="31203.31"/>
    <n v="17738.13"/>
    <n v="13465.18"/>
    <x v="0"/>
    <x v="0"/>
    <n v="5"/>
  </r>
  <r>
    <s v="ORD-2024-10673"/>
    <d v="2024-09-04T00:00:00"/>
    <d v="2024-09-05T00:00:00"/>
    <s v="CUST-8180"/>
    <s v="Aditi Sen"/>
    <s v="Corporate"/>
    <x v="3"/>
    <s v="Madhya Pradesh"/>
    <s v="Indore"/>
    <s v="Furniture"/>
    <s v="Chairs"/>
    <x v="670"/>
    <s v="Standard Class"/>
    <n v="5"/>
    <n v="2528.5300000000002"/>
    <n v="0.05"/>
    <n v="12010.52"/>
    <n v="7864.61"/>
    <n v="4145.91"/>
    <x v="0"/>
    <x v="2"/>
    <n v="1"/>
  </r>
  <r>
    <s v="ORD-2025-10674"/>
    <d v="2025-02-13T00:00:00"/>
    <d v="2025-02-16T00:00:00"/>
    <s v="CUST-2807"/>
    <s v="Arjun Bose"/>
    <s v="Small Business"/>
    <x v="3"/>
    <s v="Rajasthan"/>
    <s v="Udaipur"/>
    <s v="Furniture"/>
    <s v="Bookcases"/>
    <x v="671"/>
    <s v="Second Class"/>
    <n v="4"/>
    <n v="4072.9"/>
    <n v="0.15"/>
    <n v="13847.86"/>
    <n v="8471.7800000000007"/>
    <n v="5376.08"/>
    <x v="0"/>
    <x v="0"/>
    <n v="3"/>
  </r>
  <r>
    <s v="ORD-2024-10675"/>
    <d v="2024-05-18T00:00:00"/>
    <d v="2024-05-21T00:00:00"/>
    <s v="CUST-4081"/>
    <s v="Vikram Iyer"/>
    <s v="Corporate"/>
    <x v="1"/>
    <s v="Jharkhand"/>
    <s v="Ranchi"/>
    <s v="Technology"/>
    <s v="Accessories"/>
    <x v="672"/>
    <s v="Second Class"/>
    <n v="1"/>
    <n v="1033.71"/>
    <n v="0"/>
    <n v="1033.71"/>
    <n v="630.82000000000005"/>
    <n v="402.89"/>
    <x v="2"/>
    <x v="2"/>
    <n v="3"/>
  </r>
  <r>
    <s v="ORD-2025-10676"/>
    <d v="2025-07-06T00:00:00"/>
    <d v="2025-06-10T00:00:00"/>
    <s v="CUST-5061"/>
    <s v="Aarav Sharma"/>
    <s v="Consumer"/>
    <x v="0"/>
    <s v="Rajasthan"/>
    <s v="Jaipur"/>
    <s v="Furniture"/>
    <s v="Furnishings"/>
    <x v="673"/>
    <s v="Same Day"/>
    <n v="3"/>
    <n v="963.26"/>
    <n v="0"/>
    <n v="2889.78"/>
    <n v="1811.23"/>
    <n v="1078.55"/>
    <x v="0"/>
    <x v="0"/>
    <n v="-26"/>
  </r>
  <r>
    <s v="ORD-2025-10677"/>
    <d v="2025-09-11T00:00:00"/>
    <d v="2025-09-18T00:00:00"/>
    <s v="CUST-9212"/>
    <s v="Rahul Verma"/>
    <s v="Small Business"/>
    <x v="0"/>
    <s v="Delhi"/>
    <s v="New Delhi"/>
    <s v="Technology"/>
    <s v="Phones"/>
    <x v="674"/>
    <s v="Same Day"/>
    <n v="7"/>
    <n v="3411.21"/>
    <n v="0.15"/>
    <n v="20296.7"/>
    <n v="14920.87"/>
    <n v="5375.83"/>
    <x v="0"/>
    <x v="0"/>
    <n v="7"/>
  </r>
  <r>
    <s v="ORD-2024-10678"/>
    <d v="2024-06-22T00:00:00"/>
    <d v="2024-06-27T00:00:00"/>
    <s v="CUST-4655"/>
    <s v="Isha Nair"/>
    <s v="Home Office"/>
    <x v="2"/>
    <s v="Karnataka"/>
    <s v="Bengaluru"/>
    <s v="Furniture"/>
    <s v="Chairs"/>
    <x v="675"/>
    <s v="Same Day"/>
    <n v="7"/>
    <n v="2623.48"/>
    <n v="0"/>
    <n v="18364.36"/>
    <n v="15445.81"/>
    <n v="2918.55"/>
    <x v="0"/>
    <x v="0"/>
    <n v="5"/>
  </r>
  <r>
    <s v="ORD-2024-10679"/>
    <d v="2024-11-24T00:00:00"/>
    <d v="2024-12-01T00:00:00"/>
    <s v="CUST-1674"/>
    <s v="Kabir Singh"/>
    <s v="Corporate"/>
    <x v="2"/>
    <s v="Karnataka"/>
    <s v="Bengaluru"/>
    <s v="Furniture"/>
    <s v="Tables"/>
    <x v="676"/>
    <s v="Second Class"/>
    <n v="9"/>
    <n v="2763.61"/>
    <n v="0.15"/>
    <n v="21141.62"/>
    <n v="11676.33"/>
    <n v="9465.2900000000009"/>
    <x v="0"/>
    <x v="0"/>
    <n v="7"/>
  </r>
  <r>
    <s v="ORD-2025-10680"/>
    <d v="2025-08-16T00:00:00"/>
    <d v="2025-08-23T00:00:00"/>
    <s v="CUST-2897"/>
    <s v="Rohan Mehta"/>
    <s v="Corporate"/>
    <x v="0"/>
    <s v="Punjab"/>
    <s v="Ludhiana"/>
    <s v="Technology"/>
    <s v="Copiers"/>
    <x v="677"/>
    <s v="Same Day"/>
    <n v="4"/>
    <n v="1410.57"/>
    <n v="0.7"/>
    <n v="5360.17"/>
    <n v="3881.51"/>
    <n v="1478.66"/>
    <x v="1"/>
    <x v="1"/>
    <n v="7"/>
  </r>
  <r>
    <s v="ORD-2024-10681"/>
    <d v="2024-05-29T00:00:00"/>
    <d v="2024-06-05T00:00:00"/>
    <s v="CUST-1136"/>
    <s v="Kabir Singh"/>
    <s v="Corporate"/>
    <x v="2"/>
    <s v="Tamil Nadu"/>
    <s v="Chennai"/>
    <s v="Technology"/>
    <s v="Accessories"/>
    <x v="678"/>
    <s v="First Class"/>
    <n v="4"/>
    <n v="3700.24"/>
    <n v="0"/>
    <n v="14800.96"/>
    <n v="12048.39"/>
    <n v="2752.57"/>
    <x v="0"/>
    <x v="0"/>
    <n v="7"/>
  </r>
  <r>
    <s v="ORD-2024-10682"/>
    <d v="2024-07-04T00:00:00"/>
    <d v="2024-07-10T00:00:00"/>
    <s v="CUST-1376"/>
    <s v="Vikram Iyer"/>
    <s v="Corporate"/>
    <x v="0"/>
    <s v="Delhi"/>
    <s v="New Delhi"/>
    <s v="Furniture"/>
    <s v="Tables"/>
    <x v="679"/>
    <s v="Second Class"/>
    <n v="5"/>
    <n v="1200.27"/>
    <n v="0"/>
    <n v="6001.35"/>
    <n v="4182.99"/>
    <n v="1818.36"/>
    <x v="0"/>
    <x v="1"/>
    <n v="6"/>
  </r>
  <r>
    <s v="ORD-2025-10683"/>
    <d v="2025-02-05T00:00:00"/>
    <d v="2025-05-02T00:00:00"/>
    <s v="CUST-1553"/>
    <s v="Ananya Rao"/>
    <s v="Corporate"/>
    <x v="0"/>
    <s v="Haryana"/>
    <s v="Gurugram"/>
    <s v="Office Supplies"/>
    <s v="Storage"/>
    <x v="680"/>
    <s v="Same Day"/>
    <n v="3"/>
    <n v="2590.7800000000002"/>
    <n v="0"/>
    <n v="7383.72"/>
    <n v="4113.66"/>
    <n v="3270.06"/>
    <x v="0"/>
    <x v="0"/>
    <n v="86"/>
  </r>
  <r>
    <s v="ORD-2025-10684"/>
    <d v="2025-07-20T00:00:00"/>
    <d v="2025-07-24T00:00:00"/>
    <s v="CUST-5704"/>
    <s v="Arjun Bose"/>
    <s v="Small Business"/>
    <x v="2"/>
    <s v="Telangana"/>
    <s v="Hyderabad"/>
    <s v="Furniture"/>
    <s v="Furnishings"/>
    <x v="681"/>
    <s v="Second Class"/>
    <n v="6"/>
    <n v="1646.45"/>
    <n v="0.2"/>
    <n v="7902.96"/>
    <n v="5512.03"/>
    <n v="2390.9299999999998"/>
    <x v="1"/>
    <x v="1"/>
    <n v="4"/>
  </r>
  <r>
    <s v="ORD-2025-10685"/>
    <d v="2025-07-21T00:00:00"/>
    <d v="2025-07-21T00:00:00"/>
    <s v="CUST-6738"/>
    <s v="Isha Nair"/>
    <s v="Home Office"/>
    <x v="2"/>
    <s v="Tamil Nadu"/>
    <s v="Chennai"/>
    <s v="Furniture"/>
    <s v="Bookcases"/>
    <x v="682"/>
    <s v="First Class"/>
    <n v="7"/>
    <n v="4396.6499999999996"/>
    <n v="0.2"/>
    <n v="24621.24"/>
    <n v="17155.48"/>
    <n v="7465.76"/>
    <x v="1"/>
    <x v="1"/>
    <n v="0"/>
  </r>
  <r>
    <s v="ORD-2025-10686"/>
    <d v="2025-10-01T00:00:00"/>
    <d v="2025-10-03T00:00:00"/>
    <s v="CUST-2586"/>
    <s v="Neha Gupta"/>
    <s v="Corporate"/>
    <x v="3"/>
    <s v="Goa"/>
    <s v="Panaji"/>
    <s v="Office Supplies"/>
    <s v="Art"/>
    <x v="683"/>
    <s v="Standard Class"/>
    <n v="9"/>
    <n v="818.15"/>
    <n v="0.55000000000000004"/>
    <n v="6627.01"/>
    <n v="5606.79"/>
    <n v="1020.22"/>
    <x v="3"/>
    <x v="1"/>
    <n v="2"/>
  </r>
  <r>
    <s v="ORD-2024-10687"/>
    <d v="2024-03-25T00:00:00"/>
    <d v="2024-04-02T00:00:00"/>
    <s v="CUST-3127"/>
    <s v="Sneha Kapoor"/>
    <s v="Home Office"/>
    <x v="2"/>
    <s v="Tamil Nadu"/>
    <s v="Chennai"/>
    <s v="Technology"/>
    <s v="Copiers"/>
    <x v="684"/>
    <s v="Standard Class"/>
    <n v="2"/>
    <n v="2349.13"/>
    <n v="0"/>
    <n v="4698.26"/>
    <n v="2654.92"/>
    <n v="2043.34"/>
    <x v="0"/>
    <x v="0"/>
    <n v="8"/>
  </r>
  <r>
    <s v="ORD-2025-10688"/>
    <d v="2025-10-08T00:00:00"/>
    <d v="2025-10-13T00:00:00"/>
    <s v="CUST-9347"/>
    <s v="Mira Das"/>
    <s v="Home Office"/>
    <x v="0"/>
    <s v="Punjab"/>
    <s v="Ludhiana"/>
    <s v="Furniture"/>
    <s v="Tables"/>
    <x v="685"/>
    <s v="First Class"/>
    <n v="4"/>
    <n v="172.05"/>
    <n v="0"/>
    <n v="688.2"/>
    <n v="497.68"/>
    <n v="190.52"/>
    <x v="3"/>
    <x v="1"/>
    <n v="5"/>
  </r>
  <r>
    <s v="ORD-2025-10689"/>
    <d v="2025-02-26T00:00:00"/>
    <d v="2025-02-27T00:00:00"/>
    <s v="CUST-8575"/>
    <s v="Neha Gupta"/>
    <s v="Home Office"/>
    <x v="0"/>
    <s v="Haryana"/>
    <s v="Gurugram"/>
    <s v="Office Supplies"/>
    <s v="Art"/>
    <x v="686"/>
    <s v="Second Class"/>
    <n v="6"/>
    <n v="3037.66"/>
    <n v="0.15"/>
    <n v="15492.07"/>
    <n v="12581.23"/>
    <n v="2910.84"/>
    <x v="0"/>
    <x v="0"/>
    <n v="1"/>
  </r>
  <r>
    <s v="ORD-2024-10690"/>
    <d v="2024-05-10T00:00:00"/>
    <d v="2024-10-06T00:00:00"/>
    <s v="CUST-4382"/>
    <s v="Rohan Mehta"/>
    <s v="Small Business"/>
    <x v="0"/>
    <s v="Punjab"/>
    <s v="Ludhiana"/>
    <s v="Furniture"/>
    <s v="Tables"/>
    <x v="687"/>
    <s v="Standard Class"/>
    <n v="9"/>
    <n v="489.58"/>
    <n v="0.15"/>
    <n v="3745.29"/>
    <n v="2302.65"/>
    <n v="1442.64"/>
    <x v="3"/>
    <x v="1"/>
    <n v="149"/>
  </r>
  <r>
    <s v="ORD-2024-10691"/>
    <d v="2024-09-11T00:00:00"/>
    <d v="2024-09-15T00:00:00"/>
    <s v="CUST-6815"/>
    <s v="Sneha Kapoor"/>
    <s v="Corporate"/>
    <x v="2"/>
    <s v="Tamil Nadu"/>
    <s v="Chennai"/>
    <s v="Office Supplies"/>
    <s v="Art"/>
    <x v="688"/>
    <s v="Standard Class"/>
    <n v="4"/>
    <n v="865.63"/>
    <n v="0"/>
    <n v="3462.52"/>
    <n v="2797.29"/>
    <n v="665.23"/>
    <x v="3"/>
    <x v="2"/>
    <n v="4"/>
  </r>
  <r>
    <s v="ORD-2024-10692"/>
    <d v="2024-12-15T00:00:00"/>
    <d v="2024-12-16T00:00:00"/>
    <s v="CUST-7309"/>
    <s v="Rohan Mehta"/>
    <s v="Consumer"/>
    <x v="1"/>
    <s v="Odisha"/>
    <s v="Bhubaneswar"/>
    <s v="Technology"/>
    <s v="Copiers"/>
    <x v="689"/>
    <s v="Second Class"/>
    <n v="6"/>
    <n v="1538.1"/>
    <n v="0.05"/>
    <n v="8767.17"/>
    <n v="5098.2"/>
    <n v="3668.97"/>
    <x v="0"/>
    <x v="0"/>
    <n v="1"/>
  </r>
  <r>
    <s v="ORD-2025-10693"/>
    <d v="2025-05-10T00:00:00"/>
    <d v="2025-10-10T00:00:00"/>
    <s v="CUST-9531"/>
    <s v="Isha Nair"/>
    <s v="Corporate"/>
    <x v="2"/>
    <s v="Karnataka"/>
    <s v="Bengaluru"/>
    <s v="Furniture"/>
    <s v="Furnishings"/>
    <x v="690"/>
    <s v="Second Class"/>
    <n v="4"/>
    <n v="2365.6799999999998"/>
    <n v="0.1"/>
    <n v="8516.4500000000007"/>
    <n v="5903.81"/>
    <n v="2612.64"/>
    <x v="0"/>
    <x v="0"/>
    <n v="153"/>
  </r>
  <r>
    <s v="ORD-2025-10694"/>
    <d v="2025-03-04T00:00:00"/>
    <d v="2025-04-11T00:00:00"/>
    <s v="CUST-6032"/>
    <s v="Arjun Bose"/>
    <s v="Consumer"/>
    <x v="2"/>
    <s v="Tamil Nadu"/>
    <s v="Chennai"/>
    <s v="Furniture"/>
    <s v="Bookcases"/>
    <x v="691"/>
    <s v="Second Class"/>
    <n v="3"/>
    <n v="4149.7700000000004"/>
    <n v="0.05"/>
    <n v="11826.84"/>
    <n v="8035.96"/>
    <n v="3790.88"/>
    <x v="0"/>
    <x v="0"/>
    <n v="38"/>
  </r>
  <r>
    <s v="ORD-2025-10695"/>
    <d v="2025-01-08T00:00:00"/>
    <d v="2025-09-08T00:00:00"/>
    <s v="CUST-8025"/>
    <s v="Isha Nair"/>
    <s v="Consumer"/>
    <x v="2"/>
    <s v="Andhra Pradesh"/>
    <s v="Vijayawada"/>
    <s v="Office Supplies"/>
    <s v="Storage"/>
    <x v="692"/>
    <s v="First Class"/>
    <n v="5"/>
    <n v="2736.24"/>
    <n v="0.15"/>
    <n v="11629.02"/>
    <n v="9627.2099999999991"/>
    <n v="2001.81"/>
    <x v="0"/>
    <x v="0"/>
    <n v="243"/>
  </r>
  <r>
    <s v="ORD-2024-10696"/>
    <d v="2024-07-01T00:00:00"/>
    <d v="2024-01-07T00:00:00"/>
    <s v="CUST-6257"/>
    <s v="Aarav Sharma"/>
    <s v="Consumer"/>
    <x v="3"/>
    <s v="Madhya Pradesh"/>
    <s v="Indore"/>
    <s v="Technology"/>
    <s v="Machines"/>
    <x v="693"/>
    <s v="Standard Class"/>
    <n v="4"/>
    <n v="257.39"/>
    <n v="0"/>
    <n v="1029.56"/>
    <n v="626.33000000000004"/>
    <n v="403.23"/>
    <x v="0"/>
    <x v="0"/>
    <n v="-176"/>
  </r>
  <r>
    <s v="ORD-2025-10697"/>
    <d v="2025-09-22T00:00:00"/>
    <d v="2025-09-25T00:00:00"/>
    <s v="CUST-7812"/>
    <s v="Isha Nair"/>
    <s v="Small Business"/>
    <x v="2"/>
    <s v="Kerala"/>
    <s v="Kochi"/>
    <s v="Technology"/>
    <s v="Phones"/>
    <x v="694"/>
    <s v="Unknown"/>
    <n v="4"/>
    <n v="1178.8399999999999"/>
    <n v="0.25"/>
    <n v="3536.52"/>
    <n v="2102.41"/>
    <n v="1363.28"/>
    <x v="0"/>
    <x v="0"/>
    <n v="3"/>
  </r>
  <r>
    <s v="ORD-2025-10698"/>
    <d v="2025-03-01T00:00:00"/>
    <d v="2025-07-03T00:00:00"/>
    <s v="CUST-6205"/>
    <s v="Arjun Bose"/>
    <s v="Corporate"/>
    <x v="2"/>
    <s v="Andhra Pradesh"/>
    <s v="Vijayawada"/>
    <s v="Office Supplies"/>
    <s v="Labels"/>
    <x v="695"/>
    <s v="First Class"/>
    <n v="7"/>
    <n v="567.15"/>
    <n v="0"/>
    <n v="2977.54"/>
    <n v="1849.3"/>
    <n v="1128.24"/>
    <x v="1"/>
    <x v="2"/>
    <n v="124"/>
  </r>
  <r>
    <s v="ORD-2024-10699"/>
    <d v="2024-09-14T00:00:00"/>
    <d v="2024-09-14T00:00:00"/>
    <s v="CUST-5357"/>
    <s v="Mira Das"/>
    <s v="Corporate"/>
    <x v="0"/>
    <s v="Rajasthan"/>
    <s v="Jaipur"/>
    <s v="Technology"/>
    <s v="Machines"/>
    <x v="696"/>
    <s v="Standard Class"/>
    <n v="8"/>
    <n v="4081.66"/>
    <n v="0.15"/>
    <n v="28208.1"/>
    <n v="23751.91"/>
    <n v="4003.38"/>
    <x v="0"/>
    <x v="2"/>
    <n v="0"/>
  </r>
  <r>
    <s v="ORD-2024-10700"/>
    <d v="2024-06-11T00:00:00"/>
    <d v="2024-06-11T00:00:00"/>
    <s v="CUST-9802"/>
    <s v="Arjun Bose"/>
    <s v="Small Business"/>
    <x v="2"/>
    <s v="Karnataka"/>
    <s v="Bengaluru"/>
    <s v="Furniture"/>
    <s v="Bookcases"/>
    <x v="697"/>
    <s v="Standard Class"/>
    <n v="9"/>
    <n v="1400.11"/>
    <n v="0.25"/>
    <n v="9450.74"/>
    <n v="7798.56"/>
    <n v="1652.18"/>
    <x v="0"/>
    <x v="0"/>
    <n v="0"/>
  </r>
  <r>
    <s v="ORD-2024-10701"/>
    <d v="2024-09-18T00:00:00"/>
    <d v="2024-09-21T00:00:00"/>
    <s v="CUST-5646"/>
    <s v="Neha Gupta"/>
    <s v="Corporate"/>
    <x v="1"/>
    <s v="West Bengal"/>
    <s v="Kolkata"/>
    <s v="Technology"/>
    <s v="Machines"/>
    <x v="698"/>
    <s v="Standard Class"/>
    <n v="3"/>
    <n v="3055.9"/>
    <n v="0.15"/>
    <n v="7792.55"/>
    <n v="4691.7299999999996"/>
    <n v="3100.82"/>
    <x v="0"/>
    <x v="0"/>
    <n v="3"/>
  </r>
  <r>
    <s v="ORD-2024-10702"/>
    <d v="2024-04-30T00:00:00"/>
    <d v="2024-05-04T00:00:00"/>
    <s v="CUST-7171"/>
    <s v="Rohan Mehta"/>
    <s v="Small Business"/>
    <x v="3"/>
    <s v="Gujarat"/>
    <s v="Ahmedabad"/>
    <s v="Office Supplies"/>
    <s v="Art"/>
    <x v="699"/>
    <s v="Same Day"/>
    <n v="7"/>
    <n v="1224.94"/>
    <n v="0"/>
    <n v="8574.58"/>
    <n v="6685.81"/>
    <n v="1888.77"/>
    <x v="0"/>
    <x v="2"/>
    <n v="4"/>
  </r>
  <r>
    <s v="ORD-2025-10703"/>
    <d v="2025-02-02T00:00:00"/>
    <d v="2025-02-06T00:00:00"/>
    <s v="CUST-5231"/>
    <s v="Karan Malhotra"/>
    <s v="Small Business"/>
    <x v="3"/>
    <s v="Rajasthan"/>
    <s v="Udaipur"/>
    <s v="Furniture"/>
    <s v="Tables"/>
    <x v="700"/>
    <s v="Second Class"/>
    <n v="3"/>
    <n v="997.34"/>
    <n v="0.1"/>
    <n v="2692.82"/>
    <n v="1820.08"/>
    <n v="872.74"/>
    <x v="0"/>
    <x v="0"/>
    <n v="4"/>
  </r>
  <r>
    <s v="ORD-2024-10704"/>
    <d v="2024-10-19T00:00:00"/>
    <d v="2024-10-20T00:00:00"/>
    <s v="CUST-8734"/>
    <s v="Aditi Sen"/>
    <s v="Corporate"/>
    <x v="0"/>
    <s v="Rajasthan"/>
    <s v="Jaipur"/>
    <s v="Furniture"/>
    <s v="Tables"/>
    <x v="701"/>
    <s v="First Class"/>
    <n v="1"/>
    <n v="1150.03"/>
    <n v="0.1"/>
    <n v="1035.03"/>
    <n v="854.35"/>
    <n v="180.68"/>
    <x v="0"/>
    <x v="0"/>
    <n v="1"/>
  </r>
  <r>
    <s v="ORD-2024-10705"/>
    <d v="2024-03-13T00:00:00"/>
    <d v="2024-03-20T00:00:00"/>
    <s v="CUST-4916"/>
    <s v="Priya Menon"/>
    <s v="Home Office"/>
    <x v="2"/>
    <s v="Tamil Nadu"/>
    <s v="Chennai"/>
    <s v="Furniture"/>
    <s v="Bookcases"/>
    <x v="702"/>
    <s v="Unknown"/>
    <n v="1"/>
    <n v="2825.63"/>
    <n v="0.15"/>
    <n v="2401.79"/>
    <n v="1820.34"/>
    <n v="581.45000000000005"/>
    <x v="0"/>
    <x v="0"/>
    <n v="7"/>
  </r>
  <r>
    <s v="ORD-2024-10706"/>
    <d v="2024-09-08T00:00:00"/>
    <d v="2024-09-14T00:00:00"/>
    <s v="CUST-3289"/>
    <s v="Rohan Mehta"/>
    <s v="Consumer"/>
    <x v="0"/>
    <s v="Rajasthan"/>
    <s v="Jaipur"/>
    <s v="Office Supplies"/>
    <s v="Binders"/>
    <x v="703"/>
    <s v="Standard Class"/>
    <n v="5"/>
    <n v="3371.75"/>
    <n v="0.05"/>
    <n v="16015.81"/>
    <n v="11352.38"/>
    <n v="4663.43"/>
    <x v="0"/>
    <x v="0"/>
    <n v="6"/>
  </r>
  <r>
    <s v="ORD-2024-10707"/>
    <d v="2024-06-24T00:00:00"/>
    <d v="2024-06-28T00:00:00"/>
    <s v="CUST-4928"/>
    <s v="Isha Nair"/>
    <s v="Small Business"/>
    <x v="1"/>
    <s v="Odisha"/>
    <s v="Bhubaneswar"/>
    <s v="Office Supplies"/>
    <s v="Paper"/>
    <x v="704"/>
    <s v="Same Day"/>
    <n v="1"/>
    <n v="2112.75"/>
    <n v="0.1"/>
    <n v="1901.48"/>
    <n v="1354.28"/>
    <n v="547.20000000000005"/>
    <x v="0"/>
    <x v="0"/>
    <n v="4"/>
  </r>
  <r>
    <s v="ORD-2025-10708"/>
    <d v="2025-06-24T00:00:00"/>
    <d v="2025-06-26T00:00:00"/>
    <s v="CUST-4902"/>
    <s v="Vikram Iyer"/>
    <s v="Consumer"/>
    <x v="0"/>
    <s v="Rajasthan"/>
    <s v="Jaipur"/>
    <s v="Technology"/>
    <s v="Accessories"/>
    <x v="705"/>
    <s v="Same Day"/>
    <n v="5"/>
    <n v="3722.66"/>
    <n v="0.55000000000000004"/>
    <n v="16751.97"/>
    <n v="11678.32"/>
    <n v="5073.6499999999996"/>
    <x v="0"/>
    <x v="0"/>
    <n v="2"/>
  </r>
  <r>
    <s v="ORD-2025-10709"/>
    <d v="2025-03-20T00:00:00"/>
    <d v="2025-03-26T00:00:00"/>
    <s v="CUST-6504"/>
    <s v="Sneha Kapoor"/>
    <s v="Consumer"/>
    <x v="1"/>
    <s v="Assam"/>
    <s v="Guwahati"/>
    <s v="Furniture"/>
    <s v="Bookcases"/>
    <x v="706"/>
    <s v="First Class"/>
    <n v="4"/>
    <n v="4357.66"/>
    <n v="0.05"/>
    <n v="16559.11"/>
    <n v="13233.79"/>
    <n v="3325.32"/>
    <x v="0"/>
    <x v="0"/>
    <n v="6"/>
  </r>
  <r>
    <s v="ORD-2025-10710"/>
    <d v="2025-01-19T00:00:00"/>
    <d v="2025-01-23T00:00:00"/>
    <s v="CUST-8036"/>
    <s v="Kabir Singh"/>
    <s v="Home Office"/>
    <x v="0"/>
    <s v="Punjab"/>
    <s v="Ludhiana"/>
    <s v="Technology"/>
    <s v="Phones"/>
    <x v="707"/>
    <s v="Same Day"/>
    <n v="7"/>
    <n v="1363.04"/>
    <n v="0.15"/>
    <n v="8110.09"/>
    <n v="6417.32"/>
    <n v="1692.77"/>
    <x v="0"/>
    <x v="1"/>
    <n v="4"/>
  </r>
  <r>
    <s v="ORD-2024-10711"/>
    <d v="2024-07-12T00:00:00"/>
    <d v="2024-07-19T00:00:00"/>
    <s v="CUST-7199"/>
    <s v="Vikram Iyer"/>
    <s v="Corporate"/>
    <x v="0"/>
    <s v="Punjab"/>
    <s v="Ludhiana"/>
    <s v="Office Supplies"/>
    <s v="Art"/>
    <x v="708"/>
    <s v="Second Class"/>
    <n v="5"/>
    <n v="1559.16"/>
    <n v="0.05"/>
    <n v="7406.01"/>
    <n v="5941.74"/>
    <n v="1464.27"/>
    <x v="0"/>
    <x v="0"/>
    <n v="7"/>
  </r>
  <r>
    <s v="ORD-2025-10712"/>
    <d v="2025-02-02T00:00:00"/>
    <d v="2025-02-02T00:00:00"/>
    <s v="CUST-6176"/>
    <s v="Kabir Singh"/>
    <s v="Corporate"/>
    <x v="1"/>
    <s v="West Bengal"/>
    <s v="Kolkata"/>
    <s v="Technology"/>
    <s v="Machines"/>
    <x v="709"/>
    <s v="First Class"/>
    <n v="1"/>
    <n v="4326.75"/>
    <n v="0.05"/>
    <n v="4110.41"/>
    <n v="2394.14"/>
    <n v="1716.27"/>
    <x v="2"/>
    <x v="2"/>
    <n v="0"/>
  </r>
  <r>
    <s v="ORD-2024-10713"/>
    <d v="2024-02-10T00:00:00"/>
    <d v="2024-02-18T00:00:00"/>
    <s v="CUST-5127"/>
    <s v="Isha Nair"/>
    <s v="Home Office"/>
    <x v="3"/>
    <s v="Madhya Pradesh"/>
    <s v="Indore"/>
    <s v="Furniture"/>
    <s v="Chairs"/>
    <x v="710"/>
    <s v="First Class"/>
    <n v="7"/>
    <n v="1382.86"/>
    <n v="0"/>
    <n v="9680.02"/>
    <n v="6876.66"/>
    <n v="2803.36"/>
    <x v="0"/>
    <x v="0"/>
    <n v="8"/>
  </r>
  <r>
    <s v="ORD-2025-10714"/>
    <d v="2025-06-06T00:00:00"/>
    <d v="2025-06-10T00:00:00"/>
    <s v="CUST-2548"/>
    <s v="Mira Das"/>
    <s v="Consumer"/>
    <x v="3"/>
    <s v="Rajasthan"/>
    <s v="Udaipur"/>
    <s v="Technology"/>
    <s v="Machines"/>
    <x v="711"/>
    <s v="Second Class"/>
    <n v="1"/>
    <n v="289.97000000000003"/>
    <n v="0.25"/>
    <n v="217.48"/>
    <n v="132.13"/>
    <n v="85.35"/>
    <x v="0"/>
    <x v="0"/>
    <n v="4"/>
  </r>
  <r>
    <s v="ORD-2025-10715"/>
    <d v="2025-03-22T00:00:00"/>
    <d v="2025-03-23T00:00:00"/>
    <s v="CUST-9902"/>
    <s v="Karan Malhotra"/>
    <s v="Home Office"/>
    <x v="0"/>
    <s v="Delhi"/>
    <s v="New Delhi"/>
    <s v="Technology"/>
    <s v="Copiers"/>
    <x v="712"/>
    <s v="Standard Class"/>
    <n v="9"/>
    <n v="2075.02"/>
    <n v="0"/>
    <n v="18675.18"/>
    <n v="13974.7"/>
    <n v="4700.4799999999996"/>
    <x v="0"/>
    <x v="0"/>
    <n v="1"/>
  </r>
  <r>
    <s v="ORD-2025-10716"/>
    <d v="2025-08-22T00:00:00"/>
    <d v="2025-08-27T00:00:00"/>
    <s v="CUST-7446"/>
    <s v="Priya Menon"/>
    <s v="Consumer"/>
    <x v="0"/>
    <s v="Haryana"/>
    <s v="Gurugram"/>
    <s v="Furniture"/>
    <s v="Chairs"/>
    <x v="713"/>
    <s v="Second Class"/>
    <n v="7"/>
    <n v="2843.09"/>
    <n v="0"/>
    <n v="19901.63"/>
    <n v="15492.03"/>
    <n v="4409.6000000000004"/>
    <x v="1"/>
    <x v="1"/>
    <n v="5"/>
  </r>
  <r>
    <s v="ORD-2025-10717"/>
    <d v="2025-08-26T00:00:00"/>
    <d v="2025-08-31T00:00:00"/>
    <s v="CUST-7540"/>
    <s v="Diya Patel"/>
    <s v="Small Business"/>
    <x v="0"/>
    <s v="Haryana"/>
    <s v="Gurugram"/>
    <s v="Technology"/>
    <s v="Phones"/>
    <x v="714"/>
    <s v="First Class"/>
    <n v="1"/>
    <n v="3388.02"/>
    <n v="0.15"/>
    <n v="2879.82"/>
    <n v="1824.88"/>
    <n v="1054.94"/>
    <x v="0"/>
    <x v="0"/>
    <n v="5"/>
  </r>
  <r>
    <s v="ORD-2025-10718"/>
    <d v="2025-12-10T00:00:00"/>
    <d v="2025-10-15T00:00:00"/>
    <s v="CUST-8351"/>
    <s v="Kabir Singh"/>
    <s v="Small Business"/>
    <x v="0"/>
    <s v="Haryana"/>
    <s v="Gurugram"/>
    <s v="Technology"/>
    <s v="Machines"/>
    <x v="715"/>
    <s v="Standard Class"/>
    <n v="9"/>
    <n v="2598.92"/>
    <n v="0.2"/>
    <n v="18712.22"/>
    <n v="11852.22"/>
    <n v="6860"/>
    <x v="2"/>
    <x v="1"/>
    <n v="-56"/>
  </r>
  <r>
    <s v="ORD-2024-10719"/>
    <d v="2024-09-06T00:00:00"/>
    <d v="2024-09-09T00:00:00"/>
    <s v="CUST-3918"/>
    <s v="Mira Das"/>
    <s v="Consumer"/>
    <x v="3"/>
    <s v="Maharashtra"/>
    <s v="Mumbai"/>
    <s v="Office Supplies"/>
    <s v="Art"/>
    <x v="716"/>
    <s v="Same Day"/>
    <n v="3"/>
    <n v="1972.27"/>
    <n v="0.2"/>
    <n v="4733.45"/>
    <n v="3672.32"/>
    <n v="1061.1300000000001"/>
    <x v="0"/>
    <x v="0"/>
    <n v="3"/>
  </r>
  <r>
    <s v="ORD-2025-10720"/>
    <d v="2025-09-08T00:00:00"/>
    <d v="2025-09-09T00:00:00"/>
    <s v="CUST-3190"/>
    <s v="Kabir Singh"/>
    <s v="Corporate"/>
    <x v="3"/>
    <s v="Gujarat"/>
    <s v="Ahmedabad"/>
    <s v="Office Supplies"/>
    <s v="Art"/>
    <x v="717"/>
    <s v="Same Day"/>
    <n v="2"/>
    <n v="2372.41"/>
    <n v="0.2"/>
    <n v="3795.86"/>
    <n v="2264.92"/>
    <n v="1530.94"/>
    <x v="0"/>
    <x v="0"/>
    <n v="1"/>
  </r>
  <r>
    <s v="ORD-2024-10721"/>
    <d v="2024-07-16T00:00:00"/>
    <d v="2024-07-16T00:00:00"/>
    <s v="CUST-1991"/>
    <s v="Aditi Sen"/>
    <s v="Home Office"/>
    <x v="3"/>
    <s v="Madhya Pradesh"/>
    <s v="Indore"/>
    <s v="Technology"/>
    <s v="Copiers"/>
    <x v="718"/>
    <s v="Same Day"/>
    <n v="4"/>
    <n v="4479.92"/>
    <n v="0.15"/>
    <n v="15231.73"/>
    <n v="12451.46"/>
    <n v="2780.27"/>
    <x v="0"/>
    <x v="0"/>
    <n v="0"/>
  </r>
  <r>
    <s v="ORD-2025-10722"/>
    <d v="2025-06-19T00:00:00"/>
    <d v="2025-06-23T00:00:00"/>
    <s v="CUST-7606"/>
    <s v="Sneha Kapoor"/>
    <s v="Consumer"/>
    <x v="2"/>
    <s v="Karnataka"/>
    <s v="Bengaluru"/>
    <s v="Technology"/>
    <s v="Copiers"/>
    <x v="719"/>
    <s v="First Class"/>
    <n v="5"/>
    <n v="2729.95"/>
    <n v="0"/>
    <n v="13649.75"/>
    <n v="10288.030000000001"/>
    <n v="3361.72"/>
    <x v="0"/>
    <x v="0"/>
    <n v="4"/>
  </r>
  <r>
    <s v="ORD-2024-10723"/>
    <d v="2024-10-07T00:00:00"/>
    <d v="2024-10-10T00:00:00"/>
    <s v="CUST-8844"/>
    <s v="Vikram Iyer"/>
    <s v="Consumer"/>
    <x v="1"/>
    <s v="West Bengal"/>
    <s v="Kolkata"/>
    <s v="Furniture"/>
    <s v="Chairs"/>
    <x v="720"/>
    <s v="Second Class"/>
    <n v="9"/>
    <n v="481.51"/>
    <n v="0"/>
    <n v="4333.59"/>
    <n v="2533.59"/>
    <n v="1800"/>
    <x v="1"/>
    <x v="1"/>
    <n v="3"/>
  </r>
  <r>
    <s v="ORD-2025-10724"/>
    <d v="2025-10-06T00:00:00"/>
    <d v="2025-10-13T00:00:00"/>
    <s v="CUST-4335"/>
    <s v="Kabir Singh"/>
    <s v="Home Office"/>
    <x v="1"/>
    <s v="Jharkhand"/>
    <s v="Ranchi"/>
    <s v="Technology"/>
    <s v="Accessories"/>
    <x v="721"/>
    <s v="Standard Class"/>
    <n v="6"/>
    <n v="2391.9299999999998"/>
    <n v="0.05"/>
    <n v="13634"/>
    <n v="9589.81"/>
    <n v="4044.19"/>
    <x v="3"/>
    <x v="2"/>
    <n v="7"/>
  </r>
  <r>
    <s v="ORD-2024-10725"/>
    <d v="2024-02-10T00:00:00"/>
    <d v="2024-02-16T00:00:00"/>
    <s v="CUST-5891"/>
    <s v="Karan Malhotra"/>
    <s v="Consumer"/>
    <x v="3"/>
    <s v="Goa"/>
    <s v="Panaji"/>
    <s v="Furniture"/>
    <s v="Furnishings"/>
    <x v="722"/>
    <s v="Second Class"/>
    <n v="3"/>
    <n v="253.43"/>
    <n v="0"/>
    <n v="760.29"/>
    <n v="497.77"/>
    <n v="262.52"/>
    <x v="0"/>
    <x v="0"/>
    <n v="6"/>
  </r>
  <r>
    <s v="ORD-2025-10726"/>
    <d v="2025-10-05T00:00:00"/>
    <d v="2025-10-12T00:00:00"/>
    <s v="CUST-6371"/>
    <s v="Priya Menon"/>
    <s v="Corporate"/>
    <x v="2"/>
    <s v="Karnataka"/>
    <s v="Bengaluru"/>
    <s v="Furniture"/>
    <s v="Tables"/>
    <x v="723"/>
    <s v="Second Class"/>
    <n v="7"/>
    <n v="2134.73"/>
    <n v="0"/>
    <n v="14943.11"/>
    <n v="8521.5"/>
    <n v="6421.61"/>
    <x v="0"/>
    <x v="0"/>
    <n v="7"/>
  </r>
  <r>
    <s v="ORD-2024-10727"/>
    <d v="2024-01-17T00:00:00"/>
    <d v="2024-01-23T00:00:00"/>
    <s v="CUST-6655"/>
    <s v="Kabir Singh"/>
    <s v="Home Office"/>
    <x v="3"/>
    <s v="Gujarat"/>
    <s v="Ahmedabad"/>
    <s v="Technology"/>
    <s v="Phones"/>
    <x v="724"/>
    <s v="Standard Class"/>
    <n v="5"/>
    <n v="2018"/>
    <n v="0.2"/>
    <n v="8072"/>
    <n v="5379.22"/>
    <n v="2692.78"/>
    <x v="2"/>
    <x v="2"/>
    <n v="6"/>
  </r>
  <r>
    <s v="ORD-2024-10728"/>
    <d v="2024-10-13T00:00:00"/>
    <d v="2024-10-13T00:00:00"/>
    <s v="CUST-6492"/>
    <s v="Aarav Sharma"/>
    <s v="Small Business"/>
    <x v="1"/>
    <s v="Assam"/>
    <s v="Guwahati"/>
    <s v="Technology"/>
    <s v="Accessories"/>
    <x v="725"/>
    <s v="Second Class"/>
    <n v="8"/>
    <n v="3730.66"/>
    <n v="0.05"/>
    <n v="28353.02"/>
    <n v="19257.849999999999"/>
    <n v="9095.17"/>
    <x v="0"/>
    <x v="0"/>
    <n v="0"/>
  </r>
  <r>
    <s v="ORD-2024-10729"/>
    <d v="2024-01-04T00:00:00"/>
    <d v="2024-07-01T00:00:00"/>
    <s v="CUST-1154"/>
    <s v="Sneha Kapoor"/>
    <s v="Small Business"/>
    <x v="2"/>
    <s v="Karnataka"/>
    <s v="Bengaluru"/>
    <s v="Technology"/>
    <s v="Machines"/>
    <x v="726"/>
    <s v="First Class"/>
    <n v="1"/>
    <n v="2363.02"/>
    <n v="0.15"/>
    <n v="2008.57"/>
    <n v="1194.83"/>
    <n v="813.74"/>
    <x v="0"/>
    <x v="0"/>
    <n v="179"/>
  </r>
  <r>
    <s v="ORD-2025-10730"/>
    <d v="2025-05-17T00:00:00"/>
    <d v="2025-05-25T00:00:00"/>
    <s v="CUST-8713"/>
    <s v="Ananya Rao"/>
    <s v="Corporate"/>
    <x v="2"/>
    <s v="Tamil Nadu"/>
    <s v="Chennai"/>
    <s v="Technology"/>
    <s v="Machines"/>
    <x v="727"/>
    <s v="Same Day"/>
    <n v="6"/>
    <n v="1810.63"/>
    <n v="0.15"/>
    <n v="9234.2099999999991"/>
    <n v="5516.52"/>
    <n v="3717.69"/>
    <x v="0"/>
    <x v="0"/>
    <n v="8"/>
  </r>
  <r>
    <s v="ORD-2025-10731"/>
    <d v="2025-06-19T00:00:00"/>
    <d v="2025-06-24T00:00:00"/>
    <s v="CUST-6765"/>
    <s v="Arjun Bose"/>
    <s v="Consumer"/>
    <x v="1"/>
    <s v="West Bengal"/>
    <s v="Kolkata"/>
    <s v="Office Supplies"/>
    <s v="Art"/>
    <x v="728"/>
    <s v="Second Class"/>
    <n v="4"/>
    <n v="782.01"/>
    <n v="0.15"/>
    <n v="2658.83"/>
    <n v="2226.9699999999998"/>
    <n v="431.86"/>
    <x v="1"/>
    <x v="2"/>
    <n v="5"/>
  </r>
  <r>
    <s v="ORD-2024-10732"/>
    <d v="2024-03-17T00:00:00"/>
    <d v="2024-03-19T00:00:00"/>
    <s v="CUST-6849"/>
    <s v="Ananya Rao"/>
    <s v="Corporate"/>
    <x v="1"/>
    <s v="Odisha"/>
    <s v="Bhubaneswar"/>
    <s v="Office Supplies"/>
    <s v="Binders"/>
    <x v="729"/>
    <s v="First Class"/>
    <n v="4"/>
    <n v="4376.68"/>
    <n v="0.1"/>
    <n v="15756.05"/>
    <n v="10245.44"/>
    <n v="5510.61"/>
    <x v="0"/>
    <x v="0"/>
    <n v="2"/>
  </r>
  <r>
    <s v="ORD-2024-10733"/>
    <d v="2024-11-28T00:00:00"/>
    <d v="2024-12-06T00:00:00"/>
    <s v="CUST-4973"/>
    <s v="Arjun Bose"/>
    <s v="Small Business"/>
    <x v="0"/>
    <s v="Punjab"/>
    <s v="Ludhiana"/>
    <s v="Technology"/>
    <s v="Phones"/>
    <x v="730"/>
    <s v="Standard Class"/>
    <n v="6"/>
    <n v="2464.63"/>
    <n v="0"/>
    <n v="14787.78"/>
    <n v="8596.65"/>
    <n v="6191.13"/>
    <x v="0"/>
    <x v="0"/>
    <n v="8"/>
  </r>
  <r>
    <s v="ORD-2024-10734"/>
    <d v="2024-06-21T00:00:00"/>
    <d v="2024-06-28T00:00:00"/>
    <s v="CUST-2394"/>
    <s v="Aarav Sharma"/>
    <s v="Home Office"/>
    <x v="0"/>
    <s v="Rajasthan"/>
    <s v="Jaipur"/>
    <s v="Furniture"/>
    <s v="Furnishings"/>
    <x v="731"/>
    <s v="First Class"/>
    <n v="9"/>
    <n v="2797.96"/>
    <n v="0"/>
    <n v="25181.64"/>
    <n v="15337.9"/>
    <n v="9843.74"/>
    <x v="0"/>
    <x v="0"/>
    <n v="7"/>
  </r>
  <r>
    <s v="ORD-2024-10735"/>
    <d v="2024-08-24T00:00:00"/>
    <d v="2024-08-24T00:00:00"/>
    <s v="CUST-5406"/>
    <s v="Ananya Rao"/>
    <s v="Small Business"/>
    <x v="0"/>
    <s v="Rajasthan"/>
    <s v="Jaipur"/>
    <s v="Technology"/>
    <s v="Accessories"/>
    <x v="732"/>
    <s v="First Class"/>
    <n v="4"/>
    <n v="2761.86"/>
    <n v="0.2"/>
    <n v="8837.9500000000007"/>
    <n v="6157.27"/>
    <n v="2680.68"/>
    <x v="0"/>
    <x v="0"/>
    <n v="0"/>
  </r>
  <r>
    <s v="ORD-2024-10736"/>
    <d v="2024-08-11T00:00:00"/>
    <d v="2024-08-19T00:00:00"/>
    <s v="CUST-1963"/>
    <s v="Mira Das"/>
    <s v="Consumer"/>
    <x v="3"/>
    <s v="Maharashtra"/>
    <s v="Mumbai"/>
    <s v="Furniture"/>
    <s v="Tables"/>
    <x v="733"/>
    <s v="Standard Class"/>
    <n v="6"/>
    <n v="1515.79"/>
    <n v="0.2"/>
    <n v="7275.79"/>
    <n v="6152.87"/>
    <n v="1122.92"/>
    <x v="0"/>
    <x v="0"/>
    <n v="8"/>
  </r>
  <r>
    <s v="ORD-2024-10737"/>
    <d v="2024-12-06T00:00:00"/>
    <d v="2024-09-12T00:00:00"/>
    <s v="CUST-9017"/>
    <s v="Aditi Sen"/>
    <s v="Consumer"/>
    <x v="3"/>
    <s v="Maharashtra"/>
    <s v="Mumbai"/>
    <s v="Furniture"/>
    <s v="Chairs"/>
    <x v="734"/>
    <s v="Second Class"/>
    <n v="9"/>
    <n v="290.75"/>
    <n v="0.1"/>
    <n v="2355.08"/>
    <n v="1350.03"/>
    <n v="1005.05"/>
    <x v="0"/>
    <x v="0"/>
    <n v="-85"/>
  </r>
  <r>
    <s v="ORD-2024-10738"/>
    <d v="2024-02-10T00:00:00"/>
    <d v="2024-02-10T00:00:00"/>
    <s v="CUST-7967"/>
    <s v="Isha Nair"/>
    <s v="Home Office"/>
    <x v="3"/>
    <s v="Maharashtra"/>
    <s v="Mumbai"/>
    <s v="Furniture"/>
    <s v="Chairs"/>
    <x v="735"/>
    <s v="Same Day"/>
    <n v="6"/>
    <n v="601.52"/>
    <n v="0"/>
    <n v="3609.12"/>
    <n v="2645.5"/>
    <n v="963.62"/>
    <x v="0"/>
    <x v="0"/>
    <n v="0"/>
  </r>
  <r>
    <s v="ORD-2025-10739"/>
    <d v="2025-02-20T00:00:00"/>
    <d v="2025-02-22T00:00:00"/>
    <s v="CUST-5334"/>
    <s v="Priya Menon"/>
    <s v="Corporate"/>
    <x v="2"/>
    <s v="Kerala"/>
    <s v="Kochi"/>
    <s v="Office Supplies"/>
    <s v="Paper"/>
    <x v="736"/>
    <s v="First Class"/>
    <n v="1"/>
    <n v="2188.19"/>
    <n v="0"/>
    <n v="2188.19"/>
    <n v="1298.8399999999999"/>
    <n v="889.35"/>
    <x v="0"/>
    <x v="0"/>
    <n v="2"/>
  </r>
  <r>
    <s v="ORD-2024-10740"/>
    <d v="2024-12-03T00:00:00"/>
    <d v="2024-12-10T00:00:00"/>
    <s v="CUST-5846"/>
    <s v="Neha Gupta"/>
    <s v="Corporate"/>
    <x v="0"/>
    <s v="Rajasthan"/>
    <s v="Jaipur"/>
    <s v="Technology"/>
    <s v="Phones"/>
    <x v="737"/>
    <s v="Standard Class"/>
    <n v="5"/>
    <n v="2393.86"/>
    <n v="0.05"/>
    <n v="11370.84"/>
    <n v="7469.58"/>
    <n v="3901.26"/>
    <x v="0"/>
    <x v="0"/>
    <n v="7"/>
  </r>
  <r>
    <s v="ORD-2024-10741"/>
    <d v="2024-04-02T00:00:00"/>
    <d v="2024-04-02T00:00:00"/>
    <s v="CUST-7932"/>
    <s v="Sneha Kapoor"/>
    <s v="Small Business"/>
    <x v="3"/>
    <s v="Maharashtra"/>
    <s v="Mumbai"/>
    <s v="Furniture"/>
    <s v="Chairs"/>
    <x v="738"/>
    <s v="First Class"/>
    <n v="4"/>
    <n v="2583"/>
    <n v="0.1"/>
    <n v="9298.7999999999993"/>
    <n v="6548.5"/>
    <n v="2750.3"/>
    <x v="0"/>
    <x v="0"/>
    <n v="0"/>
  </r>
  <r>
    <s v="ORD-2025-10742"/>
    <d v="2025-04-23T00:00:00"/>
    <d v="2025-04-25T00:00:00"/>
    <s v="CUST-3285"/>
    <s v="Isha Nair"/>
    <s v="Home Office"/>
    <x v="2"/>
    <s v="Tamil Nadu"/>
    <s v="Chennai"/>
    <s v="Furniture"/>
    <s v="Chairs"/>
    <x v="739"/>
    <s v="Second Class"/>
    <n v="3"/>
    <n v="2951.12"/>
    <n v="0"/>
    <n v="7082.69"/>
    <n v="5596.34"/>
    <n v="1486.35"/>
    <x v="0"/>
    <x v="1"/>
    <n v="2"/>
  </r>
  <r>
    <s v="ORD-2024-10743"/>
    <d v="2024-10-15T00:00:00"/>
    <d v="2024-10-22T00:00:00"/>
    <s v="CUST-6368"/>
    <s v="Karan Malhotra"/>
    <s v="Corporate"/>
    <x v="1"/>
    <s v="Odisha"/>
    <s v="Bhubaneswar"/>
    <s v="Office Supplies"/>
    <s v="Paper"/>
    <x v="740"/>
    <s v="Standard Class"/>
    <n v="4"/>
    <n v="2260.9499999999998"/>
    <n v="0"/>
    <n v="9043.7999999999993"/>
    <n v="5913.38"/>
    <n v="3130.42"/>
    <x v="0"/>
    <x v="0"/>
    <n v="7"/>
  </r>
  <r>
    <s v="ORD-2025-10744"/>
    <d v="2025-02-12T00:00:00"/>
    <d v="2025-02-14T00:00:00"/>
    <s v="CUST-6231"/>
    <s v="Sneha Kapoor"/>
    <s v="Consumer"/>
    <x v="0"/>
    <s v="Uttar Pradesh"/>
    <s v="Noida"/>
    <s v="Office Supplies"/>
    <s v="Art"/>
    <x v="741"/>
    <s v="Standard Class"/>
    <n v="6"/>
    <n v="491.4"/>
    <n v="0.25"/>
    <n v="2211.3000000000002"/>
    <n v="1735.64"/>
    <n v="475.66"/>
    <x v="0"/>
    <x v="0"/>
    <n v="2"/>
  </r>
  <r>
    <s v="ORD-2025-10745"/>
    <d v="2025-08-17T00:00:00"/>
    <d v="2025-08-20T00:00:00"/>
    <s v="CUST-2021"/>
    <s v="Mira Das"/>
    <s v="Home Office"/>
    <x v="0"/>
    <s v="Punjab"/>
    <s v="Ludhiana"/>
    <s v="Office Supplies"/>
    <s v="Binders"/>
    <x v="742"/>
    <s v="First Class"/>
    <n v="5"/>
    <n v="2701.89"/>
    <n v="0.1"/>
    <n v="12158.5"/>
    <n v="10260.07"/>
    <n v="1898.43"/>
    <x v="0"/>
    <x v="1"/>
    <n v="3"/>
  </r>
  <r>
    <s v="ORD-2024-10746"/>
    <d v="2024-10-24T00:00:00"/>
    <d v="2024-10-28T00:00:00"/>
    <s v="CUST-1493"/>
    <s v="Mira Das"/>
    <s v="Small Business"/>
    <x v="1"/>
    <s v="Assam"/>
    <s v="Guwahati"/>
    <s v="Technology"/>
    <s v="Copiers"/>
    <x v="743"/>
    <s v="Standard Class"/>
    <n v="3"/>
    <n v="723.59"/>
    <n v="0.2"/>
    <n v="1736.62"/>
    <n v="1059.52"/>
    <n v="677.1"/>
    <x v="0"/>
    <x v="0"/>
    <n v="4"/>
  </r>
  <r>
    <s v="ORD-2025-10747"/>
    <d v="2025-01-04T00:00:00"/>
    <d v="2025-10-01T00:00:00"/>
    <s v="CUST-2314"/>
    <s v="Aarav Sharma"/>
    <s v="Home Office"/>
    <x v="1"/>
    <s v="West Bengal"/>
    <s v="Kolkata"/>
    <s v="Office Supplies"/>
    <s v="Paper"/>
    <x v="744"/>
    <s v="Standard Class"/>
    <n v="4"/>
    <n v="2583.19"/>
    <n v="0.2"/>
    <n v="8266.2099999999991"/>
    <n v="6236.32"/>
    <n v="2029.89"/>
    <x v="0"/>
    <x v="0"/>
    <n v="270"/>
  </r>
  <r>
    <s v="ORD-2024-10748"/>
    <d v="2024-05-01T00:00:00"/>
    <d v="2024-05-07T00:00:00"/>
    <s v="CUST-8416"/>
    <s v="Isha Nair"/>
    <s v="Home Office"/>
    <x v="1"/>
    <s v="Odisha"/>
    <s v="Bhubaneswar"/>
    <s v="Office Supplies"/>
    <s v="Paper"/>
    <x v="745"/>
    <s v="Same Day"/>
    <n v="8"/>
    <n v="1473.83"/>
    <n v="0.15"/>
    <n v="10022.040000000001"/>
    <n v="5576.98"/>
    <n v="4445.0600000000004"/>
    <x v="0"/>
    <x v="0"/>
    <n v="6"/>
  </r>
  <r>
    <s v="ORD-2024-10749"/>
    <d v="2024-05-30T00:00:00"/>
    <d v="2024-05-30T00:00:00"/>
    <s v="CUST-3103"/>
    <s v="Diya Patel"/>
    <s v="Home Office"/>
    <x v="0"/>
    <s v="Haryana"/>
    <s v="Gurugram"/>
    <s v="Technology"/>
    <s v="Phones"/>
    <x v="746"/>
    <s v="Second Class"/>
    <n v="1"/>
    <n v="3848.04"/>
    <n v="0.25"/>
    <n v="2886.03"/>
    <n v="2064.83"/>
    <n v="821.2"/>
    <x v="0"/>
    <x v="0"/>
    <n v="0"/>
  </r>
  <r>
    <s v="ORD-2024-10750"/>
    <d v="2024-03-21T00:00:00"/>
    <d v="2024-03-25T00:00:00"/>
    <s v="CUST-4457"/>
    <s v="Aditi Sen"/>
    <s v="Home Office"/>
    <x v="1"/>
    <s v="Assam"/>
    <s v="Guwahati"/>
    <s v="Technology"/>
    <s v="Machines"/>
    <x v="747"/>
    <s v="Standard Class"/>
    <n v="1"/>
    <n v="1716.7"/>
    <n v="0.15"/>
    <n v="1459.19"/>
    <n v="1055.79"/>
    <n v="403.4"/>
    <x v="0"/>
    <x v="0"/>
    <n v="4"/>
  </r>
  <r>
    <s v="ORD-2025-10751"/>
    <d v="2025-06-02T00:00:00"/>
    <d v="2025-06-02T00:00:00"/>
    <s v="CUST-7036"/>
    <s v="Aarav Sharma"/>
    <s v="Home Office"/>
    <x v="2"/>
    <s v="Telangana"/>
    <s v="Hyderabad"/>
    <s v="Technology"/>
    <s v="Accessories"/>
    <x v="748"/>
    <s v="First Class"/>
    <n v="8"/>
    <n v="3925.93"/>
    <n v="0.15"/>
    <n v="26696.32"/>
    <n v="22724.52"/>
    <n v="3971.8"/>
    <x v="0"/>
    <x v="0"/>
    <n v="0"/>
  </r>
  <r>
    <s v="ORD-2025-10752"/>
    <d v="2025-07-18T00:00:00"/>
    <d v="2025-07-19T00:00:00"/>
    <s v="CUST-8512"/>
    <s v="Priya Menon"/>
    <s v="Home Office"/>
    <x v="4"/>
    <s v="Uttar Pradesh"/>
    <s v="Noida"/>
    <s v="Technology"/>
    <s v="Machines"/>
    <x v="749"/>
    <s v="Unknown"/>
    <n v="3"/>
    <n v="2963.25"/>
    <n v="0.05"/>
    <n v="8445.26"/>
    <n v="6937.6"/>
    <n v="1507.66"/>
    <x v="0"/>
    <x v="0"/>
    <n v="1"/>
  </r>
  <r>
    <s v="ORD-2024-10753"/>
    <d v="2024-03-24T00:00:00"/>
    <d v="2024-03-27T00:00:00"/>
    <s v="CUST-6345"/>
    <s v="Aditi Sen"/>
    <s v="Corporate"/>
    <x v="3"/>
    <s v="Gujarat"/>
    <s v="Ahmedabad"/>
    <s v="Office Supplies"/>
    <s v="Storage"/>
    <x v="750"/>
    <s v="First Class"/>
    <n v="5"/>
    <n v="2465.2199999999998"/>
    <n v="0.05"/>
    <n v="11709.79"/>
    <n v="8372.2900000000009"/>
    <n v="3337.5"/>
    <x v="0"/>
    <x v="0"/>
    <n v="3"/>
  </r>
  <r>
    <s v="ORD-2024-10754"/>
    <d v="2024-08-11T00:00:00"/>
    <d v="2024-10-08T00:00:00"/>
    <s v="CUST-4505"/>
    <s v="Aditi Sen"/>
    <s v="Corporate"/>
    <x v="0"/>
    <s v="Delhi"/>
    <s v="New Delhi"/>
    <s v="Furniture"/>
    <s v="Furnishings"/>
    <x v="751"/>
    <s v="Second Class"/>
    <n v="3"/>
    <n v="1017.22"/>
    <n v="0.15"/>
    <n v="2593.91"/>
    <n v="1848.48"/>
    <n v="745.43"/>
    <x v="3"/>
    <x v="2"/>
    <n v="58"/>
  </r>
  <r>
    <s v="ORD-2025-10755"/>
    <d v="2025-06-04T00:00:00"/>
    <d v="2025-06-04T00:00:00"/>
    <s v="CUST-7960"/>
    <s v="Neha Gupta"/>
    <s v="Corporate"/>
    <x v="2"/>
    <s v="Kerala"/>
    <s v="Kochi"/>
    <s v="Office Supplies"/>
    <s v="Storage"/>
    <x v="752"/>
    <s v="Standard Class"/>
    <n v="4"/>
    <n v="891.34"/>
    <n v="0.25"/>
    <n v="2674.02"/>
    <n v="2207.5700000000002"/>
    <n v="466.45"/>
    <x v="0"/>
    <x v="0"/>
    <n v="0"/>
  </r>
  <r>
    <s v="ORD-2025-10756"/>
    <d v="2025-07-20T00:00:00"/>
    <d v="2025-07-24T00:00:00"/>
    <s v="CUST-3365"/>
    <s v="Priya Menon"/>
    <s v="Home Office"/>
    <x v="3"/>
    <s v="Madhya Pradesh"/>
    <s v="Indore"/>
    <s v="Office Supplies"/>
    <s v="Storage"/>
    <x v="753"/>
    <s v="Second Class"/>
    <n v="5"/>
    <n v="2481.7399999999998"/>
    <n v="0.2"/>
    <n v="9926.9599999999991"/>
    <n v="7994.98"/>
    <n v="1931.98"/>
    <x v="0"/>
    <x v="0"/>
    <n v="4"/>
  </r>
  <r>
    <s v="ORD-2024-10757"/>
    <d v="2024-10-27T00:00:00"/>
    <d v="2024-11-01T00:00:00"/>
    <s v="CUST-1557"/>
    <s v="Rohan Mehta"/>
    <s v="Consumer"/>
    <x v="0"/>
    <s v="Rajasthan"/>
    <s v="Jaipur"/>
    <s v="Technology"/>
    <s v="Accessories"/>
    <x v="754"/>
    <s v="Same Day"/>
    <n v="7"/>
    <n v="2177.1"/>
    <n v="0.2"/>
    <n v="12191.76"/>
    <n v="10457.49"/>
    <n v="1734.27"/>
    <x v="0"/>
    <x v="2"/>
    <n v="5"/>
  </r>
  <r>
    <s v="ORD-2025-10758"/>
    <d v="2025-08-01T00:00:00"/>
    <d v="2025-08-03T00:00:00"/>
    <s v="CUST-3058"/>
    <s v="Aditi Sen"/>
    <s v="Small Business"/>
    <x v="2"/>
    <s v="Kerala"/>
    <s v="Kochi"/>
    <s v="Furniture"/>
    <s v="Bookcases"/>
    <x v="755"/>
    <s v="Standard Class"/>
    <n v="3"/>
    <n v="1904.78"/>
    <n v="0.25"/>
    <n v="4285.76"/>
    <n v="2386.33"/>
    <n v="1899.43"/>
    <x v="3"/>
    <x v="1"/>
    <n v="2"/>
  </r>
  <r>
    <s v="ORD-2024-10759"/>
    <d v="2024-05-02T00:00:00"/>
    <d v="2024-05-10T00:00:00"/>
    <s v="CUST-6076"/>
    <s v="Aarav Sharma"/>
    <s v="Small Business"/>
    <x v="2"/>
    <s v="Karnataka"/>
    <s v="Bengaluru"/>
    <s v="Furniture"/>
    <s v="Chairs"/>
    <x v="756"/>
    <s v="Standard Class"/>
    <n v="1"/>
    <n v="4166.91"/>
    <n v="0"/>
    <n v="4166.91"/>
    <n v="3412.63"/>
    <n v="754.28"/>
    <x v="0"/>
    <x v="0"/>
    <n v="8"/>
  </r>
  <r>
    <s v="ORD-2024-10760"/>
    <d v="2024-07-19T00:00:00"/>
    <d v="2024-07-26T00:00:00"/>
    <s v="CUST-2098"/>
    <s v="Arjun Bose"/>
    <s v="Home Office"/>
    <x v="2"/>
    <s v="Karnataka"/>
    <s v="Bengaluru"/>
    <s v="Furniture"/>
    <s v="Tables"/>
    <x v="757"/>
    <s v="Second Class"/>
    <n v="5"/>
    <n v="3986.01"/>
    <n v="0.25"/>
    <n v="14947.54"/>
    <n v="9438.4599999999991"/>
    <n v="5509.08"/>
    <x v="0"/>
    <x v="0"/>
    <n v="7"/>
  </r>
  <r>
    <s v="ORD-2024-10761"/>
    <d v="2024-08-28T00:00:00"/>
    <d v="2024-09-02T00:00:00"/>
    <s v="CUST-7193"/>
    <s v="Aditi Sen"/>
    <s v="Home Office"/>
    <x v="1"/>
    <s v="Assam"/>
    <s v="Guwahati"/>
    <s v="Office Supplies"/>
    <s v="Art"/>
    <x v="758"/>
    <s v="Second Class"/>
    <n v="4"/>
    <n v="3365.53"/>
    <n v="0"/>
    <n v="13462.12"/>
    <n v="7600.63"/>
    <n v="5861.49"/>
    <x v="2"/>
    <x v="2"/>
    <n v="5"/>
  </r>
  <r>
    <s v="ORD-2025-10762"/>
    <d v="2025-08-27T00:00:00"/>
    <d v="2025-08-31T00:00:00"/>
    <s v="CUST-8948"/>
    <s v="Isha Nair"/>
    <s v="Consumer"/>
    <x v="2"/>
    <s v="Karnataka"/>
    <s v="Bengaluru"/>
    <s v="Technology"/>
    <s v="Machines"/>
    <x v="759"/>
    <s v="First Class"/>
    <n v="3"/>
    <n v="2489.12"/>
    <n v="0"/>
    <n v="7467.36"/>
    <n v="5010.6099999999997"/>
    <n v="2456.75"/>
    <x v="0"/>
    <x v="0"/>
    <n v="4"/>
  </r>
  <r>
    <s v="ORD-2024-10763"/>
    <d v="2024-01-01T00:00:00"/>
    <d v="2024-01-05T00:00:00"/>
    <s v="CUST-6921"/>
    <s v="Diya Patel"/>
    <s v="Corporate"/>
    <x v="3"/>
    <s v="Madhya Pradesh"/>
    <s v="Indore"/>
    <s v="Technology"/>
    <s v="Machines"/>
    <x v="760"/>
    <s v="Second Class"/>
    <n v="2"/>
    <n v="3694.12"/>
    <n v="0.2"/>
    <n v="5910.59"/>
    <n v="4775.4399999999996"/>
    <n v="1135.1500000000001"/>
    <x v="1"/>
    <x v="2"/>
    <n v="4"/>
  </r>
  <r>
    <s v="ORD-2025-10764"/>
    <d v="2025-08-23T00:00:00"/>
    <d v="2025-08-25T00:00:00"/>
    <s v="CUST-4086"/>
    <s v="Diya Patel"/>
    <s v="Consumer"/>
    <x v="0"/>
    <s v="Rajasthan"/>
    <s v="Jaipur"/>
    <s v="Furniture"/>
    <s v="Furnishings"/>
    <x v="761"/>
    <s v="Same Day"/>
    <n v="6"/>
    <n v="2742.48"/>
    <n v="0"/>
    <n v="16454.88"/>
    <n v="12081.54"/>
    <n v="4373.34"/>
    <x v="0"/>
    <x v="0"/>
    <n v="2"/>
  </r>
  <r>
    <s v="ORD-2025-10765"/>
    <d v="2025-04-13T00:00:00"/>
    <d v="2025-04-13T00:00:00"/>
    <s v="CUST-5174"/>
    <s v="Priya Menon"/>
    <s v="Corporate"/>
    <x v="2"/>
    <s v="Kerala"/>
    <s v="Kochi"/>
    <s v="Furniture"/>
    <s v="Bookcases"/>
    <x v="762"/>
    <s v="First Class"/>
    <n v="6"/>
    <n v="4414"/>
    <n v="0.05"/>
    <n v="25159.8"/>
    <n v="21606.83"/>
    <n v="3552.97"/>
    <x v="0"/>
    <x v="0"/>
    <n v="0"/>
  </r>
  <r>
    <s v="ORD-2025-10766"/>
    <d v="2025-06-29T00:00:00"/>
    <d v="2025-07-03T00:00:00"/>
    <s v="CUST-8747"/>
    <s v="Vikram Iyer"/>
    <s v="Corporate"/>
    <x v="1"/>
    <s v="Jharkhand"/>
    <s v="Ranchi"/>
    <s v="Office Supplies"/>
    <s v="Labels"/>
    <x v="763"/>
    <s v="First Class"/>
    <n v="3"/>
    <n v="608.14"/>
    <n v="0"/>
    <n v="1824.42"/>
    <n v="1214.8699999999999"/>
    <n v="609.54999999999995"/>
    <x v="0"/>
    <x v="0"/>
    <n v="4"/>
  </r>
  <r>
    <s v="ORD-2024-10767"/>
    <d v="2024-09-17T00:00:00"/>
    <d v="2024-09-24T00:00:00"/>
    <s v="CUST-3156"/>
    <s v="Mira Das"/>
    <s v="Corporate"/>
    <x v="3"/>
    <s v="Gujarat"/>
    <s v="Ahmedabad"/>
    <s v="Office Supplies"/>
    <s v="Art"/>
    <x v="764"/>
    <s v="Second Class"/>
    <n v="9"/>
    <n v="2307.96"/>
    <n v="0.2"/>
    <n v="16617.310000000001"/>
    <n v="9195.73"/>
    <n v="7421.58"/>
    <x v="0"/>
    <x v="1"/>
    <n v="7"/>
  </r>
  <r>
    <s v="ORD-2024-10768"/>
    <d v="2024-05-03T00:00:00"/>
    <d v="2024-05-06T00:00:00"/>
    <s v="CUST-2043"/>
    <s v="Ananya Rao"/>
    <s v="Home Office"/>
    <x v="0"/>
    <s v="Uttar Pradesh"/>
    <s v="Noida"/>
    <s v="Office Supplies"/>
    <s v="Binders"/>
    <x v="765"/>
    <s v="Standard Class"/>
    <n v="1"/>
    <n v="1244.58"/>
    <n v="0.25"/>
    <n v="933.43"/>
    <n v="583.09"/>
    <n v="350.34"/>
    <x v="0"/>
    <x v="0"/>
    <n v="3"/>
  </r>
  <r>
    <s v="ORD-2025-10769"/>
    <d v="2025-04-02T00:00:00"/>
    <d v="2025-04-04T00:00:00"/>
    <s v="CUST-8808"/>
    <s v="Sneha Kapoor"/>
    <s v="Home Office"/>
    <x v="1"/>
    <s v="Jharkhand"/>
    <s v="Ranchi"/>
    <s v="Office Supplies"/>
    <s v="Paper"/>
    <x v="766"/>
    <s v="Same Day"/>
    <n v="5"/>
    <n v="3234.24"/>
    <n v="0.1"/>
    <n v="14554.08"/>
    <n v="11166.84"/>
    <n v="3387.24"/>
    <x v="0"/>
    <x v="0"/>
    <n v="2"/>
  </r>
  <r>
    <s v="ORD-2024-10770"/>
    <d v="2024-05-11T00:00:00"/>
    <d v="2024-05-13T00:00:00"/>
    <s v="CUST-1293"/>
    <s v="Priya Menon"/>
    <s v="Home Office"/>
    <x v="3"/>
    <s v="Goa"/>
    <s v="Panaji"/>
    <s v="Furniture"/>
    <s v="Bookcases"/>
    <x v="767"/>
    <s v="Same Day"/>
    <n v="3"/>
    <n v="3612.75"/>
    <n v="0.25"/>
    <n v="8128.69"/>
    <n v="5071.66"/>
    <n v="3057.03"/>
    <x v="0"/>
    <x v="0"/>
    <n v="2"/>
  </r>
  <r>
    <s v="ORD-2024-10771"/>
    <d v="2024-02-15T00:00:00"/>
    <d v="2024-02-17T00:00:00"/>
    <s v="CUST-8384"/>
    <s v="Neha Gupta"/>
    <s v="Consumer"/>
    <x v="0"/>
    <s v="Uttar Pradesh"/>
    <s v="Noida"/>
    <s v="Technology"/>
    <s v="Copiers"/>
    <x v="768"/>
    <s v="First Class"/>
    <n v="4"/>
    <n v="863"/>
    <n v="0"/>
    <n v="3106.8"/>
    <n v="2376.62"/>
    <n v="730.18"/>
    <x v="0"/>
    <x v="0"/>
    <n v="2"/>
  </r>
  <r>
    <s v="ORD-2024-10772"/>
    <d v="2024-07-12T00:00:00"/>
    <d v="2024-07-14T00:00:00"/>
    <s v="CUST-7861"/>
    <s v="Ananya Rao"/>
    <s v="Consumer"/>
    <x v="0"/>
    <s v="Haryana"/>
    <s v="Gurugram"/>
    <s v="Technology"/>
    <s v="Machines"/>
    <x v="769"/>
    <s v="Second Class"/>
    <n v="4"/>
    <n v="2131.41"/>
    <n v="0"/>
    <n v="6394.23"/>
    <n v="3520.69"/>
    <n v="2873.54"/>
    <x v="0"/>
    <x v="0"/>
    <n v="2"/>
  </r>
  <r>
    <s v="ORD-2025-10773"/>
    <d v="2025-07-15T00:00:00"/>
    <d v="2025-07-19T00:00:00"/>
    <s v="CUST-8422"/>
    <s v="Diya Patel"/>
    <s v="Consumer"/>
    <x v="2"/>
    <s v="Tamil Nadu"/>
    <s v="Chennai"/>
    <s v="Furniture"/>
    <s v="Chairs"/>
    <x v="770"/>
    <s v="Same Day"/>
    <n v="1"/>
    <n v="3903.22"/>
    <n v="0.05"/>
    <n v="3708.06"/>
    <n v="2760.29"/>
    <n v="947.77"/>
    <x v="2"/>
    <x v="1"/>
    <n v="4"/>
  </r>
  <r>
    <s v="ORD-2025-10774"/>
    <d v="2025-02-21T00:00:00"/>
    <d v="2025-02-21T00:00:00"/>
    <s v="CUST-4766"/>
    <s v="Karan Malhotra"/>
    <s v="Home Office"/>
    <x v="3"/>
    <s v="Gujarat"/>
    <s v="Ahmedabad"/>
    <s v="Technology"/>
    <s v="Phones"/>
    <x v="771"/>
    <s v="Unknown"/>
    <n v="4"/>
    <n v="2945.07"/>
    <n v="0.2"/>
    <n v="9424.2199999999993"/>
    <n v="6178.92"/>
    <n v="3245.3"/>
    <x v="0"/>
    <x v="0"/>
    <n v="0"/>
  </r>
  <r>
    <s v="ORD-2025-10775"/>
    <d v="2025-07-08T00:00:00"/>
    <d v="2025-08-07T00:00:00"/>
    <s v="CUST-1182"/>
    <s v="Kabir Singh"/>
    <s v="Consumer"/>
    <x v="3"/>
    <s v="Rajasthan"/>
    <s v="Udaipur"/>
    <s v="Technology"/>
    <s v="Machines"/>
    <x v="772"/>
    <s v="Unknown"/>
    <n v="9"/>
    <n v="1076.75"/>
    <n v="0.2"/>
    <n v="7752.6"/>
    <n v="4689.3"/>
    <n v="3063.3"/>
    <x v="0"/>
    <x v="0"/>
    <n v="30"/>
  </r>
  <r>
    <s v="ORD-2024-10776"/>
    <d v="2024-04-14T00:00:00"/>
    <d v="2024-04-22T00:00:00"/>
    <s v="CUST-4461"/>
    <s v="Arjun Bose"/>
    <s v="Consumer"/>
    <x v="0"/>
    <s v="Haryana"/>
    <s v="Gurugram"/>
    <s v="Technology"/>
    <s v="Accessories"/>
    <x v="773"/>
    <s v="Standard Class"/>
    <n v="8"/>
    <n v="3956.12"/>
    <n v="0.25"/>
    <n v="23736.720000000001"/>
    <n v="13890.9"/>
    <n v="9845.82"/>
    <x v="0"/>
    <x v="0"/>
    <n v="8"/>
  </r>
  <r>
    <s v="ORD-2025-10777"/>
    <d v="2025-08-06T00:00:00"/>
    <d v="2025-06-13T00:00:00"/>
    <s v="CUST-9690"/>
    <s v="Aditi Sen"/>
    <s v="Small Business"/>
    <x v="0"/>
    <s v="Rajasthan"/>
    <s v="Jaipur"/>
    <s v="Technology"/>
    <s v="Copiers"/>
    <x v="774"/>
    <s v="Second Class"/>
    <n v="7"/>
    <n v="3857.13"/>
    <n v="0"/>
    <n v="26999.91"/>
    <n v="17815.98"/>
    <n v="9183.93"/>
    <x v="0"/>
    <x v="0"/>
    <n v="-54"/>
  </r>
  <r>
    <s v="ORD-2024-10778"/>
    <d v="2024-04-02T00:00:00"/>
    <d v="2024-02-06T00:00:00"/>
    <s v="CUST-6879"/>
    <s v="Kabir Singh"/>
    <s v="Small Business"/>
    <x v="3"/>
    <s v="Madhya Pradesh"/>
    <s v="Indore"/>
    <s v="Technology"/>
    <s v="Accessories"/>
    <x v="775"/>
    <s v="Second Class"/>
    <n v="4"/>
    <n v="1489.74"/>
    <n v="0.15"/>
    <n v="5065.12"/>
    <n v="3530.12"/>
    <n v="1535"/>
    <x v="3"/>
    <x v="1"/>
    <n v="-56"/>
  </r>
  <r>
    <s v="ORD-2024-10779"/>
    <d v="2024-07-24T00:00:00"/>
    <d v="2024-07-24T00:00:00"/>
    <s v="CUST-4714"/>
    <s v="Karan Malhotra"/>
    <s v="Small Business"/>
    <x v="0"/>
    <s v="Haryana"/>
    <s v="Gurugram"/>
    <s v="Technology"/>
    <s v="Copiers"/>
    <x v="776"/>
    <s v="Second Class"/>
    <n v="4"/>
    <n v="1676.88"/>
    <n v="0"/>
    <n v="6707.52"/>
    <n v="5672.57"/>
    <n v="1034.95"/>
    <x v="0"/>
    <x v="0"/>
    <n v="0"/>
  </r>
  <r>
    <s v="ORD-2024-10780"/>
    <d v="2024-01-15T00:00:00"/>
    <d v="2024-01-20T00:00:00"/>
    <s v="CUST-7547"/>
    <s v="Priya Menon"/>
    <s v="Small Business"/>
    <x v="2"/>
    <s v="Andhra Pradesh"/>
    <s v="Vijayawada"/>
    <s v="Furniture"/>
    <s v="Chairs"/>
    <x v="777"/>
    <s v="Standard Class"/>
    <n v="4"/>
    <n v="3153.54"/>
    <n v="0.05"/>
    <n v="11983.45"/>
    <n v="8572.9"/>
    <n v="3410.55"/>
    <x v="0"/>
    <x v="0"/>
    <n v="5"/>
  </r>
  <r>
    <s v="ORD-2024-10781"/>
    <d v="2024-08-04T00:00:00"/>
    <d v="2024-08-10T00:00:00"/>
    <s v="CUST-3288"/>
    <s v="Diya Patel"/>
    <s v="Small Business"/>
    <x v="3"/>
    <s v="Rajasthan"/>
    <s v="Udaipur"/>
    <s v="Furniture"/>
    <s v="Chairs"/>
    <x v="778"/>
    <s v="Same Day"/>
    <n v="4"/>
    <n v="426.43"/>
    <n v="0.2"/>
    <n v="1364.58"/>
    <n v="978.16"/>
    <n v="386.42"/>
    <x v="0"/>
    <x v="0"/>
    <n v="6"/>
  </r>
  <r>
    <s v="ORD-2024-10782"/>
    <d v="2024-02-02T00:00:00"/>
    <d v="2024-02-10T00:00:00"/>
    <s v="CUST-8597"/>
    <s v="Karan Malhotra"/>
    <s v="Home Office"/>
    <x v="3"/>
    <s v="Rajasthan"/>
    <s v="Udaipur"/>
    <s v="Office Supplies"/>
    <s v="Labels"/>
    <x v="779"/>
    <s v="First Class"/>
    <n v="3"/>
    <n v="383.4"/>
    <n v="0.25"/>
    <n v="862.65"/>
    <n v="603.73"/>
    <n v="258.92"/>
    <x v="2"/>
    <x v="2"/>
    <n v="8"/>
  </r>
  <r>
    <s v="ORD-2025-10783"/>
    <d v="2025-03-14T00:00:00"/>
    <d v="2025-03-22T00:00:00"/>
    <s v="CUST-9085"/>
    <s v="Mira Das"/>
    <s v="Corporate"/>
    <x v="1"/>
    <s v="West Bengal"/>
    <s v="Kolkata"/>
    <s v="Technology"/>
    <s v="Copiers"/>
    <x v="780"/>
    <s v="Standard Class"/>
    <n v="2"/>
    <n v="669.63"/>
    <n v="0.15"/>
    <n v="1138.3699999999999"/>
    <n v="797.34"/>
    <n v="341.03"/>
    <x v="0"/>
    <x v="0"/>
    <n v="8"/>
  </r>
  <r>
    <s v="ORD-2024-10784"/>
    <d v="2024-06-07T00:00:00"/>
    <d v="2024-06-07T00:00:00"/>
    <s v="CUST-7746"/>
    <s v="Aarav Sharma"/>
    <s v="Small Business"/>
    <x v="1"/>
    <s v="Bihar"/>
    <s v="Patna"/>
    <s v="Office Supplies"/>
    <s v="Art"/>
    <x v="781"/>
    <s v="Second Class"/>
    <n v="1"/>
    <n v="2581.9299999999998"/>
    <n v="0.05"/>
    <n v="2452.83"/>
    <n v="1906.7"/>
    <n v="546.13"/>
    <x v="0"/>
    <x v="0"/>
    <n v="0"/>
  </r>
  <r>
    <s v="ORD-2025-10785"/>
    <d v="2025-10-04T00:00:00"/>
    <d v="2025-10-05T00:00:00"/>
    <s v="CUST-3119"/>
    <s v="Priya Menon"/>
    <s v="Corporate"/>
    <x v="0"/>
    <s v="Punjab"/>
    <s v="Ludhiana"/>
    <s v="Technology"/>
    <s v="Copiers"/>
    <x v="782"/>
    <s v="First Class"/>
    <n v="4"/>
    <n v="418.18"/>
    <n v="0.05"/>
    <n v="1589.08"/>
    <n v="1084.6600000000001"/>
    <n v="504.42"/>
    <x v="0"/>
    <x v="0"/>
    <n v="1"/>
  </r>
  <r>
    <s v="ORD-2024-10786"/>
    <d v="2024-05-23T00:00:00"/>
    <d v="2024-05-29T00:00:00"/>
    <s v="CUST-7518"/>
    <s v="Diya Patel"/>
    <s v="Small Business"/>
    <x v="0"/>
    <s v="Haryana"/>
    <s v="Gurugram"/>
    <s v="Office Supplies"/>
    <s v="Storage"/>
    <x v="783"/>
    <s v="Same Day"/>
    <n v="2"/>
    <n v="3012.94"/>
    <n v="0.25"/>
    <n v="4519.41"/>
    <n v="3504.16"/>
    <n v="1275.55"/>
    <x v="3"/>
    <x v="1"/>
    <n v="6"/>
  </r>
  <r>
    <s v="ORD-2025-10787"/>
    <d v="2025-07-06T00:00:00"/>
    <d v="2025-07-08T00:00:00"/>
    <s v="CUST-1343"/>
    <s v="Ananya Rao"/>
    <s v="Corporate"/>
    <x v="0"/>
    <s v="Rajasthan"/>
    <s v="Jaipur"/>
    <s v="Furniture"/>
    <s v="Furnishings"/>
    <x v="784"/>
    <s v="Unknown"/>
    <n v="4"/>
    <n v="715.45"/>
    <n v="0.05"/>
    <n v="2718.71"/>
    <n v="2065.0500000000002"/>
    <n v="653.66"/>
    <x v="1"/>
    <x v="2"/>
    <n v="2"/>
  </r>
  <r>
    <s v="ORD-2024-10788"/>
    <d v="2024-09-12T00:00:00"/>
    <d v="2024-09-18T00:00:00"/>
    <s v="CUST-7548"/>
    <s v="Ananya Rao"/>
    <s v="Home Office"/>
    <x v="1"/>
    <s v="Bihar"/>
    <s v="Patna"/>
    <s v="Office Supplies"/>
    <s v="Paper"/>
    <x v="785"/>
    <s v="Second Class"/>
    <n v="2"/>
    <n v="3718.77"/>
    <n v="0.05"/>
    <n v="7065.66"/>
    <n v="4915.2700000000004"/>
    <n v="2150.39"/>
    <x v="0"/>
    <x v="0"/>
    <n v="6"/>
  </r>
  <r>
    <s v="ORD-2024-10789"/>
    <d v="2024-08-01T00:00:00"/>
    <d v="2024-02-08T00:00:00"/>
    <s v="CUST-3631"/>
    <s v="Isha Nair"/>
    <s v="Corporate"/>
    <x v="0"/>
    <s v="Uttar Pradesh"/>
    <s v="Noida"/>
    <s v="Furniture"/>
    <s v="Chairs"/>
    <x v="786"/>
    <s v="Standard Class"/>
    <n v="8"/>
    <n v="2487.64"/>
    <n v="0.1"/>
    <n v="17911.009999999998"/>
    <n v="11546.05"/>
    <n v="6364.96"/>
    <x v="3"/>
    <x v="2"/>
    <n v="-175"/>
  </r>
  <r>
    <s v="ORD-2025-10790"/>
    <d v="2025-03-07T00:00:00"/>
    <d v="2025-03-08T00:00:00"/>
    <s v="CUST-1453"/>
    <s v="Priya Menon"/>
    <s v="Home Office"/>
    <x v="4"/>
    <s v="Rajasthan"/>
    <s v="Udaipur"/>
    <s v="Technology"/>
    <s v="Copiers"/>
    <x v="787"/>
    <s v="Same Day"/>
    <n v="4"/>
    <n v="3537.48"/>
    <n v="0"/>
    <n v="14149.92"/>
    <n v="9466.51"/>
    <n v="4683.41"/>
    <x v="0"/>
    <x v="0"/>
    <n v="1"/>
  </r>
  <r>
    <s v="ORD-2024-10791"/>
    <d v="2024-05-31T00:00:00"/>
    <d v="2024-06-02T00:00:00"/>
    <s v="CUST-1951"/>
    <s v="Rahul Verma"/>
    <s v="Corporate"/>
    <x v="2"/>
    <s v="Andhra Pradesh"/>
    <s v="Vijayawada"/>
    <s v="Office Supplies"/>
    <s v="Art"/>
    <x v="788"/>
    <s v="Standard Class"/>
    <n v="8"/>
    <n v="667.59"/>
    <n v="0.2"/>
    <n v="4272.58"/>
    <n v="3328.92"/>
    <n v="943.66"/>
    <x v="0"/>
    <x v="0"/>
    <n v="2"/>
  </r>
  <r>
    <s v="ORD-2024-10792"/>
    <d v="2024-10-02T00:00:00"/>
    <d v="2024-10-06T00:00:00"/>
    <s v="CUST-6300"/>
    <s v="Rahul Verma"/>
    <s v="Home Office"/>
    <x v="2"/>
    <s v="Karnataka"/>
    <s v="Bengaluru"/>
    <s v="Furniture"/>
    <s v="Bookcases"/>
    <x v="789"/>
    <s v="Same Day"/>
    <n v="8"/>
    <n v="1558.77"/>
    <n v="0.25"/>
    <n v="9352.6200000000008"/>
    <n v="5269.41"/>
    <n v="4083.21"/>
    <x v="0"/>
    <x v="0"/>
    <n v="4"/>
  </r>
  <r>
    <s v="ORD-2025-10793"/>
    <d v="2025-06-04T00:00:00"/>
    <d v="2025-06-08T00:00:00"/>
    <s v="CUST-1417"/>
    <s v="Arjun Bose"/>
    <s v="Small Business"/>
    <x v="1"/>
    <s v="Assam"/>
    <s v="Guwahati"/>
    <s v="Furniture"/>
    <s v="Furnishings"/>
    <x v="790"/>
    <s v="Second Class"/>
    <n v="1"/>
    <n v="3501.12"/>
    <n v="0.2"/>
    <n v="2800.9"/>
    <n v="1735.98"/>
    <n v="1064.92"/>
    <x v="0"/>
    <x v="2"/>
    <n v="4"/>
  </r>
  <r>
    <s v="ORD-2024-10794"/>
    <d v="2024-05-28T00:00:00"/>
    <d v="2024-06-03T00:00:00"/>
    <s v="CUST-5421"/>
    <s v="Vikram Iyer"/>
    <s v="Corporate"/>
    <x v="0"/>
    <s v="Rajasthan"/>
    <s v="Jaipur"/>
    <s v="Technology"/>
    <s v="Copiers"/>
    <x v="791"/>
    <s v="Second Class"/>
    <n v="5"/>
    <n v="4302.32"/>
    <n v="0"/>
    <n v="21511.599999999999"/>
    <n v="15408.47"/>
    <n v="6103.13"/>
    <x v="0"/>
    <x v="0"/>
    <n v="6"/>
  </r>
  <r>
    <s v="ORD-2025-10795"/>
    <d v="2025-06-22T00:00:00"/>
    <d v="2025-06-24T00:00:00"/>
    <s v="CUST-2829"/>
    <s v="Sneha Kapoor"/>
    <s v="Corporate"/>
    <x v="1"/>
    <s v="Assam"/>
    <s v="Guwahati"/>
    <s v="Office Supplies"/>
    <s v="Paper"/>
    <x v="792"/>
    <s v="Standard Class"/>
    <n v="9"/>
    <n v="951.55"/>
    <n v="0.15"/>
    <n v="7279.36"/>
    <n v="4870.3900000000003"/>
    <n v="2408.9699999999998"/>
    <x v="0"/>
    <x v="0"/>
    <n v="2"/>
  </r>
  <r>
    <s v="ORD-2024-10796"/>
    <d v="2024-07-30T00:00:00"/>
    <d v="2024-07-30T00:00:00"/>
    <s v="CUST-6529"/>
    <s v="Diya Patel"/>
    <s v="Home Office"/>
    <x v="1"/>
    <s v="Odisha"/>
    <s v="Bhubaneswar"/>
    <s v="Technology"/>
    <s v="Copiers"/>
    <x v="793"/>
    <s v="Same Day"/>
    <n v="9"/>
    <n v="2894.66"/>
    <n v="0"/>
    <n v="26051.94"/>
    <n v="16883.59"/>
    <n v="9168.35"/>
    <x v="1"/>
    <x v="1"/>
    <n v="0"/>
  </r>
  <r>
    <s v="ORD-2024-10797"/>
    <d v="2024-03-23T00:00:00"/>
    <d v="2024-03-30T00:00:00"/>
    <s v="CUST-3126"/>
    <s v="Rohan Mehta"/>
    <s v="Small Business"/>
    <x v="2"/>
    <s v="Andhra Pradesh"/>
    <s v="Vijayawada"/>
    <s v="Technology"/>
    <s v="Machines"/>
    <x v="794"/>
    <s v="First Class"/>
    <n v="6"/>
    <n v="1894.44"/>
    <n v="0.15"/>
    <n v="9661.64"/>
    <n v="6303.77"/>
    <n v="3357.87"/>
    <x v="0"/>
    <x v="0"/>
    <n v="7"/>
  </r>
  <r>
    <s v="ORD-2024-10798"/>
    <d v="2024-04-18T00:00:00"/>
    <d v="2024-04-22T00:00:00"/>
    <s v="CUST-3991"/>
    <s v="Aarav Sharma"/>
    <s v="Consumer"/>
    <x v="1"/>
    <s v="Odisha"/>
    <s v="Bhubaneswar"/>
    <s v="Office Supplies"/>
    <s v="Binders"/>
    <x v="795"/>
    <s v="First Class"/>
    <n v="8"/>
    <n v="1714.37"/>
    <n v="0"/>
    <n v="13714.96"/>
    <n v="10550.47"/>
    <n v="3164.49"/>
    <x v="3"/>
    <x v="1"/>
    <n v="4"/>
  </r>
  <r>
    <s v="ORD-2025-10799"/>
    <d v="2025-07-11T00:00:00"/>
    <d v="2025-09-07T00:00:00"/>
    <s v="CUST-7553"/>
    <s v="Aditi Sen"/>
    <s v="Corporate"/>
    <x v="0"/>
    <s v="Delhi"/>
    <s v="New Delhi"/>
    <s v="Furniture"/>
    <s v="Furnishings"/>
    <x v="796"/>
    <s v="Standard Class"/>
    <n v="9"/>
    <n v="1706.05"/>
    <n v="0"/>
    <n v="15354.45"/>
    <n v="9656.5"/>
    <n v="5697.95"/>
    <x v="0"/>
    <x v="0"/>
    <n v="58"/>
  </r>
  <r>
    <s v="ORD-2024-10800"/>
    <d v="2024-10-10T00:00:00"/>
    <d v="2024-10-17T00:00:00"/>
    <s v="CUST-8527"/>
    <s v="Isha Nair"/>
    <s v="Home Office"/>
    <x v="0"/>
    <s v="Haryana"/>
    <s v="Gurugram"/>
    <s v="Technology"/>
    <s v="Accessories"/>
    <x v="797"/>
    <s v="Unknown"/>
    <n v="5"/>
    <n v="967.41"/>
    <n v="0.05"/>
    <n v="4595.2"/>
    <n v="3887.41"/>
    <n v="707.79"/>
    <x v="0"/>
    <x v="2"/>
    <n v="7"/>
  </r>
  <r>
    <s v="ORD-2024-10801"/>
    <d v="2024-03-01T00:00:00"/>
    <d v="2024-03-07T00:00:00"/>
    <s v="CUST-5015"/>
    <s v="Vikram Iyer"/>
    <s v="Small Business"/>
    <x v="3"/>
    <s v="Maharashtra"/>
    <s v="Mumbai"/>
    <s v="Office Supplies"/>
    <s v="Storage"/>
    <x v="798"/>
    <s v="Second Class"/>
    <n v="6"/>
    <n v="4163.72"/>
    <n v="0.15"/>
    <n v="21234.97"/>
    <n v="16736.09"/>
    <n v="4498.88"/>
    <x v="0"/>
    <x v="0"/>
    <n v="6"/>
  </r>
  <r>
    <s v="ORD-2025-10802"/>
    <d v="2025-10-08T00:00:00"/>
    <d v="2025-10-15T00:00:00"/>
    <s v="CUST-3344"/>
    <s v="Aarav Sharma"/>
    <s v="Home Office"/>
    <x v="1"/>
    <s v="Odisha"/>
    <s v="Bhubaneswar"/>
    <s v="Technology"/>
    <s v="Accessories"/>
    <x v="799"/>
    <s v="Second Class"/>
    <n v="3"/>
    <n v="3372.21"/>
    <n v="0.2"/>
    <n v="8093.3"/>
    <n v="6052.43"/>
    <n v="2040.87"/>
    <x v="2"/>
    <x v="1"/>
    <n v="7"/>
  </r>
  <r>
    <s v="ORD-2025-10803"/>
    <d v="2025-02-16T00:00:00"/>
    <d v="2025-02-16T00:00:00"/>
    <s v="CUST-5866"/>
    <s v="Rohan Mehta"/>
    <s v="Small Business"/>
    <x v="1"/>
    <s v="Assam"/>
    <s v="Guwahati"/>
    <s v="Furniture"/>
    <s v="Furnishings"/>
    <x v="800"/>
    <s v="Second Class"/>
    <n v="6"/>
    <n v="1441.91"/>
    <n v="0"/>
    <n v="8651.4599999999991"/>
    <n v="5254.62"/>
    <n v="3396.84"/>
    <x v="3"/>
    <x v="2"/>
    <n v="0"/>
  </r>
  <r>
    <s v="ORD-2024-10804"/>
    <d v="2024-12-09T00:00:00"/>
    <d v="2024-12-13T00:00:00"/>
    <s v="CUST-7180"/>
    <s v="Rohan Mehta"/>
    <s v="Consumer"/>
    <x v="4"/>
    <s v="Jharkhand"/>
    <s v="Ranchi"/>
    <s v="Office Supplies"/>
    <s v="Labels"/>
    <x v="801"/>
    <s v="First Class"/>
    <n v="1"/>
    <n v="4306.6499999999996"/>
    <n v="0"/>
    <n v="4306.6499999999996"/>
    <n v="2568.8200000000002"/>
    <n v="1737.83"/>
    <x v="0"/>
    <x v="0"/>
    <n v="4"/>
  </r>
  <r>
    <s v="ORD-2025-10805"/>
    <d v="2025-10-09T00:00:00"/>
    <d v="2025-09-18T00:00:00"/>
    <s v="CUST-8745"/>
    <s v="Rahul Verma"/>
    <s v="Home Office"/>
    <x v="2"/>
    <s v="Telangana"/>
    <s v="Hyderabad"/>
    <s v="Furniture"/>
    <s v="Furnishings"/>
    <x v="802"/>
    <s v="Standard Class"/>
    <n v="1"/>
    <n v="2050.62"/>
    <n v="0.05"/>
    <n v="1948.09"/>
    <n v="1507.08"/>
    <n v="441.01"/>
    <x v="0"/>
    <x v="0"/>
    <n v="-21"/>
  </r>
  <r>
    <s v="ORD-2025-10806"/>
    <d v="2025-04-06T00:00:00"/>
    <d v="2025-07-04T00:00:00"/>
    <s v="CUST-2098"/>
    <s v="Priya Menon"/>
    <s v="Home Office"/>
    <x v="1"/>
    <s v="Assam"/>
    <s v="Guwahati"/>
    <s v="Office Supplies"/>
    <s v="Binders"/>
    <x v="803"/>
    <s v="Second Class"/>
    <n v="2"/>
    <n v="2030.06"/>
    <n v="0.25"/>
    <n v="3045.09"/>
    <n v="2601.09"/>
    <n v="444"/>
    <x v="0"/>
    <x v="0"/>
    <n v="89"/>
  </r>
  <r>
    <s v="ORD-2024-10807"/>
    <d v="2024-09-11T00:00:00"/>
    <d v="2024-11-15T00:00:00"/>
    <s v="CUST-3704"/>
    <s v="Isha Nair"/>
    <s v="Home Office"/>
    <x v="0"/>
    <s v="Rajasthan"/>
    <s v="Jaipur"/>
    <s v="Technology"/>
    <s v="Copiers"/>
    <x v="804"/>
    <s v="Standard Class"/>
    <n v="1"/>
    <n v="3665.97"/>
    <n v="0.2"/>
    <n v="2932.78"/>
    <n v="1900.35"/>
    <n v="1032.43"/>
    <x v="3"/>
    <x v="1"/>
    <n v="65"/>
  </r>
  <r>
    <s v="ORD-2025-10808"/>
    <d v="2025-02-07T00:00:00"/>
    <d v="2025-02-08T00:00:00"/>
    <s v="CUST-5884"/>
    <s v="Karan Malhotra"/>
    <s v="Small Business"/>
    <x v="2"/>
    <s v="Telangana"/>
    <s v="Hyderabad"/>
    <s v="Office Supplies"/>
    <s v="Labels"/>
    <x v="805"/>
    <s v="Standard Class"/>
    <n v="2"/>
    <n v="2432.98"/>
    <n v="0.1"/>
    <n v="4379.3599999999997"/>
    <n v="3723.93"/>
    <n v="655.43"/>
    <x v="0"/>
    <x v="0"/>
    <n v="1"/>
  </r>
  <r>
    <s v="ORD-2025-10809"/>
    <d v="2025-08-31T00:00:00"/>
    <d v="2025-08-28T00:00:00"/>
    <s v="CUST-7503"/>
    <s v="Aarav Sharma"/>
    <s v="Small Business"/>
    <x v="2"/>
    <s v="Tamil Nadu"/>
    <s v="Chennai"/>
    <s v="Furniture"/>
    <s v="Furnishings"/>
    <x v="806"/>
    <s v="First Class"/>
    <n v="7"/>
    <n v="977.28"/>
    <n v="0.2"/>
    <n v="5472.77"/>
    <n v="4477.33"/>
    <n v="995.44"/>
    <x v="0"/>
    <x v="0"/>
    <n v="-3"/>
  </r>
  <r>
    <s v="ORD-2025-10810"/>
    <d v="2025-06-25T00:00:00"/>
    <d v="2025-06-25T00:00:00"/>
    <s v="CUST-6973"/>
    <s v="Arjun Bose"/>
    <s v="Small Business"/>
    <x v="4"/>
    <s v="Punjab"/>
    <s v="Ludhiana"/>
    <s v="Office Supplies"/>
    <s v="Binders"/>
    <x v="807"/>
    <s v="Second Class"/>
    <n v="6"/>
    <n v="1366.13"/>
    <n v="0.1"/>
    <n v="7377.1"/>
    <n v="5085.21"/>
    <n v="2291.89"/>
    <x v="0"/>
    <x v="0"/>
    <n v="0"/>
  </r>
  <r>
    <s v="ORD-2024-10811"/>
    <d v="2024-04-03T00:00:00"/>
    <d v="2024-08-04T00:00:00"/>
    <s v="CUST-4653"/>
    <s v="Kabir Singh"/>
    <s v="Home Office"/>
    <x v="3"/>
    <s v="Gujarat"/>
    <s v="Ahmedabad"/>
    <s v="Technology"/>
    <s v="Copiers"/>
    <x v="808"/>
    <s v="First Class"/>
    <n v="1"/>
    <n v="3151.85"/>
    <n v="0.25"/>
    <n v="2363.89"/>
    <n v="1471.51"/>
    <n v="892.38"/>
    <x v="0"/>
    <x v="0"/>
    <n v="123"/>
  </r>
  <r>
    <s v="ORD-2024-10812"/>
    <d v="2024-12-12T00:00:00"/>
    <d v="2024-12-19T00:00:00"/>
    <s v="CUST-3303"/>
    <s v="Rohan Mehta"/>
    <s v="Home Office"/>
    <x v="0"/>
    <s v="Haryana"/>
    <s v="Gurugram"/>
    <s v="Technology"/>
    <s v="Accessories"/>
    <x v="809"/>
    <s v="First Class"/>
    <n v="2"/>
    <n v="1610.75"/>
    <n v="0.2"/>
    <n v="2577.1999999999998"/>
    <n v="1475.87"/>
    <n v="1101.33"/>
    <x v="0"/>
    <x v="0"/>
    <n v="7"/>
  </r>
  <r>
    <s v="ORD-2024-10813"/>
    <d v="2024-06-15T00:00:00"/>
    <d v="2024-06-20T00:00:00"/>
    <s v="CUST-5754"/>
    <s v="Sneha Kapoor"/>
    <s v="Small Business"/>
    <x v="1"/>
    <s v="Jharkhand"/>
    <s v="Ranchi"/>
    <s v="Furniture"/>
    <s v="Tables"/>
    <x v="810"/>
    <s v="First Class"/>
    <n v="8"/>
    <n v="2228.4699999999998"/>
    <n v="0"/>
    <n v="17827.759999999998"/>
    <n v="14122.13"/>
    <n v="3705.63"/>
    <x v="0"/>
    <x v="0"/>
    <n v="5"/>
  </r>
  <r>
    <s v="ORD-2025-10814"/>
    <d v="2025-04-06T00:00:00"/>
    <d v="2025-04-10T00:00:00"/>
    <s v="CUST-7848"/>
    <s v="Rohan Mehta"/>
    <s v="Consumer"/>
    <x v="1"/>
    <s v="Odisha"/>
    <s v="Bhubaneswar"/>
    <s v="Furniture"/>
    <s v="Bookcases"/>
    <x v="338"/>
    <s v="Standard Class"/>
    <n v="2"/>
    <n v="1337.67"/>
    <n v="0"/>
    <n v="2675.34"/>
    <n v="1595.87"/>
    <n v="1079.47"/>
    <x v="0"/>
    <x v="0"/>
    <n v="4"/>
  </r>
  <r>
    <s v="ORD-2025-10815"/>
    <d v="2025-08-06T00:00:00"/>
    <d v="2025-08-11T00:00:00"/>
    <s v="CUST-9048"/>
    <s v="Arjun Bose"/>
    <s v="Consumer"/>
    <x v="3"/>
    <s v="Madhya Pradesh"/>
    <s v="Indore"/>
    <s v="Office Supplies"/>
    <s v="Labels"/>
    <x v="811"/>
    <s v="First Class"/>
    <n v="2"/>
    <n v="2375.94"/>
    <n v="0.25"/>
    <n v="3563.91"/>
    <n v="2639.7"/>
    <n v="924.21"/>
    <x v="0"/>
    <x v="0"/>
    <n v="5"/>
  </r>
  <r>
    <s v="ORD-2024-10816"/>
    <d v="2024-04-01T00:00:00"/>
    <d v="2024-04-08T00:00:00"/>
    <s v="CUST-2951"/>
    <s v="Diya Patel"/>
    <s v="Consumer"/>
    <x v="1"/>
    <s v="Odisha"/>
    <s v="Bhubaneswar"/>
    <s v="Technology"/>
    <s v="Machines"/>
    <x v="812"/>
    <s v="Standard Class"/>
    <n v="7"/>
    <n v="715.81"/>
    <n v="0.15"/>
    <n v="4259.07"/>
    <n v="3130.32"/>
    <n v="1128.75"/>
    <x v="2"/>
    <x v="1"/>
    <n v="7"/>
  </r>
  <r>
    <s v="ORD-2024-10817"/>
    <d v="2024-11-27T00:00:00"/>
    <d v="2024-11-30T00:00:00"/>
    <s v="CUST-3072"/>
    <s v="Rahul Verma"/>
    <s v="Small Business"/>
    <x v="1"/>
    <s v="Jharkhand"/>
    <s v="Ranchi"/>
    <s v="Furniture"/>
    <s v="Furnishings"/>
    <x v="813"/>
    <s v="First Class"/>
    <n v="1"/>
    <n v="874.3"/>
    <n v="0.1"/>
    <n v="786.87"/>
    <n v="498.5"/>
    <n v="288.37"/>
    <x v="0"/>
    <x v="0"/>
    <n v="3"/>
  </r>
  <r>
    <s v="ORD-2025-10818"/>
    <d v="2025-04-05T00:00:00"/>
    <d v="2025-04-05T00:00:00"/>
    <s v="CUST-2221"/>
    <s v="Sneha Kapoor"/>
    <s v="Consumer"/>
    <x v="1"/>
    <s v="Bihar"/>
    <s v="Patna"/>
    <s v="Office Supplies"/>
    <s v="Binders"/>
    <x v="814"/>
    <s v="Standard Class"/>
    <n v="6"/>
    <n v="1829.69"/>
    <n v="0.25"/>
    <n v="8233.6"/>
    <n v="4713.79"/>
    <n v="3519.81"/>
    <x v="0"/>
    <x v="0"/>
    <n v="0"/>
  </r>
  <r>
    <s v="ORD-2024-10819"/>
    <d v="2024-09-29T00:00:00"/>
    <d v="2024-05-10T00:00:00"/>
    <s v="CUST-3943"/>
    <s v="Priya Menon"/>
    <s v="Small Business"/>
    <x v="3"/>
    <s v="Maharashtra"/>
    <s v="Mumbai"/>
    <s v="Office Supplies"/>
    <s v="Labels"/>
    <x v="815"/>
    <s v="First Class"/>
    <n v="8"/>
    <n v="1981.04"/>
    <n v="-0.14000000000000001"/>
    <n v="12678.66"/>
    <n v="10088.65"/>
    <n v="2590.0100000000002"/>
    <x v="0"/>
    <x v="0"/>
    <n v="-142"/>
  </r>
  <r>
    <s v="ORD-2024-10820"/>
    <d v="2024-07-31T00:00:00"/>
    <d v="2024-07-31T00:00:00"/>
    <s v="CUST-7510"/>
    <s v="Karan Malhotra"/>
    <s v="Home Office"/>
    <x v="2"/>
    <s v="Kerala"/>
    <s v="Kochi"/>
    <s v="Technology"/>
    <s v="Machines"/>
    <x v="816"/>
    <s v="Standard Class"/>
    <n v="8"/>
    <n v="4246.01"/>
    <n v="0"/>
    <n v="33968.080000000002"/>
    <n v="26902.44"/>
    <n v="7065.64"/>
    <x v="3"/>
    <x v="1"/>
    <n v="0"/>
  </r>
  <r>
    <s v="ORD-2025-10821"/>
    <d v="2025-06-02T00:00:00"/>
    <d v="2025-10-02T00:00:00"/>
    <s v="CUST-2041"/>
    <s v="Ananya Rao"/>
    <s v="Home Office"/>
    <x v="0"/>
    <s v="Uttar Pradesh"/>
    <s v="Noida"/>
    <s v="Furniture"/>
    <s v="Bookcases"/>
    <x v="817"/>
    <s v="Standard Class"/>
    <n v="2"/>
    <n v="319.57"/>
    <n v="0.2"/>
    <n v="511.31"/>
    <n v="436.43"/>
    <n v="74.88"/>
    <x v="0"/>
    <x v="0"/>
    <n v="122"/>
  </r>
  <r>
    <s v="ORD-2024-10822"/>
    <d v="2024-07-03T00:00:00"/>
    <d v="2024-06-07T00:00:00"/>
    <s v="CUST-4466"/>
    <s v="Aarav Sharma"/>
    <s v="Corporate"/>
    <x v="2"/>
    <s v="Karnataka"/>
    <s v="Bengaluru"/>
    <s v="Technology"/>
    <s v="Accessories"/>
    <x v="818"/>
    <s v="First Class"/>
    <n v="7"/>
    <n v="1942.49"/>
    <n v="0.2"/>
    <n v="10877.94"/>
    <n v="9110.14"/>
    <n v="1767.8"/>
    <x v="0"/>
    <x v="0"/>
    <n v="-26"/>
  </r>
  <r>
    <s v="ORD-2024-10823"/>
    <d v="2024-10-12T00:00:00"/>
    <d v="2024-10-08T00:00:00"/>
    <s v="CUST-3188"/>
    <s v="Mira Das"/>
    <s v="Corporate"/>
    <x v="1"/>
    <s v="Assam"/>
    <s v="Guwahati"/>
    <s v="Furniture"/>
    <s v="Furnishings"/>
    <x v="819"/>
    <s v="Second Class"/>
    <n v="4"/>
    <n v="3202.04"/>
    <n v="0.2"/>
    <n v="10246.530000000001"/>
    <n v="8634.42"/>
    <n v="1612.11"/>
    <x v="2"/>
    <x v="2"/>
    <n v="-4"/>
  </r>
  <r>
    <s v="ORD-2025-10824"/>
    <d v="2025-01-06T00:00:00"/>
    <d v="2025-01-12T00:00:00"/>
    <s v="CUST-6638"/>
    <s v="Mira Das"/>
    <s v="Home Office"/>
    <x v="3"/>
    <s v="Goa"/>
    <s v="Panaji"/>
    <s v="Office Supplies"/>
    <s v="Paper"/>
    <x v="820"/>
    <s v="Same Day"/>
    <n v="3"/>
    <n v="668.33"/>
    <n v="0.15"/>
    <n v="1704.24"/>
    <n v="957.55"/>
    <n v="746.69"/>
    <x v="0"/>
    <x v="0"/>
    <n v="6"/>
  </r>
  <r>
    <s v="ORD-2025-10825"/>
    <d v="2025-03-21T00:00:00"/>
    <d v="2025-03-22T00:00:00"/>
    <s v="CUST-3540"/>
    <s v="Priya Menon"/>
    <s v="Consumer"/>
    <x v="3"/>
    <s v="Goa"/>
    <s v="Panaji"/>
    <s v="Office Supplies"/>
    <s v="Paper"/>
    <x v="821"/>
    <s v="First Class"/>
    <n v="8"/>
    <n v="4436.74"/>
    <n v="0.05"/>
    <n v="33719.22"/>
    <n v="28924.43"/>
    <n v="4794.79"/>
    <x v="0"/>
    <x v="0"/>
    <n v="1"/>
  </r>
  <r>
    <s v="ORD-2025-10826"/>
    <d v="2025-04-16T00:00:00"/>
    <d v="2025-04-17T00:00:00"/>
    <s v="CUST-3351"/>
    <s v="Vikram Iyer"/>
    <s v="Small Business"/>
    <x v="0"/>
    <s v="Uttar Pradesh"/>
    <s v="Noida"/>
    <s v="Technology"/>
    <s v="Machines"/>
    <x v="822"/>
    <s v="First Class"/>
    <n v="1"/>
    <n v="2720.17"/>
    <n v="0"/>
    <n v="2720.17"/>
    <n v="1834.23"/>
    <n v="885.94"/>
    <x v="0"/>
    <x v="0"/>
    <n v="1"/>
  </r>
  <r>
    <s v="ORD-2025-10827"/>
    <d v="2025-08-10T00:00:00"/>
    <d v="2025-08-14T00:00:00"/>
    <s v="CUST-4375"/>
    <s v="Aditi Sen"/>
    <s v="Consumer"/>
    <x v="3"/>
    <s v="Rajasthan"/>
    <s v="Udaipur"/>
    <s v="Technology"/>
    <s v="Accessories"/>
    <x v="823"/>
    <s v="Standard Class"/>
    <n v="5"/>
    <n v="2190.14"/>
    <n v="0.25"/>
    <n v="8213.02"/>
    <n v="5569.3"/>
    <n v="2643.72"/>
    <x v="0"/>
    <x v="0"/>
    <n v="4"/>
  </r>
  <r>
    <s v="ORD-2024-10828"/>
    <d v="2024-11-24T00:00:00"/>
    <d v="2024-01-12T00:00:00"/>
    <s v="CUST-5125"/>
    <s v="Priya Menon"/>
    <s v="Home Office"/>
    <x v="2"/>
    <s v="Tamil Nadu"/>
    <s v="Chennai"/>
    <s v="Office Supplies"/>
    <s v="Paper"/>
    <x v="824"/>
    <s v="Same Day"/>
    <n v="1"/>
    <n v="844.89"/>
    <n v="0.25"/>
    <n v="633.66999999999996"/>
    <n v="520.47"/>
    <n v="113.2"/>
    <x v="0"/>
    <x v="1"/>
    <n v="-317"/>
  </r>
  <r>
    <s v="ORD-2025-10829"/>
    <d v="2025-10-10T00:00:00"/>
    <d v="2025-11-10T00:00:00"/>
    <s v="CUST-6010"/>
    <s v="Karan Malhotra"/>
    <s v="Corporate"/>
    <x v="1"/>
    <s v="Odisha"/>
    <s v="Bhubaneswar"/>
    <s v="Furniture"/>
    <s v="Chairs"/>
    <x v="825"/>
    <s v="Second Class"/>
    <n v="7"/>
    <n v="3791.96"/>
    <n v="0.05"/>
    <n v="25216.53"/>
    <n v="14216.94"/>
    <n v="10999.59"/>
    <x v="3"/>
    <x v="1"/>
    <n v="31"/>
  </r>
  <r>
    <s v="ORD-2024-10830"/>
    <d v="2024-02-26T00:00:00"/>
    <d v="2024-02-28T00:00:00"/>
    <s v="CUST-9036"/>
    <s v="Aditi Sen"/>
    <s v="Small Business"/>
    <x v="3"/>
    <s v="Goa"/>
    <s v="Panaji"/>
    <s v="Furniture"/>
    <s v="Furnishings"/>
    <x v="826"/>
    <s v="Second Class"/>
    <n v="7"/>
    <n v="1035.1400000000001"/>
    <n v="0.1"/>
    <n v="6521.38"/>
    <n v="4511.1000000000004"/>
    <n v="2010.28"/>
    <x v="0"/>
    <x v="0"/>
    <n v="2"/>
  </r>
  <r>
    <s v="ORD-2025-10831"/>
    <d v="2025-07-15T00:00:00"/>
    <d v="2025-07-18T00:00:00"/>
    <s v="CUST-7929"/>
    <s v="Aditi Sen"/>
    <s v="Small Business"/>
    <x v="4"/>
    <s v="Tamil Nadu"/>
    <s v="Chennai"/>
    <s v="Technology"/>
    <s v="Machines"/>
    <x v="827"/>
    <s v="First Class"/>
    <n v="6"/>
    <n v="2382.88"/>
    <n v="0.1"/>
    <n v="12867.55"/>
    <n v="10068.94"/>
    <n v="2798.61"/>
    <x v="0"/>
    <x v="0"/>
    <n v="3"/>
  </r>
  <r>
    <s v="ORD-2025-10832"/>
    <d v="2025-04-03T00:00:00"/>
    <d v="2025-03-04T00:00:00"/>
    <s v="CUST-1106"/>
    <s v="Diya Patel"/>
    <s v="Home Office"/>
    <x v="4"/>
    <s v="Haryana"/>
    <s v="Gurugram"/>
    <s v="Furniture"/>
    <s v="Chairs"/>
    <x v="828"/>
    <s v="First Class"/>
    <n v="9"/>
    <n v="3462.7"/>
    <n v="0.15"/>
    <n v="26489.65"/>
    <n v="15818.46"/>
    <n v="10671.19"/>
    <x v="3"/>
    <x v="2"/>
    <n v="-30"/>
  </r>
  <r>
    <s v="ORD-2025-10833"/>
    <d v="2025-05-26T00:00:00"/>
    <d v="2025-05-28T00:00:00"/>
    <s v="CUST-9557"/>
    <s v="Kabir Singh"/>
    <s v="Small Business"/>
    <x v="2"/>
    <s v="Andhra Pradesh"/>
    <s v="Vijayawada"/>
    <s v="Technology"/>
    <s v="Phones"/>
    <x v="829"/>
    <s v="Second Class"/>
    <n v="9"/>
    <n v="4302.0200000000004"/>
    <n v="0.05"/>
    <n v="36782.269999999997"/>
    <n v="25902.81"/>
    <n v="10879.46"/>
    <x v="0"/>
    <x v="0"/>
    <n v="2"/>
  </r>
  <r>
    <s v="ORD-2024-10834"/>
    <d v="2024-06-04T00:00:00"/>
    <d v="2024-06-04T00:00:00"/>
    <s v="CUST-2689"/>
    <s v="Rahul Verma"/>
    <s v="Home Office"/>
    <x v="1"/>
    <s v="West Bengal"/>
    <s v="Kolkata"/>
    <s v="Furniture"/>
    <s v="Bookcases"/>
    <x v="830"/>
    <s v="First Class"/>
    <n v="6"/>
    <n v="3949.4"/>
    <n v="0"/>
    <n v="23696.400000000001"/>
    <n v="18109.77"/>
    <n v="5586.63"/>
    <x v="0"/>
    <x v="0"/>
    <n v="0"/>
  </r>
  <r>
    <s v="ORD-2024-10835"/>
    <d v="2024-10-18T00:00:00"/>
    <d v="2024-10-22T00:00:00"/>
    <s v="CUST-2879"/>
    <s v="Aarav Sharma"/>
    <s v="Home Office"/>
    <x v="2"/>
    <s v="Telangana"/>
    <s v="Hyderabad"/>
    <s v="Office Supplies"/>
    <s v="Art"/>
    <x v="831"/>
    <s v="First Class"/>
    <n v="6"/>
    <n v="674.61"/>
    <n v="0"/>
    <n v="4047.66"/>
    <n v="3078.93"/>
    <n v="1279.79"/>
    <x v="0"/>
    <x v="0"/>
    <n v="4"/>
  </r>
  <r>
    <s v="ORD-2025-10836"/>
    <d v="2025-09-26T00:00:00"/>
    <d v="2025-04-10T00:00:00"/>
    <s v="CUST-5150"/>
    <s v="Priya Menon"/>
    <s v="Small Business"/>
    <x v="1"/>
    <s v="Assam"/>
    <s v="Guwahati"/>
    <s v="Technology"/>
    <s v="Phones"/>
    <x v="832"/>
    <s v="Second Class"/>
    <n v="7"/>
    <n v="1509.59"/>
    <n v="0.05"/>
    <n v="10038.77"/>
    <n v="5673.1"/>
    <n v="4365.67"/>
    <x v="0"/>
    <x v="0"/>
    <n v="-169"/>
  </r>
  <r>
    <s v="ORD-2024-10837"/>
    <d v="2024-12-15T00:00:00"/>
    <d v="2024-12-18T00:00:00"/>
    <s v="CUST-9776"/>
    <s v="Isha Nair"/>
    <s v="Small Business"/>
    <x v="0"/>
    <s v="Rajasthan"/>
    <s v="Jaipur"/>
    <s v="Office Supplies"/>
    <s v="Labels"/>
    <x v="833"/>
    <s v="Second Class"/>
    <n v="2"/>
    <n v="537.11"/>
    <n v="0"/>
    <n v="1074.22"/>
    <n v="850.86"/>
    <n v="223.36"/>
    <x v="0"/>
    <x v="0"/>
    <n v="3"/>
  </r>
  <r>
    <s v="ORD-2025-10838"/>
    <d v="2025-09-27T00:00:00"/>
    <d v="2025-09-28T00:00:00"/>
    <s v="CUST-2551"/>
    <s v="Karan Malhotra"/>
    <s v="Home Office"/>
    <x v="3"/>
    <s v="Maharashtra"/>
    <s v="Mumbai"/>
    <s v="Office Supplies"/>
    <s v="Paper"/>
    <x v="834"/>
    <s v="First Class"/>
    <n v="3"/>
    <n v="4177.63"/>
    <n v="0.25"/>
    <n v="9399.67"/>
    <n v="6540.37"/>
    <n v="2859.3"/>
    <x v="0"/>
    <x v="0"/>
    <n v="1"/>
  </r>
  <r>
    <s v="ORD-2025-10839"/>
    <d v="2025-04-03T00:00:00"/>
    <d v="2025-04-07T00:00:00"/>
    <s v="CUST-4708"/>
    <s v="Ananya Rao"/>
    <s v="Small Business"/>
    <x v="3"/>
    <s v="Goa"/>
    <s v="Panaji"/>
    <s v="Office Supplies"/>
    <s v="Paper"/>
    <x v="835"/>
    <s v="Same Day"/>
    <n v="1"/>
    <n v="1470.57"/>
    <n v="0"/>
    <n v="1470.57"/>
    <n v="834.02"/>
    <n v="636.54999999999995"/>
    <x v="0"/>
    <x v="2"/>
    <n v="4"/>
  </r>
  <r>
    <s v="ORD-2024-10840"/>
    <d v="2024-09-20T00:00:00"/>
    <d v="2024-09-22T00:00:00"/>
    <s v="CUST-8206"/>
    <s v="Rohan Mehta"/>
    <s v="Home Office"/>
    <x v="1"/>
    <s v="Odisha"/>
    <s v="Bhubaneswar"/>
    <s v="Technology"/>
    <s v="Phones"/>
    <x v="836"/>
    <s v="Standard Class"/>
    <n v="8"/>
    <n v="531.42999999999995"/>
    <n v="0.1"/>
    <n v="3826.3"/>
    <n v="2194.12"/>
    <n v="1632.18"/>
    <x v="0"/>
    <x v="0"/>
    <n v="2"/>
  </r>
  <r>
    <s v="ORD-2025-10841"/>
    <d v="2025-09-19T00:00:00"/>
    <d v="2025-09-19T00:00:00"/>
    <s v="CUST-1297"/>
    <s v="Neha Gupta"/>
    <s v="Home Office"/>
    <x v="0"/>
    <s v="Delhi"/>
    <s v="New Delhi"/>
    <s v="Furniture"/>
    <s v="Chairs"/>
    <x v="837"/>
    <s v="Same Day"/>
    <n v="4"/>
    <n v="1584.11"/>
    <n v="0"/>
    <n v="6336.44"/>
    <n v="4680.68"/>
    <n v="1655.76"/>
    <x v="0"/>
    <x v="0"/>
    <n v="0"/>
  </r>
  <r>
    <s v="ORD-2025-10842"/>
    <d v="2025-02-06T00:00:00"/>
    <d v="2025-02-12T00:00:00"/>
    <s v="CUST-7558"/>
    <s v="Ananya Rao"/>
    <s v="Small Business"/>
    <x v="1"/>
    <s v="Bihar"/>
    <s v="Patna"/>
    <s v="Office Supplies"/>
    <s v="Art"/>
    <x v="838"/>
    <s v="Standard Class"/>
    <n v="9"/>
    <n v="3237.16"/>
    <n v="0.25"/>
    <n v="21850.83"/>
    <n v="16600.13"/>
    <n v="5250.7"/>
    <x v="0"/>
    <x v="0"/>
    <n v="6"/>
  </r>
  <r>
    <s v="ORD-2024-10843"/>
    <d v="2024-03-31T00:00:00"/>
    <d v="2024-03-30T00:00:00"/>
    <s v="CUST-1798"/>
    <s v="Kabir Singh"/>
    <s v="Consumer"/>
    <x v="0"/>
    <s v="Haryana"/>
    <s v="Gurugram"/>
    <s v="Technology"/>
    <s v="Machines"/>
    <x v="839"/>
    <s v="First Class"/>
    <n v="4"/>
    <n v="2192.08"/>
    <n v="0.15"/>
    <n v="7453.07"/>
    <n v="5133.78"/>
    <n v="2319.29"/>
    <x v="0"/>
    <x v="2"/>
    <n v="-1"/>
  </r>
  <r>
    <s v="ORD-2025-10844"/>
    <d v="2025-07-18T00:00:00"/>
    <d v="2025-07-25T00:00:00"/>
    <s v="CUST-7333"/>
    <s v="Priya Menon"/>
    <s v="Small Business"/>
    <x v="0"/>
    <s v="Uttar Pradesh"/>
    <s v="Noida"/>
    <s v="Technology"/>
    <s v="Phones"/>
    <x v="840"/>
    <s v="First Class"/>
    <n v="9"/>
    <n v="3989.52"/>
    <n v="-0.02"/>
    <n v="35905.68"/>
    <n v="23916.1"/>
    <n v="11989.58"/>
    <x v="0"/>
    <x v="0"/>
    <n v="7"/>
  </r>
  <r>
    <s v="ORD-2025-10845"/>
    <d v="2025-01-20T00:00:00"/>
    <d v="2025-01-25T00:00:00"/>
    <s v="CUST-2086"/>
    <s v="Aditi Sen"/>
    <s v="Home Office"/>
    <x v="3"/>
    <s v="Goa"/>
    <s v="Panaji"/>
    <s v="Office Supplies"/>
    <s v="Art"/>
    <x v="841"/>
    <s v="First Class"/>
    <n v="1"/>
    <n v="3515.15"/>
    <n v="0"/>
    <n v="3515.15"/>
    <n v="2216.34"/>
    <n v="1298.81"/>
    <x v="0"/>
    <x v="0"/>
    <n v="5"/>
  </r>
  <r>
    <s v="ORD-2024-10846"/>
    <d v="2024-02-23T00:00:00"/>
    <d v="2024-02-27T00:00:00"/>
    <s v="CUST-2367"/>
    <s v="Karan Malhotra"/>
    <s v="Consumer"/>
    <x v="1"/>
    <s v="Odisha"/>
    <s v="Bhubaneswar"/>
    <s v="Furniture"/>
    <s v="Tables"/>
    <x v="842"/>
    <s v="First Class"/>
    <n v="9"/>
    <n v="3616.23"/>
    <n v="0.25"/>
    <n v="24409.55"/>
    <n v="17157.580000000002"/>
    <n v="7251.97"/>
    <x v="2"/>
    <x v="2"/>
    <n v="4"/>
  </r>
  <r>
    <s v="ORD-2024-10847"/>
    <d v="2024-04-14T00:00:00"/>
    <d v="2024-04-22T00:00:00"/>
    <s v="CUST-6522"/>
    <s v="Priya Menon"/>
    <s v="Small Business"/>
    <x v="3"/>
    <s v="Gujarat"/>
    <s v="Ahmedabad"/>
    <s v="Furniture"/>
    <s v="Bookcases"/>
    <x v="843"/>
    <s v="Standard Class"/>
    <n v="2"/>
    <n v="3977.52"/>
    <n v="0"/>
    <n v="7955.04"/>
    <n v="5580.68"/>
    <n v="2374.36"/>
    <x v="2"/>
    <x v="2"/>
    <n v="8"/>
  </r>
  <r>
    <s v="ORD-2025-10848"/>
    <d v="2025-05-20T00:00:00"/>
    <d v="2025-05-22T00:00:00"/>
    <s v="CUST-8329"/>
    <s v="Diya Patel"/>
    <s v="Home Office"/>
    <x v="1"/>
    <s v="Odisha"/>
    <s v="Bhubaneswar"/>
    <s v="Furniture"/>
    <s v="Tables"/>
    <x v="844"/>
    <s v="Second Class"/>
    <n v="2"/>
    <n v="210.08"/>
    <n v="0.2"/>
    <n v="336.13"/>
    <n v="242.19"/>
    <n v="93.94"/>
    <x v="0"/>
    <x v="0"/>
    <n v="2"/>
  </r>
  <r>
    <s v="ORD-2025-10849"/>
    <d v="2025-05-27T00:00:00"/>
    <d v="2025-05-29T00:00:00"/>
    <s v="CUST-4426"/>
    <s v="Rahul Verma"/>
    <s v="Home Office"/>
    <x v="2"/>
    <s v="Tamil Nadu"/>
    <s v="Chennai"/>
    <s v="Furniture"/>
    <s v="Furnishings"/>
    <x v="845"/>
    <s v="Second Class"/>
    <n v="1"/>
    <n v="1744.35"/>
    <n v="0.25"/>
    <n v="1308.26"/>
    <n v="1083.56"/>
    <n v="224.7"/>
    <x v="0"/>
    <x v="0"/>
    <n v="2"/>
  </r>
  <r>
    <s v="ORD-2024-10850"/>
    <d v="2024-03-06T00:00:00"/>
    <d v="2024-12-03T00:00:00"/>
    <s v="CUST-3360"/>
    <s v="Isha Nair"/>
    <s v="Home Office"/>
    <x v="3"/>
    <s v="Gujarat"/>
    <s v="Ahmedabad"/>
    <s v="Furniture"/>
    <s v="Bookcases"/>
    <x v="846"/>
    <s v="Standard Class"/>
    <n v="3"/>
    <n v="679.63"/>
    <n v="0.2"/>
    <n v="1631.11"/>
    <n v="898.73"/>
    <n v="396.58"/>
    <x v="0"/>
    <x v="0"/>
    <n v="272"/>
  </r>
  <r>
    <s v="ORD-2024-10851"/>
    <d v="2024-06-30T00:00:00"/>
    <d v="2024-07-03T00:00:00"/>
    <s v="CUST-2623"/>
    <s v="Priya Menon"/>
    <s v="Home Office"/>
    <x v="1"/>
    <s v="West Bengal"/>
    <s v="Kolkata"/>
    <s v="Office Supplies"/>
    <s v="Paper"/>
    <x v="847"/>
    <s v="First Class"/>
    <n v="6"/>
    <n v="1211.01"/>
    <n v="0"/>
    <n v="7266.06"/>
    <n v="6216.89"/>
    <n v="1049.17"/>
    <x v="0"/>
    <x v="0"/>
    <n v="3"/>
  </r>
  <r>
    <s v="ORD-2024-10852"/>
    <d v="2024-03-26T00:00:00"/>
    <d v="2024-04-01T00:00:00"/>
    <s v="CUST-3175"/>
    <s v="Karan Malhotra"/>
    <s v="Small Business"/>
    <x v="3"/>
    <s v="Gujarat"/>
    <s v="Ahmedabad"/>
    <s v="Technology"/>
    <s v="Accessories"/>
    <x v="848"/>
    <s v="First Class"/>
    <n v="2"/>
    <n v="1161.3"/>
    <n v="0.2"/>
    <n v="1858.08"/>
    <n v="1590.75"/>
    <n v="267.33"/>
    <x v="0"/>
    <x v="0"/>
    <n v="6"/>
  </r>
  <r>
    <s v="ORD-2024-10853"/>
    <d v="2024-01-04T00:00:00"/>
    <d v="2024-08-04T00:00:00"/>
    <s v="CUST-9630"/>
    <s v="Ananya Rao"/>
    <s v="Consumer"/>
    <x v="1"/>
    <s v="Assam"/>
    <s v="Guwahati"/>
    <s v="Furniture"/>
    <s v="Tables"/>
    <x v="849"/>
    <s v="Second Class"/>
    <n v="7"/>
    <n v="4205.3500000000004"/>
    <n v="0.15"/>
    <n v="25021.83"/>
    <n v="15544.44"/>
    <n v="9477.39"/>
    <x v="2"/>
    <x v="1"/>
    <n v="213"/>
  </r>
  <r>
    <s v="ORD-2025-10854"/>
    <d v="2025-05-16T00:00:00"/>
    <d v="2025-05-22T00:00:00"/>
    <s v="CUST-8274"/>
    <s v="Arjun Bose"/>
    <s v="Corporate"/>
    <x v="2"/>
    <s v="Tamil Nadu"/>
    <s v="Chennai"/>
    <s v="Technology"/>
    <s v="Accessories"/>
    <x v="850"/>
    <s v="Same Day"/>
    <n v="8"/>
    <n v="579.79999999999995"/>
    <n v="0.2"/>
    <n v="3710.72"/>
    <n v="3115.29"/>
    <n v="595.42999999999995"/>
    <x v="0"/>
    <x v="0"/>
    <n v="6"/>
  </r>
  <r>
    <s v="ORD-2025-10855"/>
    <d v="2025-03-25T00:00:00"/>
    <d v="2025-04-02T00:00:00"/>
    <s v="CUST-2514"/>
    <s v="Priya Menon"/>
    <s v="Consumer"/>
    <x v="2"/>
    <s v="Karnataka"/>
    <s v="Bengaluru"/>
    <s v="Furniture"/>
    <s v="Bookcases"/>
    <x v="851"/>
    <s v="Second Class"/>
    <n v="4"/>
    <n v="2233.64"/>
    <n v="0.05"/>
    <n v="8487.83"/>
    <n v="5245.72"/>
    <n v="3242.11"/>
    <x v="0"/>
    <x v="0"/>
    <n v="8"/>
  </r>
  <r>
    <s v="ORD-2024-10856"/>
    <d v="2024-07-25T00:00:00"/>
    <d v="2024-08-02T00:00:00"/>
    <s v="CUST-2752"/>
    <s v="Rahul Verma"/>
    <s v="Consumer"/>
    <x v="0"/>
    <s v="Rajasthan"/>
    <s v="Jaipur"/>
    <s v="Office Supplies"/>
    <s v="Labels"/>
    <x v="852"/>
    <s v="Second Class"/>
    <n v="2"/>
    <n v="2073.5300000000002"/>
    <n v="0.25"/>
    <n v="3110.3"/>
    <n v="2101.0300000000002"/>
    <n v="1009.27"/>
    <x v="0"/>
    <x v="0"/>
    <n v="8"/>
  </r>
  <r>
    <s v="ORD-2024-10857"/>
    <d v="2024-06-12T00:00:00"/>
    <d v="2024-06-19T00:00:00"/>
    <s v="CUST-5647"/>
    <s v="Rohan Mehta"/>
    <s v="Home Office"/>
    <x v="2"/>
    <s v="Tamil Nadu"/>
    <s v="Chennai"/>
    <s v="Office Supplies"/>
    <s v="Storage"/>
    <x v="853"/>
    <s v="Standard Class"/>
    <n v="4"/>
    <n v="395.1"/>
    <n v="-0.16"/>
    <n v="1185.3"/>
    <n v="966.55"/>
    <n v="218.75"/>
    <x v="3"/>
    <x v="1"/>
    <n v="7"/>
  </r>
  <r>
    <s v="ORD-2024-10858"/>
    <d v="2024-06-04T00:00:00"/>
    <d v="2024-04-06T00:00:00"/>
    <s v="CUST-8575"/>
    <s v="Sneha Kapoor"/>
    <s v="Home Office"/>
    <x v="2"/>
    <s v="Kerala"/>
    <s v="Kochi"/>
    <s v="Office Supplies"/>
    <s v="Storage"/>
    <x v="854"/>
    <s v="First Class"/>
    <n v="6"/>
    <n v="2708.97"/>
    <n v="0.25"/>
    <n v="12190.36"/>
    <n v="10176.99"/>
    <n v="2013.37"/>
    <x v="0"/>
    <x v="0"/>
    <n v="-59"/>
  </r>
  <r>
    <s v="ORD-2024-10859"/>
    <d v="2024-05-02T00:00:00"/>
    <d v="2024-05-09T00:00:00"/>
    <s v="CUST-9576"/>
    <s v="Arjun Bose"/>
    <s v="Consumer"/>
    <x v="1"/>
    <s v="Odisha"/>
    <s v="Bhubaneswar"/>
    <s v="Technology"/>
    <s v="Accessories"/>
    <x v="855"/>
    <s v="Second Class"/>
    <n v="4"/>
    <n v="2904.86"/>
    <n v="0"/>
    <n v="11619.44"/>
    <n v="7184.32"/>
    <n v="4494.6400000000003"/>
    <x v="0"/>
    <x v="0"/>
    <n v="7"/>
  </r>
  <r>
    <s v="ORD-2024-10860"/>
    <d v="2024-10-27T00:00:00"/>
    <d v="2024-11-01T00:00:00"/>
    <s v="CUST-2395"/>
    <s v="Aditi Sen"/>
    <s v="Corporate"/>
    <x v="2"/>
    <s v="Tamil Nadu"/>
    <s v="Chennai"/>
    <s v="Technology"/>
    <s v="Phones"/>
    <x v="856"/>
    <s v="Standard Class"/>
    <n v="6"/>
    <n v="4399.2"/>
    <n v="0.05"/>
    <n v="25075.439999999999"/>
    <n v="16282.74"/>
    <n v="8792.7000000000007"/>
    <x v="0"/>
    <x v="0"/>
    <n v="5"/>
  </r>
  <r>
    <s v="ORD-2024-10861"/>
    <d v="2024-02-02T00:00:00"/>
    <d v="2024-02-04T00:00:00"/>
    <s v="CUST-8941"/>
    <s v="Vikram Iyer"/>
    <s v="Home Office"/>
    <x v="0"/>
    <s v="Uttar Pradesh"/>
    <s v="Noida"/>
    <s v="Office Supplies"/>
    <s v="Storage"/>
    <x v="857"/>
    <s v="Second Class"/>
    <n v="1"/>
    <n v="4397.32"/>
    <n v="0.05"/>
    <n v="4177.45"/>
    <n v="2299.5"/>
    <n v="1877.95"/>
    <x v="0"/>
    <x v="0"/>
    <n v="2"/>
  </r>
  <r>
    <s v="ORD-2025-10862"/>
    <d v="2025-03-08T00:00:00"/>
    <d v="2025-03-09T00:00:00"/>
    <s v="CUST-9448"/>
    <s v="Priya Menon"/>
    <s v="Home Office"/>
    <x v="0"/>
    <s v="Delhi"/>
    <s v="New Delhi"/>
    <s v="Furniture"/>
    <s v="Furnishings"/>
    <x v="858"/>
    <s v="Same Day"/>
    <n v="4"/>
    <n v="3405.68"/>
    <n v="0.2"/>
    <n v="10898.18"/>
    <n v="6231.41"/>
    <n v="4666.7700000000004"/>
    <x v="0"/>
    <x v="0"/>
    <n v="1"/>
  </r>
  <r>
    <s v="ORD-2025-10863"/>
    <d v="2025-03-26T00:00:00"/>
    <d v="2025-03-31T00:00:00"/>
    <s v="CUST-8354"/>
    <s v="Priya Menon"/>
    <s v="Small Business"/>
    <x v="1"/>
    <s v="Jharkhand"/>
    <s v="Ranchi"/>
    <s v="Office Supplies"/>
    <s v="Binders"/>
    <x v="859"/>
    <s v="First Class"/>
    <n v="5"/>
    <n v="1395.14"/>
    <n v="0"/>
    <n v="6975.7"/>
    <n v="4797.88"/>
    <n v="2177.8200000000002"/>
    <x v="0"/>
    <x v="1"/>
    <n v="5"/>
  </r>
  <r>
    <s v="ORD-2025-10864"/>
    <d v="2025-09-06T00:00:00"/>
    <d v="2025-09-08T00:00:00"/>
    <s v="CUST-2200"/>
    <s v="Aarav Sharma"/>
    <s v="Home Office"/>
    <x v="3"/>
    <s v="Madhya Pradesh"/>
    <s v="Indore"/>
    <s v="Furniture"/>
    <s v="Furnishings"/>
    <x v="860"/>
    <s v="Same Day"/>
    <n v="3"/>
    <n v="2937.23"/>
    <n v="0"/>
    <n v="8811.69"/>
    <n v="6765.91"/>
    <n v="2045.78"/>
    <x v="0"/>
    <x v="0"/>
    <n v="2"/>
  </r>
  <r>
    <s v="ORD-2025-10865"/>
    <d v="2025-09-02T00:00:00"/>
    <d v="2025-05-09T00:00:00"/>
    <s v="CUST-1178"/>
    <s v="Vikram Iyer"/>
    <s v="Consumer"/>
    <x v="2"/>
    <s v="Tamil Nadu"/>
    <s v="Chennai"/>
    <s v="Technology"/>
    <s v="Phones"/>
    <x v="861"/>
    <s v="First Class"/>
    <n v="5"/>
    <n v="3406.87"/>
    <n v="0"/>
    <n v="17034.349999999999"/>
    <n v="14631.36"/>
    <n v="2402.9899999999998"/>
    <x v="0"/>
    <x v="0"/>
    <n v="-116"/>
  </r>
  <r>
    <s v="ORD-2025-10866"/>
    <d v="2025-06-02T00:00:00"/>
    <d v="2025-02-14T00:00:00"/>
    <s v="CUST-8099"/>
    <s v="Kabir Singh"/>
    <s v="Consumer"/>
    <x v="3"/>
    <s v="Maharashtra"/>
    <s v="Mumbai"/>
    <s v="Office Supplies"/>
    <s v="Labels"/>
    <x v="862"/>
    <s v="Second Class"/>
    <n v="2"/>
    <n v="3992.04"/>
    <n v="0"/>
    <n v="7984.08"/>
    <n v="5658.05"/>
    <n v="2326.0300000000002"/>
    <x v="0"/>
    <x v="0"/>
    <n v="-108"/>
  </r>
  <r>
    <s v="ORD-2025-10867"/>
    <d v="2025-02-26T00:00:00"/>
    <d v="2025-03-06T00:00:00"/>
    <s v="CUST-7596"/>
    <s v="Priya Menon"/>
    <s v="Consumer"/>
    <x v="1"/>
    <s v="Bihar"/>
    <s v="Patna"/>
    <s v="Furniture"/>
    <s v="Bookcases"/>
    <x v="863"/>
    <s v="First Class"/>
    <n v="9"/>
    <n v="3043.37"/>
    <n v="0.2"/>
    <n v="21912.26"/>
    <n v="16367.78"/>
    <n v="5544.48"/>
    <x v="2"/>
    <x v="1"/>
    <n v="8"/>
  </r>
  <r>
    <s v="ORD-2024-10868"/>
    <d v="2024-11-21T00:00:00"/>
    <d v="2024-11-22T00:00:00"/>
    <s v="CUST-2328"/>
    <s v="Rahul Verma"/>
    <s v="Home Office"/>
    <x v="2"/>
    <s v="Andhra Pradesh"/>
    <s v="Vijayawada"/>
    <s v="Technology"/>
    <s v="Accessories"/>
    <x v="864"/>
    <s v="Same Day"/>
    <n v="6"/>
    <n v="1043.49"/>
    <n v="0.25"/>
    <n v="4695.7"/>
    <n v="3871.69"/>
    <n v="824.01"/>
    <x v="3"/>
    <x v="1"/>
    <n v="1"/>
  </r>
  <r>
    <s v="ORD-2025-10869"/>
    <d v="2025-11-04T00:00:00"/>
    <d v="2025-04-15T00:00:00"/>
    <s v="CUST-8483"/>
    <s v="Vikram Iyer"/>
    <s v="Home Office"/>
    <x v="2"/>
    <s v="Karnataka"/>
    <s v="Bengaluru"/>
    <s v="Office Supplies"/>
    <s v="Storage"/>
    <x v="865"/>
    <s v="Same Day"/>
    <n v="9"/>
    <n v="224.94"/>
    <n v="0.05"/>
    <n v="1923.24"/>
    <n v="1093.6600000000001"/>
    <n v="829.58"/>
    <x v="0"/>
    <x v="0"/>
    <n v="-203"/>
  </r>
  <r>
    <s v="ORD-2025-10870"/>
    <d v="2025-03-06T00:00:00"/>
    <d v="2025-07-03T00:00:00"/>
    <s v="CUST-2388"/>
    <s v="Rohan Mehta"/>
    <s v="Home Office"/>
    <x v="4"/>
    <s v="Delhi"/>
    <s v="New Delhi"/>
    <s v="Furniture"/>
    <s v="Chairs"/>
    <x v="346"/>
    <s v="Same Day"/>
    <n v="6"/>
    <n v="796.65"/>
    <n v="0.1"/>
    <n v="4301.91"/>
    <n v="2374.4"/>
    <n v="1927.51"/>
    <x v="0"/>
    <x v="0"/>
    <n v="119"/>
  </r>
  <r>
    <s v="ORD-2025-10871"/>
    <d v="2025-06-06T00:00:00"/>
    <d v="2025-06-07T00:00:00"/>
    <s v="CUST-7054"/>
    <s v="Vikram Iyer"/>
    <s v="Corporate"/>
    <x v="3"/>
    <s v="Goa"/>
    <s v="Panaji"/>
    <s v="Furniture"/>
    <s v="Tables"/>
    <x v="866"/>
    <s v="Standard Class"/>
    <n v="9"/>
    <n v="2932.92"/>
    <n v="0.15"/>
    <n v="22436.84"/>
    <n v="17454.669999999998"/>
    <n v="4982.17"/>
    <x v="0"/>
    <x v="1"/>
    <n v="1"/>
  </r>
  <r>
    <s v="ORD-2024-10872"/>
    <d v="2024-02-20T00:00:00"/>
    <d v="2024-02-22T00:00:00"/>
    <s v="CUST-4375"/>
    <s v="Neha Gupta"/>
    <s v="Small Business"/>
    <x v="2"/>
    <s v="Telangana"/>
    <s v="Hyderabad"/>
    <s v="Technology"/>
    <s v="Accessories"/>
    <x v="867"/>
    <s v="First Class"/>
    <n v="9"/>
    <n v="2186.23"/>
    <n v="0"/>
    <n v="19676.07"/>
    <n v="12458.62"/>
    <n v="7217.45"/>
    <x v="1"/>
    <x v="1"/>
    <n v="2"/>
  </r>
  <r>
    <s v="ORD-2024-10873"/>
    <d v="2024-11-01T00:00:00"/>
    <d v="2024-11-02T00:00:00"/>
    <s v="CUST-6262"/>
    <s v="Karan Malhotra"/>
    <s v="Corporate"/>
    <x v="1"/>
    <s v="West Bengal"/>
    <s v="Kolkata"/>
    <s v="Furniture"/>
    <s v="Furnishings"/>
    <x v="868"/>
    <s v="Standard Class"/>
    <n v="5"/>
    <n v="2212.02"/>
    <n v="0.2"/>
    <n v="8848.08"/>
    <n v="5691.56"/>
    <n v="3156.52"/>
    <x v="0"/>
    <x v="0"/>
    <n v="1"/>
  </r>
  <r>
    <s v="ORD-2025-10874"/>
    <d v="2025-02-01T00:00:00"/>
    <d v="2025-08-02T00:00:00"/>
    <s v="CUST-8160"/>
    <s v="Aditi Sen"/>
    <s v="Home Office"/>
    <x v="3"/>
    <s v="Gujarat"/>
    <s v="Ahmedabad"/>
    <s v="Office Supplies"/>
    <s v="Storage"/>
    <x v="869"/>
    <s v="Second Class"/>
    <n v="8"/>
    <n v="623.30999999999995"/>
    <n v="0.1"/>
    <n v="4487.83"/>
    <n v="2633.78"/>
    <n v="1854.05"/>
    <x v="0"/>
    <x v="0"/>
    <n v="182"/>
  </r>
  <r>
    <s v="ORD-2025-10875"/>
    <d v="2025-07-15T00:00:00"/>
    <d v="2025-07-16T00:00:00"/>
    <s v="CUST-8770"/>
    <s v="Vikram Iyer"/>
    <s v="Small Business"/>
    <x v="3"/>
    <s v="Maharashtra"/>
    <s v="Mumbai"/>
    <s v="Office Supplies"/>
    <s v="Paper"/>
    <x v="870"/>
    <s v="Standard Class"/>
    <n v="8"/>
    <n v="3924.88"/>
    <n v="0.05"/>
    <n v="29829.09"/>
    <n v="20710.18"/>
    <n v="9118.91"/>
    <x v="0"/>
    <x v="0"/>
    <n v="1"/>
  </r>
  <r>
    <s v="ORD-2024-10876"/>
    <d v="2024-08-10T00:00:00"/>
    <d v="2024-08-11T00:00:00"/>
    <s v="CUST-6928"/>
    <s v="Mira Das"/>
    <s v="Corporate"/>
    <x v="3"/>
    <s v="Maharashtra"/>
    <s v="Mumbai"/>
    <s v="Technology"/>
    <s v="Copiers"/>
    <x v="871"/>
    <s v="First Class"/>
    <n v="7"/>
    <n v="3852.62"/>
    <n v="0.2"/>
    <n v="21574.67"/>
    <n v="14672.83"/>
    <n v="6901.84"/>
    <x v="0"/>
    <x v="0"/>
    <n v="1"/>
  </r>
  <r>
    <s v="ORD-2024-10877"/>
    <d v="2024-11-18T00:00:00"/>
    <d v="2024-11-20T00:00:00"/>
    <s v="CUST-9044"/>
    <s v="Priya Menon"/>
    <s v="Consumer"/>
    <x v="3"/>
    <s v="Rajasthan"/>
    <s v="Udaipur"/>
    <s v="Furniture"/>
    <s v="Chairs"/>
    <x v="245"/>
    <s v="First Class"/>
    <n v="6"/>
    <n v="3790.22"/>
    <n v="0"/>
    <n v="22741.32"/>
    <n v="16388.57"/>
    <n v="6352.75"/>
    <x v="0"/>
    <x v="0"/>
    <n v="2"/>
  </r>
  <r>
    <s v="ORD-2025-10878"/>
    <d v="2025-08-26T00:00:00"/>
    <d v="2025-09-03T00:00:00"/>
    <s v="CUST-7146"/>
    <s v="Aarav Sharma"/>
    <s v="Consumer"/>
    <x v="3"/>
    <s v="Rajasthan"/>
    <s v="Udaipur"/>
    <s v="Office Supplies"/>
    <s v="Storage"/>
    <x v="872"/>
    <s v="Second Class"/>
    <n v="6"/>
    <n v="674.36"/>
    <n v="0.1"/>
    <n v="3641.54"/>
    <n v="2690.37"/>
    <n v="951.17"/>
    <x v="0"/>
    <x v="0"/>
    <n v="8"/>
  </r>
  <r>
    <s v="ORD-2024-10879"/>
    <d v="2024-01-22T00:00:00"/>
    <d v="2024-01-22T00:00:00"/>
    <s v="CUST-8534"/>
    <s v="Karan Malhotra"/>
    <s v="Corporate"/>
    <x v="1"/>
    <s v="West Bengal"/>
    <s v="Kolkata"/>
    <s v="Office Supplies"/>
    <s v="Paper"/>
    <x v="873"/>
    <s v="First Class"/>
    <n v="8"/>
    <n v="1557.21"/>
    <n v="0.05"/>
    <n v="11834.8"/>
    <n v="9322.36"/>
    <n v="2512.44"/>
    <x v="0"/>
    <x v="0"/>
    <n v="0"/>
  </r>
  <r>
    <s v="ORD-2025-10880"/>
    <d v="2025-08-27T00:00:00"/>
    <d v="2025-08-28T00:00:00"/>
    <s v="CUST-4486"/>
    <s v="Ananya Rao"/>
    <s v="Home Office"/>
    <x v="0"/>
    <s v="Uttar Pradesh"/>
    <s v="Noida"/>
    <s v="Office Supplies"/>
    <s v="Art"/>
    <x v="874"/>
    <s v="Standard Class"/>
    <n v="6"/>
    <n v="1182.03"/>
    <n v="0.15"/>
    <n v="6028.35"/>
    <n v="4433.63"/>
    <n v="1594.72"/>
    <x v="0"/>
    <x v="0"/>
    <n v="1"/>
  </r>
  <r>
    <s v="ORD-2024-10881"/>
    <d v="2024-08-03T00:00:00"/>
    <d v="2024-03-15T00:00:00"/>
    <s v="CUST-5287"/>
    <s v="Aarav Sharma"/>
    <s v="Small Business"/>
    <x v="4"/>
    <s v="Punjab"/>
    <s v="Ludhiana"/>
    <s v="Furniture"/>
    <s v="Chairs"/>
    <x v="875"/>
    <s v="First Class"/>
    <n v="5"/>
    <n v="3234.77"/>
    <n v="0"/>
    <n v="16173.85"/>
    <n v="13636.34"/>
    <n v="2537.5100000000002"/>
    <x v="0"/>
    <x v="0"/>
    <n v="-141"/>
  </r>
  <r>
    <s v="ORD-2024-10882"/>
    <d v="2024-12-01T00:00:00"/>
    <d v="2024-05-12T00:00:00"/>
    <s v="CUST-3445"/>
    <s v="Ananya Rao"/>
    <s v="Small Business"/>
    <x v="2"/>
    <s v="Andhra Pradesh"/>
    <s v="Vijayawada"/>
    <s v="Technology"/>
    <s v="Copiers"/>
    <x v="876"/>
    <s v="Second Class"/>
    <n v="9"/>
    <n v="3726.75"/>
    <n v="0.25"/>
    <n v="25155.56"/>
    <n v="17592.689999999999"/>
    <n v="7562.87"/>
    <x v="0"/>
    <x v="0"/>
    <n v="-203"/>
  </r>
  <r>
    <s v="ORD-2025-10883"/>
    <d v="2025-02-02T00:00:00"/>
    <d v="2025-02-10T00:00:00"/>
    <s v="CUST-4983"/>
    <s v="Sneha Kapoor"/>
    <s v="Corporate"/>
    <x v="1"/>
    <s v="Bihar"/>
    <s v="Patna"/>
    <s v="Technology"/>
    <s v="Accessories"/>
    <x v="877"/>
    <s v="Standard Class"/>
    <n v="4"/>
    <n v="1912.45"/>
    <n v="0"/>
    <n v="7649.8"/>
    <n v="4894.53"/>
    <n v="2755.27"/>
    <x v="2"/>
    <x v="2"/>
    <n v="8"/>
  </r>
  <r>
    <s v="ORD-2025-10884"/>
    <d v="2025-04-28T00:00:00"/>
    <d v="2025-05-01T00:00:00"/>
    <s v="CUST-2597"/>
    <s v="Aarav Sharma"/>
    <s v="Small Business"/>
    <x v="3"/>
    <s v="Goa"/>
    <s v="Panaji"/>
    <s v="Office Supplies"/>
    <s v="Storage"/>
    <x v="878"/>
    <s v="Same Day"/>
    <n v="1"/>
    <n v="1620.87"/>
    <n v="0"/>
    <n v="1620.87"/>
    <n v="1103.6099999999999"/>
    <n v="517.26"/>
    <x v="0"/>
    <x v="0"/>
    <n v="3"/>
  </r>
  <r>
    <s v="ORD-2025-10885"/>
    <d v="2025-01-18T00:00:00"/>
    <d v="2025-01-25T00:00:00"/>
    <s v="CUST-7505"/>
    <s v="Neha Gupta"/>
    <s v="Home Office"/>
    <x v="2"/>
    <s v="Karnataka"/>
    <s v="Bengaluru"/>
    <s v="Office Supplies"/>
    <s v="Storage"/>
    <x v="879"/>
    <s v="Same Day"/>
    <n v="2"/>
    <n v="2098.54"/>
    <n v="0.15"/>
    <n v="3567.52"/>
    <n v="2411.8000000000002"/>
    <n v="1155.72"/>
    <x v="0"/>
    <x v="0"/>
    <n v="7"/>
  </r>
  <r>
    <s v="ORD-2024-10886"/>
    <d v="2024-01-05T00:00:00"/>
    <d v="2024-01-05T00:00:00"/>
    <s v="CUST-3446"/>
    <s v="Diya Patel"/>
    <s v="Consumer"/>
    <x v="0"/>
    <s v="Rajasthan"/>
    <s v="Jaipur"/>
    <s v="Furniture"/>
    <s v="Tables"/>
    <x v="880"/>
    <s v="Standard Class"/>
    <n v="1"/>
    <n v="2167.08"/>
    <n v="0.25"/>
    <n v="1625.31"/>
    <n v="1157.8900000000001"/>
    <n v="467.42"/>
    <x v="0"/>
    <x v="0"/>
    <n v="0"/>
  </r>
  <r>
    <s v="ORD-2025-10887"/>
    <d v="2025-04-26T00:00:00"/>
    <d v="2025-03-05T00:00:00"/>
    <s v="CUST-3549"/>
    <s v="Arjun Bose"/>
    <s v="Home Office"/>
    <x v="2"/>
    <s v="Tamil Nadu"/>
    <s v="Chennai"/>
    <s v="Technology"/>
    <s v="Accessories"/>
    <x v="881"/>
    <s v="First Class"/>
    <n v="7"/>
    <n v="3989.9"/>
    <n v="0.15"/>
    <n v="23739.9"/>
    <n v="17716.52"/>
    <n v="6023.38"/>
    <x v="0"/>
    <x v="1"/>
    <n v="-52"/>
  </r>
  <r>
    <s v="ORD-2024-10888"/>
    <d v="2024-06-12T00:00:00"/>
    <d v="2024-06-18T00:00:00"/>
    <s v="CUST-2795"/>
    <s v="Aarav Sharma"/>
    <s v="Small Business"/>
    <x v="2"/>
    <s v="Andhra Pradesh"/>
    <s v="Vijayawada"/>
    <s v="Office Supplies"/>
    <s v="Art"/>
    <x v="882"/>
    <s v="Standard Class"/>
    <n v="4"/>
    <n v="4176.13"/>
    <n v="0"/>
    <n v="16704.52"/>
    <n v="10158.280000000001"/>
    <n v="6546.24"/>
    <x v="0"/>
    <x v="0"/>
    <n v="6"/>
  </r>
  <r>
    <s v="ORD-2025-10889"/>
    <d v="2025-06-08T00:00:00"/>
    <d v="2025-07-08T00:00:00"/>
    <s v="CUST-1081"/>
    <s v="Rahul Verma"/>
    <s v="Small Business"/>
    <x v="3"/>
    <s v="Maharashtra"/>
    <s v="Mumbai"/>
    <s v="Office Supplies"/>
    <s v="Art"/>
    <x v="883"/>
    <s v="Standard Class"/>
    <n v="4"/>
    <n v="3523.64"/>
    <n v="0.1"/>
    <n v="12685.1"/>
    <n v="10779.56"/>
    <n v="1905.54"/>
    <x v="1"/>
    <x v="1"/>
    <n v="30"/>
  </r>
  <r>
    <s v="ORD-2025-10890"/>
    <d v="2025-03-10T00:00:00"/>
    <d v="2025-03-11T00:00:00"/>
    <s v="CUST-8467"/>
    <s v="Aditi Sen"/>
    <s v="Home Office"/>
    <x v="3"/>
    <s v="Madhya Pradesh"/>
    <s v="Indore"/>
    <s v="Office Supplies"/>
    <s v="Storage"/>
    <x v="884"/>
    <s v="First Class"/>
    <n v="2"/>
    <n v="3922.08"/>
    <n v="0.25"/>
    <n v="5883.12"/>
    <n v="4647.91"/>
    <n v="1235.21"/>
    <x v="0"/>
    <x v="2"/>
    <n v="1"/>
  </r>
  <r>
    <s v="ORD-2024-10891"/>
    <d v="2024-05-15T00:00:00"/>
    <d v="2024-05-21T00:00:00"/>
    <s v="CUST-3992"/>
    <s v="Karan Malhotra"/>
    <s v="Consumer"/>
    <x v="3"/>
    <s v="Goa"/>
    <s v="Panaji"/>
    <s v="Office Supplies"/>
    <s v="Storage"/>
    <x v="885"/>
    <s v="Standard Class"/>
    <n v="6"/>
    <n v="2909.56"/>
    <n v="0.2"/>
    <n v="13965.89"/>
    <n v="11646.12"/>
    <n v="2319.77"/>
    <x v="0"/>
    <x v="0"/>
    <n v="6"/>
  </r>
  <r>
    <s v="ORD-2024-10892"/>
    <d v="2024-10-08T00:00:00"/>
    <d v="2024-09-10T00:00:00"/>
    <s v="CUST-6647"/>
    <s v="Kabir Singh"/>
    <s v="Corporate"/>
    <x v="2"/>
    <s v="Tamil Nadu"/>
    <s v="Chennai"/>
    <s v="Technology"/>
    <s v="Machines"/>
    <x v="886"/>
    <s v="Same Day"/>
    <n v="5"/>
    <n v="2407.9699999999998"/>
    <n v="0.1"/>
    <n v="10835.86"/>
    <n v="6419.92"/>
    <n v="4415.9399999999996"/>
    <x v="3"/>
    <x v="1"/>
    <n v="-28"/>
  </r>
  <r>
    <s v="ORD-2025-10893"/>
    <d v="2025-04-12T00:00:00"/>
    <d v="2025-04-18T00:00:00"/>
    <s v="CUST-5087"/>
    <s v="Isha Nair"/>
    <s v="Small Business"/>
    <x v="1"/>
    <s v="Jharkhand"/>
    <s v="Ranchi"/>
    <s v="Technology"/>
    <s v="Copiers"/>
    <x v="887"/>
    <s v="Same Day"/>
    <n v="1"/>
    <n v="726.89"/>
    <n v="0.2"/>
    <n v="581.51"/>
    <n v="423.86"/>
    <n v="157.65"/>
    <x v="0"/>
    <x v="0"/>
    <n v="6"/>
  </r>
  <r>
    <s v="ORD-2024-10894"/>
    <d v="2024-06-06T00:00:00"/>
    <d v="2024-06-08T00:00:00"/>
    <s v="CUST-9297"/>
    <s v="Aarav Sharma"/>
    <s v="Corporate"/>
    <x v="2"/>
    <s v="Karnataka"/>
    <s v="Bengaluru"/>
    <s v="Furniture"/>
    <s v="Tables"/>
    <x v="888"/>
    <s v="Second Class"/>
    <n v="3"/>
    <n v="395.49"/>
    <n v="0.05"/>
    <n v="1127.1500000000001"/>
    <n v="845.62"/>
    <n v="281.52999999999997"/>
    <x v="0"/>
    <x v="2"/>
    <n v="2"/>
  </r>
  <r>
    <s v="ORD-2024-10895"/>
    <d v="2024-02-22T00:00:00"/>
    <d v="2024-02-29T00:00:00"/>
    <s v="CUST-7996"/>
    <s v="Isha Nair"/>
    <s v="Home Office"/>
    <x v="2"/>
    <s v="Telangana"/>
    <s v="Hyderabad"/>
    <s v="Furniture"/>
    <s v="Tables"/>
    <x v="889"/>
    <s v="First Class"/>
    <n v="6"/>
    <n v="4254.05"/>
    <n v="0"/>
    <n v="25524.3"/>
    <n v="16711.93"/>
    <n v="8812.3700000000008"/>
    <x v="0"/>
    <x v="0"/>
    <n v="7"/>
  </r>
  <r>
    <s v="ORD-2024-10896"/>
    <d v="2024-11-05T00:00:00"/>
    <d v="2024-11-10T00:00:00"/>
    <s v="CUST-4117"/>
    <s v="Arjun Bose"/>
    <s v="Consumer"/>
    <x v="2"/>
    <s v="Kerala"/>
    <s v="Kochi"/>
    <s v="Furniture"/>
    <s v="Chairs"/>
    <x v="890"/>
    <s v="Same Day"/>
    <n v="4"/>
    <n v="711.18"/>
    <n v="0.15"/>
    <n v="2418.0100000000002"/>
    <n v="1441.89"/>
    <n v="976.12"/>
    <x v="2"/>
    <x v="2"/>
    <n v="5"/>
  </r>
  <r>
    <s v="ORD-2024-10897"/>
    <d v="2024-12-24T00:00:00"/>
    <d v="2024-12-25T00:00:00"/>
    <s v="CUST-4848"/>
    <s v="Ananya Rao"/>
    <s v="Small Business"/>
    <x v="2"/>
    <s v="Tamil Nadu"/>
    <s v="Chennai"/>
    <s v="Technology"/>
    <s v="Copiers"/>
    <x v="891"/>
    <s v="Second Class"/>
    <n v="1"/>
    <n v="3693.03"/>
    <n v="0.05"/>
    <n v="3508.38"/>
    <n v="2828.06"/>
    <n v="680.32"/>
    <x v="3"/>
    <x v="2"/>
    <n v="1"/>
  </r>
  <r>
    <s v="ORD-2025-10898"/>
    <d v="2025-04-29T00:00:00"/>
    <d v="2025-05-03T00:00:00"/>
    <s v="CUST-2897"/>
    <s v="Rohan Mehta"/>
    <s v="Corporate"/>
    <x v="0"/>
    <s v="Haryana"/>
    <s v="Gurugram"/>
    <s v="Office Supplies"/>
    <s v="Paper"/>
    <x v="892"/>
    <s v="First Class"/>
    <n v="4"/>
    <n v="1786.65"/>
    <n v="0.05"/>
    <n v="6789.27"/>
    <n v="5626.43"/>
    <n v="1162.8399999999999"/>
    <x v="0"/>
    <x v="0"/>
    <n v="4"/>
  </r>
  <r>
    <s v="ORD-2024-10899"/>
    <d v="2024-06-02T00:00:00"/>
    <d v="2024-06-08T00:00:00"/>
    <s v="CUST-6046"/>
    <s v="Vikram Iyer"/>
    <s v="Consumer"/>
    <x v="0"/>
    <s v="Delhi"/>
    <s v="New Delhi"/>
    <s v="Furniture"/>
    <s v="Tables"/>
    <x v="893"/>
    <s v="First Class"/>
    <n v="4"/>
    <n v="1536.7"/>
    <n v="0.2"/>
    <n v="4917.4399999999996"/>
    <n v="3846.77"/>
    <n v="1070.67"/>
    <x v="0"/>
    <x v="0"/>
    <n v="6"/>
  </r>
  <r>
    <s v="ORD-2025-10900"/>
    <d v="2025-05-27T00:00:00"/>
    <d v="2025-06-03T00:00:00"/>
    <s v="CUST-3789"/>
    <s v="Karan Malhotra"/>
    <s v="Consumer"/>
    <x v="0"/>
    <s v="Punjab"/>
    <s v="Ludhiana"/>
    <s v="Furniture"/>
    <s v="Chairs"/>
    <x v="894"/>
    <s v="First Class"/>
    <n v="5"/>
    <n v="881.08"/>
    <n v="0.25"/>
    <n v="3304.05"/>
    <n v="2279.41"/>
    <n v="1024.6400000000001"/>
    <x v="3"/>
    <x v="1"/>
    <n v="7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x v="330"/>
    <s v="Second Class"/>
    <n v="4"/>
    <n v="2685.66"/>
    <n v="0"/>
    <n v="10989.89"/>
    <n v="6477.37"/>
    <n v="4265.2700000000004"/>
    <x v="0"/>
    <x v="0"/>
    <n v="238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x v="90"/>
    <s v="First Class"/>
    <n v="3"/>
    <n v="3703.96"/>
    <n v="0.15"/>
    <n v="9549.44"/>
    <n v="5586.28"/>
    <n v="3858.82"/>
    <x v="0"/>
    <x v="2"/>
    <n v="5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x v="372"/>
    <s v="Second Class"/>
    <n v="9"/>
    <n v="1118.68"/>
    <n v="0"/>
    <n v="10348.43"/>
    <n v="8595.3700000000008"/>
    <n v="1472.75"/>
    <x v="0"/>
    <x v="2"/>
    <n v="0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x v="224"/>
    <s v="Standard Class"/>
    <n v="4"/>
    <n v="3944.64"/>
    <n v="0.25"/>
    <n v="12116.89"/>
    <n v="6682.92"/>
    <n v="5151"/>
    <x v="0"/>
    <x v="2"/>
    <n v="6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x v="314"/>
    <s v="Standard Class"/>
    <n v="9"/>
    <n v="847.76"/>
    <n v="0.15"/>
    <n v="6589.37"/>
    <n v="5376.17"/>
    <n v="1109.19"/>
    <x v="3"/>
    <x v="0"/>
    <n v="2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x v="170"/>
    <s v="Standard Class"/>
    <n v="3"/>
    <n v="1711.32"/>
    <n v="0"/>
    <n v="5206.53"/>
    <n v="3930"/>
    <n v="1203.96"/>
    <x v="0"/>
    <x v="2"/>
    <n v="68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x v="422"/>
    <s v="First Class"/>
    <n v="9"/>
    <n v="3779.31"/>
    <n v="0.2"/>
    <n v="27322.9"/>
    <n v="17940.43"/>
    <n v="9270.6"/>
    <x v="0"/>
    <x v="2"/>
    <n v="7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x v="569"/>
    <s v="Unknown"/>
    <n v="5"/>
    <n v="4276.29"/>
    <n v="0"/>
    <n v="21443.63"/>
    <n v="13240.21"/>
    <n v="8141.24"/>
    <x v="3"/>
    <x v="0"/>
    <n v="4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x v="142"/>
    <s v="Second Class"/>
    <n v="5"/>
    <n v="907.54"/>
    <n v="0.15"/>
    <n v="4099.6899999999996"/>
    <n v="2769.26"/>
    <n v="1087.78"/>
    <x v="0"/>
    <x v="2"/>
    <n v="-4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x v="272"/>
    <s v="First Class"/>
    <n v="7"/>
    <n v="557.21"/>
    <n v="0.1"/>
    <n v="3797.79"/>
    <n v="2191.5"/>
    <n v="1213.48"/>
    <x v="0"/>
    <x v="2"/>
    <n v="6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x v="123"/>
    <s v="Same Day"/>
    <n v="1"/>
    <n v="634.13"/>
    <n v="0"/>
    <n v="808.67"/>
    <n v="453.35"/>
    <n v="180.78"/>
    <x v="1"/>
    <x v="2"/>
    <n v="1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x v="334"/>
    <s v="First Class"/>
    <n v="3"/>
    <n v="4289.37"/>
    <n v="0.1"/>
    <n v="11778.71"/>
    <n v="6829.43"/>
    <n v="4751.87"/>
    <x v="0"/>
    <x v="2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x v="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x v="0"/>
    <n v="0.2"/>
    <n v="19049.28"/>
    <n v="3207.3899999999994"/>
    <n v="0.16837329284886357"/>
    <s v="July"/>
    <n v="2024"/>
    <s v="Clean"/>
  </r>
  <r>
    <s v="ORD-2024-10002"/>
    <x v="1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x v="1"/>
    <n v="0"/>
    <n v="7312.5"/>
    <n v="2407.7700000000004"/>
    <n v="0.32926769230769237"/>
    <s v="August"/>
    <n v="2024"/>
    <s v="Clean"/>
  </r>
  <r>
    <s v="ORD-2024-10003"/>
    <x v="2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x v="2"/>
    <n v="0.55000000000000004"/>
    <n v="1917.7739999999999"/>
    <n v="-547.91600000000017"/>
    <n v="-0.28570415492127865"/>
    <s v="June"/>
    <n v="2024"/>
    <s v="Clean"/>
  </r>
  <r>
    <s v="ORD-2024-10004"/>
    <x v="3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x v="3"/>
    <n v="0.25"/>
    <n v="8317.9349999999995"/>
    <n v="1521.1649999999991"/>
    <n v="0.18287772145370204"/>
    <s v="November"/>
    <n v="2024"/>
    <s v="Clean"/>
  </r>
  <r>
    <s v="ORD-2025-10005"/>
    <x v="4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x v="4"/>
    <n v="0"/>
    <n v="20816.32"/>
    <n v="3110.9500000000007"/>
    <n v="0.14944764492475138"/>
    <s v="August"/>
    <n v="2025"/>
    <s v="Clean"/>
  </r>
  <r>
    <s v="ORD-2024-10006"/>
    <x v="5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x v="5"/>
    <n v="0.2"/>
    <n v="2527.4639999999999"/>
    <n v="993.88400000000001"/>
    <n v="0.39323369195367375"/>
    <s v="May"/>
    <n v="2024"/>
    <s v="Clean"/>
  </r>
  <r>
    <s v="ORD-2025-10007"/>
    <x v="6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x v="0"/>
    <n v="0.15"/>
    <n v="5847.5579999999991"/>
    <n v="1120.3079999999991"/>
    <n v="0.19158561573908275"/>
    <s v="April"/>
    <n v="2025"/>
    <s v="Clean"/>
  </r>
  <r>
    <s v="ORD-2025-10008"/>
    <x v="7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x v="4"/>
    <n v="0"/>
    <n v="2980.71"/>
    <n v="623.49000000000024"/>
    <n v="0.20917499521925992"/>
    <s v="February"/>
    <n v="2025"/>
    <s v="Clean"/>
  </r>
  <r>
    <s v="ORD-2024-10009"/>
    <x v="8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x v="1"/>
    <n v="0"/>
    <n v="25073.599999999999"/>
    <n v="7726.369999999999"/>
    <n v="0.30814761342607361"/>
    <s v="November"/>
    <n v="2024"/>
    <s v="Clean"/>
  </r>
  <r>
    <s v="ORD-2025-10010"/>
    <x v="9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x v="6"/>
    <n v="0.2"/>
    <n v="6134.6880000000001"/>
    <n v="2334.498"/>
    <n v="0.38054062407085737"/>
    <s v="July"/>
    <n v="2025"/>
    <s v="Clean"/>
  </r>
  <r>
    <s v="ORD-2025-10011"/>
    <x v="1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x v="7"/>
    <n v="0.05"/>
    <n v="10074.2655"/>
    <n v="4025.9954999999991"/>
    <n v="0.39963166545491574"/>
    <s v="May"/>
    <n v="2025"/>
    <s v="Clean"/>
  </r>
  <r>
    <s v="ORD-2024-10012"/>
    <x v="11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x v="3"/>
    <n v="0.2"/>
    <n v="9628.5600000000013"/>
    <n v="1589.9700000000012"/>
    <n v="0.16513061143099289"/>
    <s v="July"/>
    <n v="2024"/>
    <s v="Clean"/>
  </r>
  <r>
    <s v="ORD-2024-10013"/>
    <x v="12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x v="3"/>
    <n v="0.15"/>
    <n v="596.81899999999996"/>
    <n v="216.56899999999996"/>
    <n v="0.36287216057129545"/>
    <s v="December"/>
    <n v="2024"/>
    <s v="Clean"/>
  </r>
  <r>
    <s v="ORD-2025-10014"/>
    <x v="13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x v="5"/>
    <n v="0.05"/>
    <n v="26365.387999999995"/>
    <n v="4059.1479999999938"/>
    <n v="0.15395745361304733"/>
    <s v="October"/>
    <n v="2025"/>
    <s v="Clean"/>
  </r>
  <r>
    <s v="ORD-2024-10015"/>
    <x v="14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x v="3"/>
    <n v="0.25"/>
    <n v="4106.7449999999999"/>
    <n v="1440.4449999999997"/>
    <n v="0.35075102057712365"/>
    <s v="December"/>
    <n v="2024"/>
    <s v="Clean"/>
  </r>
  <r>
    <s v="ORD-2024-10016"/>
    <x v="15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x v="7"/>
    <n v="0"/>
    <n v="23794.560000000001"/>
    <n v="8096.090000000002"/>
    <n v="0.34024962008122872"/>
    <s v="July"/>
    <n v="2024"/>
    <s v="Clean"/>
  </r>
  <r>
    <s v="ORD-2024-10017"/>
    <x v="16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x v="2"/>
    <n v="0.25"/>
    <n v="9970.5300000000007"/>
    <n v="4302.3600000000006"/>
    <n v="0.43150765305354882"/>
    <s v="May"/>
    <n v="2024"/>
    <s v="Clean"/>
  </r>
  <r>
    <s v="ORD-2024-10018"/>
    <x v="17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x v="3"/>
    <n v="0"/>
    <n v="7633.9"/>
    <n v="2926.99"/>
    <n v="0.38342000812166782"/>
    <s v="January"/>
    <n v="2024"/>
    <s v="Clean"/>
  </r>
  <r>
    <s v="ORD-2025-10019"/>
    <x v="18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x v="8"/>
    <n v="0"/>
    <n v="3995.98"/>
    <n v="1362.7800000000002"/>
    <n v="0.34103774293164635"/>
    <s v="July"/>
    <n v="2025"/>
    <s v="Clean"/>
  </r>
  <r>
    <s v="ORD-2024-10020"/>
    <x v="19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x v="5"/>
    <n v="-0.19"/>
    <n v="13879.9458"/>
    <n v="6350.6357999999991"/>
    <n v="0.45754038895454474"/>
    <s v="July"/>
    <n v="2024"/>
    <s v="Invalid"/>
  </r>
  <r>
    <s v="ORD-2025-10021"/>
    <x v="2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x v="8"/>
    <n v="0.25"/>
    <n v="16398.975000000002"/>
    <n v="6842.4550000000017"/>
    <n v="0.4172489439126531"/>
    <s v="January"/>
    <n v="2025"/>
    <s v="Clean"/>
  </r>
  <r>
    <s v="ORD-2025-10022"/>
    <x v="21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x v="0"/>
    <n v="-0.23"/>
    <n v="3432.6348000000003"/>
    <n v="1394.9248000000002"/>
    <n v="0.40637145553613807"/>
    <s v="January"/>
    <n v="2025"/>
    <s v="Invalid"/>
  </r>
  <r>
    <s v="ORD-2025-10023"/>
    <x v="22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x v="8"/>
    <n v="0.15"/>
    <n v="8291.5119999999988"/>
    <n v="1606.4819999999991"/>
    <n v="0.19375018693816029"/>
    <s v="January"/>
    <n v="2025"/>
    <s v="Clean"/>
  </r>
  <r>
    <s v="ORD-2025-10024"/>
    <x v="4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x v="8"/>
    <n v="0.2"/>
    <n v="6265.6320000000005"/>
    <n v="1943.7720000000008"/>
    <n v="0.31022760353624351"/>
    <s v="August"/>
    <n v="2025"/>
    <s v="Clean"/>
  </r>
  <r>
    <s v="ORD-2024-10025"/>
    <x v="23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x v="9"/>
    <n v="0.25"/>
    <n v="13478.82"/>
    <n v="2541.4699999999993"/>
    <n v="0.18855285551702591"/>
    <s v="March"/>
    <n v="2024"/>
    <s v="Invalid"/>
  </r>
  <r>
    <s v="ORD-2024-10026"/>
    <x v="24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x v="10"/>
    <n v="0.15"/>
    <n v="7335.8399999999992"/>
    <n v="2367.4299999999994"/>
    <n v="0.32272105171323251"/>
    <s v="November"/>
    <n v="2024"/>
    <s v="Invalid"/>
  </r>
  <r>
    <s v="ORD-2024-10027"/>
    <x v="25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x v="7"/>
    <n v="0.1"/>
    <n v="2578.0680000000002"/>
    <n v="1050.5180000000003"/>
    <n v="0.40748265755596835"/>
    <s v="November"/>
    <n v="2024"/>
    <s v="Clean"/>
  </r>
  <r>
    <s v="ORD-2025-10028"/>
    <x v="26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x v="11"/>
    <n v="0.25"/>
    <n v="6774.4124999999995"/>
    <n v="2064.0524999999998"/>
    <n v="0.30468361647596748"/>
    <s v="September"/>
    <n v="2025"/>
    <s v="Invalid"/>
  </r>
  <r>
    <s v="ORD-2024-10029"/>
    <x v="24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x v="12"/>
    <n v="0.25"/>
    <n v="2913.33"/>
    <n v="791"/>
    <n v="0.27151060813570727"/>
    <s v="November"/>
    <n v="2024"/>
    <s v="Invalid"/>
  </r>
  <r>
    <s v="ORD-2025-10030"/>
    <x v="27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x v="7"/>
    <n v="0.15"/>
    <n v="217.60849999999999"/>
    <n v="97.838499999999996"/>
    <n v="0.44960789675035673"/>
    <s v="August"/>
    <n v="2025"/>
    <s v="Clean"/>
  </r>
  <r>
    <s v="ORD-2024-10031"/>
    <x v="28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x v="4"/>
    <n v="0.1"/>
    <n v="3079.5929999999998"/>
    <n v="1077.7029999999997"/>
    <n v="0.34994981479695525"/>
    <s v="February"/>
    <n v="2024"/>
    <s v="Clean"/>
  </r>
  <r>
    <s v="ORD-2025-10032"/>
    <x v="29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x v="5"/>
    <n v="0"/>
    <n v="27832.95"/>
    <n v="10063.200000000001"/>
    <n v="0.36155707533696574"/>
    <s v="June"/>
    <n v="2025"/>
    <s v="Clean"/>
  </r>
  <r>
    <s v="ORD-2024-10033"/>
    <x v="3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x v="5"/>
    <n v="0"/>
    <n v="12003.75"/>
    <n v="4473.83"/>
    <n v="0.37270269707383108"/>
    <s v="November"/>
    <n v="2024"/>
    <s v="Warning"/>
  </r>
  <r>
    <s v="ORD-2024-10034"/>
    <x v="11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x v="1"/>
    <n v="0.25"/>
    <n v="2585.1525000000001"/>
    <n v="514.42250000000013"/>
    <n v="0.19899116203009304"/>
    <s v="July"/>
    <n v="2024"/>
    <s v="Clean"/>
  </r>
  <r>
    <s v="ORD-2025-10035"/>
    <x v="31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x v="1"/>
    <n v="0.2"/>
    <n v="6655.5039999999999"/>
    <n v="2315.2939999999999"/>
    <n v="0.34787658455317583"/>
    <s v="January"/>
    <n v="2025"/>
    <s v="Warning"/>
  </r>
  <r>
    <s v="ORD-2024-10036"/>
    <x v="32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x v="7"/>
    <n v="0.05"/>
    <n v="19054.111999999997"/>
    <n v="3740.2819999999974"/>
    <n v="0.19629789097492437"/>
    <s v="May"/>
    <n v="2024"/>
    <s v="Clean"/>
  </r>
  <r>
    <s v="ORD-2024-10037"/>
    <x v="33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x v="4"/>
    <n v="0"/>
    <n v="9379.41"/>
    <n v="2708.5599999999995"/>
    <n v="0.28877722585962223"/>
    <s v="October"/>
    <n v="2024"/>
    <s v="Clean"/>
  </r>
  <r>
    <s v="ORD-2025-10038"/>
    <x v="34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x v="7"/>
    <n v="0.2"/>
    <n v="4248.1279999999997"/>
    <n v="927.03799999999956"/>
    <n v="0.21822270892025844"/>
    <s v="July"/>
    <n v="2025"/>
    <s v="Clean"/>
  </r>
  <r>
    <s v="ORD-2024-10039"/>
    <x v="35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x v="1"/>
    <n v="0.1"/>
    <n v="13927.284"/>
    <n v="3422.4139999999989"/>
    <n v="0.24573448778670692"/>
    <s v="June"/>
    <n v="2024"/>
    <s v="Clean"/>
  </r>
  <r>
    <s v="ORD-2024-10040"/>
    <x v="36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x v="7"/>
    <n v="0.1"/>
    <n v="4935.3120000000008"/>
    <n v="1560.5420000000008"/>
    <n v="0.31619925954022776"/>
    <s v="December"/>
    <n v="2024"/>
    <s v="Clean"/>
  </r>
  <r>
    <s v="ORD-2024-10041"/>
    <x v="37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x v="0"/>
    <n v="0.2"/>
    <n v="14051.912"/>
    <n v="2061.5419999999995"/>
    <n v="0.14670900301681361"/>
    <s v="October"/>
    <n v="2024"/>
    <s v="Clean"/>
  </r>
  <r>
    <s v="ORD-2024-10042"/>
    <x v="38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x v="1"/>
    <n v="0"/>
    <n v="6846.48"/>
    <n v="2606.5899999999992"/>
    <n v="0.38071972750961069"/>
    <s v="March"/>
    <n v="2024"/>
    <s v="Clean"/>
  </r>
  <r>
    <s v="ORD-2025-10043"/>
    <x v="39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x v="1"/>
    <n v="0.05"/>
    <n v="7447.0119999999997"/>
    <n v="2950.7919999999995"/>
    <n v="0.39623838393170302"/>
    <s v="October"/>
    <n v="2025"/>
    <s v="Clean"/>
  </r>
  <r>
    <s v="ORD-2024-10044"/>
    <x v="4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x v="0"/>
    <n v="0"/>
    <n v="3030.69"/>
    <n v="1309.6100000000001"/>
    <n v="0.43211611877163292"/>
    <s v="July"/>
    <n v="2024"/>
    <s v="Clean"/>
  </r>
  <r>
    <s v="ORD-2024-10045"/>
    <x v="41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x v="4"/>
    <n v="0.1"/>
    <n v="26971.137000000002"/>
    <n v="9594.9370000000017"/>
    <n v="0.35574833200394929"/>
    <s v="June"/>
    <n v="2024"/>
    <s v="Clean"/>
  </r>
  <r>
    <s v="ORD-2024-10046"/>
    <x v="42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x v="0"/>
    <n v="0.05"/>
    <n v="29851.432000000001"/>
    <n v="12363.952000000001"/>
    <n v="0.41418287739094062"/>
    <s v="January"/>
    <n v="2024"/>
    <s v="Clean"/>
  </r>
  <r>
    <s v="ORD-2024-10047"/>
    <x v="43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x v="7"/>
    <n v="0.25"/>
    <n v="16110.8325"/>
    <n v="5430.8024999999998"/>
    <n v="0.33709012243780695"/>
    <s v="July"/>
    <n v="2024"/>
    <s v="Clean"/>
  </r>
  <r>
    <s v="ORD-2024-10048"/>
    <x v="44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x v="13"/>
    <n v="0.1"/>
    <n v="17606.232"/>
    <n v="5167.2720000000008"/>
    <n v="0.29349107747756592"/>
    <s v="December"/>
    <n v="2024"/>
    <s v="Invalid"/>
  </r>
  <r>
    <s v="ORD-2025-10049"/>
    <x v="45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x v="0"/>
    <n v="0"/>
    <n v="28445.62"/>
    <n v="7507.0299999999988"/>
    <n v="0.26390811660986818"/>
    <s v="January"/>
    <n v="2025"/>
    <s v="Clean"/>
  </r>
  <r>
    <s v="ORD-2024-10050"/>
    <x v="46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x v="2"/>
    <n v="0.05"/>
    <n v="6772.5404999999992"/>
    <n v="1017.0804999999991"/>
    <n v="0.15017710119267641"/>
    <s v="April"/>
    <n v="2024"/>
    <s v="Clean"/>
  </r>
  <r>
    <s v="ORD-2025-10051"/>
    <x v="47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x v="14"/>
    <n v="0.15"/>
    <n v="2025.38"/>
    <n v="884.73"/>
    <n v="0.43682173221815163"/>
    <s v="May"/>
    <n v="2025"/>
    <s v="Clean"/>
  </r>
  <r>
    <s v="ORD-2024-10052"/>
    <x v="48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x v="1"/>
    <n v="0"/>
    <n v="9168.48"/>
    <n v="1728.7099999999991"/>
    <n v="0.18854924698532355"/>
    <s v="April"/>
    <n v="2024"/>
    <s v="Clean"/>
  </r>
  <r>
    <s v="ORD-2024-10053"/>
    <x v="49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x v="8"/>
    <n v="0"/>
    <n v="12596.670000000002"/>
    <n v="1993.380000000001"/>
    <n v="0.15824658421630483"/>
    <s v="October"/>
    <n v="2024"/>
    <s v="Clean"/>
  </r>
  <r>
    <s v="ORD-2025-10054"/>
    <x v="5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x v="7"/>
    <n v="0.15"/>
    <n v="5131.7475000000004"/>
    <n v="2293.0675000000006"/>
    <n v="0.44683950252813498"/>
    <s v="March"/>
    <n v="2025"/>
    <s v="Clean"/>
  </r>
  <r>
    <s v="ORD-2025-10055"/>
    <x v="51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x v="4"/>
    <n v="0.1"/>
    <n v="3415.4639999999999"/>
    <n v="1422.2339999999999"/>
    <n v="0.4164101861416194"/>
    <s v="May"/>
    <n v="2025"/>
    <s v="Clean"/>
  </r>
  <r>
    <s v="ORD-2025-10056"/>
    <x v="52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x v="15"/>
    <n v="0.25"/>
    <n v="3411.54"/>
    <n v="608.40999999999985"/>
    <n v="0.17833881472883209"/>
    <s v="January"/>
    <n v="2025"/>
    <s v="Clean"/>
  </r>
  <r>
    <s v="ORD-2025-10057"/>
    <x v="53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x v="16"/>
    <n v="0"/>
    <n v="9466.83"/>
    <n v="2909"/>
    <n v="0.30728343067320318"/>
    <s v="January"/>
    <n v="2025"/>
    <s v="Clean"/>
  </r>
  <r>
    <s v="ORD-2024-10058"/>
    <x v="54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x v="14"/>
    <n v="0"/>
    <n v="1279.3499999999999"/>
    <n v="187.80999999999995"/>
    <n v="0.14680110993864068"/>
    <s v="February"/>
    <n v="2024"/>
    <s v="Clean"/>
  </r>
  <r>
    <s v="ORD-2024-10059"/>
    <x v="55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x v="0"/>
    <n v="0.1"/>
    <n v="11254.788"/>
    <n v="4676.7280000000001"/>
    <n v="0.41553230500654476"/>
    <s v="September"/>
    <n v="2024"/>
    <s v="Warning"/>
  </r>
  <r>
    <s v="ORD-2024-10060"/>
    <x v="56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x v="1"/>
    <n v="0.2"/>
    <n v="16535.400000000001"/>
    <n v="3545.1900000000023"/>
    <n v="0.21440001451431487"/>
    <s v="July"/>
    <n v="2024"/>
    <s v="Clean"/>
  </r>
  <r>
    <s v="ORD-2024-10061"/>
    <x v="57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x v="0"/>
    <n v="0.2"/>
    <n v="661.82400000000007"/>
    <n v="180.35400000000004"/>
    <n v="0.27251051639106472"/>
    <s v="July"/>
    <n v="2024"/>
    <s v="Clean"/>
  </r>
  <r>
    <s v="ORD-2024-10062"/>
    <x v="58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x v="7"/>
    <n v="0"/>
    <n v="949.59"/>
    <n v="198.34000000000003"/>
    <n v="0.20886909087079689"/>
    <s v="April"/>
    <n v="2024"/>
    <s v="Clean"/>
  </r>
  <r>
    <s v="ORD-2024-10063"/>
    <x v="59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x v="17"/>
    <n v="0.2"/>
    <n v="21904.488000000001"/>
    <n v="8333.9380000000019"/>
    <n v="0.38046714445003244"/>
    <s v="October"/>
    <n v="2024"/>
    <s v="Invalid"/>
  </r>
  <r>
    <s v="ORD-2024-10064"/>
    <x v="6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x v="12"/>
    <n v="0.15"/>
    <n v="4815.7089999999998"/>
    <n v="1787.9589999999998"/>
    <n v="0.37127637903369992"/>
    <s v="January"/>
    <n v="2024"/>
    <s v="Invalid"/>
  </r>
  <r>
    <s v="ORD-2024-10065"/>
    <x v="61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x v="0"/>
    <n v="0"/>
    <n v="3134.8799999999997"/>
    <n v="767.24999999999955"/>
    <n v="0.24474621038125849"/>
    <s v="December"/>
    <n v="2024"/>
    <s v="Clean"/>
  </r>
  <r>
    <s v="ORD-2024-10066"/>
    <x v="62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x v="1"/>
    <n v="0.05"/>
    <n v="4066.1804999999995"/>
    <n v="1437.2604999999994"/>
    <n v="0.35346696980126674"/>
    <s v="April"/>
    <n v="2024"/>
    <s v="Clean"/>
  </r>
  <r>
    <s v="ORD-2025-10067"/>
    <x v="63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x v="5"/>
    <n v="0.05"/>
    <n v="7032.1089999999995"/>
    <n v="2421.7689999999993"/>
    <n v="0.34438729547565311"/>
    <s v="August"/>
    <n v="2025"/>
    <s v="Clean"/>
  </r>
  <r>
    <s v="ORD-2025-10068"/>
    <x v="64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x v="18"/>
    <n v="0.05"/>
    <n v="24002.111000000001"/>
    <n v="5294.5410000000011"/>
    <n v="0.2205864725815159"/>
    <s v="February"/>
    <n v="2025"/>
    <s v="Clean"/>
  </r>
  <r>
    <s v="ORD-2024-10069"/>
    <x v="24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x v="4"/>
    <n v="0"/>
    <n v="19900.079999999998"/>
    <n v="8937.4199999999983"/>
    <n v="0.44911477742803041"/>
    <s v="November"/>
    <n v="2024"/>
    <s v="Clean"/>
  </r>
  <r>
    <s v="ORD-2024-10070"/>
    <x v="65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x v="1"/>
    <n v="0.1"/>
    <n v="21527.667000000001"/>
    <n v="3240.0869999999995"/>
    <n v="0.15050804158202555"/>
    <s v="April"/>
    <n v="2024"/>
    <s v="Clean"/>
  </r>
  <r>
    <s v="ORD-2025-10071"/>
    <x v="66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x v="1"/>
    <n v="0.15"/>
    <n v="1539.979"/>
    <n v="469.779"/>
    <n v="0.30505545854846072"/>
    <s v="August"/>
    <n v="2025"/>
    <s v="Clean"/>
  </r>
  <r>
    <s v="ORD-2025-10072"/>
    <x v="67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x v="2"/>
    <n v="0.1"/>
    <n v="10947.528"/>
    <n v="4500.1680000000006"/>
    <n v="0.41106704636882413"/>
    <s v="April"/>
    <n v="2025"/>
    <s v="Clean"/>
  </r>
  <r>
    <s v="ORD-2024-10073"/>
    <x v="68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x v="19"/>
    <n v="0.15"/>
    <n v="13610.446499999998"/>
    <n v="3571.3964999999989"/>
    <n v="0.26240112695788487"/>
    <s v="February"/>
    <n v="2024"/>
    <s v="Invalid"/>
  </r>
  <r>
    <s v="ORD-2025-10074"/>
    <x v="69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x v="1"/>
    <n v="0"/>
    <n v="7128.7"/>
    <n v="2746.55"/>
    <n v="0.38528062620113068"/>
    <s v="March"/>
    <n v="2025"/>
    <s v="Clean"/>
  </r>
  <r>
    <s v="ORD-2025-10075"/>
    <x v="7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x v="8"/>
    <n v="0"/>
    <n v="3309.84"/>
    <n v="638.76000000000022"/>
    <n v="0.19298818069755644"/>
    <s v="February"/>
    <n v="2025"/>
    <s v="Clean"/>
  </r>
  <r>
    <s v="ORD-2025-10076"/>
    <x v="66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x v="1"/>
    <n v="0.2"/>
    <n v="7907.5680000000011"/>
    <n v="2516.3880000000008"/>
    <n v="0.31822527482533197"/>
    <s v="August"/>
    <n v="2025"/>
    <s v="Clean"/>
  </r>
  <r>
    <s v="ORD-2024-10077"/>
    <x v="71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x v="14"/>
    <n v="0"/>
    <n v="10218.81"/>
    <n v="2601.8399999999992"/>
    <n v="0.2546128169522674"/>
    <s v="November"/>
    <n v="2024"/>
    <s v="Clean"/>
  </r>
  <r>
    <s v="ORD-2025-10078"/>
    <x v="72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x v="20"/>
    <n v="0.15"/>
    <n v="2194.87"/>
    <n v="971.69999999999982"/>
    <n v="0.44271414707932583"/>
    <s v="July"/>
    <n v="2025"/>
    <s v="Clean"/>
  </r>
  <r>
    <s v="ORD-2025-10079"/>
    <x v="73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x v="1"/>
    <n v="0.15"/>
    <n v="9050.4175000000014"/>
    <n v="2271.567500000001"/>
    <n v="0.25099035486484472"/>
    <s v="July"/>
    <n v="2025"/>
    <s v="Clean"/>
  </r>
  <r>
    <s v="ORD-2025-10080"/>
    <x v="74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x v="0"/>
    <n v="0.1"/>
    <n v="33465.312000000005"/>
    <n v="8684.052000000007"/>
    <n v="0.25949412932411942"/>
    <s v="September"/>
    <n v="2025"/>
    <s v="Clean"/>
  </r>
  <r>
    <s v="ORD-2024-10081"/>
    <x v="75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x v="5"/>
    <n v="0.1"/>
    <n v="4256.3519999999999"/>
    <n v="1761.0219999999999"/>
    <n v="0.41373974708858663"/>
    <s v="August"/>
    <n v="2024"/>
    <s v="Clean"/>
  </r>
  <r>
    <s v="ORD-2025-10082"/>
    <x v="76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x v="3"/>
    <n v="0"/>
    <n v="5525.7300000000005"/>
    <n v="2432.3100000000004"/>
    <n v="0.44017894468242208"/>
    <s v="March"/>
    <n v="2025"/>
    <s v="Clean"/>
  </r>
  <r>
    <s v="ORD-2024-10083"/>
    <x v="77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x v="21"/>
    <n v="0"/>
    <n v="6010.38"/>
    <n v="2247.5300000000002"/>
    <n v="0.37394141468592673"/>
    <s v="August"/>
    <n v="2024"/>
    <s v="Invalid"/>
  </r>
  <r>
    <s v="ORD-2024-10084"/>
    <x v="49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x v="4"/>
    <n v="0.2"/>
    <n v="948.52800000000013"/>
    <n v="273.90800000000013"/>
    <n v="0.28877165460587362"/>
    <s v="October"/>
    <n v="2024"/>
    <s v="Clean"/>
  </r>
  <r>
    <s v="ORD-2024-10085"/>
    <x v="78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x v="8"/>
    <n v="0.2"/>
    <n v="2737.3440000000001"/>
    <n v="651.904"/>
    <n v="0.23815201889130486"/>
    <s v="October"/>
    <n v="2024"/>
    <s v="Clean"/>
  </r>
  <r>
    <s v="ORD-2024-10086"/>
    <x v="79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x v="0"/>
    <n v="0"/>
    <n v="608.64"/>
    <n v="264.64999999999998"/>
    <n v="0.43482189800210302"/>
    <s v="July"/>
    <n v="2024"/>
    <s v="Clean"/>
  </r>
  <r>
    <s v="ORD-2024-10087"/>
    <x v="8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x v="7"/>
    <n v="0.1"/>
    <n v="2390.2560000000003"/>
    <n v="894.31600000000026"/>
    <n v="0.37415071858411825"/>
    <s v="July"/>
    <n v="2024"/>
    <s v="Clean"/>
  </r>
  <r>
    <s v="ORD-2024-10088"/>
    <x v="81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x v="22"/>
    <n v="0"/>
    <n v="23416.539999999997"/>
    <n v="7925.6499999999978"/>
    <n v="0.33846375254414185"/>
    <s v="February"/>
    <n v="2024"/>
    <s v="Clean"/>
  </r>
  <r>
    <s v="ORD-2024-10089"/>
    <x v="82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x v="4"/>
    <n v="0.05"/>
    <n v="6241.0249999999996"/>
    <n v="895.14499999999953"/>
    <n v="0.14342916427990587"/>
    <s v="March"/>
    <n v="2024"/>
    <s v="Clean"/>
  </r>
  <r>
    <s v="ORD-2024-10090"/>
    <x v="83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x v="7"/>
    <n v="0.2"/>
    <n v="21062.104000000003"/>
    <n v="9004.9740000000038"/>
    <n v="0.42754389589947911"/>
    <s v="September"/>
    <n v="2024"/>
    <s v="Clean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x v="1"/>
    <n v="0.15"/>
    <n v="9445.098"/>
    <n v="3858.8180000000002"/>
    <n v="0.40855245758170006"/>
    <s v="August"/>
    <n v="2025"/>
    <s v="Invalid"/>
  </r>
  <r>
    <s v="ORD-2025-10092"/>
    <x v="64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x v="23"/>
    <n v="0"/>
    <n v="2427.12"/>
    <n v="888.77"/>
    <n v="0.36618296581957216"/>
    <s v="February"/>
    <n v="2025"/>
    <s v="Clean"/>
  </r>
  <r>
    <s v="ORD-2025-10093"/>
    <x v="85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x v="4"/>
    <n v="0.1"/>
    <n v="36111.906000000003"/>
    <n v="6917.4060000000027"/>
    <n v="0.19155471882320479"/>
    <s v="January"/>
    <n v="2025"/>
    <s v="Clean"/>
  </r>
  <r>
    <s v="ORD-2024-10094"/>
    <x v="17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x v="0"/>
    <n v="-0.09"/>
    <n v="21279.841099999998"/>
    <n v="8824.0610999999972"/>
    <n v="0.41466762174272054"/>
    <s v="January"/>
    <n v="2024"/>
    <s v="Invalid"/>
  </r>
  <r>
    <s v="ORD-2024-10095"/>
    <x v="86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x v="4"/>
    <n v="0"/>
    <n v="26470.710000000003"/>
    <n v="5103.1100000000042"/>
    <n v="0.19278326875251944"/>
    <s v="September"/>
    <n v="2024"/>
    <s v="Clean"/>
  </r>
  <r>
    <s v="ORD-2025-10096"/>
    <x v="87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x v="24"/>
    <n v="0"/>
    <n v="10524.78"/>
    <n v="1683.7300000000014"/>
    <n v="0.15997769074507984"/>
    <s v="May"/>
    <n v="2025"/>
    <s v="Clean"/>
  </r>
  <r>
    <s v="ORD-2024-10097"/>
    <x v="88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x v="25"/>
    <n v="0.15"/>
    <n v="3840.7079999999996"/>
    <n v="1324.4179999999997"/>
    <n v="0.34483694152224009"/>
    <s v="June"/>
    <n v="2024"/>
    <s v="Clean"/>
  </r>
  <r>
    <s v="ORD-2025-10098"/>
    <x v="89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x v="4"/>
    <n v="0.2"/>
    <n v="14409.44"/>
    <n v="5599.4700000000012"/>
    <n v="0.38859733619071951"/>
    <s v="August"/>
    <n v="2025"/>
    <s v="Clean"/>
  </r>
  <r>
    <s v="ORD-2024-10099"/>
    <x v="9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x v="0"/>
    <n v="0.1"/>
    <n v="15184.295999999998"/>
    <n v="3913.5559999999987"/>
    <n v="0.25773707256497103"/>
    <s v="January"/>
    <n v="2024"/>
    <s v="Warning"/>
  </r>
  <r>
    <s v="ORD-2025-10100"/>
    <x v="91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x v="7"/>
    <n v="0"/>
    <n v="6495.87"/>
    <n v="1794.9799999999996"/>
    <n v="0.27632634273777024"/>
    <s v="November"/>
    <n v="2025"/>
    <s v="Clean"/>
  </r>
  <r>
    <s v="ORD-2025-10101"/>
    <x v="92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x v="0"/>
    <n v="0.05"/>
    <n v="9540.659999999998"/>
    <n v="3979.1699999999983"/>
    <n v="0.41707491934520241"/>
    <s v="September"/>
    <n v="2025"/>
    <s v="Clean"/>
  </r>
  <r>
    <s v="ORD-2024-10102"/>
    <x v="41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x v="5"/>
    <n v="0.25"/>
    <n v="16486.95"/>
    <n v="4432.8100000000013"/>
    <n v="0.26886780150361356"/>
    <s v="June"/>
    <n v="2024"/>
    <s v="Clean"/>
  </r>
  <r>
    <s v="ORD-2025-10103"/>
    <x v="93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x v="5"/>
    <n v="0"/>
    <n v="11462.84"/>
    <n v="2483.0599999999995"/>
    <n v="0.21661822026653077"/>
    <s v="July"/>
    <n v="2025"/>
    <s v="Clean"/>
  </r>
  <r>
    <s v="ORD-2025-10104"/>
    <x v="94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x v="14"/>
    <n v="0.2"/>
    <n v="7809.0880000000006"/>
    <n v="1151.3380000000006"/>
    <n v="0.14743565445798543"/>
    <s v="May"/>
    <n v="2025"/>
    <s v="Clean"/>
  </r>
  <r>
    <s v="ORD-2025-10105"/>
    <x v="95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x v="2"/>
    <n v="0.25"/>
    <n v="7922.0250000000005"/>
    <n v="2302.0750000000007"/>
    <n v="0.29059173633004193"/>
    <s v="February"/>
    <n v="2025"/>
    <s v="Clean"/>
  </r>
  <r>
    <s v="ORD-2024-10106"/>
    <x v="96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x v="1"/>
    <n v="0.1"/>
    <n v="1233"/>
    <n v="226.10000000000002"/>
    <n v="0.18337388483373887"/>
    <s v="June"/>
    <n v="2024"/>
    <s v="Clean"/>
  </r>
  <r>
    <s v="ORD-2024-10107"/>
    <x v="97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x v="14"/>
    <n v="0"/>
    <n v="8008.08"/>
    <n v="2298.6899999999996"/>
    <n v="0.28704633320346445"/>
    <s v="February"/>
    <n v="2024"/>
    <s v="Warning"/>
  </r>
  <r>
    <s v="ORD-2024-10108"/>
    <x v="98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x v="0"/>
    <n v="0.05"/>
    <n v="12263.236500000001"/>
    <n v="3337.6665000000012"/>
    <n v="0.27216848504878799"/>
    <s v="October"/>
    <n v="2024"/>
    <s v="Clean"/>
  </r>
  <r>
    <s v="ORD-2024-10109"/>
    <x v="99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x v="14"/>
    <n v="0.25"/>
    <n v="806.31"/>
    <n v="307.80999999999995"/>
    <n v="0.38175143555208291"/>
    <s v="August"/>
    <n v="2024"/>
    <s v="Clean"/>
  </r>
  <r>
    <s v="ORD-2025-10110"/>
    <x v="1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x v="5"/>
    <n v="0.25"/>
    <n v="2091.4650000000001"/>
    <n v="774.24500000000012"/>
    <n v="0.37019266399389905"/>
    <s v="August"/>
    <n v="2025"/>
    <s v="Clean"/>
  </r>
  <r>
    <s v="ORD-2024-10111"/>
    <x v="101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x v="0"/>
    <n v="0"/>
    <n v="4500.9399999999996"/>
    <n v="1893.2099999999996"/>
    <n v="0.42062546934640316"/>
    <s v="October"/>
    <n v="2024"/>
    <s v="Clean"/>
  </r>
  <r>
    <s v="ORD-2025-10112"/>
    <x v="102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x v="4"/>
    <n v="0.05"/>
    <n v="1623.018"/>
    <n v="545.55799999999999"/>
    <n v="0.3361379849145234"/>
    <s v="June"/>
    <n v="2025"/>
    <s v="Clean"/>
  </r>
  <r>
    <s v="ORD-2024-10113"/>
    <x v="103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x v="5"/>
    <n v="0.05"/>
    <n v="10914.018"/>
    <n v="4365.2780000000002"/>
    <n v="0.39996983695647198"/>
    <s v="January"/>
    <n v="2024"/>
    <s v="Warning"/>
  </r>
  <r>
    <s v="ORD-2024-10114"/>
    <x v="104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x v="7"/>
    <n v="0.25"/>
    <n v="2450.5875000000001"/>
    <n v="810.69749999999999"/>
    <n v="0.33081761006289306"/>
    <s v="December"/>
    <n v="2024"/>
    <s v="Clean"/>
  </r>
  <r>
    <s v="ORD-2024-10115"/>
    <x v="105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x v="1"/>
    <n v="0.1"/>
    <n v="3949.56"/>
    <n v="762.82999999999993"/>
    <n v="0.19314303365438173"/>
    <s v="September"/>
    <n v="2024"/>
    <s v="Clean"/>
  </r>
  <r>
    <s v="ORD-2024-10116"/>
    <x v="14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x v="1"/>
    <n v="0.15"/>
    <n v="758.77799999999991"/>
    <n v="268.0379999999999"/>
    <n v="0.35324956706704719"/>
    <s v="December"/>
    <n v="2024"/>
    <s v="Clean"/>
  </r>
  <r>
    <s v="ORD-2025-10117"/>
    <x v="106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x v="5"/>
    <n v="0.25"/>
    <n v="3590.9324999999999"/>
    <n v="529.54250000000002"/>
    <n v="0.14746657031286442"/>
    <s v="February"/>
    <n v="2025"/>
    <s v="Warning"/>
  </r>
  <r>
    <s v="ORD-2024-10118"/>
    <x v="107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x v="8"/>
    <n v="0.7"/>
    <n v="8976.2850000000017"/>
    <n v="-11393.874999999998"/>
    <n v="-1.2693307977632167"/>
    <s v="February"/>
    <n v="2024"/>
    <s v="Clean"/>
  </r>
  <r>
    <s v="ORD-2024-10119"/>
    <x v="108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x v="14"/>
    <n v="0.2"/>
    <n v="6321.0800000000008"/>
    <n v="1913.8600000000006"/>
    <n v="0.30277420947053357"/>
    <s v="June"/>
    <n v="2024"/>
    <s v="Clean"/>
  </r>
  <r>
    <s v="ORD-2024-10120"/>
    <x v="109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x v="2"/>
    <n v="0.25"/>
    <n v="1884.3000000000002"/>
    <n v="366.61000000000013"/>
    <n v="0.19456031417502526"/>
    <s v="June"/>
    <n v="2024"/>
    <s v="Clean"/>
  </r>
  <r>
    <s v="ORD-2024-10121"/>
    <x v="75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x v="14"/>
    <n v="0.2"/>
    <n v="1458.9360000000001"/>
    <n v="565.7360000000001"/>
    <n v="0.38777300717783375"/>
    <s v="August"/>
    <n v="2024"/>
    <s v="Clean"/>
  </r>
  <r>
    <s v="ORD-2025-10122"/>
    <x v="66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x v="5"/>
    <n v="0"/>
    <n v="17414.599999999999"/>
    <n v="5653.6899999999987"/>
    <n v="0.3246523032398102"/>
    <s v="August"/>
    <n v="2025"/>
    <s v="Clean"/>
  </r>
  <r>
    <s v="ORD-2024-10123"/>
    <x v="11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x v="26"/>
    <n v="0"/>
    <n v="511.04999999999995"/>
    <n v="143.86999999999995"/>
    <n v="0.28151844242246349"/>
    <s v="November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x v="3"/>
    <n v="0"/>
    <n v="634.13"/>
    <n v="180.77999999999997"/>
    <n v="0.28508350022865969"/>
    <s v="May"/>
    <n v="2024"/>
    <s v="Invalid"/>
  </r>
  <r>
    <s v="ORD-2024-10125"/>
    <x v="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x v="4"/>
    <n v="-0.15"/>
    <n v="4813.3709999999992"/>
    <n v="1369.6309999999994"/>
    <n v="0.28454715001191466"/>
    <s v="July"/>
    <n v="2024"/>
    <s v="Invalid"/>
  </r>
  <r>
    <s v="ORD-2025-10126"/>
    <x v="111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x v="3"/>
    <n v="0.25"/>
    <n v="14558.715"/>
    <n v="4967.2350000000006"/>
    <n v="0.34118636157105903"/>
    <s v="July"/>
    <n v="2025"/>
    <s v="Clean"/>
  </r>
  <r>
    <s v="ORD-2025-10127"/>
    <x v="112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x v="8"/>
    <n v="0.1"/>
    <n v="4303.4220000000005"/>
    <n v="1734.8520000000003"/>
    <n v="0.40313313451481175"/>
    <s v="September"/>
    <n v="2025"/>
    <s v="Clean"/>
  </r>
  <r>
    <s v="ORD-2025-10128"/>
    <x v="45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x v="19"/>
    <n v="0.05"/>
    <n v="5774.67"/>
    <n v="2256.31"/>
    <n v="0.39072535746631409"/>
    <s v="January"/>
    <n v="2025"/>
    <s v="Invalid"/>
  </r>
  <r>
    <s v="ORD-2024-10129"/>
    <x v="113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x v="4"/>
    <n v="0.05"/>
    <n v="4386.3874999999998"/>
    <n v="1019.5074999999997"/>
    <n v="0.2324253158208206"/>
    <s v="December"/>
    <n v="2024"/>
    <s v="Clean"/>
  </r>
  <r>
    <s v="ORD-2024-10130"/>
    <x v="43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x v="0"/>
    <n v="0.05"/>
    <n v="18229.5785"/>
    <n v="3090.4285"/>
    <n v="0.16952824773211295"/>
    <s v="July"/>
    <n v="2024"/>
    <s v="Clean"/>
  </r>
  <r>
    <s v="ORD-2024-10131"/>
    <x v="114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x v="0"/>
    <n v="0.2"/>
    <n v="873.68"/>
    <n v="211.95999999999992"/>
    <n v="0.24260598846259493"/>
    <s v="January"/>
    <n v="2024"/>
    <s v="Clean"/>
  </r>
  <r>
    <s v="ORD-2025-10132"/>
    <x v="26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x v="1"/>
    <n v="0.2"/>
    <n v="2692.152"/>
    <n v="647.66200000000003"/>
    <n v="0.24057408348414205"/>
    <s v="September"/>
    <n v="2025"/>
    <s v="Clean"/>
  </r>
  <r>
    <s v="ORD-2024-10133"/>
    <x v="115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x v="7"/>
    <n v="0"/>
    <n v="1066.1600000000001"/>
    <n v="409.86000000000013"/>
    <n v="0.38442635251744589"/>
    <s v="November"/>
    <n v="2024"/>
    <s v="Clean"/>
  </r>
  <r>
    <s v="ORD-2024-10134"/>
    <x v="113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x v="1"/>
    <n v="0.15"/>
    <n v="22930.62"/>
    <n v="6055.07"/>
    <n v="0.26406045715292475"/>
    <s v="December"/>
    <n v="2024"/>
    <s v="Clean"/>
  </r>
  <r>
    <s v="ORD-2025-10135"/>
    <x v="116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x v="7"/>
    <n v="0.25"/>
    <n v="1436.625"/>
    <n v="524.10500000000002"/>
    <n v="0.36481684503610895"/>
    <s v="July"/>
    <n v="2025"/>
    <s v="Warning"/>
  </r>
  <r>
    <s v="ORD-2025-10136"/>
    <x v="84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x v="7"/>
    <n v="0"/>
    <n v="3424.78"/>
    <n v="1473.3300000000002"/>
    <n v="0.43019697615613267"/>
    <s v="August"/>
    <n v="2025"/>
    <s v="Clean"/>
  </r>
  <r>
    <s v="ORD-2025-10137"/>
    <x v="117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x v="27"/>
    <n v="0.2"/>
    <n v="31178.376000000004"/>
    <n v="9757.2860000000037"/>
    <n v="0.31295042435821552"/>
    <s v="September"/>
    <n v="2025"/>
    <s v="Invalid"/>
  </r>
  <r>
    <s v="ORD-2025-10138"/>
    <x v="118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x v="7"/>
    <n v="0.1"/>
    <n v="19202.904000000002"/>
    <n v="3676.2840000000015"/>
    <n v="0.19144416906942829"/>
    <s v="January"/>
    <n v="2025"/>
    <s v="Clean"/>
  </r>
  <r>
    <s v="ORD-2024-10139"/>
    <x v="119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x v="0"/>
    <n v="0.25"/>
    <n v="24018.300000000003"/>
    <n v="9947.5200000000023"/>
    <n v="0.41416419979765434"/>
    <s v="January"/>
    <n v="2024"/>
    <s v="Clean"/>
  </r>
  <r>
    <s v="ORD-2025-10140"/>
    <x v="12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x v="28"/>
    <n v="0"/>
    <n v="10301.040000000001"/>
    <n v="3736.9800000000005"/>
    <n v="0.3627769623261341"/>
    <s v="March"/>
    <n v="2025"/>
    <s v="Clean"/>
  </r>
  <r>
    <s v="ORD-2024-10141"/>
    <x v="121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x v="3"/>
    <n v="0"/>
    <n v="8743.6500000000015"/>
    <n v="2139.8900000000012"/>
    <n v="0.24473646589239059"/>
    <s v="May"/>
    <n v="2024"/>
    <s v="Clean"/>
  </r>
  <r>
    <s v="ORD-2024-10142"/>
    <x v="122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x v="0"/>
    <n v="0.1"/>
    <n v="3996.027"/>
    <n v="1136.5169999999998"/>
    <n v="0.28441174196270441"/>
    <s v="March"/>
    <n v="2024"/>
    <s v="Clean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x v="19"/>
    <n v="0.15"/>
    <n v="3857.0449999999996"/>
    <n v="1087.7849999999994"/>
    <n v="0.28202548842442843"/>
    <s v="March"/>
    <n v="2024"/>
    <s v="Invalid"/>
  </r>
  <r>
    <s v="ORD-2024-10144"/>
    <x v="82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x v="8"/>
    <n v="0.1"/>
    <n v="3068.55"/>
    <n v="1152.3900000000001"/>
    <n v="0.3755487119323459"/>
    <s v="March"/>
    <n v="2024"/>
    <s v="Clean"/>
  </r>
  <r>
    <s v="ORD-2024-10145"/>
    <x v="124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x v="29"/>
    <n v="0.25"/>
    <n v="11276.947499999998"/>
    <n v="4368.1874999999982"/>
    <n v="0.38735548782150481"/>
    <s v="July"/>
    <n v="2024"/>
    <s v="Invalid"/>
  </r>
  <r>
    <s v="ORD-2025-10146"/>
    <x v="125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x v="30"/>
    <n v="0.1"/>
    <n v="15055.74"/>
    <n v="5246.91"/>
    <n v="0.34849897779850075"/>
    <s v="November"/>
    <n v="2025"/>
    <s v="Invalid"/>
  </r>
  <r>
    <s v="ORD-2025-10147"/>
    <x v="126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x v="8"/>
    <n v="0.1"/>
    <n v="25639.983"/>
    <n v="4004.9029999999984"/>
    <n v="0.1561975684617263"/>
    <s v="July"/>
    <n v="2025"/>
    <s v="Clean"/>
  </r>
  <r>
    <s v="ORD-2024-10148"/>
    <x v="61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x v="2"/>
    <n v="0.1"/>
    <n v="2779.92"/>
    <n v="1035.8700000000001"/>
    <n v="0.37262583095916435"/>
    <s v="December"/>
    <n v="2024"/>
    <s v="Clean"/>
  </r>
  <r>
    <s v="ORD-2025-10149"/>
    <x v="127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x v="5"/>
    <n v="0.25"/>
    <n v="10176.42"/>
    <n v="2571.9499999999998"/>
    <n v="0.252736227474888"/>
    <s v="February"/>
    <n v="2025"/>
    <s v="Warning"/>
  </r>
  <r>
    <s v="ORD-2024-10150"/>
    <x v="128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x v="7"/>
    <n v="0.25"/>
    <n v="13269.952499999999"/>
    <n v="4292.8524999999991"/>
    <n v="0.32350172315989822"/>
    <s v="January"/>
    <n v="2024"/>
    <s v="Clean"/>
  </r>
  <r>
    <s v="ORD-2024-10151"/>
    <x v="129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x v="10"/>
    <n v="0.1"/>
    <n v="1398.7079999999999"/>
    <n v="341.78799999999978"/>
    <n v="0.24435979489643286"/>
    <s v="April"/>
    <n v="2024"/>
    <s v="Invalid"/>
  </r>
  <r>
    <s v="ORD-2024-10152"/>
    <x v="13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x v="7"/>
    <n v="0"/>
    <n v="7718.22"/>
    <n v="2362.29"/>
    <n v="0.30606668376905555"/>
    <s v="June"/>
    <n v="2024"/>
    <s v="Warning"/>
  </r>
  <r>
    <s v="ORD-2024-10153"/>
    <x v="131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x v="4"/>
    <n v="0.1"/>
    <n v="5875.4160000000002"/>
    <n v="1494.866"/>
    <n v="0.25442726098032886"/>
    <s v="June"/>
    <n v="2024"/>
    <s v="Clean"/>
  </r>
  <r>
    <s v="ORD-2025-10154"/>
    <x v="132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x v="8"/>
    <n v="0"/>
    <n v="22962.17"/>
    <n v="7245.6699999999983"/>
    <n v="0.31554813852523517"/>
    <s v="September"/>
    <n v="2025"/>
    <s v="Clean"/>
  </r>
  <r>
    <s v="ORD-2024-10155"/>
    <x v="133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x v="31"/>
    <n v="0.15"/>
    <n v="2209.252"/>
    <n v="685.47199999999998"/>
    <n v="0.31027334138432372"/>
    <s v="February"/>
    <n v="2024"/>
    <s v="Invalid"/>
  </r>
  <r>
    <s v="ORD-2025-10156"/>
    <x v="134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x v="14"/>
    <n v="0.1"/>
    <n v="7720.1640000000007"/>
    <n v="1839.1640000000007"/>
    <n v="0.23822861794127695"/>
    <s v="January"/>
    <n v="2025"/>
    <s v="Clean"/>
  </r>
  <r>
    <s v="ORD-2025-10157"/>
    <x v="135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x v="7"/>
    <n v="0.25"/>
    <n v="12103.192500000001"/>
    <n v="5385.3225000000011"/>
    <n v="0.44495057812225997"/>
    <s v="March"/>
    <n v="2025"/>
    <s v="Clean"/>
  </r>
  <r>
    <s v="ORD-2024-10158"/>
    <x v="136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x v="8"/>
    <n v="0.15"/>
    <n v="2335.3919999999998"/>
    <n v="869.24199999999973"/>
    <n v="0.3722038955344541"/>
    <s v="October"/>
    <n v="2024"/>
    <s v="Clean"/>
  </r>
  <r>
    <s v="ORD-2024-10159"/>
    <x v="137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x v="8"/>
    <n v="0.05"/>
    <n v="3989.5629999999996"/>
    <n v="1608.1829999999995"/>
    <n v="0.40309753223598666"/>
    <s v="September"/>
    <n v="2024"/>
    <s v="Clean"/>
  </r>
  <r>
    <s v="ORD-2025-10160"/>
    <x v="45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x v="32"/>
    <n v="0.15"/>
    <n v="33893.324999999997"/>
    <n v="8142.9749999999985"/>
    <n v="0.24025305867748292"/>
    <s v="January"/>
    <n v="2025"/>
    <s v="Clean"/>
  </r>
  <r>
    <s v="ORD-2025-10161"/>
    <x v="138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x v="33"/>
    <n v="0.05"/>
    <n v="4789.5960000000005"/>
    <n v="751.95600000000059"/>
    <n v="0.1569977927157114"/>
    <s v="August"/>
    <n v="2025"/>
    <s v="Clean"/>
  </r>
  <r>
    <s v="ORD-2025-10162"/>
    <x v="139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x v="0"/>
    <n v="0"/>
    <n v="1643.41"/>
    <n v="736.0100000000001"/>
    <n v="0.44785537388722235"/>
    <s v="July"/>
    <n v="2025"/>
    <s v="Clean"/>
  </r>
  <r>
    <s v="ORD-2024-10163"/>
    <x v="14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x v="1"/>
    <n v="0"/>
    <n v="35782.720000000001"/>
    <n v="9358.3100000000013"/>
    <n v="0.2615315437171909"/>
    <s v="March"/>
    <n v="2024"/>
    <s v="Clean"/>
  </r>
  <r>
    <s v="ORD-2025-10164"/>
    <x v="141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x v="1"/>
    <n v="0.1"/>
    <n v="15679.332"/>
    <n v="3201.5120000000006"/>
    <n v="0.20418675999717339"/>
    <s v="September"/>
    <n v="2025"/>
    <s v="Warning"/>
  </r>
  <r>
    <s v="ORD-2025-10165"/>
    <x v="142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x v="1"/>
    <n v="0.25"/>
    <n v="2365.8150000000001"/>
    <n v="817.82500000000005"/>
    <n v="0.34568425679945392"/>
    <s v="September"/>
    <n v="2025"/>
    <s v="Clean"/>
  </r>
  <r>
    <s v="ORD-2024-10166"/>
    <x v="3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x v="2"/>
    <n v="0.25"/>
    <n v="10268.969999999999"/>
    <n v="3798.0499999999993"/>
    <n v="0.36985695741637181"/>
    <s v="November"/>
    <n v="2024"/>
    <s v="Clean"/>
  </r>
  <r>
    <s v="ORD-2025-10167"/>
    <x v="143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x v="0"/>
    <n v="0.2"/>
    <n v="2046.28"/>
    <n v="596.74"/>
    <n v="0.29162186992982386"/>
    <s v="February"/>
    <n v="2025"/>
    <s v="Clean"/>
  </r>
  <r>
    <s v="ORD-2025-10168"/>
    <x v="144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x v="7"/>
    <n v="0.15"/>
    <n v="23186.6145"/>
    <n v="5280.0744999999988"/>
    <n v="0.22772080417345961"/>
    <s v="August"/>
    <n v="2025"/>
    <s v="Clean"/>
  </r>
  <r>
    <s v="ORD-2025-10169"/>
    <x v="145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x v="4"/>
    <n v="0.2"/>
    <n v="2557.08"/>
    <n v="531.38999999999987"/>
    <n v="0.2078112534609789"/>
    <s v="January"/>
    <n v="2025"/>
    <s v="Clean"/>
  </r>
  <r>
    <s v="ORD-2025-10170"/>
    <x v="146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x v="7"/>
    <n v="0.05"/>
    <n v="5577.6399999999994"/>
    <n v="2036.3499999999995"/>
    <n v="0.36509168752375548"/>
    <s v="September"/>
    <n v="2025"/>
    <s v="Clean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x v="34"/>
    <n v="0"/>
    <n v="5133.96"/>
    <n v="1203.96"/>
    <n v="0.23450903396208775"/>
    <s v="July"/>
    <n v="2025"/>
    <s v="Invalid"/>
  </r>
  <r>
    <s v="ORD-2025-10172"/>
    <x v="7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x v="8"/>
    <n v="0.25"/>
    <n v="15923.512500000001"/>
    <n v="4631.7125000000015"/>
    <n v="0.29087253832971849"/>
    <s v="February"/>
    <n v="2025"/>
    <s v="Clean"/>
  </r>
  <r>
    <s v="ORD-2025-10173"/>
    <x v="147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x v="35"/>
    <n v="0.1"/>
    <n v="23997.221999999998"/>
    <n v="7862.5919999999987"/>
    <n v="0.32764592501582057"/>
    <s v="February"/>
    <n v="2025"/>
    <s v="Clean"/>
  </r>
  <r>
    <s v="ORD-2024-10174"/>
    <x v="148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x v="36"/>
    <n v="0.25"/>
    <n v="1734.1875"/>
    <n v="348.11750000000006"/>
    <n v="0.20073809781237614"/>
    <s v="February"/>
    <n v="2024"/>
    <s v="Clean"/>
  </r>
  <r>
    <s v="ORD-2025-10175"/>
    <x v="149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x v="37"/>
    <n v="0.15"/>
    <n v="8264.7029999999995"/>
    <n v="3495.9529999999995"/>
    <n v="0.42299801940856191"/>
    <s v="September"/>
    <n v="2025"/>
    <s v="Invalid"/>
  </r>
  <r>
    <s v="ORD-2024-10176"/>
    <x v="114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x v="2"/>
    <n v="0.15"/>
    <n v="15906.849000000002"/>
    <n v="4892.3890000000029"/>
    <n v="0.30756493633654297"/>
    <s v="January"/>
    <n v="2024"/>
    <s v="Clean"/>
  </r>
  <r>
    <s v="ORD-2025-10177"/>
    <x v="15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x v="14"/>
    <n v="0.15"/>
    <n v="24229.011999999999"/>
    <n v="10318.371999999999"/>
    <n v="0.42586845885420338"/>
    <s v="March"/>
    <n v="2025"/>
    <s v="Clean"/>
  </r>
  <r>
    <s v="ORD-2024-10178"/>
    <x v="151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x v="18"/>
    <n v="0"/>
    <n v="31039.599999999999"/>
    <n v="10172.879999999997"/>
    <n v="0.32773875952009685"/>
    <s v="January"/>
    <n v="2024"/>
    <s v="Warning"/>
  </r>
  <r>
    <s v="ORD-2024-10179"/>
    <x v="152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x v="7"/>
    <n v="0"/>
    <n v="13126.96"/>
    <n v="2394.5199999999986"/>
    <n v="0.18241237879905162"/>
    <s v="September"/>
    <n v="2024"/>
    <s v="Clean"/>
  </r>
  <r>
    <s v="ORD-2024-10180"/>
    <x v="153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x v="5"/>
    <n v="0.25"/>
    <n v="9558.9000000000015"/>
    <n v="4042.1400000000012"/>
    <n v="0.42286664783604816"/>
    <s v="March"/>
    <n v="2024"/>
    <s v="Clean"/>
  </r>
  <r>
    <s v="ORD-2024-10181"/>
    <x v="154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x v="7"/>
    <n v="0.1"/>
    <n v="5320.9170000000004"/>
    <n v="2279.4170000000004"/>
    <n v="0.42838800154183954"/>
    <s v="August"/>
    <n v="2024"/>
    <s v="Clean"/>
  </r>
  <r>
    <s v="ORD-2025-10182"/>
    <x v="142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x v="38"/>
    <n v="0"/>
    <n v="10205.799999999999"/>
    <n v="4219.4899999999989"/>
    <n v="0.41344039663720622"/>
    <s v="September"/>
    <n v="2025"/>
    <s v="Clean"/>
  </r>
  <r>
    <s v="ORD-2024-10183"/>
    <x v="155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x v="7"/>
    <n v="0"/>
    <n v="5430.3899999999994"/>
    <n v="1722.7299999999996"/>
    <n v="0.31723872502711586"/>
    <s v="October"/>
    <n v="2024"/>
    <s v="Clean"/>
  </r>
  <r>
    <s v="ORD-2025-10184"/>
    <x v="156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x v="4"/>
    <n v="0.2"/>
    <n v="12907.216"/>
    <n v="4579.3260000000009"/>
    <n v="0.3547880503433119"/>
    <s v="June"/>
    <n v="2025"/>
    <s v="Clean"/>
  </r>
  <r>
    <s v="ORD-2024-10185"/>
    <x v="157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x v="5"/>
    <n v="0"/>
    <n v="1777.96"/>
    <n v="756.80000000000007"/>
    <n v="0.42565637022205227"/>
    <s v="April"/>
    <n v="2024"/>
    <s v="Clean"/>
  </r>
  <r>
    <s v="ORD-2024-10186"/>
    <x v="8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x v="14"/>
    <n v="0.2"/>
    <n v="1605.0720000000001"/>
    <n v="267.79200000000014"/>
    <n v="0.16684111366966722"/>
    <s v="November"/>
    <n v="2024"/>
    <s v="Warning"/>
  </r>
  <r>
    <s v="ORD-2024-10187"/>
    <x v="43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x v="3"/>
    <n v="0.05"/>
    <n v="23996.059499999996"/>
    <n v="3828.7794999999969"/>
    <n v="0.15955867670689838"/>
    <s v="July"/>
    <n v="2024"/>
    <s v="Clean"/>
  </r>
  <r>
    <s v="ORD-2025-10188"/>
    <x v="158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x v="3"/>
    <n v="0"/>
    <n v="8717.2199999999993"/>
    <n v="2501.2599999999993"/>
    <n v="0.28693321953558582"/>
    <s v="May"/>
    <n v="2025"/>
    <s v="Clean"/>
  </r>
  <r>
    <s v="ORD-2025-10189"/>
    <x v="159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x v="2"/>
    <n v="0.1"/>
    <n v="6407.2260000000006"/>
    <n v="1484.1360000000004"/>
    <n v="0.23163471992403581"/>
    <s v="May"/>
    <n v="2025"/>
    <s v="Clean"/>
  </r>
  <r>
    <s v="ORD-2025-10190"/>
    <x v="16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x v="3"/>
    <n v="0"/>
    <n v="29864.159999999996"/>
    <n v="12991.769999999997"/>
    <n v="0.43502881045373448"/>
    <s v="May"/>
    <n v="2025"/>
    <s v="Warning"/>
  </r>
  <r>
    <s v="ORD-2025-10191"/>
    <x v="161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x v="3"/>
    <n v="0.1"/>
    <n v="1458.2429999999999"/>
    <n v="514.92299999999989"/>
    <n v="0.35311192990468659"/>
    <s v="April"/>
    <n v="2025"/>
    <s v="Clean"/>
  </r>
  <r>
    <s v="ORD-2024-10192"/>
    <x v="162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x v="1"/>
    <n v="0.65"/>
    <n v="9047.64"/>
    <n v="-10350.040000000001"/>
    <n v="-1.1439491403283069"/>
    <s v="October"/>
    <n v="2024"/>
    <s v="Clean"/>
  </r>
  <r>
    <s v="ORD-2024-10193"/>
    <x v="163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x v="2"/>
    <n v="0"/>
    <n v="8764.1200000000008"/>
    <n v="1544.0700000000006"/>
    <n v="0.17618083732308554"/>
    <s v="December"/>
    <n v="2024"/>
    <s v="Clean"/>
  </r>
  <r>
    <s v="ORD-2024-10194"/>
    <x v="164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x v="1"/>
    <n v="0.2"/>
    <n v="9391.8240000000005"/>
    <n v="3378.6040000000003"/>
    <n v="0.35973885370935399"/>
    <s v="June"/>
    <n v="2024"/>
    <s v="Clean"/>
  </r>
  <r>
    <s v="ORD-2025-10195"/>
    <x v="165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x v="4"/>
    <n v="0.05"/>
    <n v="7339.2344999999996"/>
    <n v="1905.1144999999997"/>
    <n v="0.25957945614082772"/>
    <s v="January"/>
    <n v="2025"/>
    <s v="Clean"/>
  </r>
  <r>
    <s v="ORD-2025-10196"/>
    <x v="166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x v="8"/>
    <n v="0"/>
    <n v="9614.15"/>
    <n v="2037.3099999999995"/>
    <n v="0.21190744891644084"/>
    <s v="July"/>
    <n v="2025"/>
    <s v="Clean"/>
  </r>
  <r>
    <s v="ORD-2024-10197"/>
    <x v="167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x v="4"/>
    <n v="0.1"/>
    <n v="3272.4810000000002"/>
    <n v="755.04100000000017"/>
    <n v="0.23072433422837293"/>
    <s v="January"/>
    <n v="2024"/>
    <s v="Clean"/>
  </r>
  <r>
    <s v="ORD-2025-10198"/>
    <x v="50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x v="39"/>
    <n v="0.15"/>
    <n v="17409.869999999995"/>
    <n v="3333.6199999999953"/>
    <n v="0.19147874165631312"/>
    <s v="March"/>
    <n v="2025"/>
    <s v="Clean"/>
  </r>
  <r>
    <s v="ORD-2024-10199"/>
    <x v="168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x v="25"/>
    <n v="0.05"/>
    <n v="1125.3509999999999"/>
    <n v="448.38099999999986"/>
    <n v="0.39843657667696558"/>
    <s v="May"/>
    <n v="2024"/>
    <s v="Clean"/>
  </r>
  <r>
    <s v="ORD-2024-10200"/>
    <x v="38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x v="40"/>
    <n v="0.25"/>
    <n v="9835.11"/>
    <n v="4397.47"/>
    <n v="0.44711955433136996"/>
    <s v="March"/>
    <n v="2024"/>
    <s v="Warning"/>
  </r>
  <r>
    <s v="ORD-2025-10201"/>
    <x v="102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x v="14"/>
    <n v="0.1"/>
    <n v="12907.980000000001"/>
    <n v="3710.9000000000015"/>
    <n v="0.28748882474252369"/>
    <s v="June"/>
    <n v="2025"/>
    <s v="Clean"/>
  </r>
  <r>
    <s v="ORD-2025-10202"/>
    <x v="169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x v="14"/>
    <n v="-0.16"/>
    <n v="5808.1895999999997"/>
    <n v="2853.3295999999996"/>
    <n v="0.49125972058487893"/>
    <s v="July"/>
    <n v="2025"/>
    <s v="Invalid"/>
  </r>
  <r>
    <s v="ORD-2025-10203"/>
    <x v="17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x v="7"/>
    <n v="0.05"/>
    <n v="13231.144"/>
    <n v="1941.0840000000007"/>
    <n v="0.14670568168557463"/>
    <s v="March"/>
    <n v="2025"/>
    <s v="Clean"/>
  </r>
  <r>
    <s v="ORD-2024-10204"/>
    <x v="171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x v="8"/>
    <n v="0.15"/>
    <n v="484.78899999999999"/>
    <n v="151.24899999999997"/>
    <n v="0.3119893396921134"/>
    <s v="March"/>
    <n v="2024"/>
    <s v="Clean"/>
  </r>
  <r>
    <s v="ORD-2025-10205"/>
    <x v="172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x v="4"/>
    <n v="0.15"/>
    <n v="1624.146"/>
    <n v="406.15599999999995"/>
    <n v="0.25007357712914968"/>
    <s v="July"/>
    <n v="2025"/>
    <s v="Clean"/>
  </r>
  <r>
    <s v="ORD-2025-10206"/>
    <x v="173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x v="1"/>
    <n v="0.2"/>
    <n v="4193.232"/>
    <n v="863.24200000000019"/>
    <n v="0.2058655471483572"/>
    <s v="April"/>
    <n v="2025"/>
    <s v="Clean"/>
  </r>
  <r>
    <s v="ORD-2025-10207"/>
    <x v="174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x v="8"/>
    <n v="0"/>
    <n v="430.26"/>
    <n v="143.88"/>
    <n v="0.33440245432994004"/>
    <s v="May"/>
    <n v="2025"/>
    <s v="Clean"/>
  </r>
  <r>
    <s v="ORD-2024-10208"/>
    <x v="175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x v="0"/>
    <n v="0.2"/>
    <n v="1752.7200000000003"/>
    <n v="756.31000000000029"/>
    <n v="0.43150645853302305"/>
    <s v="July"/>
    <n v="2024"/>
    <s v="Clean"/>
  </r>
  <r>
    <s v="ORD-2025-10209"/>
    <x v="176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x v="41"/>
    <n v="0"/>
    <n v="999.83"/>
    <n v="364.92000000000007"/>
    <n v="0.3649820469479812"/>
    <s v="June"/>
    <n v="2025"/>
    <s v="Invalid"/>
  </r>
  <r>
    <s v="ORD-2025-10210"/>
    <x v="27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x v="3"/>
    <n v="0.1"/>
    <n v="7006.3379999999997"/>
    <n v="2365.4579999999996"/>
    <n v="0.33761688345609359"/>
    <s v="August"/>
    <n v="2025"/>
    <s v="Clean"/>
  </r>
  <r>
    <s v="ORD-2024-10211"/>
    <x v="153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x v="4"/>
    <n v="0"/>
    <n v="4131.3599999999997"/>
    <n v="1194.2899999999995"/>
    <n v="0.28907914100925591"/>
    <s v="March"/>
    <n v="2024"/>
    <s v="Clean"/>
  </r>
  <r>
    <s v="ORD-2024-10212"/>
    <x v="177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x v="3"/>
    <n v="0.2"/>
    <n v="27020.48"/>
    <n v="4135.239999999998"/>
    <n v="0.15304095264036752"/>
    <s v="May"/>
    <n v="2024"/>
    <s v="Clean"/>
  </r>
  <r>
    <s v="ORD-2024-10213"/>
    <x v="178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x v="7"/>
    <n v="0.15"/>
    <n v="364.65"/>
    <n v="83.909999999999968"/>
    <n v="0.23011106540518297"/>
    <s v="September"/>
    <n v="2024"/>
    <s v="Clean"/>
  </r>
  <r>
    <s v="ORD-2024-10214"/>
    <x v="179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x v="0"/>
    <n v="0.2"/>
    <n v="13864.735999999999"/>
    <n v="2570.6759999999995"/>
    <n v="0.18541110339208763"/>
    <s v="May"/>
    <n v="2024"/>
    <s v="Clean"/>
  </r>
  <r>
    <s v="ORD-2024-10215"/>
    <x v="18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x v="0"/>
    <n v="0.05"/>
    <n v="707.31299999999999"/>
    <n v="138.31299999999999"/>
    <n v="0.19554709159876885"/>
    <s v="March"/>
    <n v="2024"/>
    <s v="Clean"/>
  </r>
  <r>
    <s v="ORD-2024-10216"/>
    <x v="181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x v="42"/>
    <n v="0.25"/>
    <n v="19214.400000000001"/>
    <n v="8298.3900000000012"/>
    <n v="0.43188389957531853"/>
    <s v="January"/>
    <n v="2024"/>
    <s v="Clean"/>
  </r>
  <r>
    <s v="ORD-2025-10217"/>
    <x v="6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x v="1"/>
    <n v="0.25"/>
    <n v="11039.22"/>
    <n v="3396.3099999999995"/>
    <n v="0.30765851210502188"/>
    <s v="April"/>
    <n v="2025"/>
    <s v="Clean"/>
  </r>
  <r>
    <s v="ORD-2025-10218"/>
    <x v="182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x v="43"/>
    <n v="0.1"/>
    <n v="4595.76"/>
    <n v="1198.96"/>
    <n v="0.26088394520166414"/>
    <s v="January"/>
    <n v="2025"/>
    <s v="Clean"/>
  </r>
  <r>
    <s v="ORD-2025-10219"/>
    <x v="183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x v="3"/>
    <n v="0"/>
    <n v="1291.3999999999999"/>
    <n v="534.46999999999991"/>
    <n v="0.41386866966083319"/>
    <s v="February"/>
    <n v="2025"/>
    <s v="Clean"/>
  </r>
  <r>
    <s v="ORD-2024-10220"/>
    <x v="184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x v="3"/>
    <n v="0.85"/>
    <n v="36.447000000000003"/>
    <n v="-124.97299999999998"/>
    <n v="-3.4288967541910162"/>
    <s v="June"/>
    <n v="2024"/>
    <s v="Clean"/>
  </r>
  <r>
    <s v="ORD-2024-10221"/>
    <x v="185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x v="7"/>
    <n v="0.15"/>
    <n v="9554.5779999999995"/>
    <n v="3486.1079999999993"/>
    <n v="0.36486258210462036"/>
    <s v="September"/>
    <n v="2024"/>
    <s v="Clean"/>
  </r>
  <r>
    <s v="ORD-2025-10222"/>
    <x v="186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x v="44"/>
    <n v="0.2"/>
    <n v="4900.8959999999997"/>
    <n v="1348.2059999999997"/>
    <n v="0.27509377877024932"/>
    <s v="December"/>
    <n v="2025"/>
    <s v="Invalid"/>
  </r>
  <r>
    <s v="ORD-2025-10223"/>
    <x v="187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x v="4"/>
    <n v="0"/>
    <n v="25848.54"/>
    <n v="8119.4500000000007"/>
    <n v="0.31411638723115504"/>
    <s v="April"/>
    <n v="2025"/>
    <s v="Clean"/>
  </r>
  <r>
    <s v="ORD-2025-10224"/>
    <x v="188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x v="2"/>
    <n v="0.2"/>
    <n v="1176.72"/>
    <n v="522.39"/>
    <n v="0.44393738527432181"/>
    <s v="February"/>
    <n v="2025"/>
    <s v="Clean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x v="0"/>
    <n v="0.25"/>
    <n v="11833.92"/>
    <n v="5151"/>
    <n v="0.43527419485681834"/>
    <s v="October"/>
    <n v="2025"/>
    <s v="Invalid"/>
  </r>
  <r>
    <s v="ORD-2024-10226"/>
    <x v="19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x v="14"/>
    <n v="0.15"/>
    <n v="5265.5969999999998"/>
    <n v="972.48700000000008"/>
    <n v="0.18468694053114967"/>
    <s v="September"/>
    <n v="2024"/>
    <s v="Clean"/>
  </r>
  <r>
    <s v="ORD-2025-10227"/>
    <x v="191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x v="45"/>
    <n v="0.1"/>
    <n v="1987.443"/>
    <n v="877.21299999999997"/>
    <n v="0.44137768982556985"/>
    <s v="October"/>
    <n v="2025"/>
    <s v="Invalid"/>
  </r>
  <r>
    <s v="ORD-2024-10228"/>
    <x v="192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x v="2"/>
    <n v="0.15"/>
    <n v="1473.2625"/>
    <n v="573.40250000000003"/>
    <n v="0.38920592901808065"/>
    <s v="July"/>
    <n v="2024"/>
    <s v="Clean"/>
  </r>
  <r>
    <s v="ORD-2024-10229"/>
    <x v="48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x v="5"/>
    <n v="0.15"/>
    <n v="2715.2145"/>
    <n v="1163.6645000000001"/>
    <n v="0.42857184948003191"/>
    <s v="April"/>
    <n v="2024"/>
    <s v="Clean"/>
  </r>
  <r>
    <s v="ORD-2025-10230"/>
    <x v="193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x v="0"/>
    <n v="0"/>
    <n v="8658.69"/>
    <n v="3122.7500000000009"/>
    <n v="0.36064924370776652"/>
    <s v="June"/>
    <n v="2025"/>
    <s v="Clean"/>
  </r>
  <r>
    <s v="ORD-2024-10231"/>
    <x v="194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x v="46"/>
    <n v="0.1"/>
    <n v="11090.376"/>
    <n v="2249.4259999999995"/>
    <n v="0.20282684734944958"/>
    <s v="May"/>
    <n v="2024"/>
    <s v="Invalid"/>
  </r>
  <r>
    <s v="ORD-2024-10232"/>
    <x v="195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x v="7"/>
    <n v="0.25"/>
    <n v="11462.744999999999"/>
    <n v="4299.204999999999"/>
    <n v="0.37505894094302888"/>
    <s v="May"/>
    <n v="2024"/>
    <s v="Clean"/>
  </r>
  <r>
    <s v="ORD-2025-10233"/>
    <x v="196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x v="0"/>
    <n v="0.25"/>
    <n v="670.11"/>
    <n v="110.53999999999996"/>
    <n v="0.16495799197146732"/>
    <s v="June"/>
    <n v="2025"/>
    <s v="Clean"/>
  </r>
  <r>
    <s v="ORD-2024-10234"/>
    <x v="197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x v="7"/>
    <n v="0"/>
    <n v="31236.720000000001"/>
    <n v="4859.0200000000004"/>
    <n v="0.15555474454424154"/>
    <s v="October"/>
    <n v="2024"/>
    <s v="Warning"/>
  </r>
  <r>
    <s v="ORD-2024-10235"/>
    <x v="19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x v="3"/>
    <n v="0.1"/>
    <n v="10964.241"/>
    <n v="1701.7710000000006"/>
    <n v="0.15521101734265058"/>
    <s v="September"/>
    <n v="2024"/>
    <s v="Clean"/>
  </r>
  <r>
    <s v="ORD-2024-10236"/>
    <x v="198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x v="3"/>
    <n v="0.05"/>
    <n v="15226.352999999999"/>
    <n v="4081.0729999999985"/>
    <n v="0.26802695300706603"/>
    <s v="November"/>
    <n v="2024"/>
    <s v="Clean"/>
  </r>
  <r>
    <s v="ORD-2024-10237"/>
    <x v="197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x v="2"/>
    <n v="0"/>
    <n v="24376.68"/>
    <n v="5843.2900000000009"/>
    <n v="0.23970819652224998"/>
    <s v="October"/>
    <n v="2024"/>
    <s v="Clean"/>
  </r>
  <r>
    <s v="ORD-2024-10238"/>
    <x v="199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x v="7"/>
    <n v="0"/>
    <n v="20972.7"/>
    <n v="7467.8200000000015"/>
    <n v="0.35607337157352181"/>
    <s v="August"/>
    <n v="2024"/>
    <s v="Clean"/>
  </r>
  <r>
    <s v="ORD-2024-10239"/>
    <x v="2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x v="1"/>
    <n v="0.55000000000000004"/>
    <n v="12615.907499999999"/>
    <n v="-6222.8425000000007"/>
    <n v="-0.4932536561480021"/>
    <s v="January"/>
    <n v="2024"/>
    <s v="Clean"/>
  </r>
  <r>
    <s v="ORD-2024-10240"/>
    <x v="178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x v="7"/>
    <n v="0.2"/>
    <n v="3136.096"/>
    <n v="856.60600000000022"/>
    <n v="0.273144061916472"/>
    <s v="September"/>
    <n v="2024"/>
    <s v="Clean"/>
  </r>
  <r>
    <s v="ORD-2024-10241"/>
    <x v="201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x v="0"/>
    <n v="0"/>
    <n v="20835.899999999998"/>
    <n v="6907.7099999999973"/>
    <n v="0.33152923559817421"/>
    <s v="December"/>
    <n v="2024"/>
    <s v="Clean"/>
  </r>
  <r>
    <s v="ORD-2025-10242"/>
    <x v="202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x v="47"/>
    <n v="0.25"/>
    <n v="1212.9000000000001"/>
    <n v="522.38000000000011"/>
    <n v="0.4306867837414462"/>
    <s v="July"/>
    <n v="2025"/>
    <s v="Invalid"/>
  </r>
  <r>
    <s v="ORD-2025-10243"/>
    <x v="203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x v="7"/>
    <n v="0.05"/>
    <n v="5697.8339999999998"/>
    <n v="1446.3339999999998"/>
    <n v="0.25383926593860051"/>
    <s v="February"/>
    <n v="2025"/>
    <s v="Clean"/>
  </r>
  <r>
    <s v="ORD-2025-10244"/>
    <x v="34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x v="5"/>
    <n v="0.1"/>
    <n v="4049.5140000000001"/>
    <n v="1540.3140000000003"/>
    <n v="0.38037008885510715"/>
    <s v="July"/>
    <n v="2025"/>
    <s v="Warning"/>
  </r>
  <r>
    <s v="ORD-2024-10245"/>
    <x v="204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x v="3"/>
    <n v="0"/>
    <n v="6131.34"/>
    <n v="2070.46"/>
    <n v="0.33768474754295147"/>
    <s v="August"/>
    <n v="2024"/>
    <s v="Clean"/>
  </r>
  <r>
    <s v="ORD-2024-10246"/>
    <x v="101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x v="0"/>
    <n v="0"/>
    <n v="9827.7899999999991"/>
    <n v="4349.5099999999993"/>
    <n v="0.44257254174132737"/>
    <s v="October"/>
    <n v="2024"/>
    <s v="Clean"/>
  </r>
  <r>
    <s v="ORD-2024-10247"/>
    <x v="205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x v="1"/>
    <n v="0.25"/>
    <n v="521.88749999999993"/>
    <n v="77.36749999999995"/>
    <n v="0.14824555100476627"/>
    <s v="May"/>
    <n v="2024"/>
    <s v="Clean"/>
  </r>
  <r>
    <s v="ORD-2024-10248"/>
    <x v="206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x v="2"/>
    <n v="0.25"/>
    <n v="14960.400000000001"/>
    <n v="2459.5600000000013"/>
    <n v="0.16440469506162944"/>
    <s v="July"/>
    <n v="2024"/>
    <s v="Clean"/>
  </r>
  <r>
    <s v="ORD-2024-10249"/>
    <x v="207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x v="48"/>
    <n v="0.15"/>
    <n v="6027.5114999999996"/>
    <n v="1143.6914999999999"/>
    <n v="0.18974522072666306"/>
    <s v="June"/>
    <n v="2024"/>
    <s v="Clean"/>
  </r>
  <r>
    <s v="ORD-2025-10250"/>
    <x v="208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x v="3"/>
    <n v="0.2"/>
    <n v="8928.9279999999999"/>
    <n v="3294.5479999999998"/>
    <n v="0.36897464062875185"/>
    <s v="August"/>
    <n v="2025"/>
    <s v="Clean"/>
  </r>
  <r>
    <s v="ORD-2024-10251"/>
    <x v="209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x v="0"/>
    <n v="0.15"/>
    <n v="14338.904999999999"/>
    <n v="2441.2549999999992"/>
    <n v="0.17025393501107647"/>
    <s v="February"/>
    <n v="2024"/>
    <s v="Clean"/>
  </r>
  <r>
    <s v="ORD-2025-10252"/>
    <x v="21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x v="5"/>
    <n v="0"/>
    <n v="6132.96"/>
    <n v="1251.8599999999997"/>
    <n v="0.20412003339333692"/>
    <s v="April"/>
    <n v="2025"/>
    <s v="Clean"/>
  </r>
  <r>
    <s v="ORD-2025-10253"/>
    <x v="211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x v="4"/>
    <n v="0.2"/>
    <n v="2329.4720000000002"/>
    <n v="725.85200000000032"/>
    <n v="0.31159507390515973"/>
    <s v="June"/>
    <n v="2025"/>
    <s v="Clean"/>
  </r>
  <r>
    <s v="ORD-2024-10254"/>
    <x v="212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x v="3"/>
    <n v="0.05"/>
    <n v="4746.9029999999993"/>
    <n v="1921.5229999999992"/>
    <n v="0.40479508428969363"/>
    <s v="September"/>
    <n v="2024"/>
    <s v="Clean"/>
  </r>
  <r>
    <s v="ORD-2025-10255"/>
    <x v="213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x v="15"/>
    <n v="0.2"/>
    <n v="5603.08"/>
    <n v="2470.56"/>
    <n v="0.44092891766671188"/>
    <s v="January"/>
    <n v="2025"/>
    <s v="Clean"/>
  </r>
  <r>
    <s v="ORD-2025-10256"/>
    <x v="214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x v="0"/>
    <n v="0"/>
    <n v="12810"/>
    <n v="3475.8799999999992"/>
    <n v="0.27134113973458229"/>
    <s v="February"/>
    <n v="2025"/>
    <s v="Clean"/>
  </r>
  <r>
    <s v="ORD-2024-10257"/>
    <x v="8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x v="49"/>
    <n v="0.05"/>
    <n v="19328.215500000002"/>
    <n v="7288.7155000000021"/>
    <n v="0.3771023507058891"/>
    <s v="November"/>
    <n v="2024"/>
    <s v="Invalid"/>
  </r>
  <r>
    <s v="ORD-2025-10258"/>
    <x v="215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x v="4"/>
    <n v="0"/>
    <n v="6474.54"/>
    <n v="1378.63"/>
    <n v="0.21293095725719513"/>
    <s v="August"/>
    <n v="2025"/>
    <s v="Clean"/>
  </r>
  <r>
    <s v="ORD-2024-10259"/>
    <x v="216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x v="1"/>
    <n v="0.25"/>
    <n v="5580.1050000000005"/>
    <n v="1273.0950000000003"/>
    <n v="0.22814893268137429"/>
    <s v="December"/>
    <n v="2024"/>
    <s v="Clean"/>
  </r>
  <r>
    <s v="ORD-2024-10260"/>
    <x v="217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x v="14"/>
    <n v="0.2"/>
    <n v="18265.088"/>
    <n v="7827.9480000000003"/>
    <n v="0.42857433810338064"/>
    <s v="June"/>
    <n v="2024"/>
    <s v="Clean"/>
  </r>
  <r>
    <s v="ORD-2025-10261"/>
    <x v="132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x v="5"/>
    <n v="0.25"/>
    <n v="15209.880000000001"/>
    <n v="4318.7300000000014"/>
    <n v="0.28394241111698454"/>
    <s v="September"/>
    <n v="2025"/>
    <s v="Clean"/>
  </r>
  <r>
    <s v="ORD-2025-10262"/>
    <x v="218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x v="0"/>
    <n v="0.2"/>
    <n v="1648.1760000000004"/>
    <n v="660.26600000000042"/>
    <n v="0.40060406170214846"/>
    <s v="June"/>
    <n v="2025"/>
    <s v="Clean"/>
  </r>
  <r>
    <s v="ORD-2025-10263"/>
    <x v="219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x v="0"/>
    <n v="0"/>
    <n v="13399.44"/>
    <n v="4818.09"/>
    <n v="0.3595739821962709"/>
    <s v="May"/>
    <n v="2025"/>
    <s v="Clean"/>
  </r>
  <r>
    <s v="ORD-2025-10264"/>
    <x v="22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x v="50"/>
    <n v="0.1"/>
    <n v="32743.844999999998"/>
    <n v="10291.794999999998"/>
    <n v="0.314312353970647"/>
    <s v="August"/>
    <n v="2025"/>
    <s v="Clean"/>
  </r>
  <r>
    <s v="ORD-2024-10265"/>
    <x v="177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x v="1"/>
    <n v="0"/>
    <n v="6012.28"/>
    <n v="2084.64"/>
    <n v="0.34673035853286938"/>
    <s v="May"/>
    <n v="2024"/>
    <s v="Clean"/>
  </r>
  <r>
    <s v="ORD-2024-10266"/>
    <x v="221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x v="14"/>
    <n v="0.15"/>
    <n v="495.0145"/>
    <n v="209.8845"/>
    <n v="0.42399667080459258"/>
    <s v="November"/>
    <n v="2024"/>
    <s v="Clean"/>
  </r>
  <r>
    <s v="ORD-2025-10267"/>
    <x v="222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x v="2"/>
    <n v="0"/>
    <n v="13017.72"/>
    <n v="2847.1499999999996"/>
    <n v="0.21871341525244051"/>
    <s v="May"/>
    <n v="2025"/>
    <s v="Clean"/>
  </r>
  <r>
    <s v="ORD-2025-10268"/>
    <x v="223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x v="51"/>
    <n v="0.25"/>
    <n v="785.40000000000009"/>
    <n v="228.18000000000006"/>
    <n v="0.29052711993888469"/>
    <s v="May"/>
    <n v="2025"/>
    <s v="Invalid"/>
  </r>
  <r>
    <s v="ORD-2025-10269"/>
    <x v="224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x v="7"/>
    <n v="0.25"/>
    <n v="3319.05"/>
    <n v="1194.4500000000003"/>
    <n v="0.35987707325891449"/>
    <s v="August"/>
    <n v="2025"/>
    <s v="Clean"/>
  </r>
  <r>
    <s v="ORD-2025-10270"/>
    <x v="225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x v="8"/>
    <n v="0"/>
    <n v="1925.86"/>
    <n v="603.9699999999998"/>
    <n v="0.31361054282242729"/>
    <s v="February"/>
    <n v="2025"/>
    <s v="Clean"/>
  </r>
  <r>
    <s v="ORD-2024-10271"/>
    <x v="2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x v="3"/>
    <n v="0"/>
    <n v="2482.3200000000002"/>
    <n v="962.11000000000013"/>
    <n v="0.38758500112797706"/>
    <s v="January"/>
    <n v="2024"/>
    <s v="Clean"/>
  </r>
  <r>
    <s v="ORD-2024-10272"/>
    <x v="226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x v="5"/>
    <n v="0"/>
    <n v="11674.25"/>
    <n v="2053.0599999999995"/>
    <n v="0.17586226095894808"/>
    <s v="December"/>
    <n v="2024"/>
    <s v="Clean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x v="0"/>
    <n v="0.1"/>
    <n v="3510.4230000000002"/>
    <n v="1318.9230000000002"/>
    <n v="0.37571625983535323"/>
    <s v="August"/>
    <n v="2024"/>
    <s v="Invalid"/>
  </r>
  <r>
    <s v="ORD-2025-10274"/>
    <x v="228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x v="7"/>
    <n v="0"/>
    <n v="22694.670000000002"/>
    <n v="7289.3100000000013"/>
    <n v="0.32119039404406413"/>
    <s v="February"/>
    <n v="2025"/>
    <s v="Clean"/>
  </r>
  <r>
    <s v="ORD-2024-10275"/>
    <x v="229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x v="52"/>
    <n v="0.15"/>
    <n v="21658.221000000001"/>
    <n v="6167.5310000000009"/>
    <n v="0.28476627881856043"/>
    <s v="July"/>
    <n v="2024"/>
    <s v="Invalid"/>
  </r>
  <r>
    <s v="ORD-2024-10276"/>
    <x v="107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x v="2"/>
    <n v="0"/>
    <n v="980.51"/>
    <n v="319.59000000000003"/>
    <n v="0.32594262169687205"/>
    <s v="February"/>
    <n v="2024"/>
    <s v="Clean"/>
  </r>
  <r>
    <s v="ORD-2024-10277"/>
    <x v="167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x v="3"/>
    <n v="-0.14000000000000001"/>
    <n v="23198.065200000005"/>
    <n v="14784.535200000004"/>
    <n v="0.63731759836591895"/>
    <s v="January"/>
    <n v="2024"/>
    <s v="Invalid"/>
  </r>
  <r>
    <s v="ORD-2025-10278"/>
    <x v="196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x v="7"/>
    <n v="0.15"/>
    <n v="1813.6704999999999"/>
    <n v="811.1004999999999"/>
    <n v="0.4472149158295291"/>
    <s v="June"/>
    <n v="2025"/>
    <s v="Clean"/>
  </r>
  <r>
    <s v="ORD-2025-10279"/>
    <x v="23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x v="53"/>
    <n v="0.05"/>
    <n v="3780.6579999999999"/>
    <n v="1632.348"/>
    <n v="0.43176293650470365"/>
    <s v="July"/>
    <n v="2025"/>
    <s v="Invalid"/>
  </r>
  <r>
    <s v="ORD-2024-10280"/>
    <x v="65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x v="3"/>
    <n v="0.05"/>
    <n v="4141.1639999999998"/>
    <n v="1386.9939999999997"/>
    <n v="0.33492853700070796"/>
    <s v="April"/>
    <n v="2024"/>
    <s v="Clean"/>
  </r>
  <r>
    <s v="ORD-2024-10281"/>
    <x v="61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x v="4"/>
    <n v="0"/>
    <n v="8943.0299999999988"/>
    <n v="3777.6499999999987"/>
    <n v="0.42241276167026154"/>
    <s v="December"/>
    <n v="2024"/>
    <s v="Clean"/>
  </r>
  <r>
    <s v="ORD-2025-10282"/>
    <x v="231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x v="8"/>
    <n v="0.2"/>
    <n v="16504.223999999998"/>
    <n v="5241.5139999999992"/>
    <n v="0.31758621308096641"/>
    <s v="July"/>
    <n v="2025"/>
    <s v="Clean"/>
  </r>
  <r>
    <s v="ORD-2024-10283"/>
    <x v="78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x v="3"/>
    <n v="0"/>
    <n v="4596"/>
    <n v="1375.67"/>
    <n v="0.29931897302001742"/>
    <s v="October"/>
    <n v="2024"/>
    <s v="Clean"/>
  </r>
  <r>
    <s v="ORD-2025-10284"/>
    <x v="232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x v="2"/>
    <n v="0"/>
    <n v="1814.01"/>
    <n v="780.54"/>
    <n v="0.43028428729720342"/>
    <s v="March"/>
    <n v="2025"/>
    <s v="Clean"/>
  </r>
  <r>
    <s v="ORD-2024-10285"/>
    <x v="44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x v="0"/>
    <n v="0"/>
    <n v="4730.76"/>
    <n v="1591.0300000000002"/>
    <n v="0.33631594077907145"/>
    <s v="December"/>
    <n v="2024"/>
    <s v="Clean"/>
  </r>
  <r>
    <s v="ORD-2025-10286"/>
    <x v="233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x v="1"/>
    <n v="0"/>
    <n v="36735.93"/>
    <n v="5915.09"/>
    <n v="0.16101647624001897"/>
    <s v="August"/>
    <n v="2025"/>
    <s v="Clean"/>
  </r>
  <r>
    <s v="ORD-2024-10287"/>
    <x v="234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x v="4"/>
    <n v="0.1"/>
    <n v="4421.3399999999992"/>
    <n v="1931.3599999999992"/>
    <n v="0.43682684435035524"/>
    <s v="February"/>
    <n v="2024"/>
    <s v="Clean"/>
  </r>
  <r>
    <s v="ORD-2024-10288"/>
    <x v="83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x v="54"/>
    <n v="0.15"/>
    <n v="6516.9329999999991"/>
    <n v="2005.3929999999991"/>
    <n v="0.30772036477895343"/>
    <s v="September"/>
    <n v="2024"/>
    <s v="Invalid"/>
  </r>
  <r>
    <s v="ORD-2024-10289"/>
    <x v="96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x v="7"/>
    <n v="0.15"/>
    <n v="7411.829999999999"/>
    <n v="2507.1999999999989"/>
    <n v="0.3382700358750807"/>
    <s v="June"/>
    <n v="2024"/>
    <s v="Clean"/>
  </r>
  <r>
    <s v="ORD-2025-10290"/>
    <x v="235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x v="14"/>
    <n v="0.05"/>
    <n v="8258.7109999999993"/>
    <n v="1239.7409999999991"/>
    <n v="0.15011313508851432"/>
    <s v="June"/>
    <n v="2025"/>
    <s v="Clean"/>
  </r>
  <r>
    <s v="ORD-2025-10291"/>
    <x v="66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x v="5"/>
    <n v="0.1"/>
    <n v="1658.3670000000002"/>
    <n v="687.24700000000018"/>
    <n v="0.41441188832146331"/>
    <s v="August"/>
    <n v="2025"/>
    <s v="Clean"/>
  </r>
  <r>
    <s v="ORD-2024-10292"/>
    <x v="236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x v="1"/>
    <n v="0.25"/>
    <n v="9685.98"/>
    <n v="1955.9399999999996"/>
    <n v="0.20193516815025425"/>
    <s v="April"/>
    <n v="2024"/>
    <s v="Clean"/>
  </r>
  <r>
    <s v="ORD-2025-10293"/>
    <x v="237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x v="4"/>
    <n v="0"/>
    <n v="33740.549999999996"/>
    <n v="9118.6599999999962"/>
    <n v="0.2702581908119458"/>
    <s v="February"/>
    <n v="2025"/>
    <s v="Clean"/>
  </r>
  <r>
    <s v="ORD-2024-10294"/>
    <x v="238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x v="55"/>
    <n v="0.65"/>
    <n v="3081.0569999999998"/>
    <n v="-3459.9830000000002"/>
    <n v="-1.1229857156164267"/>
    <s v="March"/>
    <n v="2024"/>
    <s v="Clean"/>
  </r>
  <r>
    <s v="ORD-2025-10295"/>
    <x v="73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x v="0"/>
    <n v="0.25"/>
    <n v="18716.985000000001"/>
    <n v="6434.5550000000003"/>
    <n v="0.34378159730319813"/>
    <s v="July"/>
    <n v="2025"/>
    <s v="Clean"/>
  </r>
  <r>
    <s v="ORD-2025-10296"/>
    <x v="211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x v="4"/>
    <n v="0.1"/>
    <n v="9385.3350000000009"/>
    <n v="3556.795000000001"/>
    <n v="0.37897368607513748"/>
    <s v="June"/>
    <n v="2025"/>
    <s v="Clean"/>
  </r>
  <r>
    <s v="ORD-2025-10297"/>
    <x v="239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x v="8"/>
    <n v="0.15"/>
    <n v="17826.591"/>
    <n v="6971.241"/>
    <n v="0.39105855965394615"/>
    <s v="May"/>
    <n v="2025"/>
    <s v="Clean"/>
  </r>
  <r>
    <s v="ORD-2024-10298"/>
    <x v="98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x v="56"/>
    <n v="0.15"/>
    <n v="5966.5920000000006"/>
    <n v="1971.8720000000008"/>
    <n v="0.33048547646629778"/>
    <s v="October"/>
    <n v="2024"/>
    <s v="Invalid"/>
  </r>
  <r>
    <s v="ORD-2025-10299"/>
    <x v="85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x v="4"/>
    <n v="0.2"/>
    <n v="1951.5440000000003"/>
    <n v="341.59400000000028"/>
    <n v="0.17503781621116421"/>
    <s v="January"/>
    <n v="2025"/>
    <s v="Clean"/>
  </r>
  <r>
    <s v="ORD-2024-10300"/>
    <x v="24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x v="57"/>
    <n v="0.1"/>
    <n v="10830.015000000001"/>
    <n v="3774.7050000000008"/>
    <n v="0.34854106850267524"/>
    <s v="June"/>
    <n v="2024"/>
    <s v="Clean"/>
  </r>
  <r>
    <s v="ORD-2024-10301"/>
    <x v="241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x v="14"/>
    <n v="0.1"/>
    <n v="31539.293999999998"/>
    <n v="9439.1539999999986"/>
    <n v="0.29928234918638313"/>
    <s v="April"/>
    <n v="2024"/>
    <s v="Clean"/>
  </r>
  <r>
    <s v="ORD-2025-10302"/>
    <x v="223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x v="11"/>
    <n v="0.05"/>
    <n v="6285.6179999999995"/>
    <n v="2580.2379999999994"/>
    <n v="0.41049869718458865"/>
    <s v="May"/>
    <n v="2025"/>
    <s v="Invalid"/>
  </r>
  <r>
    <s v="ORD-2025-10303"/>
    <x v="21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x v="58"/>
    <n v="0.25"/>
    <n v="4054.92"/>
    <n v="1630.0900000000001"/>
    <n v="0.40200299882611745"/>
    <s v="April"/>
    <n v="2025"/>
    <s v="Clean"/>
  </r>
  <r>
    <s v="ORD-2024-10304"/>
    <x v="164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x v="1"/>
    <n v="0.1"/>
    <n v="2363.652"/>
    <n v="487.55200000000013"/>
    <n v="0.20627063544041174"/>
    <s v="June"/>
    <n v="2024"/>
    <s v="Clean"/>
  </r>
  <r>
    <s v="ORD-2024-10305"/>
    <x v="242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x v="2"/>
    <n v="0.1"/>
    <n v="12976.470000000001"/>
    <n v="2956.4900000000016"/>
    <n v="0.22783468847845378"/>
    <s v="March"/>
    <n v="2024"/>
    <s v="Clean"/>
  </r>
  <r>
    <s v="ORD-2024-10306"/>
    <x v="243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x v="3"/>
    <n v="0.55000000000000004"/>
    <n v="7480.9080000000004"/>
    <n v="-2371.0019999999995"/>
    <n v="-0.31694040349112695"/>
    <s v="May"/>
    <n v="2024"/>
    <s v="Clean"/>
  </r>
  <r>
    <s v="ORD-2025-10307"/>
    <x v="143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x v="4"/>
    <n v="0"/>
    <n v="14692.44"/>
    <n v="4610.25"/>
    <n v="0.31378382351740075"/>
    <s v="February"/>
    <n v="2025"/>
    <s v="Clean"/>
  </r>
  <r>
    <s v="ORD-2025-10308"/>
    <x v="93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x v="2"/>
    <n v="0.2"/>
    <n v="29469.888000000003"/>
    <n v="10534.378000000004"/>
    <n v="0.3574624375905332"/>
    <s v="July"/>
    <n v="2025"/>
    <s v="Clean"/>
  </r>
  <r>
    <s v="ORD-2025-10309"/>
    <x v="244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x v="0"/>
    <n v="0.2"/>
    <n v="2341.0240000000003"/>
    <n v="775.53400000000033"/>
    <n v="0.33127981601213835"/>
    <s v="June"/>
    <n v="2025"/>
    <s v="Clean"/>
  </r>
  <r>
    <s v="ORD-2024-10310"/>
    <x v="56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x v="8"/>
    <n v="0.1"/>
    <n v="12982.599"/>
    <n v="5736.2390000000005"/>
    <n v="0.441840574448922"/>
    <s v="July"/>
    <n v="2024"/>
    <s v="Clean"/>
  </r>
  <r>
    <s v="ORD-2024-10311"/>
    <x v="245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x v="59"/>
    <n v="0"/>
    <n v="16274"/>
    <n v="6849.75"/>
    <n v="0.42090143787636719"/>
    <s v="April"/>
    <n v="2024"/>
    <s v="Clean"/>
  </r>
  <r>
    <s v="ORD-2024-10312"/>
    <x v="246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x v="60"/>
    <n v="0.1"/>
    <n v="2493.1799999999998"/>
    <n v="729.17999999999984"/>
    <n v="0.29246985777200196"/>
    <s v="April"/>
    <n v="2024"/>
    <s v="Invalid"/>
  </r>
  <r>
    <s v="ORD-2024-10313"/>
    <x v="247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x v="61"/>
    <n v="0"/>
    <n v="20917.919999999998"/>
    <n v="10870.589999999998"/>
    <n v="0.5196783427797792"/>
    <s v="July"/>
    <n v="2024"/>
    <s v="Invalid"/>
  </r>
  <r>
    <s v="ORD-2025-10314"/>
    <x v="51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x v="3"/>
    <n v="0.25"/>
    <n v="12488.579999999998"/>
    <n v="1771.1799999999985"/>
    <n v="0.14182397037933847"/>
    <s v="May"/>
    <n v="2025"/>
    <s v="Clean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x v="8"/>
    <n v="0.15"/>
    <n v="6485.3639999999996"/>
    <n v="1109.1939999999995"/>
    <n v="0.17103033846673826"/>
    <s v="May"/>
    <n v="2025"/>
    <s v="Invalid"/>
  </r>
  <r>
    <s v="ORD-2024-10316"/>
    <x v="248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x v="0"/>
    <n v="0.05"/>
    <n v="29500.920000000002"/>
    <n v="11511.240000000002"/>
    <n v="0.39019935649464493"/>
    <s v="July"/>
    <n v="2024"/>
    <s v="Clean"/>
  </r>
  <r>
    <s v="ORD-2024-10317"/>
    <x v="249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x v="8"/>
    <n v="0.2"/>
    <n v="3116.0480000000002"/>
    <n v="1159.4180000000001"/>
    <n v="0.37207963420332424"/>
    <s v="February"/>
    <n v="2024"/>
    <s v="Clean"/>
  </r>
  <r>
    <s v="ORD-2025-10318"/>
    <x v="4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x v="0"/>
    <n v="0.15"/>
    <n v="22926.820499999998"/>
    <n v="8305.2304999999978"/>
    <n v="0.36224955396671765"/>
    <s v="August"/>
    <n v="2025"/>
    <s v="Clean"/>
  </r>
  <r>
    <s v="ORD-2024-10319"/>
    <x v="25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x v="1"/>
    <n v="0.1"/>
    <n v="11203.542000000001"/>
    <n v="2750.612000000001"/>
    <n v="0.24551271374713468"/>
    <s v="April"/>
    <n v="2024"/>
    <s v="Clean"/>
  </r>
  <r>
    <s v="ORD-2024-10320"/>
    <x v="251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x v="5"/>
    <n v="0"/>
    <n v="270.27999999999997"/>
    <n v="113.93999999999997"/>
    <n v="0.42156282373834536"/>
    <s v="August"/>
    <n v="2024"/>
    <s v="Clean"/>
  </r>
  <r>
    <s v="ORD-2024-10321"/>
    <x v="252"/>
    <d v="2024-12-06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x v="8"/>
    <n v="0.7"/>
    <n v="788.52600000000018"/>
    <n v="-753.01399999999978"/>
    <n v="-0.95496407220560842"/>
    <s v="December"/>
    <n v="2024"/>
    <s v="Clean"/>
  </r>
  <r>
    <s v="ORD-2024-10322"/>
    <x v="164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x v="2"/>
    <n v="0"/>
    <n v="2699.28"/>
    <n v="939.52000000000021"/>
    <n v="0.34806318722029583"/>
    <s v="June"/>
    <n v="2024"/>
    <s v="Clean"/>
  </r>
  <r>
    <s v="ORD-2024-10323"/>
    <x v="253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x v="62"/>
    <n v="0.15"/>
    <n v="6984.3480000000009"/>
    <n v="2960.7180000000008"/>
    <n v="0.42390757161584736"/>
    <s v="November"/>
    <n v="2024"/>
    <s v="Clean"/>
  </r>
  <r>
    <s v="ORD-2024-10324"/>
    <x v="254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x v="5"/>
    <n v="0.15"/>
    <n v="10185.669"/>
    <n v="3706.3589999999995"/>
    <n v="0.36387978050337189"/>
    <s v="February"/>
    <n v="2024"/>
    <s v="Clean"/>
  </r>
  <r>
    <s v="ORD-2025-10325"/>
    <x v="255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x v="63"/>
    <n v="0.15"/>
    <n v="1655.6980000000001"/>
    <n v="300.89800000000014"/>
    <n v="0.1817348332848141"/>
    <s v="July"/>
    <n v="2025"/>
    <s v="Invalid"/>
  </r>
  <r>
    <s v="ORD-2025-10326"/>
    <x v="256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x v="0"/>
    <n v="0.15"/>
    <n v="15602.6"/>
    <n v="3694.08"/>
    <n v="0.236760539910015"/>
    <s v="September"/>
    <n v="2025"/>
    <s v="Clean"/>
  </r>
  <r>
    <s v="ORD-2025-10327"/>
    <x v="166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x v="7"/>
    <n v="0.05"/>
    <n v="15138.487499999999"/>
    <n v="3902.7674999999999"/>
    <n v="0.25780432160082045"/>
    <s v="July"/>
    <n v="2025"/>
    <s v="Clean"/>
  </r>
  <r>
    <s v="ORD-2024-10328"/>
    <x v="257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x v="4"/>
    <n v="0.2"/>
    <n v="4402.92"/>
    <n v="1408.98"/>
    <n v="0.32001035676323897"/>
    <s v="July"/>
    <n v="2024"/>
    <s v="Clean"/>
  </r>
  <r>
    <s v="ORD-2025-10329"/>
    <x v="258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x v="0"/>
    <n v="0"/>
    <n v="18604.079999999998"/>
    <n v="2769.7799999999988"/>
    <n v="0.1488802456235406"/>
    <s v="May"/>
    <n v="2025"/>
    <s v="Clean"/>
  </r>
  <r>
    <s v="ORD-2025-10330"/>
    <x v="259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x v="0"/>
    <n v="0.05"/>
    <n v="15401.513999999999"/>
    <n v="6751.0939999999991"/>
    <n v="0.43833963336331738"/>
    <s v="May"/>
    <n v="2025"/>
    <s v="Clean"/>
  </r>
  <r>
    <s v="ORD-2024-10331"/>
    <x v="177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x v="14"/>
    <n v="0"/>
    <n v="783.09"/>
    <n v="279.20000000000005"/>
    <n v="0.3565362857398256"/>
    <s v="May"/>
    <n v="2024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x v="64"/>
    <n v="0"/>
    <n v="10742.64"/>
    <n v="4265.2699999999995"/>
    <n v="0.39704113700170535"/>
    <s v="April"/>
    <n v="2024"/>
    <s v="Invalid"/>
  </r>
  <r>
    <s v="ORD-2025-10333"/>
    <x v="261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x v="3"/>
    <n v="0"/>
    <n v="7823.92"/>
    <n v="1789.29"/>
    <n v="0.22869482305545047"/>
    <s v="May"/>
    <n v="2025"/>
    <s v="Clean"/>
  </r>
  <r>
    <s v="ORD-2025-10334"/>
    <x v="262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x v="1"/>
    <n v="0"/>
    <n v="2936.1"/>
    <n v="1013"/>
    <n v="0.34501549674738602"/>
    <s v="June"/>
    <n v="2025"/>
    <s v="Warning"/>
  </r>
  <r>
    <s v="ORD-2024-10335"/>
    <x v="212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x v="1"/>
    <n v="0.25"/>
    <n v="12969.922500000001"/>
    <n v="3571.4625000000015"/>
    <n v="0.27536498386941027"/>
    <s v="September"/>
    <n v="2024"/>
    <s v="Clean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x v="8"/>
    <n v="0.1"/>
    <n v="11581.299000000001"/>
    <n v="4751.8690000000006"/>
    <n v="0.41030535521101735"/>
    <s v="June"/>
    <n v="2025"/>
    <s v="Invalid"/>
  </r>
  <r>
    <s v="ORD-2024-10337"/>
    <x v="18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x v="5"/>
    <n v="0"/>
    <n v="15940.56"/>
    <n v="3593.41"/>
    <n v="0.2254255810335396"/>
    <s v="March"/>
    <n v="2024"/>
    <s v="Clean"/>
  </r>
  <r>
    <s v="ORD-2024-10338"/>
    <x v="264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x v="0"/>
    <n v="0"/>
    <n v="7090.4400000000005"/>
    <n v="1418.17"/>
    <n v="0.20001156486762456"/>
    <s v="August"/>
    <n v="2024"/>
    <s v="Clean"/>
  </r>
  <r>
    <s v="ORD-2024-10339"/>
    <x v="264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x v="65"/>
    <n v="0.25"/>
    <n v="26414.159999999996"/>
    <n v="4591.6299999999974"/>
    <n v="0.17383214154832097"/>
    <s v="August"/>
    <n v="2024"/>
    <s v="Clean"/>
  </r>
  <r>
    <s v="ORD-2025-10340"/>
    <x v="143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x v="8"/>
    <n v="0.2"/>
    <n v="20900.864000000001"/>
    <n v="8387.724000000002"/>
    <n v="0.40130991714026759"/>
    <s v="February"/>
    <n v="2025"/>
    <s v="Clean"/>
  </r>
  <r>
    <s v="ORD-2024-10341"/>
    <x v="265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x v="14"/>
    <n v="0.1"/>
    <n v="18261.36"/>
    <n v="6861.42"/>
    <n v="0.3757343374206521"/>
    <s v="January"/>
    <n v="2024"/>
    <s v="Clean"/>
  </r>
  <r>
    <s v="ORD-2025-10342"/>
    <x v="266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x v="3"/>
    <n v="0.05"/>
    <n v="7524.6269999999995"/>
    <n v="1295.0269999999991"/>
    <n v="0.17210514222166751"/>
    <s v="September"/>
    <n v="2025"/>
    <s v="Clean"/>
  </r>
  <r>
    <s v="ORD-2025-10343"/>
    <x v="139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x v="66"/>
    <n v="0"/>
    <n v="12231.36"/>
    <n v="3464.4600000000009"/>
    <n v="0.28324405462679547"/>
    <s v="July"/>
    <n v="2025"/>
    <s v="Invalid"/>
  </r>
  <r>
    <s v="ORD-2025-10344"/>
    <x v="267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x v="1"/>
    <n v="0.1"/>
    <n v="31079.7"/>
    <n v="13321.45"/>
    <n v="0.4286222196481948"/>
    <s v="October"/>
    <n v="2025"/>
    <s v="Clean"/>
  </r>
  <r>
    <s v="ORD-2024-10345"/>
    <x v="71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x v="7"/>
    <n v="0"/>
    <n v="31107.420000000002"/>
    <n v="10960.760000000002"/>
    <n v="0.3523519468988428"/>
    <s v="November"/>
    <n v="2024"/>
    <s v="Clean"/>
  </r>
  <r>
    <s v="ORD-2024-10346"/>
    <x v="268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x v="14"/>
    <n v="0"/>
    <n v="5530.6"/>
    <n v="1077.4900000000007"/>
    <n v="0.19482334647235391"/>
    <s v="September"/>
    <n v="2024"/>
    <s v="Clean"/>
  </r>
  <r>
    <s v="ORD-2025-10347"/>
    <x v="166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x v="0"/>
    <n v="0.2"/>
    <n v="7715.8080000000009"/>
    <n v="3457.3880000000008"/>
    <n v="0.4480915025360922"/>
    <s v="July"/>
    <n v="2025"/>
    <s v="Clean"/>
  </r>
  <r>
    <s v="ORD-2024-10348"/>
    <x v="2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x v="67"/>
    <n v="0.2"/>
    <n v="11925.96"/>
    <n v="1822.4499999999989"/>
    <n v="0.15281369382422874"/>
    <s v="January"/>
    <n v="2024"/>
    <s v="Clean"/>
  </r>
  <r>
    <s v="ORD-2024-10349"/>
    <x v="207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x v="1"/>
    <n v="0.25"/>
    <n v="19306.755000000005"/>
    <n v="4864.3750000000055"/>
    <n v="0.25195197225012717"/>
    <s v="June"/>
    <n v="2024"/>
    <s v="Clean"/>
  </r>
  <r>
    <s v="ORD-2025-10350"/>
    <x v="74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x v="8"/>
    <n v="0.25"/>
    <n v="19355.962500000001"/>
    <n v="4343.5125000000007"/>
    <n v="0.22440178317146461"/>
    <s v="September"/>
    <n v="2025"/>
    <s v="Clean"/>
  </r>
  <r>
    <s v="ORD-2024-10351"/>
    <x v="8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x v="68"/>
    <n v="0.1"/>
    <n v="11914.344000000001"/>
    <n v="2143.1040000000012"/>
    <n v="0.17987595456367561"/>
    <s v="July"/>
    <n v="2024"/>
    <s v="Invalid"/>
  </r>
  <r>
    <s v="ORD-2025-10352"/>
    <x v="269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x v="5"/>
    <n v="0.25"/>
    <n v="3237.4800000000005"/>
    <n v="1119.1400000000003"/>
    <n v="0.34568244437031276"/>
    <s v="May"/>
    <n v="2025"/>
    <s v="Clean"/>
  </r>
  <r>
    <s v="ORD-2025-10353"/>
    <x v="233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x v="8"/>
    <n v="0.25"/>
    <n v="10734.75"/>
    <n v="4259.0200000000004"/>
    <n v="0.39675073942103917"/>
    <s v="August"/>
    <n v="2025"/>
    <s v="Clean"/>
  </r>
  <r>
    <s v="ORD-2025-10354"/>
    <x v="27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x v="0"/>
    <n v="0.2"/>
    <n v="10308.024000000001"/>
    <n v="4485.7140000000009"/>
    <n v="0.4351672056642476"/>
    <s v="February"/>
    <n v="2025"/>
    <s v="Clean"/>
  </r>
  <r>
    <s v="ORD-2024-10355"/>
    <x v="14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x v="5"/>
    <n v="-0.06"/>
    <n v="21285.520800000002"/>
    <n v="8376.6808000000019"/>
    <n v="0.39353891683965753"/>
    <s v="December"/>
    <n v="2024"/>
    <s v="Invalid"/>
  </r>
  <r>
    <s v="ORD-2024-10356"/>
    <x v="271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x v="69"/>
    <n v="0"/>
    <n v="16017.4"/>
    <n v="6459.6"/>
    <n v="0.40328642601171227"/>
    <s v="December"/>
    <n v="2024"/>
    <s v="Invalid"/>
  </r>
  <r>
    <s v="ORD-2025-10357"/>
    <x v="102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x v="8"/>
    <n v="0.2"/>
    <n v="2486.8000000000002"/>
    <n v="355.07000000000016"/>
    <n v="0.1427818883705968"/>
    <s v="June"/>
    <n v="2025"/>
    <s v="Clean"/>
  </r>
  <r>
    <s v="ORD-2025-10358"/>
    <x v="2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x v="14"/>
    <n v="0"/>
    <n v="4369.04"/>
    <n v="652.15999999999985"/>
    <n v="0.14926848918755603"/>
    <s v="January"/>
    <n v="2025"/>
    <s v="Clean"/>
  </r>
  <r>
    <s v="ORD-2025-10359"/>
    <x v="215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x v="49"/>
    <n v="0.05"/>
    <n v="5956.12"/>
    <n v="1576.9399999999996"/>
    <n v="0.26475960860425907"/>
    <s v="August"/>
    <n v="2025"/>
    <s v="Invalid"/>
  </r>
  <r>
    <s v="ORD-2024-10360"/>
    <x v="251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x v="3"/>
    <n v="0.1"/>
    <n v="4997.3760000000002"/>
    <n v="2025.9860000000003"/>
    <n v="0.40540995914656014"/>
    <s v="August"/>
    <n v="2024"/>
    <s v="Clean"/>
  </r>
  <r>
    <s v="ORD-2024-10361"/>
    <x v="35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x v="4"/>
    <n v="0.2"/>
    <n v="17669.400000000001"/>
    <n v="3950.630000000001"/>
    <n v="0.2235859734908939"/>
    <s v="June"/>
    <n v="2024"/>
    <s v="Clean"/>
  </r>
  <r>
    <s v="ORD-2025-10362"/>
    <x v="182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x v="70"/>
    <n v="0.05"/>
    <n v="35615.709000000003"/>
    <n v="15225.999000000003"/>
    <n v="0.42750795723314122"/>
    <s v="January"/>
    <n v="2025"/>
    <s v="Clean"/>
  </r>
  <r>
    <s v="ORD-2024-10363"/>
    <x v="204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x v="8"/>
    <n v="0.05"/>
    <n v="1866.4079999999999"/>
    <n v="289.91799999999989"/>
    <n v="0.15533473924243782"/>
    <s v="August"/>
    <n v="2024"/>
    <s v="Clean"/>
  </r>
  <r>
    <s v="ORD-2025-10364"/>
    <x v="272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x v="1"/>
    <n v="0.25"/>
    <n v="6867.6374999999989"/>
    <n v="1662.2774999999992"/>
    <n v="0.24204502640100028"/>
    <s v="July"/>
    <n v="2025"/>
    <s v="Clean"/>
  </r>
  <r>
    <s v="ORD-2025-10365"/>
    <x v="273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x v="4"/>
    <n v="0"/>
    <n v="6195.75"/>
    <n v="2228.73"/>
    <n v="0.35971916232901585"/>
    <s v="March"/>
    <n v="2025"/>
    <s v="Clean"/>
  </r>
  <r>
    <s v="ORD-2024-10366"/>
    <x v="274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x v="0"/>
    <n v="0"/>
    <n v="13651.2"/>
    <n v="3531.59"/>
    <n v="0.2587017991092358"/>
    <s v="June"/>
    <n v="2024"/>
    <s v="Warning"/>
  </r>
  <r>
    <s v="ORD-2025-10367"/>
    <x v="275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x v="0"/>
    <n v="0"/>
    <n v="8836.56"/>
    <n v="2968.8099999999995"/>
    <n v="0.33596897435201023"/>
    <s v="January"/>
    <n v="2025"/>
    <s v="Clean"/>
  </r>
  <r>
    <s v="ORD-2024-10368"/>
    <x v="153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x v="3"/>
    <n v="0.15"/>
    <n v="19456.958999999999"/>
    <n v="4936.8989999999994"/>
    <n v="0.25373435797443988"/>
    <s v="March"/>
    <n v="2024"/>
    <s v="Clean"/>
  </r>
  <r>
    <s v="ORD-2025-10369"/>
    <x v="276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x v="7"/>
    <n v="0.05"/>
    <n v="2079.2745"/>
    <n v="567.10449999999992"/>
    <n v="0.27274152595051782"/>
    <s v="June"/>
    <n v="2025"/>
    <s v="Clean"/>
  </r>
  <r>
    <s v="ORD-2025-10370"/>
    <x v="85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x v="2"/>
    <n v="0.15"/>
    <n v="8945.6804999999986"/>
    <n v="2205.3304999999982"/>
    <n v="0.24652462157574245"/>
    <s v="January"/>
    <n v="2025"/>
    <s v="Clean"/>
  </r>
  <r>
    <s v="ORD-2024-10371"/>
    <x v="99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x v="0"/>
    <n v="0.2"/>
    <n v="13069.336000000001"/>
    <n v="4300.746000000001"/>
    <n v="0.32907149988339124"/>
    <s v="August"/>
    <n v="2024"/>
    <s v="Clean"/>
  </r>
  <r>
    <s v="ORD-2024-10372"/>
    <x v="167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x v="8"/>
    <n v="0"/>
    <n v="6156.36"/>
    <n v="3174.4199999999996"/>
    <n v="0.51563261407714944"/>
    <s v="January"/>
    <n v="2024"/>
    <s v="Warning"/>
  </r>
  <r>
    <s v="ORD-2025-10373"/>
    <x v="277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x v="8"/>
    <n v="0"/>
    <n v="7651.7999999999993"/>
    <n v="2480.0199999999995"/>
    <n v="0.32410935988917638"/>
    <s v="August"/>
    <n v="2025"/>
    <s v="Clean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x v="7"/>
    <n v="0"/>
    <n v="10068.120000000001"/>
    <n v="1472.75"/>
    <n v="0.14627855051389932"/>
    <s v="April"/>
    <n v="2025"/>
    <s v="Invalid"/>
  </r>
  <r>
    <s v="ORD-2025-10375"/>
    <x v="7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x v="3"/>
    <n v="0"/>
    <n v="14359.5"/>
    <n v="6241.79"/>
    <n v="0.43468017688638183"/>
    <s v="February"/>
    <n v="2025"/>
    <s v="Clean"/>
  </r>
  <r>
    <s v="ORD-2024-10376"/>
    <x v="279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x v="5"/>
    <n v="0.25"/>
    <n v="2624.8724999999999"/>
    <n v="370.99249999999984"/>
    <n v="0.14133734114704613"/>
    <s v="December"/>
    <n v="2024"/>
    <s v="Clean"/>
  </r>
  <r>
    <s v="ORD-2024-10377"/>
    <x v="28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x v="8"/>
    <n v="0.2"/>
    <n v="8854.9440000000013"/>
    <n v="1420.9940000000015"/>
    <n v="0.1604746455765278"/>
    <s v="December"/>
    <n v="2024"/>
    <s v="Clean"/>
  </r>
  <r>
    <s v="ORD-2025-10378"/>
    <x v="239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x v="0"/>
    <n v="0"/>
    <n v="2564.7399999999998"/>
    <n v="810.15999999999985"/>
    <n v="0.31588387126960232"/>
    <s v="May"/>
    <n v="2025"/>
    <s v="Clean"/>
  </r>
  <r>
    <s v="ORD-2025-10379"/>
    <x v="281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x v="7"/>
    <n v="0"/>
    <n v="7821.22"/>
    <n v="2826.76"/>
    <n v="0.36142187535959863"/>
    <s v="May"/>
    <n v="2025"/>
    <s v="Clean"/>
  </r>
  <r>
    <s v="ORD-2024-10380"/>
    <x v="282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x v="5"/>
    <n v="0"/>
    <n v="7956.76"/>
    <n v="3157.2200000000003"/>
    <n v="0.39679718880549369"/>
    <s v="September"/>
    <n v="2024"/>
    <s v="Warning"/>
  </r>
  <r>
    <s v="ORD-2024-10381"/>
    <x v="245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x v="2"/>
    <n v="0.25"/>
    <n v="8384.4375"/>
    <n v="3618.4775"/>
    <n v="0.43157069272685256"/>
    <s v="April"/>
    <n v="2024"/>
    <s v="Clean"/>
  </r>
  <r>
    <s v="ORD-2025-10382"/>
    <x v="283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x v="5"/>
    <n v="0.05"/>
    <n v="16671.169999999998"/>
    <n v="5837.9799999999977"/>
    <n v="0.35018418023450054"/>
    <s v="September"/>
    <n v="2025"/>
    <s v="Clean"/>
  </r>
  <r>
    <s v="ORD-2025-10383"/>
    <x v="284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x v="5"/>
    <n v="0.2"/>
    <n v="10468.440000000002"/>
    <n v="2068.5700000000015"/>
    <n v="0.19760059760575607"/>
    <s v="March"/>
    <n v="2025"/>
    <s v="Clean"/>
  </r>
  <r>
    <s v="ORD-2025-10384"/>
    <x v="193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x v="2"/>
    <n v="0"/>
    <n v="4485.5"/>
    <n v="1353.6399999999999"/>
    <n v="0.30178129528480657"/>
    <s v="June"/>
    <n v="2025"/>
    <s v="Clean"/>
  </r>
  <r>
    <s v="ORD-2024-10385"/>
    <x v="153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x v="1"/>
    <n v="0.25"/>
    <n v="2822.1000000000004"/>
    <n v="1197.5300000000004"/>
    <n v="0.42434003047376079"/>
    <s v="March"/>
    <n v="2024"/>
    <s v="Clean"/>
  </r>
  <r>
    <s v="ORD-2025-10386"/>
    <x v="156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x v="0"/>
    <n v="0.1"/>
    <n v="1975.104"/>
    <n v="859.75400000000013"/>
    <n v="0.4352955591199249"/>
    <s v="June"/>
    <n v="2025"/>
    <s v="Clean"/>
  </r>
  <r>
    <s v="ORD-2025-10387"/>
    <x v="285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x v="8"/>
    <n v="0.1"/>
    <n v="20063.952000000001"/>
    <n v="5700.5720000000019"/>
    <n v="0.2841200975759911"/>
    <s v="February"/>
    <n v="2025"/>
    <s v="Clean"/>
  </r>
  <r>
    <s v="ORD-2025-10388"/>
    <x v="286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x v="71"/>
    <n v="0"/>
    <n v="1764.3000000000002"/>
    <n v="431.81000000000017"/>
    <n v="0.24474862551720236"/>
    <s v="October"/>
    <n v="2025"/>
    <s v="Invalid"/>
  </r>
  <r>
    <s v="ORD-2024-10389"/>
    <x v="287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x v="1"/>
    <n v="0"/>
    <n v="9385.77"/>
    <n v="2513.3300000000008"/>
    <n v="0.26778090662779941"/>
    <s v="May"/>
    <n v="2024"/>
    <s v="Clean"/>
  </r>
  <r>
    <s v="ORD-2024-10390"/>
    <x v="236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x v="14"/>
    <n v="0.2"/>
    <n v="7750.1600000000008"/>
    <n v="2315.8600000000006"/>
    <n v="0.29881447608823564"/>
    <s v="April"/>
    <n v="2024"/>
    <s v="Clean"/>
  </r>
  <r>
    <s v="ORD-2024-10391"/>
    <x v="288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x v="1"/>
    <n v="0.2"/>
    <n v="6135.232"/>
    <n v="2695.442"/>
    <n v="0.43933823529411764"/>
    <s v="November"/>
    <n v="2024"/>
    <s v="Clean"/>
  </r>
  <r>
    <s v="ORD-2025-10392"/>
    <x v="289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x v="7"/>
    <n v="0"/>
    <n v="714.43"/>
    <n v="148.9899999999999"/>
    <n v="0.20854387413742412"/>
    <s v="February"/>
    <n v="2025"/>
    <s v="Clean"/>
  </r>
  <r>
    <s v="ORD-2024-10393"/>
    <x v="29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x v="4"/>
    <n v="0"/>
    <n v="36477.090000000004"/>
    <n v="11951.610000000004"/>
    <n v="0.32764702447481425"/>
    <s v="February"/>
    <n v="2024"/>
    <s v="Clean"/>
  </r>
  <r>
    <s v="ORD-2024-10394"/>
    <x v="204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x v="0"/>
    <n v="0.05"/>
    <n v="3680.1289999999999"/>
    <n v="712.66899999999987"/>
    <n v="0.19365326595888346"/>
    <s v="August"/>
    <n v="2024"/>
    <s v="Clean"/>
  </r>
  <r>
    <s v="ORD-2024-10395"/>
    <x v="23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x v="25"/>
    <n v="0"/>
    <n v="27616.47"/>
    <n v="6391.2100000000028"/>
    <n v="0.23142747787823725"/>
    <s v="March"/>
    <n v="2024"/>
    <s v="Clean"/>
  </r>
  <r>
    <s v="ORD-2024-10396"/>
    <x v="291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x v="3"/>
    <n v="0.05"/>
    <n v="5731.7014999999992"/>
    <n v="1616.1414999999988"/>
    <n v="0.28196539893084088"/>
    <s v="June"/>
    <n v="2024"/>
    <s v="Clean"/>
  </r>
  <r>
    <s v="ORD-2025-10397"/>
    <x v="292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x v="14"/>
    <n v="0.05"/>
    <n v="1213.587"/>
    <n v="257.36699999999996"/>
    <n v="0.21207132245154239"/>
    <s v="April"/>
    <n v="2025"/>
    <s v="Clean"/>
  </r>
  <r>
    <s v="ORD-2025-10398"/>
    <x v="293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x v="3"/>
    <n v="0"/>
    <n v="3463.76"/>
    <n v="1320.0200000000004"/>
    <n v="0.38109453310852959"/>
    <s v="June"/>
    <n v="2025"/>
    <s v="Clean"/>
  </r>
  <r>
    <s v="ORD-2024-10399"/>
    <x v="43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x v="2"/>
    <n v="0.2"/>
    <n v="2021.8400000000001"/>
    <n v="666.62000000000012"/>
    <n v="0.32970957147944452"/>
    <s v="July"/>
    <n v="2024"/>
    <s v="Clean"/>
  </r>
  <r>
    <s v="ORD-2025-10400"/>
    <x v="294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x v="1"/>
    <n v="0.25"/>
    <n v="3268.875"/>
    <n v="1275.135"/>
    <n v="0.39008374440747962"/>
    <s v="April"/>
    <n v="2025"/>
    <s v="Clean"/>
  </r>
  <r>
    <s v="ORD-2025-10401"/>
    <x v="295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x v="1"/>
    <n v="-0.1"/>
    <n v="6761.2930000000006"/>
    <n v="1883.9130000000005"/>
    <n v="0.27863206046535777"/>
    <s v="June"/>
    <n v="2025"/>
    <s v="Invalid"/>
  </r>
  <r>
    <s v="ORD-2025-10402"/>
    <x v="296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x v="2"/>
    <n v="0"/>
    <n v="7877.5499999999993"/>
    <n v="2314.7799999999988"/>
    <n v="0.29384516759652418"/>
    <s v="March"/>
    <n v="2025"/>
    <s v="Clean"/>
  </r>
  <r>
    <s v="ORD-2024-10403"/>
    <x v="297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x v="7"/>
    <n v="0"/>
    <n v="4095.7799999999997"/>
    <n v="1288.0099999999998"/>
    <n v="0.31447245701673426"/>
    <s v="March"/>
    <n v="2024"/>
    <s v="Warning"/>
  </r>
  <r>
    <s v="ORD-2024-10404"/>
    <x v="152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x v="63"/>
    <n v="0.05"/>
    <n v="16683.1875"/>
    <n v="6382.0275000000001"/>
    <n v="0.38254245479168775"/>
    <s v="September"/>
    <n v="2024"/>
    <s v="Invalid"/>
  </r>
  <r>
    <s v="ORD-2024-10405"/>
    <x v="114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x v="2"/>
    <n v="0"/>
    <n v="1078.83"/>
    <n v="152.4799999999999"/>
    <n v="0.14133830167867034"/>
    <s v="January"/>
    <n v="2024"/>
    <s v="Clean"/>
  </r>
  <r>
    <s v="ORD-2024-10406"/>
    <x v="298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x v="3"/>
    <n v="0.1"/>
    <n v="24431.463"/>
    <n v="6229.1029999999992"/>
    <n v="0.25496234097810677"/>
    <s v="September"/>
    <n v="2024"/>
    <s v="Warning"/>
  </r>
  <r>
    <s v="ORD-2025-10407"/>
    <x v="299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x v="7"/>
    <n v="0.25"/>
    <n v="5886.2999999999993"/>
    <n v="2264.5399999999991"/>
    <n v="0.38471365713606159"/>
    <s v="February"/>
    <n v="2025"/>
    <s v="Clean"/>
  </r>
  <r>
    <s v="ORD-2024-10408"/>
    <x v="3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x v="3"/>
    <n v="0"/>
    <n v="7933.6500000000005"/>
    <n v="2235.2300000000005"/>
    <n v="0.2817404347305465"/>
    <s v="May"/>
    <n v="2024"/>
    <s v="Clean"/>
  </r>
  <r>
    <s v="ORD-2025-10409"/>
    <x v="208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x v="8"/>
    <n v="0"/>
    <n v="7093.84"/>
    <n v="2506.3500000000004"/>
    <n v="0.35331357910525191"/>
    <s v="August"/>
    <n v="2025"/>
    <s v="Clean"/>
  </r>
  <r>
    <s v="ORD-2025-10410"/>
    <x v="228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x v="8"/>
    <n v="0.25"/>
    <n v="2269.0950000000003"/>
    <n v="675.50500000000034"/>
    <n v="0.29769798091309541"/>
    <s v="February"/>
    <n v="2025"/>
    <s v="Clean"/>
  </r>
  <r>
    <s v="ORD-2024-10411"/>
    <x v="26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x v="14"/>
    <n v="0.2"/>
    <n v="9378.7919999999995"/>
    <n v="2604.3119999999999"/>
    <n v="0.27768096360384154"/>
    <s v="April"/>
    <n v="2024"/>
    <s v="Clean"/>
  </r>
  <r>
    <s v="ORD-2025-10412"/>
    <x v="1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x v="1"/>
    <n v="0.2"/>
    <n v="3334.2480000000005"/>
    <n v="565.47800000000052"/>
    <n v="0.16959686262089696"/>
    <s v="August"/>
    <n v="2025"/>
    <s v="Clean"/>
  </r>
  <r>
    <s v="ORD-2024-10413"/>
    <x v="167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x v="14"/>
    <n v="0.25"/>
    <n v="1583.5425"/>
    <n v="569.35249999999996"/>
    <n v="0.35954355503562424"/>
    <s v="January"/>
    <n v="2024"/>
    <s v="Clean"/>
  </r>
  <r>
    <s v="ORD-2025-10414"/>
    <x v="27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x v="5"/>
    <n v="0"/>
    <n v="15345.84"/>
    <n v="4610.51"/>
    <n v="0.30044037993358463"/>
    <s v="August"/>
    <n v="2025"/>
    <s v="Clean"/>
  </r>
  <r>
    <s v="ORD-2024-10415"/>
    <x v="301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x v="3"/>
    <n v="0.05"/>
    <n v="9439.503999999999"/>
    <n v="3920.1139999999987"/>
    <n v="0.41528813378330037"/>
    <s v="August"/>
    <n v="2024"/>
    <s v="Clean"/>
  </r>
  <r>
    <s v="ORD-2024-10416"/>
    <x v="6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x v="8"/>
    <n v="0.15"/>
    <n v="10277.197"/>
    <n v="2370.6970000000001"/>
    <n v="0.23067544584384245"/>
    <s v="January"/>
    <n v="2024"/>
    <s v="Clean"/>
  </r>
  <r>
    <s v="ORD-2025-10417"/>
    <x v="302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x v="14"/>
    <n v="0.25"/>
    <n v="3833.7000000000003"/>
    <n v="947.35000000000036"/>
    <n v="0.24711114589039318"/>
    <s v="January"/>
    <n v="2025"/>
    <s v="Clean"/>
  </r>
  <r>
    <s v="ORD-2025-10418"/>
    <x v="303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x v="2"/>
    <n v="0.2"/>
    <n v="18542.400000000001"/>
    <n v="7348.6500000000015"/>
    <n v="0.39631601087237905"/>
    <s v="January"/>
    <n v="2025"/>
    <s v="Clean"/>
  </r>
  <r>
    <s v="ORD-2024-10419"/>
    <x v="304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x v="14"/>
    <n v="0"/>
    <n v="21962.400000000001"/>
    <n v="6630.4100000000017"/>
    <n v="0.3018982442720286"/>
    <s v="November"/>
    <n v="2024"/>
    <s v="Clean"/>
  </r>
  <r>
    <s v="ORD-2025-10420"/>
    <x v="305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x v="5"/>
    <n v="0.05"/>
    <n v="1308.777"/>
    <n v="465.77700000000004"/>
    <n v="0.35588721378813964"/>
    <s v="September"/>
    <n v="2025"/>
    <s v="Clean"/>
  </r>
  <r>
    <s v="ORD-2025-10421"/>
    <x v="15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x v="3"/>
    <n v="0.25"/>
    <n v="1814.9850000000001"/>
    <n v="694.92500000000018"/>
    <n v="0.38288195219244242"/>
    <s v="March"/>
    <n v="2025"/>
    <s v="Clean"/>
  </r>
  <r>
    <s v="ORD-2025-10422"/>
    <x v="306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x v="1"/>
    <n v="0.2"/>
    <n v="2489.8800000000006"/>
    <n v="782.36000000000058"/>
    <n v="0.31421594615001541"/>
    <s v="June"/>
    <n v="2025"/>
    <s v="Clean"/>
  </r>
  <r>
    <s v="ORD-2025-10423"/>
    <x v="307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x v="4"/>
    <n v="0.15"/>
    <n v="4098.6574999999993"/>
    <n v="1420.5974999999994"/>
    <n v="0.34660068571233377"/>
    <s v="September"/>
    <n v="2025"/>
    <s v="Clean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x v="2"/>
    <n v="0.2"/>
    <n v="27211.032000000003"/>
    <n v="9270.6020000000026"/>
    <n v="0.34069277490100347"/>
    <s v="February"/>
    <n v="2024"/>
    <s v="Invalid"/>
  </r>
  <r>
    <s v="ORD-2024-10425"/>
    <x v="308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x v="4"/>
    <n v="0"/>
    <n v="6436.16"/>
    <n v="2172.33"/>
    <n v="0.33751957689056827"/>
    <s v="June"/>
    <n v="2024"/>
    <s v="Clean"/>
  </r>
  <r>
    <s v="ORD-2024-10426"/>
    <x v="309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x v="3"/>
    <n v="0.1"/>
    <n v="1918.2420000000002"/>
    <n v="544.72200000000021"/>
    <n v="0.2839693844676533"/>
    <s v="September"/>
    <n v="2024"/>
    <s v="Clean"/>
  </r>
  <r>
    <s v="ORD-2024-10427"/>
    <x v="31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x v="72"/>
    <n v="0.1"/>
    <n v="27047.952000000001"/>
    <n v="8616.6219999999994"/>
    <n v="0.31856837072174626"/>
    <s v="June"/>
    <n v="2024"/>
    <s v="Invalid"/>
  </r>
  <r>
    <s v="ORD-2025-10428"/>
    <x v="311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x v="8"/>
    <n v="0"/>
    <n v="26454.959999999999"/>
    <n v="8824.7099999999991"/>
    <n v="0.33357487594008833"/>
    <s v="April"/>
    <n v="2025"/>
    <s v="Warning"/>
  </r>
  <r>
    <s v="ORD-2025-10429"/>
    <x v="312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x v="2"/>
    <n v="0.25"/>
    <n v="1853.895"/>
    <n v="752.66499999999996"/>
    <n v="0.40599116994220275"/>
    <s v="March"/>
    <n v="2025"/>
    <s v="Clean"/>
  </r>
  <r>
    <s v="ORD-2025-10430"/>
    <x v="313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x v="73"/>
    <n v="0.25"/>
    <n v="17658.599999999999"/>
    <n v="3816.119999999999"/>
    <n v="0.2161054670245659"/>
    <s v="March"/>
    <n v="2025"/>
    <s v="Clean"/>
  </r>
  <r>
    <s v="ORD-2024-10431"/>
    <x v="314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x v="74"/>
    <n v="0.15"/>
    <n v="3672.7139999999999"/>
    <n v="958.48399999999992"/>
    <n v="0.26097430946161337"/>
    <s v="August"/>
    <n v="2024"/>
    <s v="Invalid"/>
  </r>
  <r>
    <s v="ORD-2024-10432"/>
    <x v="315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x v="4"/>
    <n v="0.25"/>
    <n v="6177.6749999999993"/>
    <n v="1656.9249999999993"/>
    <n v="0.26821174632851347"/>
    <s v="February"/>
    <n v="2024"/>
    <s v="Clean"/>
  </r>
  <r>
    <s v="ORD-2024-10433"/>
    <x v="301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x v="75"/>
    <n v="0.05"/>
    <n v="985.07400000000007"/>
    <n v="140.59400000000005"/>
    <n v="0.14272430294576857"/>
    <s v="August"/>
    <n v="2024"/>
    <s v="Invalid"/>
  </r>
  <r>
    <s v="ORD-2024-10434"/>
    <x v="316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x v="3"/>
    <n v="0"/>
    <n v="6160.88"/>
    <n v="1222.1800000000003"/>
    <n v="0.19837750451234243"/>
    <s v="April"/>
    <n v="2024"/>
    <s v="Clean"/>
  </r>
  <r>
    <s v="ORD-2025-10435"/>
    <x v="317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x v="5"/>
    <n v="0"/>
    <n v="3263.8999999999996"/>
    <n v="1195.4599999999996"/>
    <n v="0.3662673488771101"/>
    <s v="April"/>
    <n v="2025"/>
    <s v="Clean"/>
  </r>
  <r>
    <s v="ORD-2025-10436"/>
    <x v="318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x v="14"/>
    <n v="0.15"/>
    <n v="2327.0535"/>
    <n v="407.63349999999991"/>
    <n v="0.17517152055163318"/>
    <s v="April"/>
    <n v="2025"/>
    <s v="Clean"/>
  </r>
  <r>
    <s v="ORD-2024-10437"/>
    <x v="319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x v="1"/>
    <n v="0.05"/>
    <n v="6593.6459999999997"/>
    <n v="2234.2559999999994"/>
    <n v="0.33884985636171544"/>
    <s v="June"/>
    <n v="2024"/>
    <s v="Clean"/>
  </r>
  <r>
    <s v="ORD-2024-10438"/>
    <x v="107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x v="4"/>
    <n v="0.05"/>
    <n v="2886.6319999999996"/>
    <n v="1298.4019999999996"/>
    <n v="0.44979824238073984"/>
    <s v="February"/>
    <n v="2024"/>
    <s v="Clean"/>
  </r>
  <r>
    <s v="ORD-2025-10439"/>
    <x v="32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x v="49"/>
    <n v="0.2"/>
    <n v="1813.1759999999999"/>
    <n v="449.53599999999983"/>
    <n v="0.24792739370033567"/>
    <s v="May"/>
    <n v="2025"/>
    <s v="Invalid"/>
  </r>
  <r>
    <s v="ORD-2025-10440"/>
    <x v="321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x v="4"/>
    <n v="0"/>
    <n v="3326.25"/>
    <n v="636.88999999999987"/>
    <n v="0.19147388199924836"/>
    <s v="June"/>
    <n v="2025"/>
    <s v="Clean"/>
  </r>
  <r>
    <s v="ORD-2024-10441"/>
    <x v="157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x v="0"/>
    <n v="0.2"/>
    <n v="17869.632000000001"/>
    <n v="5705.8320000000022"/>
    <n v="0.31930327384469931"/>
    <s v="April"/>
    <n v="2024"/>
    <s v="Clean"/>
  </r>
  <r>
    <s v="ORD-2024-10442"/>
    <x v="322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x v="76"/>
    <n v="0"/>
    <n v="25304.94"/>
    <n v="4532.989999999998"/>
    <n v="0.17913458795002077"/>
    <s v="March"/>
    <n v="2024"/>
    <s v="Clean"/>
  </r>
  <r>
    <s v="ORD-2025-10443"/>
    <x v="323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x v="2"/>
    <n v="0"/>
    <n v="1842.31"/>
    <n v="823.14"/>
    <n v="0.44679777019068451"/>
    <s v="January"/>
    <n v="2025"/>
    <s v="Clean"/>
  </r>
  <r>
    <s v="ORD-2024-10444"/>
    <x v="324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x v="4"/>
    <n v="0.1"/>
    <n v="3315.375"/>
    <n v="967.69500000000016"/>
    <n v="0.29188100893564084"/>
    <s v="April"/>
    <n v="2024"/>
    <s v="Clean"/>
  </r>
  <r>
    <s v="ORD-2025-10445"/>
    <x v="325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x v="5"/>
    <n v="0.05"/>
    <n v="20342.501999999997"/>
    <n v="7934.9919999999966"/>
    <n v="0.39006961877157481"/>
    <s v="August"/>
    <n v="2025"/>
    <s v="Clean"/>
  </r>
  <r>
    <s v="ORD-2024-10446"/>
    <x v="326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x v="19"/>
    <n v="0.2"/>
    <n v="3377.9680000000003"/>
    <n v="881.67800000000034"/>
    <n v="0.26100839321154029"/>
    <s v="May"/>
    <n v="2024"/>
    <s v="Invalid"/>
  </r>
  <r>
    <s v="ORD-2025-10447"/>
    <x v="327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x v="3"/>
    <n v="0"/>
    <n v="33940.080000000002"/>
    <n v="10185.890000000003"/>
    <n v="0.30011390662603044"/>
    <s v="September"/>
    <n v="2025"/>
    <s v="Clean"/>
  </r>
  <r>
    <s v="ORD-2025-10448"/>
    <x v="286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x v="77"/>
    <n v="0.15"/>
    <n v="21872.369999999995"/>
    <n v="8042.8699999999953"/>
    <n v="0.36771826738483288"/>
    <s v="October"/>
    <n v="2025"/>
    <s v="Invalid"/>
  </r>
  <r>
    <s v="ORD-2024-10449"/>
    <x v="328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x v="4"/>
    <n v="0.15"/>
    <n v="342.05700000000002"/>
    <n v="97.487000000000023"/>
    <n v="0.28500220723446684"/>
    <s v="January"/>
    <n v="2024"/>
    <s v="Clean"/>
  </r>
  <r>
    <s v="ORD-2024-10450"/>
    <x v="291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x v="2"/>
    <n v="0"/>
    <n v="19622.16"/>
    <n v="5350.8899999999994"/>
    <n v="0.27269627808559299"/>
    <s v="June"/>
    <n v="2024"/>
    <s v="Clean"/>
  </r>
  <r>
    <s v="ORD-2025-10451"/>
    <x v="329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x v="2"/>
    <n v="0.25"/>
    <n v="15380.3475"/>
    <n v="5472.9774999999991"/>
    <n v="0.35584225258889624"/>
    <s v="June"/>
    <n v="2025"/>
    <s v="Clean"/>
  </r>
  <r>
    <s v="ORD-2024-10452"/>
    <x v="82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x v="8"/>
    <n v="0.15"/>
    <n v="13039.952000000001"/>
    <n v="1912.1320000000014"/>
    <n v="0.1466364293365498"/>
    <s v="March"/>
    <n v="2024"/>
    <s v="Clean"/>
  </r>
  <r>
    <s v="ORD-2024-10453"/>
    <x v="33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x v="11"/>
    <n v="0.2"/>
    <n v="9663.9840000000004"/>
    <n v="4035.0540000000001"/>
    <n v="0.41753525254180884"/>
    <s v="October"/>
    <n v="2024"/>
    <s v="Invalid"/>
  </r>
  <r>
    <s v="ORD-2025-10454"/>
    <x v="222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x v="14"/>
    <n v="0"/>
    <n v="7417.6"/>
    <n v="2461.7400000000007"/>
    <n v="0.3318782355478862"/>
    <s v="May"/>
    <n v="2025"/>
    <s v="Clean"/>
  </r>
  <r>
    <s v="ORD-2025-10455"/>
    <x v="331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x v="1"/>
    <n v="0.15"/>
    <n v="25229.7"/>
    <n v="5059.2700000000004"/>
    <n v="0.20052834556098567"/>
    <s v="March"/>
    <n v="2025"/>
    <s v="Clean"/>
  </r>
  <r>
    <s v="ORD-2024-10456"/>
    <x v="332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x v="5"/>
    <n v="0"/>
    <n v="3235.08"/>
    <n v="1386.48"/>
    <n v="0.42857672762342819"/>
    <s v="July"/>
    <n v="2024"/>
    <s v="Clean"/>
  </r>
  <r>
    <s v="ORD-2024-10457"/>
    <x v="97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x v="7"/>
    <n v="0.15"/>
    <n v="11070.867499999998"/>
    <n v="4447.2574999999988"/>
    <n v="0.40170813172499803"/>
    <s v="February"/>
    <n v="2024"/>
    <s v="Clean"/>
  </r>
  <r>
    <s v="ORD-2024-10458"/>
    <x v="205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x v="7"/>
    <n v="0"/>
    <n v="19960.57"/>
    <n v="3356.9700000000012"/>
    <n v="0.1681800670020947"/>
    <s v="May"/>
    <n v="2024"/>
    <s v="Clean"/>
  </r>
  <r>
    <s v="ORD-2024-10459"/>
    <x v="315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x v="3"/>
    <n v="0.1"/>
    <n v="8596.0439999999999"/>
    <n v="3217.884"/>
    <n v="0.37434475672762962"/>
    <s v="February"/>
    <n v="2024"/>
    <s v="Clean"/>
  </r>
  <r>
    <s v="ORD-2024-10460"/>
    <x v="171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x v="2"/>
    <n v="0"/>
    <n v="3452.76"/>
    <n v="1374.8000000000002"/>
    <n v="0.39817421425178701"/>
    <s v="March"/>
    <n v="2024"/>
    <s v="Clean"/>
  </r>
  <r>
    <s v="ORD-2025-10461"/>
    <x v="333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x v="0"/>
    <n v="0.05"/>
    <n v="11626.974000000002"/>
    <n v="4232.9040000000023"/>
    <n v="0.36405895463428417"/>
    <s v="September"/>
    <n v="2025"/>
    <s v="Warning"/>
  </r>
  <r>
    <s v="ORD-2025-10462"/>
    <x v="334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x v="3"/>
    <n v="0.15"/>
    <n v="8614.2825000000012"/>
    <n v="1562.2025000000012"/>
    <n v="0.18135027496486225"/>
    <s v="May"/>
    <n v="2025"/>
    <s v="Clean"/>
  </r>
  <r>
    <s v="ORD-2024-10463"/>
    <x v="298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x v="8"/>
    <n v="0.2"/>
    <n v="2040.2240000000002"/>
    <n v="644.51400000000012"/>
    <n v="0.31590354784572677"/>
    <s v="September"/>
    <n v="2024"/>
    <s v="Clean"/>
  </r>
  <r>
    <s v="ORD-2025-10464"/>
    <x v="335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x v="78"/>
    <n v="0.2"/>
    <n v="2846.4"/>
    <n v="714.0300000000002"/>
    <n v="0.25085370994940986"/>
    <s v="July"/>
    <n v="2025"/>
    <s v="Invalid"/>
  </r>
  <r>
    <s v="ORD-2025-10465"/>
    <x v="336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x v="79"/>
    <n v="0.05"/>
    <n v="10331.477999999999"/>
    <n v="3199.5679999999993"/>
    <n v="0.30969121746181905"/>
    <s v="November"/>
    <n v="2025"/>
    <s v="Invalid"/>
  </r>
  <r>
    <s v="ORD-2024-10466"/>
    <x v="337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x v="14"/>
    <n v="0"/>
    <n v="2517.8000000000002"/>
    <n v="1039.2600000000002"/>
    <n v="0.41276511239971408"/>
    <s v="January"/>
    <n v="2024"/>
    <s v="Clean"/>
  </r>
  <r>
    <s v="ORD-2024-10467"/>
    <x v="338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x v="80"/>
    <n v="0.2"/>
    <n v="11462.112000000001"/>
    <n v="4356.6320000000014"/>
    <n v="0.38008981241851425"/>
    <s v="April"/>
    <n v="2024"/>
    <s v="Invalid"/>
  </r>
  <r>
    <s v="ORD-2024-10468"/>
    <x v="339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x v="3"/>
    <n v="0.1"/>
    <n v="19297.485000000001"/>
    <n v="3845.8250000000007"/>
    <n v="0.1992915138941681"/>
    <s v="August"/>
    <n v="2024"/>
    <s v="Clean"/>
  </r>
  <r>
    <s v="ORD-2025-10469"/>
    <x v="118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x v="49"/>
    <n v="0"/>
    <n v="6564.99"/>
    <n v="1157.75"/>
    <n v="0.17635213458055535"/>
    <s v="January"/>
    <n v="2025"/>
    <s v="Invalid"/>
  </r>
  <r>
    <s v="ORD-2024-10470"/>
    <x v="34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x v="0"/>
    <n v="0.1"/>
    <n v="2812.4820000000004"/>
    <n v="530.36200000000053"/>
    <n v="0.18857436243147527"/>
    <s v="January"/>
    <n v="2024"/>
    <s v="Clean"/>
  </r>
  <r>
    <s v="ORD-2024-10471"/>
    <x v="341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x v="4"/>
    <n v="0.2"/>
    <n v="7079.6480000000001"/>
    <n v="2613.7380000000003"/>
    <n v="0.36919038912669105"/>
    <s v="July"/>
    <n v="2024"/>
    <s v="Clean"/>
  </r>
  <r>
    <s v="ORD-2024-10472"/>
    <x v="198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x v="81"/>
    <n v="0.25"/>
    <n v="6793.0650000000005"/>
    <n v="1807.8450000000003"/>
    <n v="0.26613097327936652"/>
    <s v="November"/>
    <n v="2024"/>
    <s v="Invalid"/>
  </r>
  <r>
    <s v="ORD-2024-10473"/>
    <x v="342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x v="23"/>
    <n v="0"/>
    <n v="1844.2199999999998"/>
    <n v="750.00999999999976"/>
    <n v="0.40668141544934977"/>
    <s v="February"/>
    <n v="2024"/>
    <s v="Clean"/>
  </r>
  <r>
    <s v="ORD-2024-10474"/>
    <x v="343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x v="7"/>
    <n v="0.2"/>
    <n v="918.95999999999992"/>
    <n v="364.78"/>
    <n v="0.39694872464525116"/>
    <s v="November"/>
    <n v="2024"/>
    <s v="Clean"/>
  </r>
  <r>
    <s v="ORD-2024-10475"/>
    <x v="242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x v="82"/>
    <n v="0"/>
    <n v="4900.71"/>
    <n v="2186.81"/>
    <n v="0.44622309828575857"/>
    <s v="March"/>
    <n v="2024"/>
    <s v="Clean"/>
  </r>
  <r>
    <s v="ORD-2025-10476"/>
    <x v="313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x v="2"/>
    <n v="0.25"/>
    <n v="20272.920000000002"/>
    <n v="4399.5400000000027"/>
    <n v="0.21701560505344086"/>
    <s v="March"/>
    <n v="2025"/>
    <s v="Clean"/>
  </r>
  <r>
    <s v="ORD-2024-10477"/>
    <x v="344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x v="2"/>
    <n v="0.1"/>
    <n v="1035.6659999999999"/>
    <n v="440.24599999999998"/>
    <n v="0.42508492120046426"/>
    <s v="May"/>
    <n v="2024"/>
    <s v="Clean"/>
  </r>
  <r>
    <s v="ORD-2025-10478"/>
    <x v="1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x v="1"/>
    <n v="0.1"/>
    <n v="11843.442000000001"/>
    <n v="2486.5620000000017"/>
    <n v="0.20995264721184953"/>
    <s v="August"/>
    <n v="2025"/>
    <s v="Clean"/>
  </r>
  <r>
    <s v="ORD-2024-10479"/>
    <x v="345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x v="5"/>
    <n v="0.1"/>
    <n v="25702.173000000003"/>
    <n v="11130.693000000003"/>
    <n v="0.43306427826160854"/>
    <s v="June"/>
    <n v="2024"/>
    <s v="Warning"/>
  </r>
  <r>
    <s v="ORD-2024-10480"/>
    <x v="346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x v="9"/>
    <n v="0"/>
    <n v="2202.5500000000002"/>
    <n v="1167.9800000000002"/>
    <n v="0.53028535107035035"/>
    <s v="February"/>
    <n v="2024"/>
    <s v="Invalid"/>
  </r>
  <r>
    <s v="ORD-2025-10481"/>
    <x v="53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x v="5"/>
    <n v="0"/>
    <n v="4525.8"/>
    <n v="1811.29"/>
    <n v="0.40021432674886204"/>
    <s v="January"/>
    <n v="2025"/>
    <s v="Warning"/>
  </r>
  <r>
    <s v="ORD-2025-10482"/>
    <x v="347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x v="14"/>
    <n v="0.85"/>
    <n v="1676.3280000000002"/>
    <n v="-4677.2619999999997"/>
    <n v="-2.7901830667983827"/>
    <s v="June"/>
    <n v="2025"/>
    <s v="Clean"/>
  </r>
  <r>
    <s v="ORD-2024-10483"/>
    <x v="11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x v="7"/>
    <n v="0.25"/>
    <n v="2893.9949999999999"/>
    <n v="1037.9649999999999"/>
    <n v="0.35866164247001114"/>
    <s v="July"/>
    <n v="2024"/>
    <s v="Clean"/>
  </r>
  <r>
    <s v="ORD-2024-10484"/>
    <x v="348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x v="7"/>
    <n v="0.15"/>
    <n v="705.2109999999999"/>
    <n v="266.89099999999991"/>
    <n v="0.37845552607659261"/>
    <s v="December"/>
    <n v="2024"/>
    <s v="Clean"/>
  </r>
  <r>
    <s v="ORD-2024-10485"/>
    <x v="349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x v="4"/>
    <n v="0.25"/>
    <n v="16385.489999999998"/>
    <n v="2706.2499999999982"/>
    <n v="0.16516137143289572"/>
    <s v="December"/>
    <n v="2024"/>
    <s v="Clean"/>
  </r>
  <r>
    <s v="ORD-2025-10486"/>
    <x v="35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x v="3"/>
    <n v="0.25"/>
    <n v="7665.57"/>
    <n v="2069.9699999999993"/>
    <n v="0.27003471366121495"/>
    <s v="January"/>
    <n v="2025"/>
    <s v="Clean"/>
  </r>
  <r>
    <s v="ORD-2025-10487"/>
    <x v="262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x v="5"/>
    <n v="0.2"/>
    <n v="4670.8320000000003"/>
    <n v="1504.3420000000006"/>
    <n v="0.3220715281560117"/>
    <s v="June"/>
    <n v="2025"/>
    <s v="Clean"/>
  </r>
  <r>
    <s v="ORD-2025-10488"/>
    <x v="351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x v="2"/>
    <n v="0"/>
    <n v="6155.5"/>
    <n v="1873.4099999999999"/>
    <n v="0.3043473316546178"/>
    <s v="June"/>
    <n v="2025"/>
    <s v="Clean"/>
  </r>
  <r>
    <s v="ORD-2024-10489"/>
    <x v="197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x v="0"/>
    <n v="0.2"/>
    <n v="8666.56"/>
    <n v="2699.12"/>
    <n v="0.31144075619392242"/>
    <s v="October"/>
    <n v="2024"/>
    <s v="Clean"/>
  </r>
  <r>
    <s v="ORD-2024-10490"/>
    <x v="54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x v="1"/>
    <n v="0.2"/>
    <n v="361.75200000000001"/>
    <n v="99.222000000000037"/>
    <n v="0.27428182843495003"/>
    <s v="February"/>
    <n v="2024"/>
    <s v="Clean"/>
  </r>
  <r>
    <s v="ORD-2024-10491"/>
    <x v="352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x v="4"/>
    <n v="0.15"/>
    <n v="2418.1990000000001"/>
    <n v="804.37900000000013"/>
    <n v="0.33263556886757462"/>
    <s v="September"/>
    <n v="2024"/>
    <s v="Clean"/>
  </r>
  <r>
    <s v="ORD-2025-10492"/>
    <x v="187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x v="3"/>
    <n v="0.2"/>
    <n v="1941.0560000000003"/>
    <n v="733.63600000000019"/>
    <n v="0.37795715321969076"/>
    <s v="April"/>
    <n v="2025"/>
    <s v="Clean"/>
  </r>
  <r>
    <s v="ORD-2025-10493"/>
    <x v="193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x v="5"/>
    <n v="0.25"/>
    <n v="4088.16"/>
    <n v="882.48"/>
    <n v="0.21586239286133616"/>
    <s v="June"/>
    <n v="2025"/>
    <s v="Clean"/>
  </r>
  <r>
    <s v="ORD-2025-10494"/>
    <x v="228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x v="7"/>
    <n v="0.05"/>
    <n v="15273.054999999997"/>
    <n v="4184.2949999999964"/>
    <n v="0.27396581757873573"/>
    <s v="February"/>
    <n v="2025"/>
    <s v="Clean"/>
  </r>
  <r>
    <s v="ORD-2024-10495"/>
    <x v="221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x v="14"/>
    <n v="-0.13"/>
    <n v="2276.9951999999998"/>
    <n v="707.61519999999973"/>
    <n v="0.31076710218800629"/>
    <s v="November"/>
    <n v="2024"/>
    <s v="Invalid"/>
  </r>
  <r>
    <s v="ORD-2024-10496"/>
    <x v="326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x v="0"/>
    <n v="0.05"/>
    <n v="3784.7239999999997"/>
    <n v="1365.4839999999999"/>
    <n v="0.36078826355633858"/>
    <s v="May"/>
    <n v="2024"/>
    <s v="Clean"/>
  </r>
  <r>
    <s v="ORD-2025-10497"/>
    <x v="353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x v="8"/>
    <n v="0.1"/>
    <n v="6635.5560000000005"/>
    <n v="2982.6460000000006"/>
    <n v="0.44949451108543131"/>
    <s v="July"/>
    <n v="2025"/>
    <s v="Clean"/>
  </r>
  <r>
    <s v="ORD-2024-10498"/>
    <x v="301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x v="7"/>
    <n v="0.2"/>
    <n v="2485.5040000000004"/>
    <n v="457.0740000000003"/>
    <n v="0.18389590199814615"/>
    <s v="August"/>
    <n v="2024"/>
    <s v="Clean"/>
  </r>
  <r>
    <s v="ORD-2025-10499"/>
    <x v="354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x v="4"/>
    <n v="0.05"/>
    <n v="850.34500000000003"/>
    <n v="249.36500000000001"/>
    <n v="0.29325156260106194"/>
    <s v="September"/>
    <n v="2025"/>
    <s v="Clean"/>
  </r>
  <r>
    <s v="ORD-2024-10500"/>
    <x v="355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x v="5"/>
    <n v="0"/>
    <n v="9997.8299999999981"/>
    <n v="3938.7599999999984"/>
    <n v="0.3939614896432525"/>
    <s v="December"/>
    <n v="2024"/>
    <s v="Warning"/>
  </r>
  <r>
    <s v="ORD-2024-10501"/>
    <x v="356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x v="1"/>
    <n v="0.85"/>
    <n v="5124.5865000000003"/>
    <n v="-23452.5635"/>
    <n v="-4.5764791949555343"/>
    <s v="May"/>
    <n v="2024"/>
    <s v="Clean"/>
  </r>
  <r>
    <s v="ORD-2024-10502"/>
    <x v="357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x v="0"/>
    <n v="0.15"/>
    <n v="17837.453999999998"/>
    <n v="4210.4339999999975"/>
    <n v="0.23604456106796395"/>
    <s v="August"/>
    <n v="2024"/>
    <s v="Clean"/>
  </r>
  <r>
    <s v="ORD-2024-10503"/>
    <x v="338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x v="14"/>
    <n v="0.1"/>
    <n v="4465.4220000000005"/>
    <n v="1088.3220000000006"/>
    <n v="0.24372209390288319"/>
    <s v="April"/>
    <n v="2024"/>
    <s v="Clean"/>
  </r>
  <r>
    <s v="ORD-2024-10504"/>
    <x v="358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x v="2"/>
    <n v="0.1"/>
    <n v="10594.08"/>
    <n v="3433.7699999999995"/>
    <n v="0.32412158488514337"/>
    <s v="September"/>
    <n v="2024"/>
    <s v="Clean"/>
  </r>
  <r>
    <s v="ORD-2025-10505"/>
    <x v="285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x v="1"/>
    <n v="0"/>
    <n v="17312.48"/>
    <n v="2888.26"/>
    <n v="0.16683109525613893"/>
    <s v="February"/>
    <n v="2025"/>
    <s v="Clean"/>
  </r>
  <r>
    <s v="ORD-2024-10506"/>
    <x v="304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x v="1"/>
    <n v="0.2"/>
    <n v="17555.688000000002"/>
    <n v="4262.4880000000012"/>
    <n v="0.24279811762432785"/>
    <s v="November"/>
    <n v="2024"/>
    <s v="Clean"/>
  </r>
  <r>
    <s v="ORD-2024-10507"/>
    <x v="359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x v="7"/>
    <n v="0.1"/>
    <n v="1205.6399999999999"/>
    <n v="363.56999999999982"/>
    <n v="0.30155767890912699"/>
    <s v="December"/>
    <n v="2024"/>
    <s v="Clean"/>
  </r>
  <r>
    <s v="ORD-2025-10508"/>
    <x v="36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x v="2"/>
    <n v="0.25"/>
    <n v="8971.26"/>
    <n v="2156.91"/>
    <n v="0.24042442198754688"/>
    <s v="April"/>
    <n v="2025"/>
    <s v="Clean"/>
  </r>
  <r>
    <s v="ORD-2024-10509"/>
    <x v="361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x v="39"/>
    <n v="0"/>
    <n v="7324"/>
    <n v="3144.37"/>
    <n v="0.42932413981430911"/>
    <s v="March"/>
    <n v="2024"/>
    <s v="Clean"/>
  </r>
  <r>
    <s v="ORD-2025-10510"/>
    <x v="259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x v="8"/>
    <n v="0.2"/>
    <n v="23241.216"/>
    <n v="6020.3159999999989"/>
    <n v="0.25903618812371948"/>
    <s v="May"/>
    <n v="2025"/>
    <s v="Clean"/>
  </r>
  <r>
    <s v="ORD-2024-10511"/>
    <x v="101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x v="4"/>
    <n v="0"/>
    <n v="8477.02"/>
    <n v="1592.0600000000004"/>
    <n v="0.18780892341884298"/>
    <s v="October"/>
    <n v="2024"/>
    <s v="Clean"/>
  </r>
  <r>
    <s v="ORD-2024-10512"/>
    <x v="362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x v="4"/>
    <n v="0.25"/>
    <n v="3673.8225000000002"/>
    <n v="1585.6725000000001"/>
    <n v="0.43161380278987349"/>
    <s v="October"/>
    <n v="2024"/>
    <s v="Clean"/>
  </r>
  <r>
    <s v="ORD-2025-10513"/>
    <x v="12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x v="3"/>
    <n v="0.25"/>
    <n v="6047.1749999999993"/>
    <n v="2678.3849999999993"/>
    <n v="0.44291508018206843"/>
    <s v="March"/>
    <n v="2025"/>
    <s v="Clean"/>
  </r>
  <r>
    <s v="ORD-2025-10514"/>
    <x v="102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x v="1"/>
    <n v="0.1"/>
    <n v="5937.246000000001"/>
    <n v="1848.786000000001"/>
    <n v="0.31138780505304997"/>
    <s v="June"/>
    <n v="2025"/>
    <s v="Clean"/>
  </r>
  <r>
    <s v="ORD-2024-10515"/>
    <x v="363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x v="5"/>
    <n v="0.1"/>
    <n v="20913.876"/>
    <n v="9229.1959999999999"/>
    <n v="0.44129533903710627"/>
    <s v="November"/>
    <n v="2024"/>
    <s v="Clean"/>
  </r>
  <r>
    <s v="ORD-2025-10516"/>
    <x v="317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x v="7"/>
    <n v="-7.0000000000000007E-2"/>
    <n v="4770.5843000000004"/>
    <n v="2687.1743000000006"/>
    <n v="0.56327991101635089"/>
    <s v="April"/>
    <n v="2025"/>
    <s v="Invalid"/>
  </r>
  <r>
    <s v="ORD-2024-10517"/>
    <x v="358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x v="0"/>
    <n v="0"/>
    <n v="2233.1799999999998"/>
    <n v="647.3599999999999"/>
    <n v="0.28988258895386843"/>
    <s v="September"/>
    <n v="2024"/>
    <s v="Clean"/>
  </r>
  <r>
    <s v="ORD-2025-10518"/>
    <x v="334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x v="8"/>
    <n v="0.2"/>
    <n v="11890.368000000002"/>
    <n v="2655.8380000000016"/>
    <n v="0.22336045444514427"/>
    <s v="May"/>
    <n v="2025"/>
    <s v="Clean"/>
  </r>
  <r>
    <s v="ORD-2025-10519"/>
    <x v="364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x v="19"/>
    <n v="0.25"/>
    <n v="8421.682499999999"/>
    <n v="1887.2124999999987"/>
    <n v="0.22408972316398759"/>
    <s v="April"/>
    <n v="2025"/>
    <s v="Invalid"/>
  </r>
  <r>
    <s v="ORD-2025-10520"/>
    <x v="365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x v="59"/>
    <n v="0.2"/>
    <n v="13968.672"/>
    <n v="5111.0920000000006"/>
    <n v="0.36589677243477409"/>
    <s v="March"/>
    <n v="2025"/>
    <s v="Clean"/>
  </r>
  <r>
    <s v="ORD-2024-10521"/>
    <x v="366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x v="2"/>
    <n v="0.05"/>
    <n v="1611.1144999999999"/>
    <n v="715.96449999999993"/>
    <n v="0.44439082386757739"/>
    <s v="July"/>
    <n v="2024"/>
    <s v="Clean"/>
  </r>
  <r>
    <s v="ORD-2025-10522"/>
    <x v="367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x v="2"/>
    <n v="0.05"/>
    <n v="12495.027"/>
    <n v="3310.5069999999996"/>
    <n v="0.26494596610315446"/>
    <s v="March"/>
    <n v="2025"/>
    <s v="Clean"/>
  </r>
  <r>
    <s v="ORD-2025-10523"/>
    <x v="237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x v="14"/>
    <n v="0"/>
    <n v="33034.86"/>
    <n v="8495.0299999999988"/>
    <n v="0.25715350390466307"/>
    <s v="February"/>
    <n v="2025"/>
    <s v="Clean"/>
  </r>
  <r>
    <s v="ORD-2024-10524"/>
    <x v="368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x v="15"/>
    <n v="0"/>
    <n v="5805.26"/>
    <n v="1150.9000000000005"/>
    <n v="0.19825124111581574"/>
    <s v="February"/>
    <n v="2024"/>
    <s v="Clean"/>
  </r>
  <r>
    <s v="ORD-2024-10525"/>
    <x v="11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x v="3"/>
    <n v="0.1"/>
    <n v="34079.616000000002"/>
    <n v="12208.226000000002"/>
    <n v="0.35822663025311091"/>
    <s v="November"/>
    <n v="2024"/>
    <s v="Clean"/>
  </r>
  <r>
    <s v="ORD-2024-10526"/>
    <x v="369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x v="7"/>
    <n v="0.1"/>
    <n v="11359.800000000001"/>
    <n v="4297.3600000000015"/>
    <n v="0.37829539252451638"/>
    <s v="October"/>
    <n v="2024"/>
    <s v="Clean"/>
  </r>
  <r>
    <s v="ORD-2025-10527"/>
    <x v="37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x v="4"/>
    <n v="0"/>
    <n v="1136.1600000000001"/>
    <n v="564.08000000000004"/>
    <n v="0.49647936910294327"/>
    <s v="July"/>
    <n v="2025"/>
    <s v="Warning"/>
  </r>
  <r>
    <s v="ORD-2025-10528"/>
    <x v="371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x v="83"/>
    <n v="0.15"/>
    <n v="13802.13"/>
    <n v="3726.1999999999989"/>
    <n v="0.26997282303528508"/>
    <s v="January"/>
    <n v="2025"/>
    <s v="Clean"/>
  </r>
  <r>
    <s v="ORD-2024-10529"/>
    <x v="372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x v="84"/>
    <n v="0.05"/>
    <n v="29558.119500000001"/>
    <n v="8255.9894999999997"/>
    <n v="0.27931376013281223"/>
    <s v="October"/>
    <n v="2024"/>
    <s v="Invalid"/>
  </r>
  <r>
    <s v="ORD-2024-10530"/>
    <x v="373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x v="8"/>
    <n v="0"/>
    <n v="16400.25"/>
    <n v="4253.2900000000009"/>
    <n v="0.25934299782015524"/>
    <s v="February"/>
    <n v="2024"/>
    <s v="Clean"/>
  </r>
  <r>
    <s v="ORD-2025-10531"/>
    <x v="51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x v="8"/>
    <n v="0.05"/>
    <n v="17053.0605"/>
    <n v="6310.6805000000004"/>
    <n v="0.37006146198801093"/>
    <s v="May"/>
    <n v="2025"/>
    <s v="Clean"/>
  </r>
  <r>
    <s v="ORD-2024-10532"/>
    <x v="374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x v="2"/>
    <n v="0.1"/>
    <n v="398.67300000000006"/>
    <n v="87.013000000000034"/>
    <n v="0.21825656615822997"/>
    <s v="August"/>
    <n v="2024"/>
    <s v="Warning"/>
  </r>
  <r>
    <s v="ORD-2025-10533"/>
    <x v="375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x v="1"/>
    <n v="0.05"/>
    <n v="17862.146999999997"/>
    <n v="7969.9369999999981"/>
    <n v="0.44619143488182017"/>
    <s v="October"/>
    <n v="2025"/>
    <s v="Clean"/>
  </r>
  <r>
    <s v="ORD-2024-10534"/>
    <x v="376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x v="2"/>
    <n v="0.25"/>
    <n v="2165.8500000000004"/>
    <n v="41.370000000000346"/>
    <n v="1.91010457787937E-2"/>
    <s v="August"/>
    <n v="2024"/>
    <s v="Clean"/>
  </r>
  <r>
    <s v="ORD-2025-10535"/>
    <x v="377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x v="14"/>
    <n v="0.1"/>
    <n v="14268.204"/>
    <n v="2562.9040000000005"/>
    <n v="0.17962344805274724"/>
    <s v="April"/>
    <n v="2025"/>
    <s v="Clean"/>
  </r>
  <r>
    <s v="ORD-2024-10536"/>
    <x v="378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x v="8"/>
    <n v="0.2"/>
    <n v="9602.3520000000008"/>
    <n v="2214.7820000000011"/>
    <n v="0.23064994909580494"/>
    <s v="May"/>
    <n v="2024"/>
    <s v="Clean"/>
  </r>
  <r>
    <s v="ORD-2025-10537"/>
    <x v="6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x v="2"/>
    <n v="0.25"/>
    <n v="19891.724999999999"/>
    <n v="7595.9649999999983"/>
    <n v="0.38186557475533162"/>
    <s v="April"/>
    <n v="2025"/>
    <s v="Clean"/>
  </r>
  <r>
    <s v="ORD-2024-10538"/>
    <x v="167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x v="14"/>
    <n v="0.05"/>
    <n v="1927.6545000000001"/>
    <n v="467.05450000000019"/>
    <n v="0.24229160360427668"/>
    <s v="January"/>
    <n v="2024"/>
    <s v="Clean"/>
  </r>
  <r>
    <s v="ORD-2024-10539"/>
    <x v="105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x v="85"/>
    <n v="0.15"/>
    <n v="29900.79"/>
    <n v="5250.1200000000026"/>
    <n v="0.17558465846554563"/>
    <s v="September"/>
    <n v="2024"/>
    <s v="Invalid"/>
  </r>
  <r>
    <s v="ORD-2025-10540"/>
    <x v="353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x v="7"/>
    <n v="0.1"/>
    <n v="1904.4450000000002"/>
    <n v="587.9050000000002"/>
    <n v="0.30870148520960183"/>
    <s v="July"/>
    <n v="2025"/>
    <s v="Clean"/>
  </r>
  <r>
    <s v="ORD-2024-10541"/>
    <x v="379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x v="9"/>
    <n v="0.2"/>
    <n v="21571.592000000004"/>
    <n v="4453.5220000000045"/>
    <n v="0.20645309813017063"/>
    <s v="February"/>
    <n v="2024"/>
    <s v="Invalid"/>
  </r>
  <r>
    <s v="ORD-2025-10542"/>
    <x v="38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x v="47"/>
    <n v="0"/>
    <n v="8641.68"/>
    <n v="2894.59"/>
    <n v="0.33495686024013849"/>
    <s v="August"/>
    <n v="2025"/>
    <s v="Invalid"/>
  </r>
  <r>
    <s v="ORD-2024-10543"/>
    <x v="381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x v="0"/>
    <n v="0.2"/>
    <n v="9762.2880000000005"/>
    <n v="1394.0480000000007"/>
    <n v="0.14279931098119628"/>
    <s v="September"/>
    <n v="2024"/>
    <s v="Clean"/>
  </r>
  <r>
    <s v="ORD-2024-10544"/>
    <x v="382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x v="0"/>
    <n v="0.15"/>
    <n v="418.76949999999999"/>
    <n v="105.04949999999997"/>
    <n v="0.25085279610859906"/>
    <s v="July"/>
    <n v="2024"/>
    <s v="Clean"/>
  </r>
  <r>
    <s v="ORD-2025-10545"/>
    <x v="303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x v="2"/>
    <n v="0.25"/>
    <n v="21861.72"/>
    <n v="3397.380000000001"/>
    <n v="0.1554031430280875"/>
    <s v="January"/>
    <n v="2025"/>
    <s v="Clean"/>
  </r>
  <r>
    <s v="ORD-2024-10546"/>
    <x v="383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x v="4"/>
    <n v="0.15"/>
    <n v="17260.116999999998"/>
    <n v="3746.6069999999982"/>
    <n v="0.21706730029697935"/>
    <s v="May"/>
    <n v="2024"/>
    <s v="Clean"/>
  </r>
  <r>
    <s v="ORD-2025-10547"/>
    <x v="384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x v="14"/>
    <n v="0.15"/>
    <n v="10911.322499999998"/>
    <n v="3944.8824999999988"/>
    <n v="0.36154027158486052"/>
    <s v="August"/>
    <n v="2025"/>
    <s v="Clean"/>
  </r>
  <r>
    <s v="ORD-2024-10548"/>
    <x v="177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x v="2"/>
    <n v="0.1"/>
    <n v="30148.929"/>
    <n v="4993.8590000000004"/>
    <n v="0.16563968159532302"/>
    <s v="May"/>
    <n v="2024"/>
    <s v="Clean"/>
  </r>
  <r>
    <s v="ORD-2024-10549"/>
    <x v="32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x v="7"/>
    <n v="0"/>
    <n v="1072.01"/>
    <n v="219.39"/>
    <n v="0.20465294167032022"/>
    <s v="May"/>
    <n v="2024"/>
    <s v="Clean"/>
  </r>
  <r>
    <s v="ORD-2025-10550"/>
    <x v="385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x v="8"/>
    <n v="0.1"/>
    <n v="10271.529"/>
    <n v="1999.2890000000007"/>
    <n v="0.19464375751652949"/>
    <s v="October"/>
    <n v="2025"/>
    <s v="Clean"/>
  </r>
  <r>
    <s v="ORD-2024-10551"/>
    <x v="81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x v="86"/>
    <n v="0.2"/>
    <n v="10206.912"/>
    <n v="3442.3820000000005"/>
    <n v="0.33725988820125036"/>
    <s v="February"/>
    <n v="2024"/>
    <s v="Clean"/>
  </r>
  <r>
    <s v="ORD-2024-10552"/>
    <x v="386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x v="7"/>
    <n v="0.15"/>
    <n v="8027.6295"/>
    <n v="2531.5394999999999"/>
    <n v="0.31535330572991688"/>
    <s v="February"/>
    <n v="2024"/>
    <s v="Clean"/>
  </r>
  <r>
    <s v="ORD-2025-10553"/>
    <x v="21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x v="0"/>
    <n v="0.7"/>
    <n v="750.072"/>
    <n v="-829.09800000000007"/>
    <n v="-1.1053578856429784"/>
    <s v="January"/>
    <n v="2025"/>
    <s v="Clean"/>
  </r>
  <r>
    <s v="ORD-2025-10554"/>
    <x v="387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x v="4"/>
    <n v="0.25"/>
    <n v="8735.2425000000003"/>
    <n v="2115.1725000000006"/>
    <n v="0.24214239043735769"/>
    <s v="April"/>
    <n v="2025"/>
    <s v="Clean"/>
  </r>
  <r>
    <s v="ORD-2024-10555"/>
    <x v="388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x v="1"/>
    <n v="0.05"/>
    <n v="4070.636"/>
    <n v="1239.0160000000001"/>
    <n v="0.30437897173807732"/>
    <s v="October"/>
    <n v="2024"/>
    <s v="Warning"/>
  </r>
  <r>
    <s v="ORD-2025-10556"/>
    <x v="389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x v="87"/>
    <n v="0.05"/>
    <n v="5943.9599999999991"/>
    <n v="2339.8199999999993"/>
    <n v="0.39364665980255581"/>
    <s v="April"/>
    <n v="2025"/>
    <s v="Invalid"/>
  </r>
  <r>
    <s v="ORD-2024-10557"/>
    <x v="164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x v="0"/>
    <n v="0"/>
    <n v="4426.66"/>
    <n v="1391.46"/>
    <n v="0.31433631677156143"/>
    <s v="June"/>
    <n v="2024"/>
    <s v="Clean"/>
  </r>
  <r>
    <s v="ORD-2024-10558"/>
    <x v="16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x v="0"/>
    <n v="0.05"/>
    <n v="32228.882999999998"/>
    <n v="7257.5229999999974"/>
    <n v="0.22518692317074712"/>
    <s v="May"/>
    <n v="2024"/>
    <s v="Clean"/>
  </r>
  <r>
    <s v="ORD-2025-10559"/>
    <x v="39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x v="7"/>
    <n v="0.2"/>
    <n v="19711.68"/>
    <n v="5249.880000000001"/>
    <n v="0.26633346320557155"/>
    <s v="September"/>
    <n v="2025"/>
    <s v="Clean"/>
  </r>
  <r>
    <s v="ORD-2025-10560"/>
    <x v="333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x v="2"/>
    <n v="0.1"/>
    <n v="14750.190000000002"/>
    <n v="5267.6100000000024"/>
    <n v="0.35712150148574368"/>
    <s v="September"/>
    <n v="2025"/>
    <s v="Clean"/>
  </r>
  <r>
    <s v="ORD-2024-10561"/>
    <x v="391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x v="0"/>
    <n v="0"/>
    <n v="1130.1199999999999"/>
    <n v="281.49999999999989"/>
    <n v="0.249088592361873"/>
    <s v="January"/>
    <n v="2024"/>
    <s v="Clean"/>
  </r>
  <r>
    <s v="ORD-2025-10562"/>
    <x v="116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x v="5"/>
    <n v="0"/>
    <n v="2900.88"/>
    <n v="509.0300000000002"/>
    <n v="0.17547433882132324"/>
    <s v="July"/>
    <n v="2025"/>
    <s v="Clean"/>
  </r>
  <r>
    <s v="ORD-2024-10563"/>
    <x v="392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x v="0"/>
    <n v="0.2"/>
    <n v="680.62400000000014"/>
    <n v="217.13400000000013"/>
    <n v="0.31902195632243363"/>
    <s v="May"/>
    <n v="2024"/>
    <s v="Clean"/>
  </r>
  <r>
    <s v="ORD-2024-10564"/>
    <x v="168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x v="88"/>
    <n v="0.2"/>
    <n v="5694.9840000000004"/>
    <n v="1076.6540000000005"/>
    <n v="0.1890530333360024"/>
    <s v="May"/>
    <n v="2024"/>
    <s v="Clean"/>
  </r>
  <r>
    <s v="ORD-2024-10565"/>
    <x v="24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x v="5"/>
    <n v="0.2"/>
    <n v="1474.1440000000002"/>
    <n v="505.6840000000002"/>
    <n v="0.34303568715132315"/>
    <s v="November"/>
    <n v="2024"/>
    <s v="Clean"/>
  </r>
  <r>
    <s v="ORD-2025-10566"/>
    <x v="38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x v="0"/>
    <n v="0.2"/>
    <n v="9224.9279999999999"/>
    <n v="2219.7280000000001"/>
    <n v="0.24062279944081949"/>
    <s v="August"/>
    <n v="2025"/>
    <s v="Clean"/>
  </r>
  <r>
    <s v="ORD-2024-10567"/>
    <x v="357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x v="14"/>
    <n v="0.1"/>
    <n v="4712.2020000000002"/>
    <n v="860.29200000000037"/>
    <n v="0.18256687637754077"/>
    <s v="August"/>
    <n v="2024"/>
    <s v="Clean"/>
  </r>
  <r>
    <s v="ORD-2024-10568"/>
    <x v="373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x v="89"/>
    <n v="0.05"/>
    <n v="1305.357"/>
    <n v="573.46699999999998"/>
    <n v="0.4393181328939133"/>
    <s v="February"/>
    <n v="2024"/>
    <s v="Clean"/>
  </r>
  <r>
    <s v="ORD-2024-10569"/>
    <x v="265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x v="4"/>
    <n v="0.25"/>
    <n v="2854.7250000000004"/>
    <n v="886.60500000000047"/>
    <n v="0.31057457373302172"/>
    <s v="January"/>
    <n v="2024"/>
    <s v="Clean"/>
  </r>
  <r>
    <s v="ORD-2025-10570"/>
    <x v="266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x v="8"/>
    <n v="0.25"/>
    <n v="14630.264999999999"/>
    <n v="2723.9049999999988"/>
    <n v="0.18618288868998606"/>
    <s v="September"/>
    <n v="2025"/>
    <s v="Clean"/>
  </r>
  <r>
    <s v="ORD-2025-10571"/>
    <x v="144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x v="5"/>
    <n v="0.25"/>
    <n v="8879.49"/>
    <n v="2534.92"/>
    <n v="0.28548035979543873"/>
    <s v="August"/>
    <n v="2025"/>
    <s v="Clean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x v="5"/>
    <n v="0"/>
    <n v="21381.45"/>
    <n v="8141.2400000000016"/>
    <n v="0.38076182859441249"/>
    <s v="February"/>
    <n v="2025"/>
    <s v="Invalid"/>
  </r>
  <r>
    <s v="ORD-2024-10573"/>
    <x v="393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x v="90"/>
    <n v="0.2"/>
    <n v="1774.944"/>
    <n v="767.54399999999998"/>
    <n v="0.43243279787982042"/>
    <s v="January"/>
    <n v="2024"/>
    <s v="Clean"/>
  </r>
  <r>
    <s v="ORD-2025-10574"/>
    <x v="394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x v="5"/>
    <n v="0"/>
    <n v="573.65"/>
    <n v="250.97999999999996"/>
    <n v="0.43751416368866031"/>
    <s v="September"/>
    <n v="2025"/>
    <s v="Clean"/>
  </r>
  <r>
    <s v="ORD-2024-10575"/>
    <x v="97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x v="1"/>
    <n v="0"/>
    <n v="5423.2"/>
    <n v="1350.7599999999998"/>
    <n v="0.24907065938929043"/>
    <s v="February"/>
    <n v="2024"/>
    <s v="Clean"/>
  </r>
  <r>
    <s v="ORD-2025-10576"/>
    <x v="395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x v="4"/>
    <n v="0.2"/>
    <n v="3983.424"/>
    <n v="808.51400000000012"/>
    <n v="0.2029696060474607"/>
    <s v="March"/>
    <n v="2025"/>
    <s v="Clean"/>
  </r>
  <r>
    <s v="ORD-2024-10577"/>
    <x v="396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x v="0"/>
    <n v="0"/>
    <n v="23530.14"/>
    <n v="3992.3499999999985"/>
    <n v="0.16966962372514566"/>
    <s v="February"/>
    <n v="2024"/>
    <s v="Warning"/>
  </r>
  <r>
    <s v="ORD-2025-10578"/>
    <x v="63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x v="0"/>
    <n v="0"/>
    <n v="1879.1499999999999"/>
    <n v="744.24999999999977"/>
    <n v="0.39605672777585599"/>
    <s v="August"/>
    <n v="2025"/>
    <s v="Clean"/>
  </r>
  <r>
    <s v="ORD-2024-10579"/>
    <x v="209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x v="8"/>
    <n v="0.05"/>
    <n v="15011.805"/>
    <n v="5351.4449999999997"/>
    <n v="0.35648244831317749"/>
    <s v="February"/>
    <n v="2024"/>
    <s v="Clean"/>
  </r>
  <r>
    <s v="ORD-2024-10580"/>
    <x v="397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x v="1"/>
    <n v="0"/>
    <n v="3202.41"/>
    <n v="593.9699999999998"/>
    <n v="0.18547593843386695"/>
    <s v="June"/>
    <n v="2024"/>
    <s v="Clean"/>
  </r>
  <r>
    <s v="ORD-2025-10581"/>
    <x v="398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x v="60"/>
    <n v="0.15"/>
    <n v="417.48599999999999"/>
    <n v="155.81599999999997"/>
    <n v="0.37322449136018926"/>
    <s v="June"/>
    <n v="2025"/>
    <s v="Invalid"/>
  </r>
  <r>
    <s v="ORD-2025-10582"/>
    <x v="215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x v="3"/>
    <n v="0"/>
    <n v="16323.8"/>
    <n v="6358.0099999999984"/>
    <n v="0.38949325524693995"/>
    <s v="August"/>
    <n v="2025"/>
    <s v="Clean"/>
  </r>
  <r>
    <s v="ORD-2024-10583"/>
    <x v="399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x v="1"/>
    <n v="0"/>
    <n v="3356.2"/>
    <n v="1150.48"/>
    <n v="0.34279244383528995"/>
    <s v="October"/>
    <n v="2024"/>
    <s v="Clean"/>
  </r>
  <r>
    <s v="ORD-2024-10584"/>
    <x v="234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x v="7"/>
    <n v="0.2"/>
    <n v="2101.4720000000002"/>
    <n v="883.64200000000028"/>
    <n v="0.42048716328364127"/>
    <s v="February"/>
    <n v="2024"/>
    <s v="Clean"/>
  </r>
  <r>
    <s v="ORD-2024-10585"/>
    <x v="4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x v="6"/>
    <n v="0.15"/>
    <n v="837.19049999999993"/>
    <n v="253.40049999999997"/>
    <n v="0.30267961712417901"/>
    <s v="August"/>
    <n v="2024"/>
    <s v="Clean"/>
  </r>
  <r>
    <s v="ORD-2025-10586"/>
    <x v="262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x v="4"/>
    <n v="0"/>
    <n v="27629.279999999999"/>
    <n v="5602.7999999999993"/>
    <n v="0.20278487170132553"/>
    <s v="June"/>
    <n v="2025"/>
    <s v="Clean"/>
  </r>
  <r>
    <s v="ORD-2025-10587"/>
    <x v="401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x v="91"/>
    <n v="0.2"/>
    <n v="7471.52"/>
    <n v="1287.2000000000007"/>
    <n v="0.17228087457438387"/>
    <s v="December"/>
    <n v="2025"/>
    <s v="Invalid"/>
  </r>
  <r>
    <s v="ORD-2025-10588"/>
    <x v="402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x v="14"/>
    <n v="0.15"/>
    <n v="3615.7640000000001"/>
    <n v="664.24400000000014"/>
    <n v="0.18370778623826114"/>
    <s v="July"/>
    <n v="2025"/>
    <s v="Clean"/>
  </r>
  <r>
    <s v="ORD-2025-10589"/>
    <x v="395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x v="5"/>
    <n v="0.1"/>
    <n v="32013.791999999998"/>
    <n v="11116.911999999997"/>
    <n v="0.34725383359771933"/>
    <s v="March"/>
    <n v="2025"/>
    <s v="Clean"/>
  </r>
  <r>
    <s v="ORD-2024-10590"/>
    <x v="403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x v="0"/>
    <n v="0"/>
    <n v="1574.25"/>
    <n v="248.13000000000011"/>
    <n v="0.15761791329204389"/>
    <s v="December"/>
    <n v="2024"/>
    <s v="Clean"/>
  </r>
  <r>
    <s v="ORD-2024-10591"/>
    <x v="32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x v="7"/>
    <n v="0"/>
    <n v="20582.099999999999"/>
    <n v="4684.4499999999989"/>
    <n v="0.22759825285077806"/>
    <s v="May"/>
    <n v="2024"/>
    <s v="Clean"/>
  </r>
  <r>
    <s v="ORD-2024-10592"/>
    <x v="404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x v="8"/>
    <n v="0"/>
    <n v="10635.24"/>
    <n v="4603.3599999999997"/>
    <n v="0.43284025560307055"/>
    <s v="February"/>
    <n v="2024"/>
    <s v="Clean"/>
  </r>
  <r>
    <s v="ORD-2024-10593"/>
    <x v="129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x v="92"/>
    <n v="0.15"/>
    <n v="29929.588"/>
    <n v="7493.5580000000009"/>
    <n v="0.25037290857461858"/>
    <s v="April"/>
    <n v="2024"/>
    <s v="Invalid"/>
  </r>
  <r>
    <s v="ORD-2025-10594"/>
    <x v="74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x v="8"/>
    <n v="0.25"/>
    <n v="27675.7425"/>
    <n v="12104.6625"/>
    <n v="0.4373744444254748"/>
    <s v="September"/>
    <n v="2025"/>
    <s v="Clean"/>
  </r>
  <r>
    <s v="ORD-2024-10595"/>
    <x v="282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x v="8"/>
    <n v="0"/>
    <n v="11945.28"/>
    <n v="2244.9700000000012"/>
    <n v="0.18793782983739193"/>
    <s v="September"/>
    <n v="2024"/>
    <s v="Clean"/>
  </r>
  <r>
    <s v="ORD-2025-10596"/>
    <x v="405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x v="1"/>
    <n v="0.1"/>
    <n v="13144.031999999999"/>
    <n v="3380.0319999999992"/>
    <n v="0.25715336055176974"/>
    <s v="February"/>
    <n v="2025"/>
    <s v="Clean"/>
  </r>
  <r>
    <s v="ORD-2024-10597"/>
    <x v="406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x v="0"/>
    <n v="0.25"/>
    <n v="18382.005000000005"/>
    <n v="5273.8050000000039"/>
    <n v="0.28690042245119629"/>
    <s v="April"/>
    <n v="2024"/>
    <s v="Clean"/>
  </r>
  <r>
    <s v="ORD-2025-10598"/>
    <x v="72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x v="7"/>
    <n v="0.25"/>
    <n v="1855.44"/>
    <n v="592.70000000000005"/>
    <n v="0.3194390548872505"/>
    <s v="July"/>
    <n v="2025"/>
    <s v="Clean"/>
  </r>
  <r>
    <s v="ORD-2024-10599"/>
    <x v="407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x v="2"/>
    <n v="0.25"/>
    <n v="3354.0524999999998"/>
    <n v="681.38249999999971"/>
    <n v="0.20315200790685289"/>
    <s v="August"/>
    <n v="2024"/>
    <s v="Clean"/>
  </r>
  <r>
    <s v="ORD-2024-10600"/>
    <x v="408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x v="8"/>
    <n v="0.25"/>
    <n v="2482.9650000000001"/>
    <n v="861.24500000000012"/>
    <n v="0.34686151435884116"/>
    <s v="August"/>
    <n v="2024"/>
    <s v="Clean"/>
  </r>
  <r>
    <s v="ORD-2025-10601"/>
    <x v="222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x v="51"/>
    <n v="0"/>
    <n v="11048.25"/>
    <n v="1985.5300000000007"/>
    <n v="0.17971443441268986"/>
    <s v="May"/>
    <n v="2025"/>
    <s v="Invalid"/>
  </r>
  <r>
    <s v="ORD-2024-10602"/>
    <x v="9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x v="1"/>
    <n v="0.2"/>
    <n v="6460.12"/>
    <n v="2856.0899999999997"/>
    <n v="0.44211098245853014"/>
    <s v="January"/>
    <n v="2024"/>
    <s v="Clean"/>
  </r>
  <r>
    <s v="ORD-2024-10603"/>
    <x v="362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x v="2"/>
    <n v="0.15"/>
    <n v="26192.223000000002"/>
    <n v="5396.6730000000025"/>
    <n v="0.20604104508426041"/>
    <s v="October"/>
    <n v="2024"/>
    <s v="Clean"/>
  </r>
  <r>
    <s v="ORD-2025-10604"/>
    <x v="409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x v="93"/>
    <n v="0.05"/>
    <n v="19564.603999999999"/>
    <n v="8410.0139999999992"/>
    <n v="0.42985863654587642"/>
    <s v="January"/>
    <n v="2025"/>
    <s v="Clean"/>
  </r>
  <r>
    <s v="ORD-2025-10605"/>
    <x v="94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x v="94"/>
    <n v="0"/>
    <n v="3228.8999999999996"/>
    <n v="1375.6699999999996"/>
    <n v="0.42604911889497965"/>
    <s v="May"/>
    <n v="2025"/>
    <s v="Invalid"/>
  </r>
  <r>
    <s v="ORD-2025-10606"/>
    <x v="9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x v="5"/>
    <n v="0.85"/>
    <n v="1260.0075000000002"/>
    <n v="-5188.0424999999996"/>
    <n v="-4.1174695388717915"/>
    <s v="July"/>
    <n v="2025"/>
    <s v="Clean"/>
  </r>
  <r>
    <s v="ORD-2025-10607"/>
    <x v="41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x v="0"/>
    <n v="0.25"/>
    <n v="8754.3225000000002"/>
    <n v="2515.4225000000006"/>
    <n v="0.28733491369549163"/>
    <s v="February"/>
    <n v="2025"/>
    <s v="Clean"/>
  </r>
  <r>
    <s v="ORD-2025-10608"/>
    <x v="411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x v="0"/>
    <n v="0.15"/>
    <n v="4057.3474999999994"/>
    <n v="1195.3174999999992"/>
    <n v="0.29460565061286947"/>
    <s v="February"/>
    <n v="2025"/>
    <s v="Clean"/>
  </r>
  <r>
    <s v="ORD-2024-10609"/>
    <x v="217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x v="8"/>
    <n v="0"/>
    <n v="19383.75"/>
    <n v="7716.32"/>
    <n v="0.39808189849745274"/>
    <s v="June"/>
    <n v="2024"/>
    <s v="Clean"/>
  </r>
  <r>
    <s v="ORD-2025-10610"/>
    <x v="302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x v="95"/>
    <n v="0"/>
    <n v="30362.359999999997"/>
    <n v="5296.9599999999955"/>
    <n v="0.17445811195177174"/>
    <s v="January"/>
    <n v="2025"/>
    <s v="Clean"/>
  </r>
  <r>
    <s v="ORD-2024-10611"/>
    <x v="412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x v="7"/>
    <n v="0.1"/>
    <n v="2729.6549999999997"/>
    <n v="1014.2949999999998"/>
    <n v="0.37158358840219735"/>
    <s v="May"/>
    <n v="2024"/>
    <s v="Clean"/>
  </r>
  <r>
    <s v="ORD-2025-10612"/>
    <x v="38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x v="12"/>
    <n v="0.1"/>
    <n v="4718.0159999999996"/>
    <n v="809.7859999999996"/>
    <n v="0.17163697622051297"/>
    <s v="August"/>
    <n v="2025"/>
    <s v="Invalid"/>
  </r>
  <r>
    <s v="ORD-2025-10613"/>
    <x v="21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x v="2"/>
    <n v="0"/>
    <n v="3844.01"/>
    <n v="1648.2200000000003"/>
    <n v="0.42877619985379856"/>
    <s v="April"/>
    <n v="2025"/>
    <s v="Warning"/>
  </r>
  <r>
    <s v="ORD-2024-10614"/>
    <x v="33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x v="1"/>
    <n v="0.25"/>
    <n v="22688.775000000001"/>
    <n v="8016.3650000000016"/>
    <n v="0.35331854628555315"/>
    <s v="October"/>
    <n v="2024"/>
    <s v="Clean"/>
  </r>
  <r>
    <s v="ORD-2024-10615"/>
    <x v="198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x v="96"/>
    <n v="0.25"/>
    <n v="20389.920000000002"/>
    <n v="3728.84"/>
    <n v="0.18287663708342161"/>
    <s v="November"/>
    <n v="2024"/>
    <s v="Invalid"/>
  </r>
  <r>
    <s v="ORD-2024-10616"/>
    <x v="413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x v="4"/>
    <n v="0.1"/>
    <n v="5659.884"/>
    <n v="1322.0940000000001"/>
    <n v="0.23359029973052453"/>
    <s v="October"/>
    <n v="2024"/>
    <s v="Clean"/>
  </r>
  <r>
    <s v="ORD-2024-10617"/>
    <x v="414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x v="4"/>
    <n v="0.2"/>
    <n v="18842.640000000003"/>
    <n v="7002.0600000000031"/>
    <n v="0.37160716332743193"/>
    <s v="August"/>
    <n v="2024"/>
    <s v="Clean"/>
  </r>
  <r>
    <s v="ORD-2024-10618"/>
    <x v="415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x v="3"/>
    <n v="0"/>
    <n v="24677.19"/>
    <n v="4326.34"/>
    <n v="0.17531736798233513"/>
    <s v="September"/>
    <n v="2024"/>
    <s v="Clean"/>
  </r>
  <r>
    <s v="ORD-2024-10619"/>
    <x v="416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x v="2"/>
    <n v="0.25"/>
    <n v="12623.242499999998"/>
    <n v="2082.4424999999992"/>
    <n v="0.16496890557239943"/>
    <s v="July"/>
    <n v="2024"/>
    <s v="Clean"/>
  </r>
  <r>
    <s v="ORD-2024-10620"/>
    <x v="3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x v="1"/>
    <n v="0.2"/>
    <n v="3401.0080000000003"/>
    <n v="483.4680000000003"/>
    <n v="0.14215432601158254"/>
    <s v="November"/>
    <n v="2024"/>
    <s v="Clean"/>
  </r>
  <r>
    <s v="ORD-2024-10621"/>
    <x v="227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x v="4"/>
    <n v="0"/>
    <n v="6609.06"/>
    <n v="1662.2800000000007"/>
    <n v="0.25151534408826681"/>
    <s v="August"/>
    <n v="2024"/>
    <s v="Clean"/>
  </r>
  <r>
    <s v="ORD-2024-10622"/>
    <x v="3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x v="68"/>
    <n v="0"/>
    <n v="5464.2"/>
    <n v="2146.1099999999997"/>
    <n v="0.39275831777753373"/>
    <s v="November"/>
    <n v="2024"/>
    <s v="Invalid"/>
  </r>
  <r>
    <s v="ORD-2025-10623"/>
    <x v="303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x v="14"/>
    <n v="0.05"/>
    <n v="10484.238000000001"/>
    <n v="3804.0880000000016"/>
    <n v="0.36283876806306775"/>
    <s v="January"/>
    <n v="2025"/>
    <s v="Clean"/>
  </r>
  <r>
    <s v="ORD-2024-10624"/>
    <x v="417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x v="0"/>
    <n v="0.05"/>
    <n v="10329.843999999999"/>
    <n v="2817.6239999999989"/>
    <n v="0.27276539703794161"/>
    <s v="August"/>
    <n v="2024"/>
    <s v="Clean"/>
  </r>
  <r>
    <s v="ORD-2024-10625"/>
    <x v="128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x v="8"/>
    <n v="0.05"/>
    <n v="8456.9569999999985"/>
    <n v="2994.1069999999982"/>
    <n v="0.35404070282017502"/>
    <s v="January"/>
    <n v="2024"/>
    <s v="Clean"/>
  </r>
  <r>
    <s v="ORD-2024-10626"/>
    <x v="359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x v="0"/>
    <n v="0.2"/>
    <n v="1266.4079999999999"/>
    <n v="282.48799999999994"/>
    <n v="0.22306239379410109"/>
    <s v="December"/>
    <n v="2024"/>
    <s v="Clean"/>
  </r>
  <r>
    <s v="ORD-2025-10627"/>
    <x v="21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x v="32"/>
    <n v="0"/>
    <n v="11473.04"/>
    <n v="2541.7100000000009"/>
    <n v="0.22153762211236086"/>
    <s v="April"/>
    <n v="2025"/>
    <s v="Clean"/>
  </r>
  <r>
    <s v="ORD-2025-10628"/>
    <x v="228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x v="14"/>
    <n v="0.15"/>
    <n v="4012.0339999999997"/>
    <n v="869.11399999999958"/>
    <n v="0.21662677833737193"/>
    <s v="February"/>
    <n v="2025"/>
    <s v="Clean"/>
  </r>
  <r>
    <s v="ORD-2025-10629"/>
    <x v="375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x v="2"/>
    <n v="0.05"/>
    <n v="5364.3554999999997"/>
    <n v="973.0654999999997"/>
    <n v="0.18139467080434915"/>
    <s v="October"/>
    <n v="2025"/>
    <s v="Clean"/>
  </r>
  <r>
    <s v="ORD-2025-10630"/>
    <x v="418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x v="5"/>
    <n v="0.15"/>
    <n v="10706.073"/>
    <n v="4778.973"/>
    <n v="0.44637963892082555"/>
    <s v="September"/>
    <n v="2025"/>
    <s v="Clean"/>
  </r>
  <r>
    <s v="ORD-2024-10631"/>
    <x v="65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x v="3"/>
    <n v="0.1"/>
    <n v="10969.380000000001"/>
    <n v="1714.9200000000019"/>
    <n v="0.15633700354988173"/>
    <s v="April"/>
    <n v="2024"/>
    <s v="Clean"/>
  </r>
  <r>
    <s v="ORD-2024-10632"/>
    <x v="406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x v="1"/>
    <n v="0.1"/>
    <n v="31409.855999999996"/>
    <n v="8886.3159999999953"/>
    <n v="0.2829148914277097"/>
    <s v="April"/>
    <n v="2024"/>
    <s v="Clean"/>
  </r>
  <r>
    <s v="ORD-2025-10633"/>
    <x v="36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x v="3"/>
    <n v="0"/>
    <n v="14252.650000000001"/>
    <n v="2694.340000000002"/>
    <n v="0.18904133617257154"/>
    <s v="April"/>
    <n v="2025"/>
    <s v="Clean"/>
  </r>
  <r>
    <s v="ORD-2025-10634"/>
    <x v="419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x v="8"/>
    <n v="0.15"/>
    <n v="1382.1679999999999"/>
    <n v="572.13799999999992"/>
    <n v="0.4139424440444287"/>
    <s v="April"/>
    <n v="2025"/>
    <s v="Clean"/>
  </r>
  <r>
    <s v="ORD-2025-10635"/>
    <x v="42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x v="3"/>
    <n v="0.05"/>
    <n v="9223.17"/>
    <n v="4119.47"/>
    <n v="0.44664361602355807"/>
    <s v="January"/>
    <n v="2025"/>
    <s v="Clean"/>
  </r>
  <r>
    <s v="ORD-2024-10636"/>
    <x v="412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x v="1"/>
    <n v="0.25"/>
    <n v="16394.962500000001"/>
    <n v="5990.7925000000014"/>
    <n v="0.36540446493854445"/>
    <s v="May"/>
    <n v="2024"/>
    <s v="Clean"/>
  </r>
  <r>
    <s v="ORD-2024-10637"/>
    <x v="421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x v="2"/>
    <n v="0.15"/>
    <n v="12990.108"/>
    <n v="2789.3080000000009"/>
    <n v="0.2147255434673831"/>
    <s v="October"/>
    <n v="2024"/>
    <s v="Clean"/>
  </r>
  <r>
    <s v="ORD-2024-10638"/>
    <x v="422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x v="7"/>
    <n v="0.2"/>
    <n v="5107.9520000000002"/>
    <n v="1974.8720000000003"/>
    <n v="0.38662696908663202"/>
    <s v="May"/>
    <n v="2024"/>
    <s v="Clean"/>
  </r>
  <r>
    <s v="ORD-2024-10639"/>
    <x v="9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x v="1"/>
    <n v="0.2"/>
    <n v="7738.3680000000013"/>
    <n v="3111.5180000000009"/>
    <n v="0.40208969126306743"/>
    <s v="January"/>
    <n v="2024"/>
    <s v="Clean"/>
  </r>
  <r>
    <s v="ORD-2024-10640"/>
    <x v="14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x v="5"/>
    <n v="0.05"/>
    <n v="1514.9649999999999"/>
    <n v="468.79499999999985"/>
    <n v="0.3094427924077453"/>
    <s v="December"/>
    <n v="2024"/>
    <s v="Clean"/>
  </r>
  <r>
    <s v="ORD-2025-10641"/>
    <x v="423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x v="4"/>
    <n v="0.2"/>
    <n v="1267.296"/>
    <n v="343.76600000000008"/>
    <n v="0.27125943741635739"/>
    <s v="January"/>
    <n v="2025"/>
    <s v="Clean"/>
  </r>
  <r>
    <s v="ORD-2025-10642"/>
    <x v="424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x v="1"/>
    <n v="0"/>
    <n v="6405.74"/>
    <n v="2843.87"/>
    <n v="0.44395651400150488"/>
    <s v="April"/>
    <n v="2025"/>
    <s v="Clean"/>
  </r>
  <r>
    <s v="ORD-2024-10643"/>
    <x v="301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x v="8"/>
    <n v="0.25"/>
    <n v="8607.6674999999996"/>
    <n v="3270.0274999999992"/>
    <n v="0.37989705108846261"/>
    <s v="August"/>
    <n v="2024"/>
    <s v="Clean"/>
  </r>
  <r>
    <s v="ORD-2024-10644"/>
    <x v="195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x v="97"/>
    <n v="0.15"/>
    <n v="26324.023999999998"/>
    <n v="10046.063999999998"/>
    <n v="0.3816310150758106"/>
    <s v="May"/>
    <n v="2024"/>
    <s v="Invalid"/>
  </r>
  <r>
    <s v="ORD-2025-10645"/>
    <x v="6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x v="2"/>
    <n v="0.05"/>
    <n v="14250.075999999999"/>
    <n v="3335.155999999999"/>
    <n v="0.23404478684885605"/>
    <s v="April"/>
    <n v="2025"/>
    <s v="Clean"/>
  </r>
  <r>
    <s v="ORD-2024-10646"/>
    <x v="425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x v="55"/>
    <n v="0.1"/>
    <n v="13087.494000000001"/>
    <n v="5478.6040000000003"/>
    <n v="0.41861367806548755"/>
    <s v="January"/>
    <n v="2024"/>
    <s v="Clean"/>
  </r>
  <r>
    <s v="ORD-2024-10647"/>
    <x v="426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x v="0"/>
    <n v="0.25"/>
    <n v="1640.5650000000001"/>
    <n v="503.58500000000004"/>
    <n v="0.30695827352162214"/>
    <s v="September"/>
    <n v="2024"/>
    <s v="Clean"/>
  </r>
  <r>
    <s v="ORD-2025-10648"/>
    <x v="213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x v="90"/>
    <n v="0.15"/>
    <n v="14441.907999999999"/>
    <n v="3569.018"/>
    <n v="0.24712925743606731"/>
    <s v="January"/>
    <n v="2025"/>
    <s v="Clean"/>
  </r>
  <r>
    <s v="ORD-2024-10649"/>
    <x v="427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x v="4"/>
    <n v="0.2"/>
    <n v="5065.8480000000009"/>
    <n v="1548.6180000000008"/>
    <n v="0.30569768378364304"/>
    <s v="April"/>
    <n v="2024"/>
    <s v="Clean"/>
  </r>
  <r>
    <s v="ORD-2025-10650"/>
    <x v="428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x v="14"/>
    <n v="0.25"/>
    <n v="6776.88"/>
    <n v="2940.6400000000003"/>
    <n v="0.43392239496641527"/>
    <s v="August"/>
    <n v="2025"/>
    <s v="Clean"/>
  </r>
  <r>
    <s v="ORD-2024-10651"/>
    <x v="429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x v="14"/>
    <n v="0.15"/>
    <n v="15760.121999999999"/>
    <n v="5828.5919999999987"/>
    <n v="0.36983165485647884"/>
    <s v="April"/>
    <n v="2024"/>
    <s v="Clean"/>
  </r>
  <r>
    <s v="ORD-2025-10652"/>
    <x v="22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x v="23"/>
    <n v="0"/>
    <n v="1795.6499999999999"/>
    <n v="798.92999999999984"/>
    <n v="0.44492523598696843"/>
    <s v="August"/>
    <n v="2025"/>
    <s v="Clean"/>
  </r>
  <r>
    <s v="ORD-2025-10653"/>
    <x v="43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x v="5"/>
    <n v="0.15"/>
    <n v="18362.5075"/>
    <n v="7228.5375000000004"/>
    <n v="0.39365742941153326"/>
    <s v="March"/>
    <n v="2025"/>
    <s v="Clean"/>
  </r>
  <r>
    <s v="ORD-2025-10654"/>
    <x v="431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x v="4"/>
    <n v="0.15"/>
    <n v="26524.683500000003"/>
    <n v="5950.3835000000036"/>
    <n v="0.22433381721595294"/>
    <s v="April"/>
    <n v="2025"/>
    <s v="Clean"/>
  </r>
  <r>
    <s v="ORD-2025-10655"/>
    <x v="13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x v="5"/>
    <n v="0.2"/>
    <n v="2056.0480000000002"/>
    <n v="393.65800000000013"/>
    <n v="0.19146342886936496"/>
    <s v="October"/>
    <n v="2025"/>
    <s v="Clean"/>
  </r>
  <r>
    <s v="ORD-2025-10656"/>
    <x v="432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x v="7"/>
    <n v="0"/>
    <n v="8607.2800000000007"/>
    <n v="3483.2700000000004"/>
    <n v="0.40468882155570635"/>
    <s v="August"/>
    <n v="2025"/>
    <s v="Clean"/>
  </r>
  <r>
    <s v="ORD-2024-10657"/>
    <x v="192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x v="51"/>
    <n v="-0.05"/>
    <n v="11554.62"/>
    <n v="3858.3400000000011"/>
    <n v="0.33392184251840396"/>
    <s v="July"/>
    <n v="2024"/>
    <s v="Invalid"/>
  </r>
  <r>
    <s v="ORD-2025-10658"/>
    <x v="38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x v="4"/>
    <n v="0.2"/>
    <n v="2033"/>
    <n v="741.58999999999992"/>
    <n v="0.36477619281849477"/>
    <s v="August"/>
    <n v="2025"/>
    <s v="Clean"/>
  </r>
  <r>
    <s v="ORD-2025-10659"/>
    <x v="293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x v="4"/>
    <n v="0"/>
    <n v="19966.940000000002"/>
    <n v="7276.1100000000024"/>
    <n v="0.36440786620283339"/>
    <s v="June"/>
    <n v="2025"/>
    <s v="Warning"/>
  </r>
  <r>
    <s v="ORD-2025-10660"/>
    <x v="2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x v="3"/>
    <n v="0.2"/>
    <n v="710.89600000000007"/>
    <n v="197.01600000000008"/>
    <n v="0.27713758411919615"/>
    <s v="January"/>
    <n v="2025"/>
    <s v="Clean"/>
  </r>
  <r>
    <s v="ORD-2025-10661"/>
    <x v="18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x v="7"/>
    <n v="0.1"/>
    <n v="15994.476000000001"/>
    <n v="6770.1959999999999"/>
    <n v="0.42328338858991066"/>
    <s v="July"/>
    <n v="2025"/>
    <s v="Clean"/>
  </r>
  <r>
    <s v="ORD-2024-10662"/>
    <x v="356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x v="1"/>
    <n v="0"/>
    <n v="1627.5"/>
    <n v="687.6"/>
    <n v="0.4224884792626728"/>
    <s v="May"/>
    <n v="2024"/>
    <s v="Clean"/>
  </r>
  <r>
    <s v="ORD-2024-10663"/>
    <x v="433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x v="5"/>
    <n v="0.1"/>
    <n v="9637.92"/>
    <n v="2308.63"/>
    <n v="0.2395361239769577"/>
    <s v="January"/>
    <n v="2024"/>
    <s v="Clean"/>
  </r>
  <r>
    <s v="ORD-2024-10664"/>
    <x v="195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x v="0"/>
    <n v="-0.24"/>
    <n v="7898.8248000000003"/>
    <n v="4745.8448000000008"/>
    <n v="0.60082922715287979"/>
    <s v="May"/>
    <n v="2024"/>
    <s v="Invalid"/>
  </r>
  <r>
    <s v="ORD-2024-10665"/>
    <x v="434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x v="4"/>
    <n v="0.2"/>
    <n v="1527.0640000000001"/>
    <n v="471.17399999999998"/>
    <n v="0.30854895407134209"/>
    <s v="December"/>
    <n v="2024"/>
    <s v="Clean"/>
  </r>
  <r>
    <s v="ORD-2025-10666"/>
    <x v="435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x v="7"/>
    <n v="0.1"/>
    <n v="5698.4039999999995"/>
    <n v="2057.5139999999997"/>
    <n v="0.36106846759197836"/>
    <s v="January"/>
    <n v="2025"/>
    <s v="Clean"/>
  </r>
  <r>
    <s v="ORD-2024-10667"/>
    <x v="217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x v="1"/>
    <n v="0.05"/>
    <n v="265.83849999999995"/>
    <n v="42.348499999999945"/>
    <n v="0.15930160605028976"/>
    <s v="June"/>
    <n v="2024"/>
    <s v="Clean"/>
  </r>
  <r>
    <s v="ORD-2025-10668"/>
    <x v="1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x v="2"/>
    <n v="0"/>
    <n v="3959.14"/>
    <n v="719.60999999999967"/>
    <n v="0.18175916992074029"/>
    <s v="May"/>
    <n v="2025"/>
    <s v="Clean"/>
  </r>
  <r>
    <s v="ORD-2024-10669"/>
    <x v="436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x v="8"/>
    <n v="0.2"/>
    <n v="2401.84"/>
    <n v="528.73000000000025"/>
    <n v="0.22013539619624964"/>
    <s v="November"/>
    <n v="2024"/>
    <s v="Clean"/>
  </r>
  <r>
    <s v="ORD-2024-10670"/>
    <x v="82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x v="14"/>
    <n v="0.25"/>
    <n v="5102.16"/>
    <n v="1875.71"/>
    <n v="0.36763057214983458"/>
    <s v="March"/>
    <n v="2024"/>
    <s v="Clean"/>
  </r>
  <r>
    <s v="ORD-2025-10671"/>
    <x v="437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x v="5"/>
    <n v="0.1"/>
    <n v="6176.5920000000006"/>
    <n v="2615.6320000000005"/>
    <n v="0.42347495188285067"/>
    <s v="February"/>
    <n v="2025"/>
    <s v="Clean"/>
  </r>
  <r>
    <s v="ORD-2024-10672"/>
    <x v="297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x v="1"/>
    <n v="0.05"/>
    <n v="31203.310500000003"/>
    <n v="13465.180500000002"/>
    <n v="0.43153051020019179"/>
    <s v="March"/>
    <n v="2024"/>
    <s v="Clean"/>
  </r>
  <r>
    <s v="ORD-2024-10673"/>
    <x v="438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x v="3"/>
    <n v="0.05"/>
    <n v="12010.5175"/>
    <n v="4145.9075000000003"/>
    <n v="0.34518974723612039"/>
    <s v="September"/>
    <n v="2024"/>
    <s v="Clean"/>
  </r>
  <r>
    <s v="ORD-2025-10674"/>
    <x v="228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x v="4"/>
    <n v="0.15"/>
    <n v="13847.86"/>
    <n v="5376.08"/>
    <n v="0.38822460654570451"/>
    <s v="February"/>
    <n v="2025"/>
    <s v="Clean"/>
  </r>
  <r>
    <s v="ORD-2024-10675"/>
    <x v="439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x v="4"/>
    <n v="0"/>
    <n v="1033.71"/>
    <n v="402.89"/>
    <n v="0.38975147768716562"/>
    <s v="May"/>
    <n v="2024"/>
    <s v="Clean"/>
  </r>
  <r>
    <s v="ORD-2025-10676"/>
    <x v="202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x v="98"/>
    <n v="0"/>
    <n v="2889.7799999999997"/>
    <n v="1078.5499999999997"/>
    <n v="0.37322910394562903"/>
    <s v="July"/>
    <n v="2025"/>
    <s v="Invalid"/>
  </r>
  <r>
    <s v="ORD-2025-10677"/>
    <x v="44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x v="2"/>
    <n v="0.15"/>
    <n v="20296.699499999999"/>
    <n v="5375.829499999998"/>
    <n v="0.26486225014071862"/>
    <s v="September"/>
    <n v="2025"/>
    <s v="Clean"/>
  </r>
  <r>
    <s v="ORD-2024-10678"/>
    <x v="41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x v="1"/>
    <n v="0"/>
    <n v="18364.36"/>
    <n v="2918.5500000000011"/>
    <n v="0.15892467801763857"/>
    <s v="June"/>
    <n v="2024"/>
    <s v="Clean"/>
  </r>
  <r>
    <s v="ORD-2024-10679"/>
    <x v="441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x v="2"/>
    <n v="0.15"/>
    <n v="21141.6165"/>
    <n v="9465.2865000000002"/>
    <n v="0.44770874071999178"/>
    <s v="November"/>
    <n v="2024"/>
    <s v="Clean"/>
  </r>
  <r>
    <s v="ORD-2025-10680"/>
    <x v="277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x v="2"/>
    <n v="0.7"/>
    <n v="1692.6840000000002"/>
    <n v="-2188.826"/>
    <n v="-1.2931096412561351"/>
    <s v="August"/>
    <n v="2025"/>
    <s v="Clean"/>
  </r>
  <r>
    <s v="ORD-2024-10681"/>
    <x v="32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x v="2"/>
    <n v="0"/>
    <n v="14800.96"/>
    <n v="2752.5699999999997"/>
    <n v="0.18597239638509933"/>
    <s v="May"/>
    <n v="2024"/>
    <s v="Clean"/>
  </r>
  <r>
    <s v="ORD-2024-10682"/>
    <x v="229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x v="0"/>
    <n v="0"/>
    <n v="6001.35"/>
    <n v="1818.3600000000006"/>
    <n v="0.30299182683896131"/>
    <s v="July"/>
    <n v="2024"/>
    <s v="Clean"/>
  </r>
  <r>
    <s v="ORD-2025-10683"/>
    <x v="442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x v="99"/>
    <n v="0"/>
    <n v="7772.34"/>
    <n v="3658.6800000000003"/>
    <n v="0.47073082237781677"/>
    <s v="February"/>
    <n v="2025"/>
    <s v="Warning"/>
  </r>
  <r>
    <s v="ORD-2025-10684"/>
    <x v="172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x v="5"/>
    <n v="0.2"/>
    <n v="7902.9600000000009"/>
    <n v="2390.9300000000012"/>
    <n v="0.30253601182341816"/>
    <s v="July"/>
    <n v="2025"/>
    <s v="Clean"/>
  </r>
  <r>
    <s v="ORD-2025-10685"/>
    <x v="443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x v="7"/>
    <n v="0.2"/>
    <n v="24621.239999999998"/>
    <n v="7465.7599999999984"/>
    <n v="0.3032243705028666"/>
    <s v="July"/>
    <n v="2025"/>
    <s v="Clean"/>
  </r>
  <r>
    <s v="ORD-2025-10686"/>
    <x v="444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x v="8"/>
    <n v="0.55000000000000004"/>
    <n v="3313.5074999999993"/>
    <n v="-2293.2825000000007"/>
    <n v="-0.69210119488185895"/>
    <s v="October"/>
    <n v="2025"/>
    <s v="Clean"/>
  </r>
  <r>
    <s v="ORD-2024-10687"/>
    <x v="445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x v="14"/>
    <n v="0"/>
    <n v="4698.26"/>
    <n v="2043.3400000000001"/>
    <n v="0.43491420227914163"/>
    <s v="March"/>
    <n v="2024"/>
    <s v="Clean"/>
  </r>
  <r>
    <s v="ORD-2025-10688"/>
    <x v="286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x v="1"/>
    <n v="0"/>
    <n v="688.2"/>
    <n v="190.52000000000004"/>
    <n v="0.27683812845103173"/>
    <s v="October"/>
    <n v="2025"/>
    <s v="Clean"/>
  </r>
  <r>
    <s v="ORD-2025-10689"/>
    <x v="183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x v="3"/>
    <n v="0.15"/>
    <n v="15492.065999999999"/>
    <n v="2910.8359999999993"/>
    <n v="0.18789204745190213"/>
    <s v="February"/>
    <n v="2025"/>
    <s v="Clean"/>
  </r>
  <r>
    <s v="ORD-2024-10690"/>
    <x v="392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x v="18"/>
    <n v="0.15"/>
    <n v="3745.2870000000003"/>
    <n v="1442.6370000000002"/>
    <n v="0.38518730340291679"/>
    <s v="May"/>
    <n v="2024"/>
    <s v="Clean"/>
  </r>
  <r>
    <s v="ORD-2024-10691"/>
    <x v="446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x v="5"/>
    <n v="0"/>
    <n v="3462.52"/>
    <n v="665.23"/>
    <n v="0.19212307798944123"/>
    <s v="September"/>
    <n v="2024"/>
    <s v="Clean"/>
  </r>
  <r>
    <s v="ORD-2024-10692"/>
    <x v="359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x v="3"/>
    <n v="0.05"/>
    <n v="8767.1699999999983"/>
    <n v="3668.9699999999984"/>
    <n v="0.41848966085977563"/>
    <s v="December"/>
    <n v="2024"/>
    <s v="Clean"/>
  </r>
  <r>
    <s v="ORD-2025-10693"/>
    <x v="447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x v="100"/>
    <n v="0.1"/>
    <n v="8516.4480000000003"/>
    <n v="2612.6379999999999"/>
    <n v="0.30677554774009069"/>
    <s v="May"/>
    <n v="2025"/>
    <s v="Clean"/>
  </r>
  <r>
    <s v="ORD-2025-10694"/>
    <x v="284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x v="101"/>
    <n v="0.05"/>
    <n v="11826.844500000001"/>
    <n v="3790.884500000001"/>
    <n v="0.32053220112938835"/>
    <s v="March"/>
    <n v="2025"/>
    <s v="Clean"/>
  </r>
  <r>
    <s v="ORD-2025-10695"/>
    <x v="302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x v="90"/>
    <n v="0.15"/>
    <n v="11629.019999999999"/>
    <n v="2001.8099999999995"/>
    <n v="0.17213918283741877"/>
    <s v="January"/>
    <n v="2025"/>
    <s v="Clean"/>
  </r>
  <r>
    <s v="ORD-2024-10696"/>
    <x v="8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x v="102"/>
    <n v="0"/>
    <n v="1029.56"/>
    <n v="403.2299999999999"/>
    <n v="0.39165274486188267"/>
    <s v="July"/>
    <n v="2024"/>
    <s v="Invalid"/>
  </r>
  <r>
    <s v="ORD-2025-10697"/>
    <x v="394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x v="4"/>
    <n v="0.25"/>
    <n v="3536.5199999999995"/>
    <n v="1434.1099999999997"/>
    <n v="0.40551446054313278"/>
    <s v="September"/>
    <n v="2025"/>
    <s v="Warning"/>
  </r>
  <r>
    <s v="ORD-2025-10698"/>
    <x v="313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x v="24"/>
    <n v="0"/>
    <n v="3970.0499999999997"/>
    <n v="2120.75"/>
    <n v="0.53418722686112274"/>
    <s v="March"/>
    <n v="2025"/>
    <s v="Warning"/>
  </r>
  <r>
    <s v="ORD-2024-10699"/>
    <x v="268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x v="7"/>
    <n v="0.15"/>
    <n v="27755.287999999997"/>
    <n v="4003.377999999997"/>
    <n v="0.14423838801456493"/>
    <s v="September"/>
    <n v="2024"/>
    <s v="Clean"/>
  </r>
  <r>
    <s v="ORD-2024-10700"/>
    <x v="24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x v="7"/>
    <n v="0.25"/>
    <n v="9450.7425000000003"/>
    <n v="1652.1824999999999"/>
    <n v="0.17482039109625511"/>
    <s v="June"/>
    <n v="2024"/>
    <s v="Clean"/>
  </r>
  <r>
    <s v="ORD-2024-10701"/>
    <x v="426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x v="4"/>
    <n v="0.15"/>
    <n v="7792.5450000000001"/>
    <n v="3100.8150000000005"/>
    <n v="0.39792070498149201"/>
    <s v="September"/>
    <n v="2024"/>
    <s v="Clean"/>
  </r>
  <r>
    <s v="ORD-2024-10702"/>
    <x v="448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x v="5"/>
    <n v="0"/>
    <n v="8574.58"/>
    <n v="1888.7699999999995"/>
    <n v="0.22027551203674112"/>
    <s v="April"/>
    <n v="2024"/>
    <s v="Clean"/>
  </r>
  <r>
    <s v="ORD-2025-10703"/>
    <x v="437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x v="5"/>
    <n v="0.1"/>
    <n v="2692.8180000000002"/>
    <n v="872.73800000000028"/>
    <n v="0.32409839803506968"/>
    <s v="February"/>
    <n v="2025"/>
    <s v="Clean"/>
  </r>
  <r>
    <s v="ORD-2024-10704"/>
    <x v="162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x v="3"/>
    <n v="0.1"/>
    <n v="1035.027"/>
    <n v="180.67700000000002"/>
    <n v="0.1745625959516032"/>
    <s v="October"/>
    <n v="2024"/>
    <s v="Clean"/>
  </r>
  <r>
    <s v="ORD-2024-10705"/>
    <x v="449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x v="2"/>
    <n v="0.15"/>
    <n v="2401.7855"/>
    <n v="581.44550000000004"/>
    <n v="0.24208885431276025"/>
    <s v="March"/>
    <n v="2024"/>
    <s v="Warning"/>
  </r>
  <r>
    <s v="ORD-2024-10706"/>
    <x v="45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x v="0"/>
    <n v="0.05"/>
    <n v="16015.8125"/>
    <n v="4663.4325000000008"/>
    <n v="0.29117676671102394"/>
    <s v="September"/>
    <n v="2024"/>
    <s v="Clean"/>
  </r>
  <r>
    <s v="ORD-2024-10707"/>
    <x v="96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x v="5"/>
    <n v="0.1"/>
    <n v="1901.4750000000001"/>
    <n v="547.19500000000016"/>
    <n v="0.28777396494826391"/>
    <s v="June"/>
    <n v="2024"/>
    <s v="Clean"/>
  </r>
  <r>
    <s v="ORD-2025-10708"/>
    <x v="156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x v="8"/>
    <n v="0.55000000000000004"/>
    <n v="8375.9849999999988"/>
    <n v="-3302.3350000000009"/>
    <n v="-0.39426228676388525"/>
    <s v="June"/>
    <n v="2025"/>
    <s v="Clean"/>
  </r>
  <r>
    <s v="ORD-2025-10709"/>
    <x v="451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x v="0"/>
    <n v="0.05"/>
    <n v="16559.108"/>
    <n v="3325.3179999999993"/>
    <n v="0.20081504390212318"/>
    <s v="March"/>
    <n v="2025"/>
    <s v="Clean"/>
  </r>
  <r>
    <s v="ORD-2025-10710"/>
    <x v="22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x v="5"/>
    <n v="0.15"/>
    <n v="8110.0879999999988"/>
    <n v="1692.7679999999991"/>
    <n v="0.2087237524426368"/>
    <s v="January"/>
    <n v="2025"/>
    <s v="Clean"/>
  </r>
  <r>
    <s v="ORD-2024-10711"/>
    <x v="452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x v="2"/>
    <n v="0.05"/>
    <n v="7406.01"/>
    <n v="1464.2700000000004"/>
    <n v="0.19771374869869207"/>
    <s v="July"/>
    <n v="2024"/>
    <s v="Clean"/>
  </r>
  <r>
    <s v="ORD-2025-10712"/>
    <x v="437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x v="7"/>
    <n v="0.05"/>
    <n v="4110.4124999999995"/>
    <n v="1716.2724999999996"/>
    <n v="0.41754264322619683"/>
    <s v="February"/>
    <n v="2025"/>
    <s v="Clean"/>
  </r>
  <r>
    <s v="ORD-2024-10713"/>
    <x v="315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x v="14"/>
    <n v="0"/>
    <n v="9680.0199999999986"/>
    <n v="2803.3599999999988"/>
    <n v="0.28960270743242256"/>
    <s v="February"/>
    <n v="2024"/>
    <s v="Clean"/>
  </r>
  <r>
    <s v="ORD-2025-10714"/>
    <x v="295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x v="5"/>
    <n v="0.25"/>
    <n v="217.47750000000002"/>
    <n v="85.347500000000025"/>
    <n v="0.39244289639158081"/>
    <s v="June"/>
    <n v="2025"/>
    <s v="Clean"/>
  </r>
  <r>
    <s v="ORD-2025-10715"/>
    <x v="453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x v="3"/>
    <n v="0"/>
    <n v="18675.18"/>
    <n v="4700.4799999999996"/>
    <n v="0.25169663692665878"/>
    <s v="March"/>
    <n v="2025"/>
    <s v="Clean"/>
  </r>
  <r>
    <s v="ORD-2025-10716"/>
    <x v="66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x v="1"/>
    <n v="0"/>
    <n v="19901.63"/>
    <n v="4409.6000000000004"/>
    <n v="0.22156979101711771"/>
    <s v="August"/>
    <n v="2025"/>
    <s v="Clean"/>
  </r>
  <r>
    <s v="ORD-2025-10717"/>
    <x v="432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x v="1"/>
    <n v="0.15"/>
    <n v="2879.817"/>
    <n v="1054.9369999999999"/>
    <n v="0.3663208460815392"/>
    <s v="August"/>
    <n v="2025"/>
    <s v="Clean"/>
  </r>
  <r>
    <s v="ORD-2025-10718"/>
    <x v="454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x v="71"/>
    <n v="0.2"/>
    <n v="18712.223999999998"/>
    <n v="6860.003999999999"/>
    <n v="0.3666054874075898"/>
    <s v="December"/>
    <n v="2025"/>
    <s v="Invalid"/>
  </r>
  <r>
    <s v="ORD-2024-10719"/>
    <x v="86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x v="4"/>
    <n v="0.2"/>
    <n v="4733.4479999999994"/>
    <n v="1061.1279999999992"/>
    <n v="0.22417654107534282"/>
    <s v="September"/>
    <n v="2024"/>
    <s v="Clean"/>
  </r>
  <r>
    <s v="ORD-2025-10720"/>
    <x v="266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x v="3"/>
    <n v="0.2"/>
    <n v="3795.8559999999998"/>
    <n v="1530.9359999999997"/>
    <n v="0.40331772332775528"/>
    <s v="September"/>
    <n v="2025"/>
    <s v="Clean"/>
  </r>
  <r>
    <s v="ORD-2024-10721"/>
    <x v="366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x v="7"/>
    <n v="0.15"/>
    <n v="15231.727999999999"/>
    <n v="2780.268"/>
    <n v="0.1825313582280356"/>
    <s v="July"/>
    <n v="2024"/>
    <s v="Clean"/>
  </r>
  <r>
    <s v="ORD-2025-10722"/>
    <x v="235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x v="5"/>
    <n v="0"/>
    <n v="13649.75"/>
    <n v="3361.7199999999993"/>
    <n v="0.24628436418249414"/>
    <s v="June"/>
    <n v="2025"/>
    <s v="Clean"/>
  </r>
  <r>
    <s v="ORD-2024-10723"/>
    <x v="372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x v="4"/>
    <n v="0"/>
    <n v="4333.59"/>
    <n v="1800"/>
    <n v="0.41536001329152039"/>
    <s v="October"/>
    <n v="2024"/>
    <s v="Warning"/>
  </r>
  <r>
    <s v="ORD-2025-10724"/>
    <x v="455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x v="2"/>
    <n v="0.05"/>
    <n v="13634.000999999998"/>
    <n v="4044.1909999999989"/>
    <n v="0.29662539998346776"/>
    <s v="October"/>
    <n v="2025"/>
    <s v="Clean"/>
  </r>
  <r>
    <s v="ORD-2024-10725"/>
    <x v="315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x v="0"/>
    <n v="0"/>
    <n v="760.29"/>
    <n v="262.52"/>
    <n v="0.34528929750489945"/>
    <s v="February"/>
    <n v="2024"/>
    <s v="Clean"/>
  </r>
  <r>
    <s v="ORD-2025-10726"/>
    <x v="375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x v="2"/>
    <n v="0"/>
    <n v="14943.11"/>
    <n v="6421.6100000000006"/>
    <n v="0.42973718322357263"/>
    <s v="October"/>
    <n v="2025"/>
    <s v="Clean"/>
  </r>
  <r>
    <s v="ORD-2024-10727"/>
    <x v="456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x v="0"/>
    <n v="0.2"/>
    <n v="8072"/>
    <n v="2692.7799999999997"/>
    <n v="0.33359514370664023"/>
    <s v="January"/>
    <n v="2024"/>
    <s v="Clean"/>
  </r>
  <r>
    <s v="ORD-2024-10728"/>
    <x v="457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x v="7"/>
    <n v="0.05"/>
    <n v="28353.015999999996"/>
    <n v="9095.1659999999974"/>
    <n v="0.3207830165228277"/>
    <s v="October"/>
    <n v="2024"/>
    <s v="Clean"/>
  </r>
  <r>
    <s v="ORD-2024-10729"/>
    <x v="425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x v="103"/>
    <n v="0.15"/>
    <n v="2008.567"/>
    <n v="813.73700000000008"/>
    <n v="0.40513311231340554"/>
    <s v="January"/>
    <n v="2024"/>
    <s v="Clean"/>
  </r>
  <r>
    <s v="ORD-2025-10730"/>
    <x v="458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x v="14"/>
    <n v="0.15"/>
    <n v="9234.2129999999997"/>
    <n v="3717.6929999999993"/>
    <n v="0.40259987505161504"/>
    <s v="May"/>
    <n v="2025"/>
    <s v="Clean"/>
  </r>
  <r>
    <s v="ORD-2025-10731"/>
    <x v="235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x v="1"/>
    <n v="0.15"/>
    <n v="2658.8339999999998"/>
    <n v="431.86400000000003"/>
    <n v="0.16242608602116568"/>
    <s v="June"/>
    <n v="2025"/>
    <s v="Clean"/>
  </r>
  <r>
    <s v="ORD-2024-10732"/>
    <x v="18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x v="8"/>
    <n v="0.1"/>
    <n v="15756.048000000001"/>
    <n v="5510.6080000000002"/>
    <n v="0.3497455707167178"/>
    <s v="March"/>
    <n v="2024"/>
    <s v="Clean"/>
  </r>
  <r>
    <s v="ORD-2024-10733"/>
    <x v="3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x v="14"/>
    <n v="0"/>
    <n v="14787.78"/>
    <n v="6191.130000000001"/>
    <n v="0.41866527632950995"/>
    <s v="November"/>
    <n v="2024"/>
    <s v="Clean"/>
  </r>
  <r>
    <s v="ORD-2024-10734"/>
    <x v="217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x v="2"/>
    <n v="0"/>
    <n v="25181.64"/>
    <n v="9843.74"/>
    <n v="0.39090940860086953"/>
    <s v="June"/>
    <n v="2024"/>
    <s v="Clean"/>
  </r>
  <r>
    <s v="ORD-2024-10735"/>
    <x v="459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x v="7"/>
    <n v="0.2"/>
    <n v="8837.9520000000011"/>
    <n v="2680.6820000000007"/>
    <n v="0.30331484036120587"/>
    <s v="August"/>
    <n v="2024"/>
    <s v="Clean"/>
  </r>
  <r>
    <s v="ORD-2024-10736"/>
    <x v="357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x v="14"/>
    <n v="0.2"/>
    <n v="7275.7920000000004"/>
    <n v="1122.9220000000005"/>
    <n v="0.15433673749881804"/>
    <s v="August"/>
    <n v="2024"/>
    <s v="Clean"/>
  </r>
  <r>
    <s v="ORD-2024-10737"/>
    <x v="403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x v="94"/>
    <n v="0.1"/>
    <n v="2355.0750000000003"/>
    <n v="1005.0450000000003"/>
    <n v="0.42675710964618968"/>
    <s v="December"/>
    <n v="2024"/>
    <s v="Invalid"/>
  </r>
  <r>
    <s v="ORD-2024-10738"/>
    <x v="315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x v="7"/>
    <n v="0"/>
    <n v="3609.12"/>
    <n v="963.61999999999989"/>
    <n v="0.2669958327791816"/>
    <s v="February"/>
    <n v="2024"/>
    <s v="Clean"/>
  </r>
  <r>
    <s v="ORD-2025-10739"/>
    <x v="143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x v="8"/>
    <n v="0"/>
    <n v="2188.19"/>
    <n v="889.35000000000014"/>
    <n v="0.40643179979800664"/>
    <s v="February"/>
    <n v="2025"/>
    <s v="Clean"/>
  </r>
  <r>
    <s v="ORD-2024-10740"/>
    <x v="46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x v="2"/>
    <n v="0.05"/>
    <n v="11370.835000000001"/>
    <n v="3901.255000000001"/>
    <n v="0.34309309738466881"/>
    <s v="December"/>
    <n v="2024"/>
    <s v="Clean"/>
  </r>
  <r>
    <s v="ORD-2024-10741"/>
    <x v="157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x v="7"/>
    <n v="0.1"/>
    <n v="9298.8000000000011"/>
    <n v="2750.3000000000011"/>
    <n v="0.29576934658235482"/>
    <s v="April"/>
    <n v="2024"/>
    <s v="Clean"/>
  </r>
  <r>
    <s v="ORD-2025-10742"/>
    <x v="461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x v="8"/>
    <n v="0"/>
    <n v="8853.36"/>
    <n v="3257.0200000000004"/>
    <n v="0.36788518709280998"/>
    <s v="April"/>
    <n v="2025"/>
    <s v="Warning"/>
  </r>
  <r>
    <s v="ORD-2024-10743"/>
    <x v="399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x v="2"/>
    <n v="0"/>
    <n v="9043.7999999999993"/>
    <n v="3130.4199999999992"/>
    <n v="0.34613989694597397"/>
    <s v="October"/>
    <n v="2024"/>
    <s v="Clean"/>
  </r>
  <r>
    <s v="ORD-2025-10744"/>
    <x v="285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x v="8"/>
    <n v="0.25"/>
    <n v="2211.2999999999997"/>
    <n v="475.65999999999963"/>
    <n v="0.21510423732645942"/>
    <s v="February"/>
    <n v="2025"/>
    <s v="Clean"/>
  </r>
  <r>
    <s v="ORD-2025-10745"/>
    <x v="224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x v="4"/>
    <n v="0.1"/>
    <n v="12158.504999999999"/>
    <n v="1898.4349999999995"/>
    <n v="0.15614049589155901"/>
    <s v="August"/>
    <n v="2025"/>
    <s v="Clean"/>
  </r>
  <r>
    <s v="ORD-2024-10746"/>
    <x v="462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x v="5"/>
    <n v="0.2"/>
    <n v="1736.616"/>
    <n v="677.096"/>
    <n v="0.38989390861307277"/>
    <s v="October"/>
    <n v="2024"/>
    <s v="Clean"/>
  </r>
  <r>
    <s v="ORD-2025-10747"/>
    <x v="182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x v="104"/>
    <n v="0.2"/>
    <n v="8266.2080000000005"/>
    <n v="2029.8880000000008"/>
    <n v="0.24556459261610653"/>
    <s v="January"/>
    <n v="2025"/>
    <s v="Clean"/>
  </r>
  <r>
    <s v="ORD-2024-10748"/>
    <x v="243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x v="0"/>
    <n v="0.15"/>
    <n v="10022.044"/>
    <n v="4445.0640000000003"/>
    <n v="0.44352868536597928"/>
    <s v="May"/>
    <n v="2024"/>
    <s v="Clean"/>
  </r>
  <r>
    <s v="ORD-2024-10749"/>
    <x v="463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x v="7"/>
    <n v="0.25"/>
    <n v="2886.0299999999997"/>
    <n v="821.19999999999982"/>
    <n v="0.28454312671732446"/>
    <s v="May"/>
    <n v="2024"/>
    <s v="Clean"/>
  </r>
  <r>
    <s v="ORD-2024-10750"/>
    <x v="464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x v="5"/>
    <n v="0.15"/>
    <n v="1459.1949999999999"/>
    <n v="403.40499999999997"/>
    <n v="0.27645722470266137"/>
    <s v="March"/>
    <n v="2024"/>
    <s v="Clean"/>
  </r>
  <r>
    <s v="ORD-2025-10751"/>
    <x v="465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x v="7"/>
    <n v="0.15"/>
    <n v="26696.323999999997"/>
    <n v="3971.8039999999964"/>
    <n v="0.14877718745097629"/>
    <s v="June"/>
    <n v="2025"/>
    <s v="Clean"/>
  </r>
  <r>
    <s v="ORD-2025-10752"/>
    <x v="37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x v="3"/>
    <n v="0.05"/>
    <n v="8445.2624999999989"/>
    <n v="1507.6624999999985"/>
    <n v="0.17852168597482893"/>
    <s v="July"/>
    <n v="2025"/>
    <s v="Warning"/>
  </r>
  <r>
    <s v="ORD-2024-10753"/>
    <x v="82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x v="4"/>
    <n v="0.05"/>
    <n v="11709.794999999998"/>
    <n v="3337.5049999999974"/>
    <n v="0.28501822619439521"/>
    <s v="March"/>
    <n v="2024"/>
    <s v="Clean"/>
  </r>
  <r>
    <s v="ORD-2024-10754"/>
    <x v="357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x v="105"/>
    <n v="0.15"/>
    <n v="2593.9109999999996"/>
    <n v="745.43099999999959"/>
    <n v="0.28737724617382776"/>
    <s v="August"/>
    <n v="2024"/>
    <s v="Clean"/>
  </r>
  <r>
    <s v="ORD-2025-10755"/>
    <x v="196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x v="7"/>
    <n v="0.25"/>
    <n v="2674.02"/>
    <n v="466.44999999999982"/>
    <n v="0.17443773793763689"/>
    <s v="June"/>
    <n v="2025"/>
    <s v="Clean"/>
  </r>
  <r>
    <s v="ORD-2025-10756"/>
    <x v="172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x v="5"/>
    <n v="0.2"/>
    <n v="9926.9599999999991"/>
    <n v="1931.9799999999996"/>
    <n v="0.19461950083409219"/>
    <s v="July"/>
    <n v="2025"/>
    <s v="Clean"/>
  </r>
  <r>
    <s v="ORD-2024-10757"/>
    <x v="466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x v="1"/>
    <n v="0.2"/>
    <n v="12191.76"/>
    <n v="1734.2700000000004"/>
    <n v="0.14224935530226976"/>
    <s v="October"/>
    <n v="2024"/>
    <s v="Clean"/>
  </r>
  <r>
    <s v="ORD-2025-10758"/>
    <x v="208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x v="8"/>
    <n v="0.25"/>
    <n v="4285.7550000000001"/>
    <n v="1899.4250000000002"/>
    <n v="0.44319495631458172"/>
    <s v="August"/>
    <n v="2025"/>
    <s v="Clean"/>
  </r>
  <r>
    <s v="ORD-2024-10759"/>
    <x v="195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x v="14"/>
    <n v="0"/>
    <n v="4166.91"/>
    <n v="754.27999999999975"/>
    <n v="0.18101662862888801"/>
    <s v="May"/>
    <n v="2024"/>
    <s v="Clean"/>
  </r>
  <r>
    <s v="ORD-2024-10760"/>
    <x v="43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x v="2"/>
    <n v="0.25"/>
    <n v="14947.537500000002"/>
    <n v="5509.0775000000031"/>
    <n v="0.36856087499362367"/>
    <s v="July"/>
    <n v="2024"/>
    <s v="Clean"/>
  </r>
  <r>
    <s v="ORD-2024-10761"/>
    <x v="467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x v="1"/>
    <n v="0"/>
    <n v="13462.12"/>
    <n v="5861.4900000000007"/>
    <n v="0.43540616188237813"/>
    <s v="August"/>
    <n v="2024"/>
    <s v="Clean"/>
  </r>
  <r>
    <s v="ORD-2025-10762"/>
    <x v="468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x v="5"/>
    <n v="0"/>
    <n v="7467.36"/>
    <n v="2456.75"/>
    <n v="0.32899846799940008"/>
    <s v="August"/>
    <n v="2025"/>
    <s v="Clean"/>
  </r>
  <r>
    <s v="ORD-2024-10763"/>
    <x v="469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x v="5"/>
    <n v="0.2"/>
    <n v="5910.5920000000006"/>
    <n v="1135.152000000001"/>
    <n v="0.19205385856442145"/>
    <s v="January"/>
    <n v="2024"/>
    <s v="Clean"/>
  </r>
  <r>
    <s v="ORD-2025-10764"/>
    <x v="1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x v="8"/>
    <n v="0"/>
    <n v="16454.88"/>
    <n v="4373.34"/>
    <n v="0.26577769026574488"/>
    <s v="August"/>
    <n v="2025"/>
    <s v="Clean"/>
  </r>
  <r>
    <s v="ORD-2025-10765"/>
    <x v="278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x v="7"/>
    <n v="0.05"/>
    <n v="25159.8"/>
    <n v="3552.9699999999975"/>
    <n v="0.14121614639226057"/>
    <s v="April"/>
    <n v="2025"/>
    <s v="Clean"/>
  </r>
  <r>
    <s v="ORD-2025-10766"/>
    <x v="176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x v="5"/>
    <n v="0"/>
    <n v="1824.42"/>
    <n v="609.55000000000018"/>
    <n v="0.33410618169061956"/>
    <s v="June"/>
    <n v="2025"/>
    <s v="Clean"/>
  </r>
  <r>
    <s v="ORD-2024-10767"/>
    <x v="381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x v="2"/>
    <n v="0.2"/>
    <n v="16617.312000000002"/>
    <n v="7421.5820000000022"/>
    <n v="0.44661747940942564"/>
    <s v="September"/>
    <n v="2024"/>
    <s v="Clean"/>
  </r>
  <r>
    <s v="ORD-2024-10768"/>
    <x v="47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x v="4"/>
    <n v="0.25"/>
    <n v="933.43499999999995"/>
    <n v="350.34499999999991"/>
    <n v="0.3753287588316272"/>
    <s v="May"/>
    <n v="2024"/>
    <s v="Clean"/>
  </r>
  <r>
    <s v="ORD-2025-10769"/>
    <x v="389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x v="8"/>
    <n v="0.1"/>
    <n v="14554.08"/>
    <n v="3387.24"/>
    <n v="0.23273473830018798"/>
    <s v="April"/>
    <n v="2025"/>
    <s v="Clean"/>
  </r>
  <r>
    <s v="ORD-2024-10770"/>
    <x v="471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x v="8"/>
    <n v="0.25"/>
    <n v="8128.6875"/>
    <n v="3057.0275000000001"/>
    <n v="0.3760788565189645"/>
    <s v="May"/>
    <n v="2024"/>
    <s v="Clean"/>
  </r>
  <r>
    <s v="ORD-2024-10771"/>
    <x v="107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x v="8"/>
    <n v="0"/>
    <n v="3452"/>
    <n v="1075.3800000000001"/>
    <n v="0.3115237543453071"/>
    <s v="February"/>
    <n v="2024"/>
    <s v="Warning"/>
  </r>
  <r>
    <s v="ORD-2024-10772"/>
    <x v="452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x v="8"/>
    <n v="0"/>
    <n v="8525.64"/>
    <n v="5004.9499999999989"/>
    <n v="0.58704683753946907"/>
    <s v="July"/>
    <n v="2024"/>
    <s v="Warning"/>
  </r>
  <r>
    <s v="ORD-2025-10773"/>
    <x v="18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x v="5"/>
    <n v="0.05"/>
    <n v="3708.0589999999997"/>
    <n v="947.76899999999978"/>
    <n v="0.25559706574248142"/>
    <s v="July"/>
    <n v="2025"/>
    <s v="Clean"/>
  </r>
  <r>
    <s v="ORD-2025-10774"/>
    <x v="27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x v="7"/>
    <n v="0.2"/>
    <n v="9424.2240000000002"/>
    <n v="3245.3040000000001"/>
    <n v="0.3443576892909167"/>
    <s v="February"/>
    <n v="2025"/>
    <s v="Warning"/>
  </r>
  <r>
    <s v="ORD-2025-10775"/>
    <x v="72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x v="38"/>
    <n v="0.2"/>
    <n v="7752.6"/>
    <n v="3063.3"/>
    <n v="0.39513195573098059"/>
    <s v="July"/>
    <n v="2025"/>
    <s v="Warning"/>
  </r>
  <r>
    <s v="ORD-2024-10776"/>
    <x v="472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x v="14"/>
    <n v="0.25"/>
    <n v="23736.720000000001"/>
    <n v="9845.8200000000015"/>
    <n v="0.41479277676106896"/>
    <s v="April"/>
    <n v="2024"/>
    <s v="Clean"/>
  </r>
  <r>
    <s v="ORD-2025-10777"/>
    <x v="22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x v="106"/>
    <n v="0"/>
    <n v="26999.91"/>
    <n v="9183.93"/>
    <n v="0.34014668937785347"/>
    <s v="August"/>
    <n v="2025"/>
    <s v="Invalid"/>
  </r>
  <r>
    <s v="ORD-2024-10778"/>
    <x v="157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x v="71"/>
    <n v="0.15"/>
    <n v="5065.116"/>
    <n v="1534.9960000000001"/>
    <n v="0.30305248685321323"/>
    <s v="April"/>
    <n v="2024"/>
    <s v="Invalid"/>
  </r>
  <r>
    <s v="ORD-2024-10779"/>
    <x v="257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x v="7"/>
    <n v="0"/>
    <n v="6707.52"/>
    <n v="1034.9500000000007"/>
    <n v="0.15429696817899918"/>
    <s v="July"/>
    <n v="2024"/>
    <s v="Clean"/>
  </r>
  <r>
    <s v="ORD-2024-10780"/>
    <x v="328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x v="1"/>
    <n v="0.05"/>
    <n v="11983.451999999999"/>
    <n v="3410.5519999999997"/>
    <n v="0.2846051371507976"/>
    <s v="January"/>
    <n v="2024"/>
    <s v="Clean"/>
  </r>
  <r>
    <s v="ORD-2024-10781"/>
    <x v="4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x v="0"/>
    <n v="0.2"/>
    <n v="1364.576"/>
    <n v="386.41600000000005"/>
    <n v="0.28317660577351506"/>
    <s v="August"/>
    <n v="2024"/>
    <s v="Clean"/>
  </r>
  <r>
    <s v="ORD-2024-10782"/>
    <x v="473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x v="14"/>
    <n v="0.25"/>
    <n v="862.64999999999986"/>
    <n v="258.91999999999985"/>
    <n v="0.30014490233582553"/>
    <s v="February"/>
    <n v="2024"/>
    <s v="Clean"/>
  </r>
  <r>
    <s v="ORD-2025-10783"/>
    <x v="474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x v="14"/>
    <n v="0.15"/>
    <n v="1138.3709999999999"/>
    <n v="341.03099999999984"/>
    <n v="0.29957808131092578"/>
    <s v="March"/>
    <n v="2025"/>
    <s v="Clean"/>
  </r>
  <r>
    <s v="ORD-2024-10784"/>
    <x v="475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x v="7"/>
    <n v="0.05"/>
    <n v="2452.8334999999997"/>
    <n v="546.13349999999969"/>
    <n v="0.22265412634000625"/>
    <s v="June"/>
    <n v="2024"/>
    <s v="Clean"/>
  </r>
  <r>
    <s v="ORD-2025-10785"/>
    <x v="191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x v="3"/>
    <n v="0.05"/>
    <n v="1589.0840000000001"/>
    <n v="504.42399999999998"/>
    <n v="0.31743067075120002"/>
    <s v="October"/>
    <n v="2025"/>
    <s v="Clean"/>
  </r>
  <r>
    <s v="ORD-2024-10786"/>
    <x v="476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x v="0"/>
    <n v="0.25"/>
    <n v="4519.41"/>
    <n v="1015.25"/>
    <n v="0.22464215461752751"/>
    <s v="May"/>
    <n v="2024"/>
    <s v="Clean"/>
  </r>
  <r>
    <s v="ORD-2025-10787"/>
    <x v="202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x v="8"/>
    <n v="0.05"/>
    <n v="2718.71"/>
    <n v="653.65999999999985"/>
    <n v="0.24043020403058799"/>
    <s v="July"/>
    <n v="2025"/>
    <s v="Warning"/>
  </r>
  <r>
    <s v="ORD-2024-10788"/>
    <x v="212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x v="0"/>
    <n v="0.05"/>
    <n v="7065.6629999999996"/>
    <n v="2150.3929999999991"/>
    <n v="0.30434412170521002"/>
    <s v="September"/>
    <n v="2024"/>
    <s v="Clean"/>
  </r>
  <r>
    <s v="ORD-2024-10789"/>
    <x v="374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x v="72"/>
    <n v="0.1"/>
    <n v="17911.007999999998"/>
    <n v="6364.9579999999987"/>
    <n v="0.35536570582738836"/>
    <s v="August"/>
    <n v="2024"/>
    <s v="Invalid"/>
  </r>
  <r>
    <s v="ORD-2025-10790"/>
    <x v="365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x v="3"/>
    <n v="0"/>
    <n v="14149.92"/>
    <n v="4683.41"/>
    <n v="0.33098491016203624"/>
    <s v="March"/>
    <n v="2025"/>
    <s v="Warning"/>
  </r>
  <r>
    <s v="ORD-2024-10791"/>
    <x v="121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x v="8"/>
    <n v="0.2"/>
    <n v="4272.576"/>
    <n v="943.65599999999995"/>
    <n v="0.22086347908147214"/>
    <s v="May"/>
    <n v="2024"/>
    <s v="Clean"/>
  </r>
  <r>
    <s v="ORD-2024-10792"/>
    <x v="421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x v="5"/>
    <n v="0.25"/>
    <n v="9352.619999999999"/>
    <n v="4083.2099999999991"/>
    <n v="0.43658461479243243"/>
    <s v="October"/>
    <n v="2024"/>
    <s v="Clean"/>
  </r>
  <r>
    <s v="ORD-2025-10793"/>
    <x v="196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x v="5"/>
    <n v="0.2"/>
    <n v="2800.8960000000002"/>
    <n v="1064.9160000000002"/>
    <n v="0.38020547710446945"/>
    <s v="June"/>
    <n v="2025"/>
    <s v="Clean"/>
  </r>
  <r>
    <s v="ORD-2024-10794"/>
    <x v="194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x v="0"/>
    <n v="0"/>
    <n v="21511.599999999999"/>
    <n v="6103.1299999999992"/>
    <n v="0.28371343833094703"/>
    <s v="May"/>
    <n v="2024"/>
    <s v="Clean"/>
  </r>
  <r>
    <s v="ORD-2025-10795"/>
    <x v="262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x v="8"/>
    <n v="0.15"/>
    <n v="7279.3574999999992"/>
    <n v="2408.9674999999988"/>
    <n v="0.33093133562955235"/>
    <s v="June"/>
    <n v="2025"/>
    <s v="Clean"/>
  </r>
  <r>
    <s v="ORD-2024-10796"/>
    <x v="79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x v="7"/>
    <n v="0"/>
    <n v="26051.94"/>
    <n v="9168.3499999999985"/>
    <n v="0.3519258066769691"/>
    <s v="July"/>
    <n v="2024"/>
    <s v="Clean"/>
  </r>
  <r>
    <s v="ORD-2024-10797"/>
    <x v="122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x v="2"/>
    <n v="0.15"/>
    <n v="9661.6439999999984"/>
    <n v="3357.873999999998"/>
    <n v="0.34754685641491223"/>
    <s v="March"/>
    <n v="2024"/>
    <s v="Clean"/>
  </r>
  <r>
    <s v="ORD-2024-10798"/>
    <x v="477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x v="5"/>
    <n v="0"/>
    <n v="13714.96"/>
    <n v="3164.49"/>
    <n v="0.23073271814135804"/>
    <s v="April"/>
    <n v="2024"/>
    <s v="Clean"/>
  </r>
  <r>
    <s v="ORD-2025-10799"/>
    <x v="478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x v="105"/>
    <n v="0"/>
    <n v="15354.449999999999"/>
    <n v="5697.9499999999989"/>
    <n v="0.37109437329243311"/>
    <s v="July"/>
    <n v="2025"/>
    <s v="Clean"/>
  </r>
  <r>
    <s v="ORD-2024-10800"/>
    <x v="37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x v="2"/>
    <n v="0.05"/>
    <n v="4595.1975000000002"/>
    <n v="707.78750000000036"/>
    <n v="0.15402765604742785"/>
    <s v="October"/>
    <n v="2024"/>
    <s v="Warning"/>
  </r>
  <r>
    <s v="ORD-2024-10801"/>
    <x v="479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x v="0"/>
    <n v="0.15"/>
    <n v="21234.971999999998"/>
    <n v="4498.8819999999978"/>
    <n v="0.21186192286950029"/>
    <s v="March"/>
    <n v="2024"/>
    <s v="Clean"/>
  </r>
  <r>
    <s v="ORD-2025-10802"/>
    <x v="286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x v="2"/>
    <n v="0.2"/>
    <n v="8093.304000000001"/>
    <n v="2040.8740000000007"/>
    <n v="0.25216821214179036"/>
    <s v="October"/>
    <n v="2025"/>
    <s v="Clean"/>
  </r>
  <r>
    <s v="ORD-2025-10803"/>
    <x v="411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x v="7"/>
    <n v="0"/>
    <n v="8651.4600000000009"/>
    <n v="3396.8400000000011"/>
    <n v="0.39263199506210522"/>
    <s v="February"/>
    <n v="2025"/>
    <s v="Clean"/>
  </r>
  <r>
    <s v="ORD-2024-10804"/>
    <x v="163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x v="5"/>
    <n v="0"/>
    <n v="4306.6499999999996"/>
    <n v="1737.8299999999995"/>
    <n v="0.40352245945224235"/>
    <s v="December"/>
    <n v="2024"/>
    <s v="Warning"/>
  </r>
  <r>
    <s v="ORD-2025-10805"/>
    <x v="48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x v="29"/>
    <n v="0.05"/>
    <n v="1948.0889999999997"/>
    <n v="441.00899999999979"/>
    <n v="0.22638031424642296"/>
    <s v="October"/>
    <n v="2025"/>
    <s v="Invalid"/>
  </r>
  <r>
    <s v="ORD-2025-10806"/>
    <x v="21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x v="107"/>
    <n v="0.25"/>
    <n v="3045.09"/>
    <n v="444"/>
    <n v="0.14580849827098705"/>
    <s v="April"/>
    <n v="2025"/>
    <s v="Clean"/>
  </r>
  <r>
    <s v="ORD-2024-10807"/>
    <x v="446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x v="6"/>
    <n v="0.2"/>
    <n v="2932.7759999999998"/>
    <n v="1032.4259999999999"/>
    <n v="0.35203029484692999"/>
    <s v="September"/>
    <n v="2024"/>
    <s v="Clean"/>
  </r>
  <r>
    <s v="ORD-2025-10808"/>
    <x v="203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x v="3"/>
    <n v="0.1"/>
    <n v="4379.3640000000005"/>
    <n v="655.43400000000065"/>
    <n v="0.14966419781502532"/>
    <s v="February"/>
    <n v="2025"/>
    <s v="Clean"/>
  </r>
  <r>
    <s v="ORD-2025-10809"/>
    <x v="481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x v="9"/>
    <n v="0.2"/>
    <n v="5472.768"/>
    <n v="995.4380000000001"/>
    <n v="0.18188931085695575"/>
    <s v="August"/>
    <n v="2025"/>
    <s v="Invalid"/>
  </r>
  <r>
    <s v="ORD-2025-10810"/>
    <x v="211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x v="7"/>
    <n v="0.1"/>
    <n v="7377.1020000000008"/>
    <n v="2291.8920000000007"/>
    <n v="0.31067646888981615"/>
    <s v="June"/>
    <n v="2025"/>
    <s v="Warning"/>
  </r>
  <r>
    <s v="ORD-2024-10811"/>
    <x v="129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x v="28"/>
    <n v="0.25"/>
    <n v="2363.8874999999998"/>
    <n v="892.37749999999983"/>
    <n v="0.37750421710000998"/>
    <s v="April"/>
    <n v="2024"/>
    <s v="Clean"/>
  </r>
  <r>
    <s v="ORD-2024-10812"/>
    <x v="482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x v="2"/>
    <n v="0.2"/>
    <n v="2577.2000000000003"/>
    <n v="1101.3300000000004"/>
    <n v="0.42733586838429316"/>
    <s v="December"/>
    <n v="2024"/>
    <s v="Clean"/>
  </r>
  <r>
    <s v="ORD-2024-10813"/>
    <x v="274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x v="1"/>
    <n v="0"/>
    <n v="17827.759999999998"/>
    <n v="3705.6299999999992"/>
    <n v="0.20785729671029896"/>
    <s v="June"/>
    <n v="2024"/>
    <s v="Clean"/>
  </r>
  <r>
    <s v="ORD-2025-10814"/>
    <x v="21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x v="5"/>
    <n v="0"/>
    <n v="2675.34"/>
    <n v="1079.4700000000003"/>
    <n v="0.40348890234512258"/>
    <s v="April"/>
    <n v="2025"/>
    <s v="Clean"/>
  </r>
  <r>
    <s v="ORD-2025-10815"/>
    <x v="22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x v="1"/>
    <n v="0.25"/>
    <n v="3563.91"/>
    <n v="924.21"/>
    <n v="0.25932473042248544"/>
    <s v="August"/>
    <n v="2025"/>
    <s v="Clean"/>
  </r>
  <r>
    <s v="ORD-2024-10816"/>
    <x v="338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x v="2"/>
    <n v="0.15"/>
    <n v="4259.0694999999996"/>
    <n v="1128.7494999999994"/>
    <n v="0.26502255950507486"/>
    <s v="April"/>
    <n v="2024"/>
    <s v="Clean"/>
  </r>
  <r>
    <s v="ORD-2024-10817"/>
    <x v="483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x v="4"/>
    <n v="0.1"/>
    <n v="786.87"/>
    <n v="288.37"/>
    <n v="0.36647730883119195"/>
    <s v="November"/>
    <n v="2024"/>
    <s v="Clean"/>
  </r>
  <r>
    <s v="ORD-2025-10818"/>
    <x v="484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x v="7"/>
    <n v="0.25"/>
    <n v="8233.6049999999996"/>
    <n v="3519.8149999999996"/>
    <n v="0.42749378917254349"/>
    <s v="April"/>
    <n v="2025"/>
    <s v="Clean"/>
  </r>
  <r>
    <s v="ORD-2024-10819"/>
    <x v="415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x v="11"/>
    <n v="-0.14000000000000001"/>
    <n v="18067.084800000001"/>
    <n v="7978.4348000000009"/>
    <n v="0.44160056192352631"/>
    <s v="September"/>
    <n v="2024"/>
    <s v="Invalid"/>
  </r>
  <r>
    <s v="ORD-2024-10820"/>
    <x v="247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x v="7"/>
    <n v="0"/>
    <n v="33968.080000000002"/>
    <n v="7065.6400000000031"/>
    <n v="0.20800822419165294"/>
    <s v="July"/>
    <n v="2024"/>
    <s v="Clean"/>
  </r>
  <r>
    <s v="ORD-2025-10821"/>
    <x v="465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x v="59"/>
    <n v="0.2"/>
    <n v="511.31200000000001"/>
    <n v="74.882000000000005"/>
    <n v="0.14645069937728825"/>
    <s v="June"/>
    <n v="2025"/>
    <s v="Clean"/>
  </r>
  <r>
    <s v="ORD-2024-10822"/>
    <x v="485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x v="98"/>
    <n v="0.2"/>
    <n v="10877.944000000001"/>
    <n v="1767.8040000000019"/>
    <n v="0.16251269541376584"/>
    <s v="July"/>
    <n v="2024"/>
    <s v="Invalid"/>
  </r>
  <r>
    <s v="ORD-2024-10823"/>
    <x v="388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x v="19"/>
    <n v="0.2"/>
    <n v="10246.528"/>
    <n v="1612.1080000000002"/>
    <n v="0.15733212264681268"/>
    <s v="October"/>
    <n v="2024"/>
    <s v="Invalid"/>
  </r>
  <r>
    <s v="ORD-2025-10824"/>
    <x v="486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x v="0"/>
    <n v="0.15"/>
    <n v="1704.2415000000001"/>
    <n v="746.69150000000013"/>
    <n v="0.43813714194848563"/>
    <s v="January"/>
    <n v="2025"/>
    <s v="Clean"/>
  </r>
  <r>
    <s v="ORD-2025-10825"/>
    <x v="273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x v="3"/>
    <n v="0.05"/>
    <n v="33719.223999999995"/>
    <n v="4794.7939999999944"/>
    <n v="0.14219763776295669"/>
    <s v="March"/>
    <n v="2025"/>
    <s v="Clean"/>
  </r>
  <r>
    <s v="ORD-2025-10826"/>
    <x v="67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x v="3"/>
    <n v="0"/>
    <n v="2720.17"/>
    <n v="885.94"/>
    <n v="0.3256928794891496"/>
    <s v="April"/>
    <n v="2025"/>
    <s v="Clean"/>
  </r>
  <r>
    <s v="ORD-2025-10827"/>
    <x v="138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x v="5"/>
    <n v="0.25"/>
    <n v="8213.0249999999996"/>
    <n v="2643.7249999999995"/>
    <n v="0.32189418636860345"/>
    <s v="August"/>
    <n v="2025"/>
    <s v="Clean"/>
  </r>
  <r>
    <s v="ORD-2024-10828"/>
    <x v="441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x v="108"/>
    <n v="0.25"/>
    <n v="633.66750000000002"/>
    <n v="113.19749999999999"/>
    <n v="0.17863863934950111"/>
    <s v="November"/>
    <n v="2024"/>
    <s v="Invalid"/>
  </r>
  <r>
    <s v="ORD-2025-10829"/>
    <x v="39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x v="25"/>
    <n v="0.05"/>
    <n v="25216.534"/>
    <n v="10999.593999999999"/>
    <n v="0.4362056260388521"/>
    <s v="October"/>
    <n v="2025"/>
    <s v="Clean"/>
  </r>
  <r>
    <s v="ORD-2024-10830"/>
    <x v="379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x v="8"/>
    <n v="0.1"/>
    <n v="6521.3820000000005"/>
    <n v="2010.2820000000002"/>
    <n v="0.30826012032418892"/>
    <s v="February"/>
    <n v="2024"/>
    <s v="Clean"/>
  </r>
  <r>
    <s v="ORD-2025-10831"/>
    <x v="18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x v="4"/>
    <n v="0.1"/>
    <n v="12867.552000000001"/>
    <n v="2798.612000000001"/>
    <n v="0.21749373929089236"/>
    <s v="July"/>
    <n v="2025"/>
    <s v="Warning"/>
  </r>
  <r>
    <s v="ORD-2025-10832"/>
    <x v="487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x v="109"/>
    <n v="0.15"/>
    <n v="26489.654999999999"/>
    <n v="10671.195"/>
    <n v="0.40284386489744772"/>
    <s v="April"/>
    <n v="2025"/>
    <s v="Invalid"/>
  </r>
  <r>
    <s v="ORD-2025-10833"/>
    <x v="219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x v="8"/>
    <n v="0.05"/>
    <n v="36782.271000000008"/>
    <n v="10879.461000000007"/>
    <n v="0.29578002402298664"/>
    <s v="May"/>
    <n v="2025"/>
    <s v="Clean"/>
  </r>
  <r>
    <s v="ORD-2024-10834"/>
    <x v="488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x v="7"/>
    <n v="0"/>
    <n v="23696.400000000001"/>
    <n v="5586.630000000001"/>
    <n v="0.23575859624246723"/>
    <s v="June"/>
    <n v="2024"/>
    <s v="Clean"/>
  </r>
  <r>
    <s v="ORD-2024-10835"/>
    <x v="101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x v="5"/>
    <n v="0"/>
    <n v="4047.66"/>
    <n v="968.73"/>
    <n v="0.23933087265234729"/>
    <s v="October"/>
    <n v="2024"/>
    <s v="Clean"/>
  </r>
  <r>
    <s v="ORD-2025-10836"/>
    <x v="305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x v="68"/>
    <n v="0.05"/>
    <n v="10038.773499999999"/>
    <n v="4365.673499999999"/>
    <n v="0.43488116352062323"/>
    <s v="September"/>
    <n v="2025"/>
    <s v="Invalid"/>
  </r>
  <r>
    <s v="ORD-2024-10837"/>
    <x v="359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x v="4"/>
    <n v="0"/>
    <n v="1074.22"/>
    <n v="223.36"/>
    <n v="0.20792761259332354"/>
    <s v="December"/>
    <n v="2024"/>
    <s v="Clean"/>
  </r>
  <r>
    <s v="ORD-2025-10838"/>
    <x v="74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x v="3"/>
    <n v="0.25"/>
    <n v="9399.6674999999996"/>
    <n v="2859.2974999999997"/>
    <n v="0.30419134506619516"/>
    <s v="September"/>
    <n v="2025"/>
    <s v="Clean"/>
  </r>
  <r>
    <s v="ORD-2025-10839"/>
    <x v="487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x v="5"/>
    <n v="0"/>
    <n v="1470.57"/>
    <n v="636.54999999999995"/>
    <n v="0.43285936745615644"/>
    <s v="April"/>
    <n v="2025"/>
    <s v="Clean"/>
  </r>
  <r>
    <s v="ORD-2024-10840"/>
    <x v="489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x v="8"/>
    <n v="0.1"/>
    <n v="3826.2959999999998"/>
    <n v="1632.1759999999999"/>
    <n v="0.42656814841298218"/>
    <s v="September"/>
    <n v="2024"/>
    <s v="Clean"/>
  </r>
  <r>
    <s v="ORD-2025-10841"/>
    <x v="283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x v="7"/>
    <n v="0"/>
    <n v="6336.44"/>
    <n v="1655.7599999999993"/>
    <n v="0.26130761121386764"/>
    <s v="September"/>
    <n v="2025"/>
    <s v="Clean"/>
  </r>
  <r>
    <s v="ORD-2025-10842"/>
    <x v="49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x v="0"/>
    <n v="0.25"/>
    <n v="21850.829999999998"/>
    <n v="5250.6999999999971"/>
    <n v="0.2402975081495759"/>
    <s v="February"/>
    <n v="2025"/>
    <s v="Clean"/>
  </r>
  <r>
    <s v="ORD-2024-10843"/>
    <x v="361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x v="31"/>
    <n v="0.15"/>
    <n v="7453.0719999999992"/>
    <n v="2319.2919999999995"/>
    <n v="0.31118604516365866"/>
    <s v="March"/>
    <n v="2024"/>
    <s v="Invalid"/>
  </r>
  <r>
    <s v="ORD-2025-10844"/>
    <x v="37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x v="2"/>
    <n v="-0.02"/>
    <n v="36623.793600000005"/>
    <n v="12707.693600000006"/>
    <n v="0.34697917257812433"/>
    <s v="July"/>
    <n v="2025"/>
    <s v="Invalid"/>
  </r>
  <r>
    <s v="ORD-2025-10845"/>
    <x v="145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x v="1"/>
    <n v="0"/>
    <n v="3515.15"/>
    <n v="1298.81"/>
    <n v="0.36948921098672882"/>
    <s v="January"/>
    <n v="2025"/>
    <s v="Clean"/>
  </r>
  <r>
    <s v="ORD-2024-10846"/>
    <x v="346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x v="5"/>
    <n v="0.25"/>
    <n v="24409.552499999998"/>
    <n v="7251.9724999999962"/>
    <n v="0.29709567596538267"/>
    <s v="February"/>
    <n v="2024"/>
    <s v="Clean"/>
  </r>
  <r>
    <s v="ORD-2024-10847"/>
    <x v="472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x v="14"/>
    <n v="0"/>
    <n v="7955.04"/>
    <n v="2374.3599999999997"/>
    <n v="0.29847241497214339"/>
    <s v="April"/>
    <n v="2024"/>
    <s v="Clean"/>
  </r>
  <r>
    <s v="ORD-2025-10848"/>
    <x v="1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x v="8"/>
    <n v="0.2"/>
    <n v="336.12800000000004"/>
    <n v="93.938000000000045"/>
    <n v="0.27947091584158423"/>
    <s v="May"/>
    <n v="2025"/>
    <s v="Clean"/>
  </r>
  <r>
    <s v="ORD-2025-10849"/>
    <x v="261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x v="8"/>
    <n v="0.25"/>
    <n v="1308.2624999999998"/>
    <n v="224.70249999999987"/>
    <n v="0.17175643267310645"/>
    <s v="May"/>
    <n v="2025"/>
    <s v="Clean"/>
  </r>
  <r>
    <s v="ORD-2024-10850"/>
    <x v="242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x v="110"/>
    <n v="0.2"/>
    <n v="1631.1120000000001"/>
    <n v="732.38200000000006"/>
    <n v="0.44900779345624336"/>
    <s v="March"/>
    <n v="2024"/>
    <s v="Clean"/>
  </r>
  <r>
    <s v="ORD-2024-10851"/>
    <x v="31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x v="4"/>
    <n v="0"/>
    <n v="7266.0599999999995"/>
    <n v="1049.1699999999992"/>
    <n v="0.14439324750965438"/>
    <s v="June"/>
    <n v="2024"/>
    <s v="Clean"/>
  </r>
  <r>
    <s v="ORD-2024-10852"/>
    <x v="491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x v="0"/>
    <n v="0.2"/>
    <n v="1858.08"/>
    <n v="267.32999999999993"/>
    <n v="0.14387432188065097"/>
    <s v="March"/>
    <n v="2024"/>
    <s v="Clean"/>
  </r>
  <r>
    <s v="ORD-2024-10853"/>
    <x v="425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x v="88"/>
    <n v="0.15"/>
    <n v="25021.832500000004"/>
    <n v="9477.3925000000036"/>
    <n v="0.37876492459135447"/>
    <s v="January"/>
    <n v="2024"/>
    <s v="Clean"/>
  </r>
  <r>
    <s v="ORD-2025-10854"/>
    <x v="492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x v="0"/>
    <n v="0.2"/>
    <n v="3710.72"/>
    <n v="595.42999999999984"/>
    <n v="0.16046212055881334"/>
    <s v="May"/>
    <n v="2025"/>
    <s v="Clean"/>
  </r>
  <r>
    <s v="ORD-2025-10855"/>
    <x v="367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x v="14"/>
    <n v="0.05"/>
    <n v="8487.8319999999985"/>
    <n v="3242.1119999999983"/>
    <n v="0.38197174496384928"/>
    <s v="March"/>
    <n v="2025"/>
    <s v="Clean"/>
  </r>
  <r>
    <s v="ORD-2024-10856"/>
    <x v="206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x v="14"/>
    <n v="0.25"/>
    <n v="3110.2950000000001"/>
    <n v="1009.2649999999999"/>
    <n v="0.32449172827657824"/>
    <s v="July"/>
    <n v="2024"/>
    <s v="Clean"/>
  </r>
  <r>
    <s v="ORD-2024-10857"/>
    <x v="109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x v="2"/>
    <n v="-0.16"/>
    <n v="1833.2639999999999"/>
    <n v="866.71399999999994"/>
    <n v="0.47277097024760206"/>
    <s v="June"/>
    <n v="2024"/>
    <s v="Invalid"/>
  </r>
  <r>
    <s v="ORD-2024-10858"/>
    <x v="488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x v="77"/>
    <n v="0.25"/>
    <n v="12190.365"/>
    <n v="2013.375"/>
    <n v="0.16516117441930575"/>
    <s v="June"/>
    <n v="2024"/>
    <s v="Invalid"/>
  </r>
  <r>
    <s v="ORD-2024-10859"/>
    <x v="195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x v="2"/>
    <n v="0"/>
    <n v="11619.44"/>
    <n v="4435.1200000000008"/>
    <n v="0.3816982574031107"/>
    <s v="May"/>
    <n v="2024"/>
    <s v="Clean"/>
  </r>
  <r>
    <s v="ORD-2024-10860"/>
    <x v="466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x v="1"/>
    <n v="0.05"/>
    <n v="25075.439999999995"/>
    <n v="8792.6999999999953"/>
    <n v="0.35064987892535471"/>
    <s v="October"/>
    <n v="2024"/>
    <s v="Clean"/>
  </r>
  <r>
    <s v="ORD-2024-10861"/>
    <x v="473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x v="8"/>
    <n v="0.05"/>
    <n v="4177.4539999999997"/>
    <n v="1877.9539999999997"/>
    <n v="0.44954510570313877"/>
    <s v="February"/>
    <n v="2024"/>
    <s v="Clean"/>
  </r>
  <r>
    <s v="ORD-2025-10862"/>
    <x v="493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x v="3"/>
    <n v="0.2"/>
    <n v="10898.175999999999"/>
    <n v="4666.7659999999996"/>
    <n v="0.42821532704188298"/>
    <s v="March"/>
    <n v="2025"/>
    <s v="Clean"/>
  </r>
  <r>
    <s v="ORD-2025-10863"/>
    <x v="494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x v="1"/>
    <n v="0"/>
    <n v="6975.7000000000007"/>
    <n v="2177.8200000000006"/>
    <n v="0.3122009260719355"/>
    <s v="March"/>
    <n v="2025"/>
    <s v="Clean"/>
  </r>
  <r>
    <s v="ORD-2025-10864"/>
    <x v="495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x v="8"/>
    <n v="0"/>
    <n v="8811.69"/>
    <n v="2045.7800000000007"/>
    <n v="0.23216658779416893"/>
    <s v="September"/>
    <n v="2025"/>
    <s v="Clean"/>
  </r>
  <r>
    <s v="ORD-2025-10865"/>
    <x v="117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x v="111"/>
    <n v="0"/>
    <n v="17034.349999999999"/>
    <n v="2402.989999999998"/>
    <n v="0.14106731398615141"/>
    <s v="September"/>
    <n v="2025"/>
    <s v="Invalid"/>
  </r>
  <r>
    <s v="ORD-2025-10866"/>
    <x v="465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x v="112"/>
    <n v="0"/>
    <n v="7984.08"/>
    <n v="2326.0299999999997"/>
    <n v="0.29133350367230787"/>
    <s v="June"/>
    <n v="2025"/>
    <s v="Invalid"/>
  </r>
  <r>
    <s v="ORD-2025-10867"/>
    <x v="183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x v="14"/>
    <n v="0.2"/>
    <n v="21912.263999999999"/>
    <n v="5544.4839999999986"/>
    <n v="0.25303108797885965"/>
    <s v="February"/>
    <n v="2025"/>
    <s v="Clean"/>
  </r>
  <r>
    <s v="ORD-2024-10868"/>
    <x v="436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x v="3"/>
    <n v="0.25"/>
    <n v="4695.7049999999999"/>
    <n v="824.01499999999987"/>
    <n v="0.17548270174553127"/>
    <s v="November"/>
    <n v="2024"/>
    <s v="Clean"/>
  </r>
  <r>
    <s v="ORD-2025-10869"/>
    <x v="125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x v="74"/>
    <n v="0.05"/>
    <n v="1923.2369999999999"/>
    <n v="829.57699999999977"/>
    <n v="0.43134413491420964"/>
    <s v="November"/>
    <n v="2025"/>
    <s v="Invalid"/>
  </r>
  <r>
    <s v="ORD-2025-10870"/>
    <x v="496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x v="113"/>
    <n v="0.1"/>
    <n v="4301.91"/>
    <n v="1927.5099999999998"/>
    <n v="0.44805911792668834"/>
    <s v="March"/>
    <n v="2025"/>
    <s v="Warning"/>
  </r>
  <r>
    <s v="ORD-2025-10871"/>
    <x v="295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x v="3"/>
    <n v="0.15"/>
    <n v="22436.838"/>
    <n v="4982.1680000000015"/>
    <n v="0.22205303617203109"/>
    <s v="June"/>
    <n v="2025"/>
    <s v="Clean"/>
  </r>
  <r>
    <s v="ORD-2024-10872"/>
    <x v="97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x v="8"/>
    <n v="0"/>
    <n v="19676.07"/>
    <n v="7217.4499999999989"/>
    <n v="0.36681359641432454"/>
    <s v="February"/>
    <n v="2024"/>
    <s v="Clean"/>
  </r>
  <r>
    <s v="ORD-2024-10873"/>
    <x v="497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x v="3"/>
    <n v="0.2"/>
    <n v="8848.08"/>
    <n v="3156.5199999999995"/>
    <n v="0.35674632236598219"/>
    <s v="November"/>
    <n v="2024"/>
    <s v="Clean"/>
  </r>
  <r>
    <s v="ORD-2025-10874"/>
    <x v="95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x v="114"/>
    <n v="0.1"/>
    <n v="4487.8319999999994"/>
    <n v="1854.0519999999992"/>
    <n v="0.41312865543986482"/>
    <s v="February"/>
    <n v="2025"/>
    <s v="Clean"/>
  </r>
  <r>
    <s v="ORD-2025-10875"/>
    <x v="18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x v="3"/>
    <n v="0.05"/>
    <n v="29829.088"/>
    <n v="9118.9079999999994"/>
    <n v="0.30570522303598419"/>
    <s v="July"/>
    <n v="2025"/>
    <s v="Clean"/>
  </r>
  <r>
    <s v="ORD-2024-10876"/>
    <x v="75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x v="3"/>
    <n v="0.2"/>
    <n v="21574.672000000002"/>
    <n v="6901.8420000000024"/>
    <n v="0.31990484026825539"/>
    <s v="August"/>
    <n v="2024"/>
    <s v="Clean"/>
  </r>
  <r>
    <s v="ORD-2024-10877"/>
    <x v="363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x v="8"/>
    <n v="0"/>
    <n v="22741.32"/>
    <n v="6352.75"/>
    <n v="0.27934834037777928"/>
    <s v="November"/>
    <n v="2024"/>
    <s v="Clean"/>
  </r>
  <r>
    <s v="ORD-2025-10878"/>
    <x v="432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x v="14"/>
    <n v="0.1"/>
    <n v="3641.5439999999999"/>
    <n v="951.17399999999998"/>
    <n v="0.26120074342092253"/>
    <s v="August"/>
    <n v="2025"/>
    <s v="Clean"/>
  </r>
  <r>
    <s v="ORD-2024-10879"/>
    <x v="167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x v="7"/>
    <n v="0.05"/>
    <n v="11834.796"/>
    <n v="2512.4359999999997"/>
    <n v="0.21229229468763125"/>
    <s v="January"/>
    <n v="2024"/>
    <s v="Clean"/>
  </r>
  <r>
    <s v="ORD-2025-10880"/>
    <x v="468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x v="3"/>
    <n v="0.15"/>
    <n v="6028.3530000000001"/>
    <n v="1594.723"/>
    <n v="0.26453709661660491"/>
    <s v="August"/>
    <n v="2025"/>
    <s v="Clean"/>
  </r>
  <r>
    <s v="ORD-2024-10881"/>
    <x v="77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x v="115"/>
    <n v="0"/>
    <n v="16173.85"/>
    <n v="2537.5100000000002"/>
    <n v="0.15688967067210344"/>
    <s v="August"/>
    <n v="2024"/>
    <s v="Invalid"/>
  </r>
  <r>
    <s v="ORD-2024-10882"/>
    <x v="498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x v="74"/>
    <n v="0.25"/>
    <n v="25155.5625"/>
    <n v="7562.8725000000013"/>
    <n v="0.30064414182747856"/>
    <s v="December"/>
    <n v="2024"/>
    <s v="Invalid"/>
  </r>
  <r>
    <s v="ORD-2025-10883"/>
    <x v="437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x v="14"/>
    <n v="0"/>
    <n v="7649.8"/>
    <n v="2755.2700000000004"/>
    <n v="0.36017542942299152"/>
    <s v="February"/>
    <n v="2025"/>
    <s v="Clean"/>
  </r>
  <r>
    <s v="ORD-2025-10884"/>
    <x v="499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x v="4"/>
    <n v="0"/>
    <n v="1620.87"/>
    <n v="517.26"/>
    <n v="0.31912491439782342"/>
    <s v="April"/>
    <n v="2025"/>
    <s v="Clean"/>
  </r>
  <r>
    <s v="ORD-2025-10885"/>
    <x v="5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x v="2"/>
    <n v="0.15"/>
    <n v="3567.518"/>
    <n v="1155.7179999999998"/>
    <n v="0.32395575859743381"/>
    <s v="January"/>
    <n v="2025"/>
    <s v="Clean"/>
  </r>
  <r>
    <s v="ORD-2024-10886"/>
    <x v="501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x v="7"/>
    <n v="0.25"/>
    <n v="1625.31"/>
    <n v="467.41999999999985"/>
    <n v="0.28758821394072509"/>
    <s v="January"/>
    <n v="2024"/>
    <s v="Clean"/>
  </r>
  <r>
    <s v="ORD-2025-10887"/>
    <x v="502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x v="51"/>
    <n v="0.15"/>
    <n v="23739.904999999999"/>
    <n v="6023.3849999999984"/>
    <n v="0.25372405660427028"/>
    <s v="April"/>
    <n v="2025"/>
    <s v="Invalid"/>
  </r>
  <r>
    <s v="ORD-2024-10888"/>
    <x v="109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x v="0"/>
    <n v="0"/>
    <n v="16704.52"/>
    <n v="6546.24"/>
    <n v="0.39188435225914897"/>
    <s v="June"/>
    <n v="2024"/>
    <s v="Clean"/>
  </r>
  <r>
    <s v="ORD-2025-10889"/>
    <x v="503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x v="38"/>
    <n v="0.1"/>
    <n v="12685.103999999999"/>
    <n v="1905.5439999999999"/>
    <n v="0.15021902855506741"/>
    <s v="June"/>
    <n v="2025"/>
    <s v="Clean"/>
  </r>
  <r>
    <s v="ORD-2025-10890"/>
    <x v="504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x v="3"/>
    <n v="0.25"/>
    <n v="5883.12"/>
    <n v="1235.21"/>
    <n v="0.20995832143488491"/>
    <s v="March"/>
    <n v="2025"/>
    <s v="Clean"/>
  </r>
  <r>
    <s v="ORD-2024-10891"/>
    <x v="179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x v="0"/>
    <n v="0.2"/>
    <n v="13965.888000000001"/>
    <n v="2319.768"/>
    <n v="0.16610243473239938"/>
    <s v="May"/>
    <n v="2024"/>
    <s v="Clean"/>
  </r>
  <r>
    <s v="ORD-2024-10892"/>
    <x v="505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x v="116"/>
    <n v="0.1"/>
    <n v="10835.865"/>
    <n v="4415.9449999999997"/>
    <n v="0.40753045557507406"/>
    <s v="October"/>
    <n v="2024"/>
    <s v="Invalid"/>
  </r>
  <r>
    <s v="ORD-2025-10893"/>
    <x v="318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x v="0"/>
    <n v="0.2"/>
    <n v="581.51200000000006"/>
    <n v="157.65200000000004"/>
    <n v="0.27110704508247468"/>
    <s v="April"/>
    <n v="2025"/>
    <s v="Clean"/>
  </r>
  <r>
    <s v="ORD-2024-10894"/>
    <x v="291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x v="8"/>
    <n v="0.05"/>
    <n v="1127.1465000000001"/>
    <n v="281.52650000000006"/>
    <n v="0.24976921810962466"/>
    <s v="June"/>
    <n v="2024"/>
    <s v="Clean"/>
  </r>
  <r>
    <s v="ORD-2024-10895"/>
    <x v="404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x v="2"/>
    <n v="0"/>
    <n v="25524.300000000003"/>
    <n v="8812.3700000000026"/>
    <n v="0.34525413037771857"/>
    <s v="February"/>
    <n v="2024"/>
    <s v="Clean"/>
  </r>
  <r>
    <s v="ORD-2024-10896"/>
    <x v="8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x v="1"/>
    <n v="0.15"/>
    <n v="2418.0119999999997"/>
    <n v="976.12199999999962"/>
    <n v="0.40368782288921634"/>
    <s v="November"/>
    <n v="2024"/>
    <s v="Clean"/>
  </r>
  <r>
    <s v="ORD-2024-10897"/>
    <x v="506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x v="3"/>
    <n v="0.05"/>
    <n v="3508.3784999999998"/>
    <n v="680.31849999999986"/>
    <n v="0.19391251542557336"/>
    <s v="December"/>
    <n v="2024"/>
    <s v="Clean"/>
  </r>
  <r>
    <s v="ORD-2025-10898"/>
    <x v="187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x v="5"/>
    <n v="0.05"/>
    <n v="6789.27"/>
    <n v="1162.8400000000001"/>
    <n v="0.17127614603631908"/>
    <s v="April"/>
    <n v="2025"/>
    <s v="Clean"/>
  </r>
  <r>
    <s v="ORD-2024-10899"/>
    <x v="207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x v="0"/>
    <n v="0.2"/>
    <n v="4917.4400000000005"/>
    <n v="1070.6700000000005"/>
    <n v="0.21772914361944434"/>
    <s v="June"/>
    <n v="2024"/>
    <s v="Clean"/>
  </r>
  <r>
    <s v="ORD-2025-10900"/>
    <x v="261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x v="2"/>
    <n v="0.25"/>
    <n v="3304.05"/>
    <n v="1024.6400000000003"/>
    <n v="0.31011637233092726"/>
    <s v="May"/>
    <n v="2025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x v="64"/>
    <n v="0"/>
    <n v="10742.64"/>
    <n v="4265.2699999999995"/>
    <n v="0.39704113700170535"/>
    <s v="April"/>
    <n v="2024"/>
    <s v="Invalid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x v="1"/>
    <n v="0.15"/>
    <n v="9445.098"/>
    <n v="3858.8180000000002"/>
    <n v="0.40855245758170006"/>
    <s v="August"/>
    <n v="2025"/>
    <s v="Invalid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x v="7"/>
    <n v="0"/>
    <n v="10068.120000000001"/>
    <n v="1472.75"/>
    <n v="0.14627855051389932"/>
    <s v="April"/>
    <n v="2025"/>
    <s v="Invalid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x v="0"/>
    <n v="0.25"/>
    <n v="11833.92"/>
    <n v="5151"/>
    <n v="0.43527419485681834"/>
    <s v="October"/>
    <n v="2025"/>
    <s v="Invalid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x v="8"/>
    <n v="0.15"/>
    <n v="6485.3639999999996"/>
    <n v="1109.1939999999995"/>
    <n v="0.17103033846673826"/>
    <s v="May"/>
    <n v="2025"/>
    <s v="Invalid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x v="34"/>
    <n v="0"/>
    <n v="5133.96"/>
    <n v="1203.96"/>
    <n v="0.23450903396208775"/>
    <s v="July"/>
    <n v="2025"/>
    <s v="Invalid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x v="2"/>
    <n v="0.2"/>
    <n v="27211.032000000003"/>
    <n v="9270.6020000000026"/>
    <n v="0.34069277490100347"/>
    <s v="February"/>
    <n v="2024"/>
    <s v="Invalid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x v="5"/>
    <n v="0"/>
    <n v="21381.45"/>
    <n v="8141.2400000000016"/>
    <n v="0.38076182859441249"/>
    <s v="February"/>
    <n v="2025"/>
    <s v="Invalid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x v="19"/>
    <n v="0.15"/>
    <n v="3857.0449999999996"/>
    <n v="1087.7849999999994"/>
    <n v="0.28202548842442843"/>
    <s v="March"/>
    <n v="2024"/>
    <s v="Invalid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x v="0"/>
    <n v="0.1"/>
    <n v="3510.4230000000002"/>
    <n v="1318.9230000000002"/>
    <n v="0.37571625983535323"/>
    <s v="August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x v="3"/>
    <n v="0"/>
    <n v="634.13"/>
    <n v="180.77999999999997"/>
    <n v="0.28508350022865969"/>
    <s v="May"/>
    <n v="2024"/>
    <s v="Invalid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x v="8"/>
    <n v="0.1"/>
    <n v="11581.299000000001"/>
    <n v="4751.8690000000006"/>
    <n v="0.41030535521101735"/>
    <s v="June"/>
    <n v="2025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ECFE4-BC75-468A-ADA4-A05472513CA4}" name="PivotTable1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Segment">
  <location ref="G5:H9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3"/>
    </i>
    <i>
      <x v="2"/>
    </i>
    <i>
      <x v="1"/>
    </i>
    <i>
      <x/>
    </i>
  </rowItems>
  <colItems count="1">
    <i/>
  </colItems>
  <pageFields count="2">
    <pageField fld="20" hier="-1"/>
    <pageField fld="19" hier="-1"/>
  </pageFields>
  <dataFields count="1">
    <dataField name="Profit Margin" fld="25" baseField="0" baseItem="0" numFmtId="2"/>
  </dataFields>
  <formats count="4">
    <format dxfId="13">
      <pivotArea field="5" type="button" dataOnly="0" labelOnly="1" outline="0" axis="axisRow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17989-E73A-46CB-8567-B27E6C8D5119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45:B51" firstHeaderRow="1" firstDataRow="1" firstDataCol="1" rowPageCount="2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0" hier="-1"/>
    <pageField fld="19" hier="-1"/>
  </pageFields>
  <dataFields count="1">
    <dataField name="Order Count" fld="0" subtotal="count" baseField="0" baseItem="0"/>
  </dataFields>
  <formats count="2">
    <format dxfId="15">
      <pivotArea field="12" type="button" dataOnly="0" labelOnly="1" outline="0" axis="axisRow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1890E-DC4E-4CD8-9F45-4101A4B47DB0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20:L22" firstHeaderRow="1" firstDataRow="2" firstDataCol="1" rowPageCount="1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Page" multipleItemSelectionAllowed="1" showAll="0">
      <items count="6">
        <item x="1"/>
        <item h="1" x="0"/>
        <item h="1" x="2"/>
        <item h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Order Count" fld="0" subtotal="count" baseField="19" baseItem="0"/>
  </dataFields>
  <formats count="2">
    <format dxfId="17">
      <pivotArea collapsedLevelsAreSubtotals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8B956-E28C-4357-86FB-95D87CB0162D}" name="PivotTable28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O20:Q26" firstHeaderRow="0" firstDataRow="1" firstDataCol="1" rowPageCount="1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 v="2"/>
    </i>
    <i>
      <x v="4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Total Sales" fld="23" baseField="0" baseItem="0"/>
    <dataField name="Total Profit" fld="24" baseField="0" baseItem="0"/>
  </dataFields>
  <formats count="4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B7306-0C56-4497-B5A2-DC350A316A2A}" name="PivotTable1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G38:H65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>
      <items count="118">
        <item x="44"/>
        <item x="108"/>
        <item x="17"/>
        <item x="81"/>
        <item x="85"/>
        <item x="96"/>
        <item x="91"/>
        <item x="79"/>
        <item x="26"/>
        <item x="69"/>
        <item x="30"/>
        <item x="74"/>
        <item x="75"/>
        <item x="27"/>
        <item x="66"/>
        <item x="102"/>
        <item x="72"/>
        <item x="63"/>
        <item x="45"/>
        <item x="37"/>
        <item x="68"/>
        <item x="78"/>
        <item x="11"/>
        <item x="115"/>
        <item x="56"/>
        <item x="13"/>
        <item x="21"/>
        <item x="111"/>
        <item x="61"/>
        <item x="53"/>
        <item x="112"/>
        <item x="94"/>
        <item x="80"/>
        <item x="46"/>
        <item x="60"/>
        <item x="52"/>
        <item x="97"/>
        <item x="77"/>
        <item x="54"/>
        <item x="71"/>
        <item x="106"/>
        <item x="41"/>
        <item x="51"/>
        <item x="87"/>
        <item x="109"/>
        <item x="47"/>
        <item x="116"/>
        <item x="84"/>
        <item x="98"/>
        <item x="92"/>
        <item x="12"/>
        <item x="10"/>
        <item x="29"/>
        <item x="19"/>
        <item x="9"/>
        <item x="49"/>
        <item x="31"/>
        <item x="7"/>
        <item x="3"/>
        <item x="8"/>
        <item x="4"/>
        <item x="5"/>
        <item x="1"/>
        <item x="0"/>
        <item x="2"/>
        <item x="14"/>
        <item x="62"/>
        <item x="38"/>
        <item x="25"/>
        <item x="23"/>
        <item x="48"/>
        <item x="101"/>
        <item x="33"/>
        <item x="105"/>
        <item x="15"/>
        <item x="42"/>
        <item x="32"/>
        <item x="50"/>
        <item x="6"/>
        <item x="58"/>
        <item x="34"/>
        <item x="99"/>
        <item x="70"/>
        <item x="107"/>
        <item x="36"/>
        <item x="43"/>
        <item x="39"/>
        <item x="82"/>
        <item x="65"/>
        <item x="113"/>
        <item x="59"/>
        <item x="28"/>
        <item x="24"/>
        <item x="16"/>
        <item x="18"/>
        <item x="20"/>
        <item x="100"/>
        <item x="57"/>
        <item x="73"/>
        <item x="22"/>
        <item x="103"/>
        <item x="114"/>
        <item x="86"/>
        <item x="76"/>
        <item x="88"/>
        <item x="64"/>
        <item x="89"/>
        <item x="55"/>
        <item x="35"/>
        <item x="90"/>
        <item x="40"/>
        <item x="83"/>
        <item x="104"/>
        <item x="110"/>
        <item x="93"/>
        <item x="95"/>
        <item x="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0"/>
    <field x="29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2">
    <pageField fld="20" hier="-1"/>
    <pageField fld="19" hier="-1"/>
  </pageFields>
  <dataFields count="1">
    <dataField name="Total Sales" fld="23" baseField="0" baseItem="0" numFmtId="1"/>
  </dataFields>
  <formats count="4"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field="30" type="button" dataOnly="0" labelOnly="1" outline="0" axis="axisRow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CF95-4583-4C5F-A276-51BA772B6618}" name="PivotTable1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ub-category">
  <location ref="A22:C39" firstHeaderRow="0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ame="category" axis="axisRow" multipleItemSelectionAllowe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0"/>
  </rowFields>
  <rowItems count="17">
    <i>
      <x v="2"/>
    </i>
    <i r="1">
      <x v="5"/>
    </i>
    <i r="1">
      <x/>
    </i>
    <i r="1">
      <x v="10"/>
    </i>
    <i r="1">
      <x v="8"/>
    </i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2"/>
    </i>
    <i r="1"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Total Sales" fld="23" baseField="0" baseItem="0" numFmtId="1"/>
    <dataField name="Total Profit" fld="24" baseField="0" baseItem="0" numFmtId="1"/>
  </dataFields>
  <formats count="7">
    <format dxfId="32">
      <pivotArea collapsedLevelsAreSubtotals="1" fieldPosition="0">
        <references count="2">
          <reference field="4294967294" count="1" selected="0">
            <x v="0"/>
          </reference>
          <reference field="10" count="4">
            <x v="0"/>
            <x v="5"/>
            <x v="8"/>
            <x v="10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10" count="4">
            <x v="0"/>
            <x v="5"/>
            <x v="8"/>
            <x v="10"/>
          </reference>
        </references>
      </pivotArea>
    </format>
    <format dxfId="30">
      <pivotArea grandRow="1" outline="0" collapsedLevelsAreSubtotals="1" fieldPosition="0"/>
    </format>
    <format dxfId="29">
      <pivotArea field="10" type="button" dataOnly="0" labelOnly="1" outline="0" axis="axisRow" fieldPosition="1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EB6F2-5EE6-44E3-8A2C-0F6FBD557681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6:C12" firstHeaderRow="0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Total Sales" fld="23" baseField="6" baseItem="2" numFmtId="1"/>
    <dataField name="Total Profit" fld="24" baseField="0" baseItem="0" numFmtId="1"/>
  </dataFields>
  <formats count="9">
    <format dxfId="41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39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8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fieldPosition="0">
        <references count="1">
          <reference field="6" count="0"/>
        </references>
      </pivotArea>
    </format>
    <format dxfId="36">
      <pivotArea field="6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48EB-39E6-4EA7-8B4C-E7217213F74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4" firstHeaderRow="1" firstDataRow="1" firstDataCol="1"/>
  <pivotFields count="24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913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910"/>
        <item x="124"/>
        <item x="128"/>
        <item x="129"/>
        <item x="130"/>
        <item x="132"/>
        <item x="133"/>
        <item x="138"/>
        <item x="140"/>
        <item x="141"/>
        <item x="142"/>
        <item x="908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909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900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906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01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905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903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904"/>
        <item x="317"/>
        <item x="324"/>
        <item x="325"/>
        <item x="326"/>
        <item x="328"/>
        <item x="329"/>
        <item x="332"/>
        <item x="333"/>
        <item x="335"/>
        <item x="911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902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907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</pivotFields>
  <rowFields count="1">
    <field x="22"/>
  </rowFields>
  <rowItems count="21">
    <i>
      <x v="75"/>
    </i>
    <i>
      <x v="82"/>
    </i>
    <i>
      <x v="144"/>
    </i>
    <i>
      <x v="157"/>
    </i>
    <i>
      <x v="159"/>
    </i>
    <i>
      <x v="280"/>
    </i>
    <i>
      <x v="332"/>
    </i>
    <i>
      <x v="388"/>
    </i>
    <i>
      <x v="392"/>
    </i>
    <i>
      <x v="464"/>
    </i>
    <i>
      <x v="492"/>
    </i>
    <i>
      <x v="542"/>
    </i>
    <i>
      <x v="668"/>
    </i>
    <i>
      <x v="679"/>
    </i>
    <i>
      <x v="745"/>
    </i>
    <i>
      <x v="783"/>
    </i>
    <i>
      <x v="805"/>
    </i>
    <i>
      <x v="815"/>
    </i>
    <i>
      <x v="828"/>
    </i>
    <i>
      <x v="832"/>
    </i>
    <i t="grand">
      <x/>
    </i>
  </rowItems>
  <colItems count="1">
    <i/>
  </colItems>
  <dataFields count="1">
    <dataField name="Count of Row Text" fld="22" subtotal="count" baseField="0" baseItem="0"/>
  </dataFields>
  <pivotTableStyleInfo name="PivotStyleLight16" showRowHeaders="1" showColHeaders="1" showRowStripes="0" showColStripes="0" showLastColumn="1"/>
  <filters count="1">
    <filter fld="22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E009D-893E-4FAF-B36E-DCE14AB8665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54" firstHeaderRow="1" firstDataRow="1" firstDataCol="1"/>
  <pivotFields count="24">
    <pivotField axis="axisRow" dataField="1" showAll="0" measureFilter="1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 v="75"/>
    </i>
    <i>
      <x v="85"/>
    </i>
    <i>
      <x v="151"/>
    </i>
    <i>
      <x v="184"/>
    </i>
    <i>
      <x v="227"/>
    </i>
    <i>
      <x v="520"/>
    </i>
    <i>
      <x v="558"/>
    </i>
    <i>
      <x v="586"/>
    </i>
    <i>
      <x v="626"/>
    </i>
    <i>
      <x v="635"/>
    </i>
    <i>
      <x v="655"/>
    </i>
    <i>
      <x v="74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5DD80-3B49-426F-826C-292CDB729D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22">
    <pivotField axis="axisRow" dataField="1" showAll="0" measureFilter="1" countASubtotal="1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countA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2">
    <i>
      <x v="75"/>
    </i>
    <i>
      <x v="81"/>
    </i>
    <i>
      <x v="85"/>
    </i>
    <i>
      <x v="142"/>
    </i>
    <i>
      <x v="151"/>
    </i>
    <i>
      <x v="154"/>
    </i>
    <i>
      <x v="156"/>
    </i>
    <i>
      <x v="184"/>
    </i>
    <i>
      <x v="227"/>
    </i>
    <i>
      <x v="275"/>
    </i>
    <i>
      <x v="327"/>
    </i>
    <i>
      <x v="383"/>
    </i>
    <i>
      <x v="387"/>
    </i>
    <i>
      <x v="459"/>
    </i>
    <i>
      <x v="487"/>
    </i>
    <i>
      <x v="520"/>
    </i>
    <i>
      <x v="536"/>
    </i>
    <i>
      <x v="558"/>
    </i>
    <i>
      <x v="586"/>
    </i>
    <i>
      <x v="626"/>
    </i>
    <i>
      <x v="635"/>
    </i>
    <i>
      <x v="655"/>
    </i>
    <i>
      <x v="657"/>
    </i>
    <i>
      <x v="668"/>
    </i>
    <i>
      <x v="734"/>
    </i>
    <i>
      <x v="744"/>
    </i>
    <i>
      <x v="771"/>
    </i>
    <i>
      <x v="793"/>
    </i>
    <i>
      <x v="803"/>
    </i>
    <i>
      <x v="816"/>
    </i>
    <i>
      <x v="820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CAF97-1087-4CFD-AD37-798D905C6BEE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ayment Status">
  <location ref="A4:D5" firstHeaderRow="0" firstDataRow="1" firstDataCol="1"/>
  <pivotFields count="22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h="1" x="3"/>
        <item h="1" x="0"/>
        <item h="1"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</pivotFields>
  <rowFields count="1">
    <field x="19"/>
  </rowFields>
  <rowItems count="1"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Number of Refunded Orders" fld="0" subtotal="count" baseField="0" baseItem="0"/>
    <dataField name="Total Refunded Sales" fld="16" baseField="0" baseItem="0"/>
    <dataField name="Total Refunded Profit" fld="18" baseField="0" baseItem="0"/>
  </dataFields>
  <formats count="6"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dataOnly="0" outline="0" fieldPosition="0">
        <references count="2">
          <reference field="4294967294" count="2">
            <x v="1"/>
            <x v="2"/>
          </reference>
          <reference field="19" count="1" selected="0">
            <x v="3"/>
          </reference>
        </references>
      </pivotArea>
    </format>
    <format dxfId="3">
      <pivotArea outline="0" collapsedLevelsAreSubtotals="1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E9641-CE27-4D80-9F64-686E89802448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95" firstHeaderRow="1" firstDataRow="1" firstDataCol="1" rowPageCount="1" colPageCount="1"/>
  <pivotFields count="22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96">
        <item x="111"/>
        <item x="648"/>
        <item x="481"/>
        <item x="855"/>
        <item x="877"/>
        <item x="631"/>
        <item x="364"/>
        <item x="672"/>
        <item x="377"/>
        <item x="831"/>
        <item x="580"/>
        <item x="16"/>
        <item x="454"/>
        <item x="382"/>
        <item x="781"/>
        <item x="741"/>
        <item x="613"/>
        <item x="686"/>
        <item x="281"/>
        <item x="116"/>
        <item x="446"/>
        <item x="217"/>
        <item x="830"/>
        <item x="265"/>
        <item x="189"/>
        <item x="289"/>
        <item x="360"/>
        <item x="276"/>
        <item x="890"/>
        <item x="375"/>
        <item x="497"/>
        <item x="770"/>
        <item x="875"/>
        <item x="523"/>
        <item x="643"/>
        <item x="411"/>
        <item x="48"/>
        <item x="592"/>
        <item x="211"/>
        <item x="791"/>
        <item x="780"/>
        <item x="558"/>
        <item x="86"/>
        <item x="661"/>
        <item x="405"/>
        <item x="813"/>
        <item x="539"/>
        <item x="267"/>
        <item x="516"/>
        <item x="17"/>
        <item x="442"/>
        <item x="296"/>
        <item x="323"/>
        <item x="801"/>
        <item x="248"/>
        <item x="139"/>
        <item x="201"/>
        <item x="166"/>
        <item x="171"/>
        <item x="557"/>
        <item x="709"/>
        <item x="138"/>
        <item x="698"/>
        <item x="769"/>
        <item x="611"/>
        <item x="182"/>
        <item x="175"/>
        <item x="331"/>
        <item x="439"/>
        <item x="448"/>
        <item x="822"/>
        <item x="458"/>
        <item x="522"/>
        <item x="526"/>
        <item x="599"/>
        <item x="27"/>
        <item x="273"/>
        <item x="824"/>
        <item x="820"/>
        <item x="873"/>
        <item x="62"/>
        <item x="32"/>
        <item x="294"/>
        <item x="836"/>
        <item x="714"/>
        <item x="771"/>
        <item x="318"/>
        <item x="737"/>
        <item x="658"/>
        <item x="235"/>
        <item x="252"/>
        <item x="750"/>
        <item x="127"/>
        <item x="376"/>
        <item x="97"/>
        <item x="414"/>
        <item x="241"/>
        <item x="285"/>
        <item x="58"/>
        <item x="620"/>
        <item x="197"/>
        <item x="638"/>
        <item x="810"/>
        <item x="216"/>
        <item x="186"/>
        <item x="410"/>
        <item x="616"/>
        <item x="125"/>
        <item x="563"/>
        <item x="307"/>
        <item x="300"/>
        <item x="590"/>
        <item x="533"/>
        <item x="647"/>
        <item x="586"/>
        <item x="818"/>
        <item x="25"/>
        <item x="326"/>
        <item x="214"/>
        <item x="213"/>
        <item x="848"/>
        <item x="732"/>
        <item x="242"/>
        <item x="292"/>
        <item x="320"/>
        <item x="504"/>
        <item x="683"/>
        <item x="177"/>
        <item x="579"/>
        <item x="536"/>
        <item x="788"/>
        <item x="198"/>
        <item x="803"/>
        <item x="115"/>
        <item x="765"/>
        <item x="506"/>
        <item x="109"/>
        <item x="288"/>
        <item x="814"/>
        <item x="218"/>
        <item x="431"/>
        <item x="61"/>
        <item x="755"/>
        <item x="671"/>
        <item x="41"/>
        <item x="154"/>
        <item x="817"/>
        <item x="767"/>
        <item x="528"/>
        <item x="95"/>
        <item x="837"/>
        <item x="632"/>
        <item x="221"/>
        <item x="670"/>
        <item x="102"/>
        <item x="538"/>
        <item x="778"/>
        <item x="515"/>
        <item x="49"/>
        <item x="200"/>
        <item x="369"/>
        <item x="669"/>
        <item x="39"/>
        <item x="664"/>
        <item x="224"/>
        <item x="796"/>
        <item x="249"/>
        <item x="353"/>
        <item x="731"/>
        <item x="155"/>
        <item x="101"/>
        <item x="147"/>
        <item x="391"/>
        <item x="283"/>
        <item x="179"/>
        <item x="779"/>
        <item x="336"/>
        <item x="852"/>
        <item x="862"/>
        <item x="316"/>
        <item x="384"/>
        <item x="520"/>
        <item x="8"/>
        <item x="760"/>
        <item x="480"/>
        <item x="55"/>
        <item x="618"/>
        <item x="566"/>
        <item x="747"/>
        <item x="477"/>
        <item x="508"/>
        <item x="652"/>
        <item x="696"/>
        <item x="246"/>
        <item x="132"/>
        <item x="210"/>
        <item x="402"/>
        <item x="450"/>
        <item x="766"/>
        <item x="745"/>
        <item x="64"/>
        <item x="514"/>
        <item x="142"/>
        <item x="593"/>
        <item x="253"/>
        <item x="232"/>
        <item x="225"/>
        <item x="358"/>
        <item x="694"/>
        <item x="418"/>
        <item x="347"/>
        <item x="857"/>
        <item x="15"/>
        <item x="878"/>
        <item x="692"/>
        <item x="146"/>
        <item x="581"/>
        <item x="475"/>
        <item x="544"/>
        <item x="853"/>
        <item x="266"/>
        <item x="400"/>
        <item x="290"/>
        <item x="531"/>
        <item x="308"/>
        <item x="733"/>
        <item x="893"/>
        <item x="562"/>
        <item x="517"/>
        <item x="667"/>
        <item x="889"/>
        <item x="113"/>
        <item x="555"/>
        <item x="282"/>
        <item x="701"/>
        <item x="809"/>
        <item x="321"/>
        <item x="337"/>
        <item x="721"/>
        <item x="864"/>
        <item x="114"/>
        <item x="168"/>
        <item x="678"/>
        <item x="433"/>
        <item x="626"/>
        <item x="585"/>
        <item x="366"/>
        <item x="656"/>
        <item x="7"/>
        <item x="178"/>
        <item x="291"/>
        <item x="729"/>
        <item x="87"/>
        <item x="529"/>
        <item x="85"/>
        <item x="807"/>
        <item x="93"/>
        <item x="527"/>
        <item x="789"/>
        <item x="444"/>
        <item x="36"/>
        <item x="207"/>
        <item x="541"/>
        <item x="244"/>
        <item x="305"/>
        <item x="498"/>
        <item x="272"/>
        <item x="355"/>
        <item x="474"/>
        <item x="345"/>
        <item x="192"/>
        <item x="720"/>
        <item x="629"/>
        <item x="340"/>
        <item x="495"/>
        <item x="738"/>
        <item x="170"/>
        <item x="534"/>
        <item x="596"/>
        <item x="589"/>
        <item x="149"/>
        <item x="768"/>
        <item x="774"/>
        <item x="459"/>
        <item x="18"/>
        <item x="6"/>
        <item x="40"/>
        <item x="298"/>
        <item x="560"/>
        <item x="876"/>
        <item x="673"/>
        <item x="802"/>
        <item x="275"/>
        <item x="681"/>
        <item x="21"/>
        <item x="234"/>
        <item x="60"/>
        <item x="368"/>
        <item x="75"/>
        <item x="81"/>
        <item x="392"/>
        <item x="464"/>
        <item x="749"/>
        <item x="156"/>
        <item x="892"/>
        <item x="106"/>
        <item x="67"/>
        <item x="230"/>
        <item x="255"/>
        <item x="462"/>
        <item x="494"/>
        <item x="262"/>
        <item x="570"/>
        <item x="42"/>
        <item x="707"/>
        <item x="190"/>
        <item x="783"/>
        <item x="390"/>
        <item x="655"/>
        <item x="879"/>
        <item x="445"/>
        <item x="680"/>
        <item x="479"/>
        <item x="100"/>
        <item x="396"/>
        <item x="487"/>
        <item x="591"/>
        <item x="105"/>
        <item x="842"/>
        <item x="66"/>
        <item x="775"/>
        <item x="277"/>
        <item x="773"/>
        <item x="850"/>
        <item x="823"/>
        <item x="144"/>
        <item x="254"/>
        <item x="500"/>
        <item x="2"/>
        <item x="503"/>
        <item x="728"/>
        <item x="432"/>
        <item x="561"/>
        <item x="129"/>
        <item x="795"/>
        <item x="260"/>
        <item x="420"/>
        <item x="706"/>
        <item x="343"/>
        <item x="134"/>
        <item x="440"/>
        <item x="46"/>
        <item x="140"/>
        <item x="141"/>
        <item x="484"/>
        <item x="188"/>
        <item x="236"/>
        <item x="338"/>
        <item x="303"/>
        <item x="612"/>
        <item x="550"/>
        <item x="623"/>
        <item x="588"/>
        <item x="4"/>
        <item x="387"/>
        <item x="594"/>
        <item x="637"/>
        <item x="535"/>
        <item x="34"/>
        <item x="119"/>
        <item x="894"/>
        <item x="825"/>
        <item x="159"/>
        <item x="887"/>
        <item x="20"/>
        <item x="421"/>
        <item x="576"/>
        <item x="351"/>
        <item x="871"/>
        <item x="98"/>
        <item x="183"/>
        <item x="540"/>
        <item x="417"/>
        <item x="344"/>
        <item x="761"/>
        <item x="573"/>
        <item x="349"/>
        <item x="223"/>
        <item x="845"/>
        <item x="751"/>
        <item x="359"/>
        <item x="606"/>
        <item x="567"/>
        <item x="790"/>
        <item x="722"/>
        <item x="452"/>
        <item x="314"/>
        <item x="641"/>
        <item x="361"/>
        <item x="886"/>
        <item x="219"/>
        <item x="660"/>
        <item x="794"/>
        <item x="397"/>
        <item x="388"/>
        <item x="117"/>
        <item x="71"/>
        <item x="644"/>
        <item x="624"/>
        <item x="463"/>
        <item x="628"/>
        <item x="398"/>
        <item x="870"/>
        <item x="92"/>
        <item x="792"/>
        <item x="301"/>
        <item x="610"/>
        <item x="437"/>
        <item x="856"/>
        <item x="427"/>
        <item x="312"/>
        <item x="94"/>
        <item x="84"/>
        <item x="869"/>
        <item x="865"/>
        <item x="491"/>
        <item x="80"/>
        <item x="302"/>
        <item x="167"/>
        <item x="798"/>
        <item x="752"/>
        <item x="196"/>
        <item x="53"/>
        <item x="220"/>
        <item x="204"/>
        <item x="83"/>
        <item x="163"/>
        <item x="456"/>
        <item x="687"/>
        <item x="525"/>
        <item x="537"/>
        <item x="299"/>
        <item x="203"/>
        <item x="748"/>
        <item x="436"/>
        <item x="112"/>
        <item x="465"/>
        <item x="881"/>
        <item x="725"/>
        <item x="549"/>
        <item x="662"/>
        <item x="24"/>
        <item x="838"/>
        <item x="663"/>
        <item x="688"/>
        <item x="416"/>
        <item x="758"/>
        <item x="240"/>
        <item x="22"/>
        <item x="136"/>
        <item x="703"/>
        <item x="311"/>
        <item x="602"/>
        <item x="295"/>
        <item x="609"/>
        <item x="271"/>
        <item x="851"/>
        <item x="88"/>
        <item x="184"/>
        <item x="697"/>
        <item x="150"/>
        <item x="702"/>
        <item x="404"/>
        <item x="158"/>
        <item x="165"/>
        <item x="208"/>
        <item x="371"/>
        <item x="74"/>
        <item x="633"/>
        <item x="713"/>
        <item x="44"/>
        <item x="346"/>
        <item x="478"/>
        <item x="739"/>
        <item x="619"/>
        <item x="407"/>
        <item x="122"/>
        <item x="57"/>
        <item x="735"/>
        <item x="891"/>
        <item x="651"/>
        <item x="226"/>
        <item x="425"/>
        <item x="542"/>
        <item x="600"/>
        <item x="604"/>
        <item x="782"/>
        <item x="804"/>
        <item x="546"/>
        <item x="472"/>
        <item x="743"/>
        <item x="466"/>
        <item x="123"/>
        <item x="14"/>
        <item x="151"/>
        <item x="635"/>
        <item x="483"/>
        <item x="348"/>
        <item x="568"/>
        <item x="435"/>
        <item x="453"/>
        <item x="763"/>
        <item x="231"/>
        <item x="76"/>
        <item x="695"/>
        <item x="434"/>
        <item x="726"/>
        <item x="759"/>
        <item x="430"/>
        <item x="812"/>
        <item x="659"/>
        <item x="356"/>
        <item x="121"/>
        <item x="310"/>
        <item x="160"/>
        <item x="378"/>
        <item x="704"/>
        <item x="429"/>
        <item x="460"/>
        <item x="587"/>
        <item x="212"/>
        <item x="322"/>
        <item x="521"/>
        <item x="70"/>
        <item x="730"/>
        <item x="625"/>
        <item x="829"/>
        <item x="854"/>
        <item x="605"/>
        <item x="47"/>
        <item x="872"/>
        <item x="279"/>
        <item x="413"/>
        <item x="866"/>
        <item x="888"/>
        <item x="723"/>
        <item x="365"/>
        <item x="269"/>
        <item x="354"/>
        <item x="33"/>
        <item x="627"/>
        <item x="490"/>
        <item x="422"/>
        <item x="243"/>
        <item x="601"/>
        <item x="329"/>
        <item x="268"/>
        <item x="426"/>
        <item x="443"/>
        <item x="202"/>
        <item x="512"/>
        <item x="488"/>
        <item x="367"/>
        <item x="45"/>
        <item x="646"/>
        <item x="764"/>
        <item x="645"/>
        <item x="882"/>
        <item x="352"/>
        <item x="742"/>
        <item x="584"/>
        <item x="640"/>
        <item x="470"/>
        <item x="227"/>
        <item x="380"/>
        <item x="319"/>
        <item x="180"/>
        <item x="617"/>
        <item x="843"/>
        <item x="547"/>
        <item x="35"/>
        <item x="191"/>
        <item x="108"/>
        <item x="846"/>
        <item x="682"/>
        <item x="379"/>
        <item x="135"/>
        <item x="363"/>
        <item x="386"/>
        <item x="524"/>
        <item x="137"/>
        <item x="777"/>
        <item x="447"/>
        <item x="756"/>
        <item x="622"/>
        <item x="79"/>
        <item x="403"/>
        <item x="428"/>
        <item x="193"/>
        <item x="324"/>
        <item x="173"/>
        <item x="501"/>
        <item x="91"/>
        <item x="126"/>
        <item x="297"/>
        <item x="383"/>
        <item x="287"/>
        <item x="280"/>
        <item x="595"/>
        <item x="868"/>
        <item x="486"/>
        <item x="172"/>
        <item x="194"/>
        <item x="385"/>
        <item x="860"/>
        <item x="128"/>
        <item x="250"/>
        <item x="473"/>
        <item x="393"/>
        <item x="690"/>
        <item x="553"/>
        <item x="107"/>
        <item x="261"/>
        <item x="153"/>
        <item x="10"/>
        <item x="104"/>
        <item x="693"/>
        <item x="395"/>
        <item x="519"/>
        <item x="816"/>
        <item x="715"/>
        <item x="69"/>
        <item x="259"/>
        <item x="270"/>
        <item x="199"/>
        <item x="545"/>
        <item x="215"/>
        <item x="736"/>
        <item x="847"/>
        <item x="334"/>
        <item x="614"/>
        <item x="740"/>
        <item x="834"/>
        <item x="399"/>
        <item x="785"/>
        <item x="209"/>
        <item x="492"/>
        <item x="832"/>
        <item x="133"/>
        <item x="840"/>
        <item x="556"/>
        <item x="38"/>
        <item x="499"/>
        <item x="120"/>
        <item x="564"/>
        <item x="28"/>
        <item x="583"/>
        <item x="423"/>
        <item x="569"/>
        <item x="19"/>
        <item x="753"/>
        <item x="328"/>
        <item x="598"/>
        <item x="238"/>
        <item x="554"/>
        <item x="884"/>
        <item x="222"/>
        <item x="372"/>
        <item x="676"/>
        <item x="309"/>
        <item x="441"/>
        <item x="251"/>
        <item x="103"/>
        <item x="256"/>
        <item x="284"/>
        <item x="685"/>
        <item x="757"/>
        <item x="72"/>
        <item x="278"/>
        <item x="867"/>
        <item x="705"/>
        <item x="799"/>
        <item x="408"/>
        <item x="5"/>
        <item x="699"/>
        <item x="582"/>
        <item x="548"/>
        <item x="717"/>
        <item x="181"/>
        <item x="841"/>
        <item x="883"/>
        <item x="169"/>
        <item x="370"/>
        <item x="51"/>
        <item x="461"/>
        <item x="859"/>
        <item x="467"/>
        <item x="63"/>
        <item x="174"/>
        <item x="23"/>
        <item x="157"/>
        <item x="164"/>
        <item x="176"/>
        <item x="762"/>
        <item x="476"/>
        <item x="449"/>
        <item x="245"/>
        <item x="374"/>
        <item x="734"/>
        <item x="52"/>
        <item x="608"/>
        <item x="642"/>
        <item x="187"/>
        <item x="578"/>
        <item x="607"/>
        <item x="712"/>
        <item x="118"/>
        <item x="551"/>
        <item x="776"/>
        <item x="274"/>
        <item x="684"/>
        <item x="719"/>
        <item x="264"/>
        <item x="793"/>
        <item x="124"/>
        <item x="37"/>
        <item x="808"/>
        <item x="50"/>
        <item x="468"/>
        <item x="482"/>
        <item x="335"/>
        <item x="162"/>
        <item x="826"/>
        <item x="784"/>
        <item x="603"/>
        <item x="389"/>
        <item x="806"/>
        <item x="77"/>
        <item x="286"/>
        <item x="800"/>
        <item x="206"/>
        <item x="304"/>
        <item x="110"/>
        <item x="30"/>
        <item x="815"/>
        <item x="511"/>
        <item x="424"/>
        <item x="54"/>
        <item x="342"/>
        <item x="727"/>
        <item x="419"/>
        <item x="654"/>
        <item x="665"/>
        <item x="711"/>
        <item x="0"/>
        <item x="666"/>
        <item x="821"/>
        <item x="835"/>
        <item x="12"/>
        <item x="65"/>
        <item x="143"/>
        <item x="9"/>
        <item x="744"/>
        <item x="131"/>
        <item x="31"/>
        <item x="615"/>
        <item x="26"/>
        <item x="657"/>
        <item x="29"/>
        <item x="293"/>
        <item x="306"/>
        <item x="381"/>
        <item x="597"/>
        <item x="571"/>
        <item x="313"/>
        <item x="746"/>
        <item x="724"/>
        <item x="457"/>
        <item x="332"/>
        <item x="552"/>
        <item x="530"/>
        <item x="509"/>
        <item x="577"/>
        <item x="621"/>
        <item x="333"/>
        <item x="636"/>
        <item x="471"/>
        <item x="350"/>
        <item x="68"/>
        <item x="394"/>
        <item x="485"/>
        <item x="1"/>
        <item x="152"/>
        <item x="518"/>
        <item x="317"/>
        <item x="844"/>
        <item x="469"/>
        <item x="880"/>
        <item x="700"/>
        <item x="451"/>
        <item x="257"/>
        <item x="412"/>
        <item x="455"/>
        <item x="754"/>
        <item x="513"/>
        <item x="797"/>
        <item x="99"/>
        <item x="247"/>
        <item x="11"/>
        <item x="496"/>
        <item x="543"/>
        <item x="708"/>
        <item x="13"/>
        <item x="716"/>
        <item x="874"/>
        <item x="489"/>
        <item x="161"/>
        <item x="56"/>
        <item x="339"/>
        <item x="574"/>
        <item x="341"/>
        <item x="263"/>
        <item x="330"/>
        <item x="650"/>
        <item x="357"/>
        <item x="73"/>
        <item x="233"/>
        <item x="863"/>
        <item x="229"/>
        <item x="691"/>
        <item x="89"/>
        <item x="510"/>
        <item x="710"/>
        <item x="786"/>
        <item x="675"/>
        <item x="828"/>
        <item x="718"/>
        <item x="787"/>
        <item x="689"/>
        <item x="237"/>
        <item x="96"/>
        <item x="90"/>
        <item x="677"/>
        <item x="82"/>
        <item x="415"/>
        <item x="819"/>
        <item x="3"/>
        <item x="505"/>
        <item x="325"/>
        <item x="195"/>
        <item x="575"/>
        <item x="630"/>
        <item x="653"/>
        <item x="639"/>
        <item x="858"/>
        <item x="43"/>
        <item x="811"/>
        <item x="406"/>
        <item x="205"/>
        <item x="805"/>
        <item x="185"/>
        <item x="59"/>
        <item x="373"/>
        <item x="833"/>
        <item x="130"/>
        <item x="228"/>
        <item x="572"/>
        <item x="839"/>
        <item x="772"/>
        <item x="239"/>
        <item x="507"/>
        <item x="827"/>
        <item x="649"/>
        <item x="565"/>
        <item x="315"/>
        <item x="634"/>
        <item x="145"/>
        <item x="493"/>
        <item x="861"/>
        <item x="148"/>
        <item x="502"/>
        <item x="674"/>
        <item x="438"/>
        <item x="885"/>
        <item x="327"/>
        <item x="559"/>
        <item x="409"/>
        <item x="849"/>
        <item x="78"/>
        <item x="532"/>
        <item x="258"/>
        <item x="679"/>
        <item x="401"/>
        <item x="668"/>
        <item x="3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11"/>
  </rowFields>
  <rowItems count="71">
    <i>
      <x v="21"/>
    </i>
    <i>
      <x v="23"/>
    </i>
    <i>
      <x v="30"/>
    </i>
    <i>
      <x v="42"/>
    </i>
    <i>
      <x v="48"/>
    </i>
    <i>
      <x v="56"/>
    </i>
    <i>
      <x v="107"/>
    </i>
    <i>
      <x v="114"/>
    </i>
    <i>
      <x v="128"/>
    </i>
    <i>
      <x v="154"/>
    </i>
    <i>
      <x v="169"/>
    </i>
    <i>
      <x v="174"/>
    </i>
    <i>
      <x v="183"/>
    </i>
    <i>
      <x v="189"/>
    </i>
    <i>
      <x v="193"/>
    </i>
    <i>
      <x v="200"/>
    </i>
    <i>
      <x v="204"/>
    </i>
    <i>
      <x v="245"/>
    </i>
    <i>
      <x v="247"/>
    </i>
    <i>
      <x v="271"/>
    </i>
    <i>
      <x v="284"/>
    </i>
    <i>
      <x v="293"/>
    </i>
    <i>
      <x v="296"/>
    </i>
    <i>
      <x v="310"/>
    </i>
    <i>
      <x v="335"/>
    </i>
    <i>
      <x v="340"/>
    </i>
    <i>
      <x v="341"/>
    </i>
    <i>
      <x v="351"/>
    </i>
    <i>
      <x v="359"/>
    </i>
    <i>
      <x v="369"/>
    </i>
    <i>
      <x v="386"/>
    </i>
    <i>
      <x v="390"/>
    </i>
    <i>
      <x v="392"/>
    </i>
    <i>
      <x v="433"/>
    </i>
    <i>
      <x v="468"/>
    </i>
    <i>
      <x v="479"/>
    </i>
    <i>
      <x v="481"/>
    </i>
    <i>
      <x v="501"/>
    </i>
    <i>
      <x v="502"/>
    </i>
    <i>
      <x v="512"/>
    </i>
    <i>
      <x v="514"/>
    </i>
    <i>
      <x v="522"/>
    </i>
    <i>
      <x v="562"/>
    </i>
    <i>
      <x v="577"/>
    </i>
    <i>
      <x v="584"/>
    </i>
    <i>
      <x v="598"/>
    </i>
    <i>
      <x v="610"/>
    </i>
    <i>
      <x v="611"/>
    </i>
    <i>
      <x v="623"/>
    </i>
    <i>
      <x v="624"/>
    </i>
    <i>
      <x v="631"/>
    </i>
    <i>
      <x v="654"/>
    </i>
    <i>
      <x v="655"/>
    </i>
    <i>
      <x v="679"/>
    </i>
    <i>
      <x v="682"/>
    </i>
    <i>
      <x v="690"/>
    </i>
    <i>
      <x v="692"/>
    </i>
    <i>
      <x v="723"/>
    </i>
    <i>
      <x v="733"/>
    </i>
    <i>
      <x v="737"/>
    </i>
    <i>
      <x v="742"/>
    </i>
    <i>
      <x v="746"/>
    </i>
    <i>
      <x v="767"/>
    </i>
    <i>
      <x v="774"/>
    </i>
    <i>
      <x v="817"/>
    </i>
    <i>
      <x v="819"/>
    </i>
    <i>
      <x v="828"/>
    </i>
    <i>
      <x v="842"/>
    </i>
    <i>
      <x v="847"/>
    </i>
    <i>
      <x v="882"/>
    </i>
    <i t="grand">
      <x/>
    </i>
  </rowItems>
  <colItems count="1">
    <i/>
  </colItems>
  <pageFields count="1">
    <pageField fld="19" item="3" hier="-1"/>
  </pageFields>
  <dataFields count="1">
    <dataField name="Number of Refunded Orders" fld="0" subtotal="count" baseField="0" baseItem="0"/>
  </dataFields>
  <formats count="2">
    <format dxfId="7">
      <pivotArea field="11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53DD1-CDD0-4B79-8032-9E3D695192F8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7" firstHeaderRow="0" firstDataRow="1" firstDataCol="1" rowPageCount="1" colPageCount="1"/>
  <pivotFields count="22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9" item="3" hier="-1"/>
  </pageFields>
  <dataFields count="3">
    <dataField name="Number of Refunded Orders" fld="0" subtotal="count" baseField="0" baseItem="0"/>
    <dataField name="Total Refunded Sales" fld="16" baseField="0" baseItem="0"/>
    <dataField name="Total Refunded Profit" fld="18" baseField="0" baseItem="0"/>
  </dataFields>
  <formats count="2">
    <format dxfId="9">
      <pivotArea field="6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9FC0-E291-4A44-93B5-0A713084BE15}">
  <dimension ref="A1:AO933"/>
  <sheetViews>
    <sheetView tabSelected="1" zoomScale="53" zoomScaleNormal="53" workbookViewId="0">
      <pane ySplit="1" topLeftCell="A65" activePane="bottomLeft" state="frozen"/>
      <selection pane="bottomLeft" activeCell="X66" sqref="X66"/>
    </sheetView>
  </sheetViews>
  <sheetFormatPr defaultRowHeight="13.8"/>
  <cols>
    <col min="1" max="1" width="18.796875" customWidth="1"/>
    <col min="2" max="2" width="12.3984375" style="4" customWidth="1"/>
    <col min="3" max="3" width="13.796875" style="4" customWidth="1"/>
    <col min="4" max="4" width="12.296875" customWidth="1"/>
    <col min="5" max="6" width="13.59765625" customWidth="1"/>
    <col min="7" max="7" width="8.796875" customWidth="1"/>
    <col min="8" max="8" width="6.69921875" customWidth="1"/>
    <col min="9" max="9" width="13.09765625" customWidth="1"/>
    <col min="10" max="10" width="11.796875" customWidth="1"/>
    <col min="11" max="11" width="9.69921875" customWidth="1"/>
    <col min="12" max="12" width="6.69921875" customWidth="1"/>
    <col min="13" max="13" width="14.09765625" customWidth="1"/>
    <col min="14" max="14" width="6.69921875" style="11" customWidth="1"/>
    <col min="15" max="19" width="6.69921875" customWidth="1"/>
    <col min="20" max="20" width="10.69921875" customWidth="1"/>
    <col min="21" max="21" width="11.8984375" customWidth="1"/>
    <col min="22" max="29" width="6.69921875" customWidth="1"/>
    <col min="30" max="30" width="10.5" customWidth="1"/>
    <col min="31" max="31" width="11.09765625" style="57" customWidth="1"/>
    <col min="32" max="33" width="6.69921875" customWidth="1"/>
    <col min="34" max="34" width="9.19921875" style="2" customWidth="1"/>
    <col min="35" max="35" width="9.8984375" style="11" customWidth="1"/>
    <col min="36" max="36" width="10.09765625" style="11" customWidth="1"/>
    <col min="37" max="38" width="6.69921875" customWidth="1"/>
    <col min="40" max="40" width="19.3984375" bestFit="1" customWidth="1"/>
  </cols>
  <sheetData>
    <row r="1" spans="1:41" s="18" customFormat="1" ht="71.400000000000006" customHeight="1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47" t="s">
        <v>4109</v>
      </c>
      <c r="W1" s="47" t="s">
        <v>4175</v>
      </c>
      <c r="X1" s="47" t="s">
        <v>4176</v>
      </c>
      <c r="Y1" s="47" t="s">
        <v>4177</v>
      </c>
      <c r="Z1" s="47" t="s">
        <v>4178</v>
      </c>
      <c r="AA1" s="47" t="s">
        <v>4179</v>
      </c>
      <c r="AB1" s="47" t="s">
        <v>4180</v>
      </c>
      <c r="AC1" s="47" t="s">
        <v>4181</v>
      </c>
      <c r="AD1" s="54" t="s">
        <v>4144</v>
      </c>
      <c r="AE1" s="32" t="s">
        <v>4182</v>
      </c>
      <c r="AF1" s="32" t="s">
        <v>4157</v>
      </c>
      <c r="AG1" s="32" t="s">
        <v>4158</v>
      </c>
      <c r="AH1" s="32" t="s">
        <v>4164</v>
      </c>
      <c r="AI1" s="32" t="s">
        <v>4222</v>
      </c>
      <c r="AJ1" s="32" t="s">
        <v>4223</v>
      </c>
      <c r="AK1" s="32" t="s">
        <v>4154</v>
      </c>
      <c r="AL1" s="32" t="s">
        <v>4155</v>
      </c>
    </row>
    <row r="2" spans="1:41" ht="16.2" customHeight="1">
      <c r="A2" t="s">
        <v>21</v>
      </c>
      <c r="B2" s="10">
        <v>45494</v>
      </c>
      <c r="C2" s="10">
        <v>45500</v>
      </c>
      <c r="D2" t="s">
        <v>24</v>
      </c>
      <c r="E2" s="34" t="str">
        <f>PROPER(TRIM(raw_orders!E2))</f>
        <v>Karan Malhotra</v>
      </c>
      <c r="F2" s="34" t="str">
        <f>PROPER(TRIM(raw_orders!F2))</f>
        <v>Consumer</v>
      </c>
      <c r="G2" s="34" t="str">
        <f>PROPER(TRIM(raw_orders!G2))</f>
        <v>North</v>
      </c>
      <c r="H2" s="34" t="str">
        <f>PROPER(TRIM(raw_orders!H2))</f>
        <v>Rajasthan</v>
      </c>
      <c r="I2" s="34" t="str">
        <f>PROPER(TRIM(raw_orders!I2))</f>
        <v>Jaipur</v>
      </c>
      <c r="J2" s="34" t="str">
        <f>PROPER(TRIM(raw_orders!J2))</f>
        <v>Office Supplies</v>
      </c>
      <c r="K2" s="34" t="str">
        <f>PROPER(TRIM(raw_orders!K2))</f>
        <v>Paper</v>
      </c>
      <c r="L2" t="s">
        <v>32</v>
      </c>
      <c r="M2" s="9" t="str">
        <f>PROPER(TRIM(raw_orders!M2))</f>
        <v>Second Class</v>
      </c>
      <c r="N2" s="11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s="9" t="str">
        <f>PROPER(TRIM(raw_orders!T2))</f>
        <v>Paid</v>
      </c>
      <c r="U2" s="9" t="str">
        <f>PROPER(TRIM(raw_orders!U2))</f>
        <v>Completed</v>
      </c>
      <c r="V2" s="11">
        <f t="shared" ref="V2:V65" si="0">C2-B2</f>
        <v>6</v>
      </c>
      <c r="W2" s="11">
        <f>IF(AND(P2="",Q2&lt;&gt;"",N2&lt;&gt;"",S2&lt;&gt;""),0,IF(OR(P2&lt;0,P2&gt;1),P2,P2))</f>
        <v>0.2</v>
      </c>
      <c r="X2" s="11">
        <f>N2*O2*(1-P2)</f>
        <v>19049.28</v>
      </c>
      <c r="Y2" s="11">
        <f>X2-R2</f>
        <v>3207.3899999999994</v>
      </c>
      <c r="Z2" s="11">
        <f>Y2/X2</f>
        <v>0.16837329284886357</v>
      </c>
      <c r="AA2" s="11" t="str">
        <f>TEXT(B2,"MMMM")</f>
        <v>July</v>
      </c>
      <c r="AB2" s="11">
        <f>YEAR(B2)</f>
        <v>2024</v>
      </c>
      <c r="AC2" s="11" t="str">
        <f>IF(OR(AF2 = "Invalid Discount",AG2="Invalid Discount",AH2="Invalid Shipping Record",AE2="Review Required"),"Invalid",IF(OR(G2="Unknown",M2="Unknown",ISBLANK(P2)),"Warning","Clean"))</f>
        <v>Clean</v>
      </c>
      <c r="AD2" s="33" t="str">
        <f t="shared" ref="AD2:AD65" si="1">A2&amp;B2&amp;C2&amp;D2&amp;E2&amp;F2&amp;G2&amp;H2&amp;I2&amp;J2&amp;K2&amp;L2&amp;M2&amp;N2&amp;O2&amp;P2&amp;Q2&amp;R2&amp;S2&amp;T2&amp;U2&amp;V2</f>
        <v>ORD-2024-100014549445500CUST-4655Karan MalhotraConsumerNorthRajasthanJaipurOffice SuppliesPaperPro Paper 122Second Class82976.450.219049.2815841.893207.39PaidCompleted6</v>
      </c>
      <c r="AE2" s="56" t="str">
        <f t="shared" ref="AE2:AE65" si="2">IF(COUNTIF($A$2:$A$933,A2)=1,"OK",IF(COUNTIF($AD$2:$AD$933,AD2)&gt;1,"Exact Duplicate", "Review Required"))</f>
        <v>OK</v>
      </c>
      <c r="AF2" s="33" t="str">
        <f>IF(P2&lt;0,"Invalid Discount","")</f>
        <v/>
      </c>
      <c r="AG2" s="33" t="str">
        <f>IF(P2&gt;1,"Invalid Discount","")</f>
        <v/>
      </c>
      <c r="AH2" s="55" t="str">
        <f>IF(V2&lt;1,"Invalid Shipping Record","")</f>
        <v/>
      </c>
      <c r="AI2" s="53" t="str">
        <f>IF(ROUND(Q2,2)=ROUND(X2,2),"Match","Mismatch")</f>
        <v>Match</v>
      </c>
      <c r="AJ2" s="53" t="str">
        <f>IF(ROUND(S2,2)=ROUND(Y2,2),"Match","Mismatch")</f>
        <v>Match</v>
      </c>
      <c r="AK2" s="33" t="str">
        <f>PROPER(TRIM(raw_orders!G2))</f>
        <v>North</v>
      </c>
      <c r="AL2" s="33" t="str">
        <f>PROPER(TRIM(raw_orders!M2))</f>
        <v>Second Class</v>
      </c>
    </row>
    <row r="3" spans="1:41">
      <c r="A3" t="s">
        <v>36</v>
      </c>
      <c r="B3" s="10">
        <v>45535</v>
      </c>
      <c r="C3" s="10">
        <v>45540</v>
      </c>
      <c r="D3" t="s">
        <v>39</v>
      </c>
      <c r="E3" s="34" t="str">
        <f>PROPER(TRIM(raw_orders!E3))</f>
        <v>Mira Das</v>
      </c>
      <c r="F3" s="34" t="str">
        <f>PROPER(TRIM(raw_orders!F3))</f>
        <v>Small Business</v>
      </c>
      <c r="G3" s="34" t="str">
        <f>PROPER(TRIM(raw_orders!G3))</f>
        <v>East</v>
      </c>
      <c r="H3" s="34" t="str">
        <f>PROPER(TRIM(raw_orders!H3))</f>
        <v>Odisha</v>
      </c>
      <c r="I3" s="34" t="str">
        <f>PROPER(TRIM(raw_orders!I3))</f>
        <v>Bhubaneswar</v>
      </c>
      <c r="J3" s="34" t="str">
        <f>PROPER(TRIM(raw_orders!J3))</f>
        <v>Furniture</v>
      </c>
      <c r="K3" s="34" t="str">
        <f>PROPER(TRIM(raw_orders!K3))</f>
        <v>Tables</v>
      </c>
      <c r="L3" t="s">
        <v>47</v>
      </c>
      <c r="M3" s="9" t="str">
        <f>PROPER(TRIM(raw_orders!M3))</f>
        <v>Same Day</v>
      </c>
      <c r="N3" s="11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s="9" t="str">
        <f>PROPER(TRIM(raw_orders!T3))</f>
        <v>Paid</v>
      </c>
      <c r="U3" s="9" t="str">
        <f>PROPER(TRIM(raw_orders!U3))</f>
        <v>Completed</v>
      </c>
      <c r="V3" s="11">
        <f t="shared" si="0"/>
        <v>5</v>
      </c>
      <c r="W3" s="11">
        <f t="shared" ref="W3:W66" si="3">IF(AND(P3="",Q3&lt;&gt;"",N3&lt;&gt;"",S3&lt;&gt;""),0,IF(OR(P3&lt;0,P3&gt;1),P3,P3))</f>
        <v>0</v>
      </c>
      <c r="X3" s="11">
        <f t="shared" ref="X3:X66" si="4">N3*O3*(1-P3)</f>
        <v>7312.5</v>
      </c>
      <c r="Y3" s="11">
        <f t="shared" ref="Y3:Y66" si="5">X3-R3</f>
        <v>2407.7700000000004</v>
      </c>
      <c r="Z3" s="11">
        <f t="shared" ref="Z3:Z66" si="6">Y3/X3</f>
        <v>0.32926769230769237</v>
      </c>
      <c r="AA3" s="11" t="str">
        <f t="shared" ref="AA3:AA66" si="7">TEXT(B3,"MMMM")</f>
        <v>August</v>
      </c>
      <c r="AB3" s="11">
        <f t="shared" ref="AB3:AB66" si="8">YEAR(B3)</f>
        <v>2024</v>
      </c>
      <c r="AC3" s="11" t="str">
        <f t="shared" ref="AC3:AC66" si="9">IF(OR(AF3 = "Invalid Discount",AG3="Invalid Discount",AH3="Invalid Shipping Record",AE3="Review Required"),"Invalid",IF(OR(G3="Unknown",M3="Unknown",ISBLANK(P3)),"Warning","Clean"))</f>
        <v>Clean</v>
      </c>
      <c r="AD3" s="33" t="str">
        <f t="shared" si="1"/>
        <v>ORD-2024-100024553545540CUST-2054Mira DasSmall BusinessEastOdishaBhubaneswarFurnitureTablesPro Tables 258Same Day32437.507312.54904.732407.77PaidCompleted5</v>
      </c>
      <c r="AE3" s="56" t="str">
        <f t="shared" si="2"/>
        <v>OK</v>
      </c>
      <c r="AF3" s="33" t="str">
        <f t="shared" ref="AF3:AF66" si="10">IF(P3&lt;0,"Invalid Discount","")</f>
        <v/>
      </c>
      <c r="AG3" s="33" t="str">
        <f t="shared" ref="AG3:AG66" si="11">IF(P3&gt;1,"Invalid Discount","")</f>
        <v/>
      </c>
      <c r="AH3" s="55" t="str">
        <f t="shared" ref="AH3:AH66" si="12">IF(V3&lt;1,"Invalid Shipping Record","")</f>
        <v/>
      </c>
      <c r="AI3" s="53" t="str">
        <f t="shared" ref="AI3:AI66" si="13">IF(ROUND(Q3,2)=ROUND(X3,2),"Match","Mismatch")</f>
        <v>Match</v>
      </c>
      <c r="AJ3" s="53" t="str">
        <f t="shared" ref="AJ3:AJ66" si="14">IF(ROUND(S3,2)=ROUND(Y3,2),"Match","Mismatch")</f>
        <v>Match</v>
      </c>
      <c r="AK3" s="33" t="str">
        <f>PROPER(TRIM(raw_orders!G3))</f>
        <v>East</v>
      </c>
      <c r="AL3" s="33" t="str">
        <f>PROPER(TRIM(raw_orders!M3))</f>
        <v>Same Day</v>
      </c>
      <c r="AN3" s="30" t="s">
        <v>4145</v>
      </c>
      <c r="AO3" s="30">
        <f>COUNTBLANK(AK2:AK913)</f>
        <v>25</v>
      </c>
    </row>
    <row r="4" spans="1:41">
      <c r="A4" t="s">
        <v>49</v>
      </c>
      <c r="B4" s="10">
        <v>45451</v>
      </c>
      <c r="C4" s="10">
        <v>45458</v>
      </c>
      <c r="D4" t="s">
        <v>52</v>
      </c>
      <c r="E4" s="34" t="str">
        <f>PROPER(TRIM(raw_orders!E4))</f>
        <v>Isha Nair</v>
      </c>
      <c r="F4" s="34" t="str">
        <f>PROPER(TRIM(raw_orders!F4))</f>
        <v>Consumer</v>
      </c>
      <c r="G4" s="34" t="str">
        <f>PROPER(TRIM(raw_orders!G4))</f>
        <v>East</v>
      </c>
      <c r="H4" s="34" t="str">
        <f>PROPER(TRIM(raw_orders!H4))</f>
        <v>Odisha</v>
      </c>
      <c r="I4" s="34" t="str">
        <f>PROPER(TRIM(raw_orders!I4))</f>
        <v>Bhubaneswar</v>
      </c>
      <c r="J4" s="34" t="str">
        <f>PROPER(TRIM(raw_orders!J4))</f>
        <v>Office Supplies</v>
      </c>
      <c r="K4" s="34" t="str">
        <f>PROPER(TRIM(raw_orders!K4))</f>
        <v>Art</v>
      </c>
      <c r="L4" t="s">
        <v>55</v>
      </c>
      <c r="M4" s="9" t="str">
        <f>PROPER(TRIM(raw_orders!M4))</f>
        <v>First Class</v>
      </c>
      <c r="N4" s="11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s="9" t="str">
        <f>PROPER(TRIM(raw_orders!T4))</f>
        <v>Paid</v>
      </c>
      <c r="U4" s="9" t="str">
        <f>PROPER(TRIM(raw_orders!U4))</f>
        <v>Completed</v>
      </c>
      <c r="V4" s="11">
        <f t="shared" si="0"/>
        <v>7</v>
      </c>
      <c r="W4" s="11">
        <f t="shared" si="3"/>
        <v>0.55000000000000004</v>
      </c>
      <c r="X4" s="11">
        <f t="shared" si="4"/>
        <v>1917.7739999999999</v>
      </c>
      <c r="Y4" s="11">
        <f t="shared" si="5"/>
        <v>-547.91600000000017</v>
      </c>
      <c r="Z4" s="11">
        <f t="shared" si="6"/>
        <v>-0.28570415492127865</v>
      </c>
      <c r="AA4" s="11" t="str">
        <f t="shared" si="7"/>
        <v>June</v>
      </c>
      <c r="AB4" s="11">
        <f t="shared" si="8"/>
        <v>2024</v>
      </c>
      <c r="AC4" s="11" t="str">
        <f t="shared" si="9"/>
        <v>Clean</v>
      </c>
      <c r="AD4" s="33" t="str">
        <f t="shared" si="1"/>
        <v>ORD-2024-100034545145458CUST-6843Isha NairConsumerEastOdishaBhubaneswarOffice SuppliesArtElite Art 525First Class41065.430.554261.722465.691796.03PaidCompleted7</v>
      </c>
      <c r="AE4" s="56" t="str">
        <f t="shared" si="2"/>
        <v>OK</v>
      </c>
      <c r="AF4" s="33" t="str">
        <f t="shared" si="10"/>
        <v/>
      </c>
      <c r="AG4" s="33" t="str">
        <f t="shared" si="11"/>
        <v/>
      </c>
      <c r="AH4" s="55" t="str">
        <f t="shared" si="12"/>
        <v/>
      </c>
      <c r="AI4" s="53" t="str">
        <f t="shared" si="13"/>
        <v>Mismatch</v>
      </c>
      <c r="AJ4" s="53" t="str">
        <f t="shared" si="14"/>
        <v>Mismatch</v>
      </c>
      <c r="AK4" s="33" t="str">
        <f>PROPER(TRIM(raw_orders!G4))</f>
        <v>East</v>
      </c>
      <c r="AL4" s="33" t="str">
        <f>PROPER(TRIM(raw_orders!M4))</f>
        <v>First Class</v>
      </c>
      <c r="AN4" s="30" t="s">
        <v>4146</v>
      </c>
      <c r="AO4" s="30">
        <f>COUNTBLANK(AL2:AL913)</f>
        <v>21</v>
      </c>
    </row>
    <row r="5" spans="1:41">
      <c r="A5" t="s">
        <v>57</v>
      </c>
      <c r="B5" s="10">
        <v>45624</v>
      </c>
      <c r="C5" s="10">
        <v>45625</v>
      </c>
      <c r="D5" t="s">
        <v>60</v>
      </c>
      <c r="E5" s="34" t="str">
        <f>PROPER(TRIM(raw_orders!E5))</f>
        <v>Arjun Bose</v>
      </c>
      <c r="F5" s="34" t="str">
        <f>PROPER(TRIM(raw_orders!F5))</f>
        <v>Small Business</v>
      </c>
      <c r="G5" s="34" t="str">
        <f>PROPER(TRIM(raw_orders!G5))</f>
        <v>South</v>
      </c>
      <c r="H5" s="34" t="str">
        <f>PROPER(TRIM(raw_orders!H5))</f>
        <v>Telangana</v>
      </c>
      <c r="I5" s="34" t="str">
        <f>PROPER(TRIM(raw_orders!I5))</f>
        <v>Hyderabad</v>
      </c>
      <c r="J5" s="34" t="str">
        <f>PROPER(TRIM(raw_orders!J5))</f>
        <v>Furniture</v>
      </c>
      <c r="K5" s="34" t="str">
        <f>PROPER(TRIM(raw_orders!K5))</f>
        <v>Furnishings</v>
      </c>
      <c r="L5" t="s">
        <v>66</v>
      </c>
      <c r="M5" s="9" t="str">
        <f>PROPER(TRIM(raw_orders!M5))</f>
        <v>Standard Class</v>
      </c>
      <c r="N5" s="11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s="9" t="str">
        <f>PROPER(TRIM(raw_orders!T5))</f>
        <v>Paid</v>
      </c>
      <c r="U5" s="9" t="str">
        <f>PROPER(TRIM(raw_orders!U5))</f>
        <v>Completed</v>
      </c>
      <c r="V5" s="11">
        <f t="shared" si="0"/>
        <v>1</v>
      </c>
      <c r="W5" s="11">
        <f t="shared" si="3"/>
        <v>0.25</v>
      </c>
      <c r="X5" s="11">
        <f t="shared" si="4"/>
        <v>8317.9349999999995</v>
      </c>
      <c r="Y5" s="11">
        <f t="shared" si="5"/>
        <v>1521.1649999999991</v>
      </c>
      <c r="Z5" s="11">
        <f t="shared" si="6"/>
        <v>0.18287772145370204</v>
      </c>
      <c r="AA5" s="11" t="str">
        <f t="shared" si="7"/>
        <v>November</v>
      </c>
      <c r="AB5" s="11">
        <f t="shared" si="8"/>
        <v>2024</v>
      </c>
      <c r="AC5" s="11" t="str">
        <f t="shared" si="9"/>
        <v>Clean</v>
      </c>
      <c r="AD5" s="33" t="str">
        <f t="shared" si="1"/>
        <v>ORD-2024-100044562445625CUST-3722Arjun BoseSmall BusinessSouthTelanganaHyderabadFurnitureFurnishingsSmart Furnishings 294Standard Class61848.430.258317.936796.771521.16PaidCompleted1</v>
      </c>
      <c r="AE5" s="56" t="str">
        <f t="shared" si="2"/>
        <v>OK</v>
      </c>
      <c r="AF5" s="33" t="str">
        <f t="shared" si="10"/>
        <v/>
      </c>
      <c r="AG5" s="33" t="str">
        <f t="shared" si="11"/>
        <v/>
      </c>
      <c r="AH5" s="55" t="str">
        <f t="shared" si="12"/>
        <v/>
      </c>
      <c r="AI5" s="53" t="str">
        <f t="shared" si="13"/>
        <v>Mismatch</v>
      </c>
      <c r="AJ5" s="53" t="str">
        <f t="shared" si="14"/>
        <v>Mismatch</v>
      </c>
      <c r="AK5" s="33" t="str">
        <f>PROPER(TRIM(raw_orders!G5))</f>
        <v>South</v>
      </c>
      <c r="AL5" s="33" t="str">
        <f>PROPER(TRIM(raw_orders!M5))</f>
        <v>Standard Class</v>
      </c>
      <c r="AN5" s="30" t="s">
        <v>4152</v>
      </c>
      <c r="AO5" s="30">
        <f>COUNTBLANK(P2:P913)</f>
        <v>18</v>
      </c>
    </row>
    <row r="6" spans="1:41">
      <c r="A6" t="s">
        <v>68</v>
      </c>
      <c r="B6" s="10">
        <v>45898</v>
      </c>
      <c r="C6" s="10">
        <v>45901</v>
      </c>
      <c r="D6" t="s">
        <v>71</v>
      </c>
      <c r="E6" s="34" t="str">
        <f>PROPER(TRIM(raw_orders!E6))</f>
        <v>Ananya Rao</v>
      </c>
      <c r="F6" s="34" t="str">
        <f>PROPER(TRIM(raw_orders!F6))</f>
        <v>Small Business</v>
      </c>
      <c r="G6" s="34" t="str">
        <f>PROPER(TRIM(raw_orders!G6))</f>
        <v>West</v>
      </c>
      <c r="H6" s="34" t="str">
        <f>PROPER(TRIM(raw_orders!H6))</f>
        <v>Maharashtra</v>
      </c>
      <c r="I6" s="34" t="str">
        <f>PROPER(TRIM(raw_orders!I6))</f>
        <v>Mumbai</v>
      </c>
      <c r="J6" s="34" t="str">
        <f>PROPER(TRIM(raw_orders!J6))</f>
        <v>Furniture</v>
      </c>
      <c r="K6" s="34" t="str">
        <f>PROPER(TRIM(raw_orders!K6))</f>
        <v>Chairs</v>
      </c>
      <c r="L6" t="s">
        <v>77</v>
      </c>
      <c r="M6" s="9" t="str">
        <f>PROPER(TRIM(raw_orders!M6))</f>
        <v>First Class</v>
      </c>
      <c r="N6" s="11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s="9" t="str">
        <f>PROPER(TRIM(raw_orders!T6))</f>
        <v>Paid</v>
      </c>
      <c r="U6" s="9" t="str">
        <f>PROPER(TRIM(raw_orders!U6))</f>
        <v>Cancelled</v>
      </c>
      <c r="V6" s="11">
        <f t="shared" si="0"/>
        <v>3</v>
      </c>
      <c r="W6" s="11">
        <f t="shared" si="3"/>
        <v>0</v>
      </c>
      <c r="X6" s="11">
        <f t="shared" si="4"/>
        <v>20816.32</v>
      </c>
      <c r="Y6" s="11">
        <f t="shared" si="5"/>
        <v>3110.9500000000007</v>
      </c>
      <c r="Z6" s="11">
        <f t="shared" si="6"/>
        <v>0.14944764492475138</v>
      </c>
      <c r="AA6" s="11" t="str">
        <f t="shared" si="7"/>
        <v>August</v>
      </c>
      <c r="AB6" s="11">
        <f t="shared" si="8"/>
        <v>2025</v>
      </c>
      <c r="AC6" s="11" t="str">
        <f t="shared" si="9"/>
        <v>Clean</v>
      </c>
      <c r="AD6" s="33" t="str">
        <f t="shared" si="1"/>
        <v>ORD-2025-100054589845901CUST-8130Ananya RaoSmall BusinessWestMaharashtraMumbaiFurnitureChairsElite Chairs 543First Class72973.76020816.3217705.373110.95PaidCancelled3</v>
      </c>
      <c r="AE6" s="56" t="str">
        <f t="shared" si="2"/>
        <v>OK</v>
      </c>
      <c r="AF6" s="33" t="str">
        <f t="shared" si="10"/>
        <v/>
      </c>
      <c r="AG6" s="33" t="str">
        <f t="shared" si="11"/>
        <v/>
      </c>
      <c r="AH6" s="55" t="str">
        <f t="shared" si="12"/>
        <v/>
      </c>
      <c r="AI6" s="53" t="str">
        <f t="shared" si="13"/>
        <v>Match</v>
      </c>
      <c r="AJ6" s="53" t="str">
        <f t="shared" si="14"/>
        <v>Match</v>
      </c>
      <c r="AK6" s="33" t="str">
        <f>PROPER(TRIM(raw_orders!G6))</f>
        <v>West</v>
      </c>
      <c r="AL6" s="33" t="str">
        <f>PROPER(TRIM(raw_orders!M6))</f>
        <v>First Class</v>
      </c>
      <c r="AN6" s="30" t="s">
        <v>4156</v>
      </c>
      <c r="AO6" s="30">
        <f>COUNTIF(P2:P913,"&lt;0")</f>
        <v>15</v>
      </c>
    </row>
    <row r="7" spans="1:41">
      <c r="A7" t="s">
        <v>79</v>
      </c>
      <c r="B7" s="10">
        <v>45436</v>
      </c>
      <c r="C7" s="10">
        <v>45440</v>
      </c>
      <c r="D7" t="s">
        <v>82</v>
      </c>
      <c r="E7" s="34" t="str">
        <f>PROPER(TRIM(raw_orders!E7))</f>
        <v>Vikram Iyer</v>
      </c>
      <c r="F7" s="34" t="str">
        <f>PROPER(TRIM(raw_orders!F7))</f>
        <v>Small Business</v>
      </c>
      <c r="G7" s="34" t="str">
        <f>PROPER(TRIM(raw_orders!G7))</f>
        <v>West</v>
      </c>
      <c r="H7" s="34" t="str">
        <f>PROPER(TRIM(raw_orders!H7))</f>
        <v>Madhya Pradesh</v>
      </c>
      <c r="I7" s="34" t="str">
        <f>PROPER(TRIM(raw_orders!I7))</f>
        <v>Indore</v>
      </c>
      <c r="J7" s="34" t="str">
        <f>PROPER(TRIM(raw_orders!J7))</f>
        <v>Technology</v>
      </c>
      <c r="K7" s="34" t="str">
        <f>PROPER(TRIM(raw_orders!K7))</f>
        <v>Accessories</v>
      </c>
      <c r="L7" t="s">
        <v>88</v>
      </c>
      <c r="M7" s="9" t="str">
        <f>PROPER(TRIM(raw_orders!M7))</f>
        <v>Same Day</v>
      </c>
      <c r="N7" s="11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s="9" t="str">
        <f>PROPER(TRIM(raw_orders!T7))</f>
        <v>Paid</v>
      </c>
      <c r="U7" s="9" t="str">
        <f>PROPER(TRIM(raw_orders!U7))</f>
        <v>Completed</v>
      </c>
      <c r="V7" s="11">
        <f t="shared" si="0"/>
        <v>4</v>
      </c>
      <c r="W7" s="11">
        <f t="shared" si="3"/>
        <v>0.2</v>
      </c>
      <c r="X7" s="11">
        <f t="shared" si="4"/>
        <v>2527.4639999999999</v>
      </c>
      <c r="Y7" s="11">
        <f t="shared" si="5"/>
        <v>993.88400000000001</v>
      </c>
      <c r="Z7" s="11">
        <f t="shared" si="6"/>
        <v>0.39323369195367375</v>
      </c>
      <c r="AA7" s="11" t="str">
        <f t="shared" si="7"/>
        <v>May</v>
      </c>
      <c r="AB7" s="11">
        <f t="shared" si="8"/>
        <v>2024</v>
      </c>
      <c r="AC7" s="11" t="str">
        <f t="shared" si="9"/>
        <v>Clean</v>
      </c>
      <c r="AD7" s="33" t="str">
        <f t="shared" si="1"/>
        <v>ORD-2024-100064543645440CUST-6056Vikram IyerSmall BusinessWestMadhya PradeshIndoreTechnologyAccessoriesPro Accessories 821Same Day31053.110.22527.461533.58993.88PaidCompleted4</v>
      </c>
      <c r="AE7" s="56" t="str">
        <f t="shared" si="2"/>
        <v>OK</v>
      </c>
      <c r="AF7" s="33" t="str">
        <f t="shared" si="10"/>
        <v/>
      </c>
      <c r="AG7" s="33" t="str">
        <f t="shared" si="11"/>
        <v/>
      </c>
      <c r="AH7" s="55" t="str">
        <f t="shared" si="12"/>
        <v/>
      </c>
      <c r="AI7" s="53" t="str">
        <f t="shared" si="13"/>
        <v>Match</v>
      </c>
      <c r="AJ7" s="53" t="str">
        <f t="shared" si="14"/>
        <v>Match</v>
      </c>
      <c r="AK7" s="33" t="str">
        <f>PROPER(TRIM(raw_orders!G7))</f>
        <v>West</v>
      </c>
      <c r="AL7" s="33" t="str">
        <f>PROPER(TRIM(raw_orders!M7))</f>
        <v>Same Day</v>
      </c>
      <c r="AN7" s="30" t="s">
        <v>4165</v>
      </c>
      <c r="AO7" s="30">
        <f>COUNTIF(AG2:AG913,"Invalid Discount")</f>
        <v>0</v>
      </c>
    </row>
    <row r="8" spans="1:41">
      <c r="A8" t="s">
        <v>89</v>
      </c>
      <c r="B8" s="10">
        <v>45757</v>
      </c>
      <c r="C8" s="10">
        <v>45763</v>
      </c>
      <c r="D8" t="s">
        <v>92</v>
      </c>
      <c r="E8" s="34" t="str">
        <f>PROPER(TRIM(raw_orders!E8))</f>
        <v>Neha Gupta</v>
      </c>
      <c r="F8" s="34" t="str">
        <f>PROPER(TRIM(raw_orders!F8))</f>
        <v>Consumer</v>
      </c>
      <c r="G8" s="34" t="str">
        <f>PROPER(TRIM(raw_orders!G8))</f>
        <v>East</v>
      </c>
      <c r="H8" s="34" t="str">
        <f>PROPER(TRIM(raw_orders!H8))</f>
        <v>Odisha</v>
      </c>
      <c r="I8" s="34" t="str">
        <f>PROPER(TRIM(raw_orders!I8))</f>
        <v>Bhubaneswar</v>
      </c>
      <c r="J8" s="34" t="str">
        <f>PROPER(TRIM(raw_orders!J8))</f>
        <v>Technology</v>
      </c>
      <c r="K8" s="34" t="str">
        <f>PROPER(TRIM(raw_orders!K8))</f>
        <v>Copiers</v>
      </c>
      <c r="L8" t="s">
        <v>95</v>
      </c>
      <c r="M8" s="9" t="str">
        <f>PROPER(TRIM(raw_orders!M8))</f>
        <v>Standard Class</v>
      </c>
      <c r="N8" s="11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s="9" t="str">
        <f>PROPER(TRIM(raw_orders!T8))</f>
        <v>Paid</v>
      </c>
      <c r="U8" s="9" t="str">
        <f>PROPER(TRIM(raw_orders!U8))</f>
        <v>Completed</v>
      </c>
      <c r="V8" s="11">
        <f t="shared" si="0"/>
        <v>6</v>
      </c>
      <c r="W8" s="11">
        <f t="shared" si="3"/>
        <v>0.15</v>
      </c>
      <c r="X8" s="11">
        <f t="shared" si="4"/>
        <v>5847.5579999999991</v>
      </c>
      <c r="Y8" s="11">
        <f t="shared" si="5"/>
        <v>1120.3079999999991</v>
      </c>
      <c r="Z8" s="11">
        <f t="shared" si="6"/>
        <v>0.19158561573908275</v>
      </c>
      <c r="AA8" s="11" t="str">
        <f t="shared" si="7"/>
        <v>April</v>
      </c>
      <c r="AB8" s="11">
        <f t="shared" si="8"/>
        <v>2025</v>
      </c>
      <c r="AC8" s="11" t="str">
        <f t="shared" si="9"/>
        <v>Clean</v>
      </c>
      <c r="AD8" s="33" t="str">
        <f t="shared" si="1"/>
        <v>ORD-2025-100074575745763CUST-3656Neha GuptaConsumerEastOdishaBhubaneswarTechnologyCopiersEco Copiers 790Standard Class41719.870.155847.564727.251120.31PaidCompleted6</v>
      </c>
      <c r="AE8" s="56" t="str">
        <f t="shared" si="2"/>
        <v>OK</v>
      </c>
      <c r="AF8" s="33" t="str">
        <f t="shared" si="10"/>
        <v/>
      </c>
      <c r="AG8" s="33" t="str">
        <f t="shared" si="11"/>
        <v/>
      </c>
      <c r="AH8" s="55" t="str">
        <f t="shared" si="12"/>
        <v/>
      </c>
      <c r="AI8" s="53" t="str">
        <f t="shared" si="13"/>
        <v>Match</v>
      </c>
      <c r="AJ8" s="53" t="str">
        <f t="shared" si="14"/>
        <v>Match</v>
      </c>
      <c r="AK8" s="33" t="str">
        <f>PROPER(TRIM(raw_orders!G8))</f>
        <v>East</v>
      </c>
      <c r="AL8" s="33" t="str">
        <f>PROPER(TRIM(raw_orders!M8))</f>
        <v>Standard Class</v>
      </c>
    </row>
    <row r="9" spans="1:41">
      <c r="A9" t="s">
        <v>96</v>
      </c>
      <c r="B9" s="10">
        <v>45711</v>
      </c>
      <c r="C9" s="10">
        <v>45714</v>
      </c>
      <c r="D9" t="s">
        <v>99</v>
      </c>
      <c r="E9" s="34" t="str">
        <f>PROPER(TRIM(raw_orders!E9))</f>
        <v>Isha Nair</v>
      </c>
      <c r="F9" s="34" t="str">
        <f>PROPER(TRIM(raw_orders!F9))</f>
        <v>Small Business</v>
      </c>
      <c r="G9" s="34" t="str">
        <f>PROPER(TRIM(raw_orders!G9))</f>
        <v>South</v>
      </c>
      <c r="H9" s="34" t="str">
        <f>PROPER(TRIM(raw_orders!H9))</f>
        <v>Andhra Pradesh</v>
      </c>
      <c r="I9" s="34" t="str">
        <f>PROPER(TRIM(raw_orders!I9))</f>
        <v>Vijayawada</v>
      </c>
      <c r="J9" s="34" t="str">
        <f>PROPER(TRIM(raw_orders!J9))</f>
        <v>Office Supplies</v>
      </c>
      <c r="K9" s="34" t="str">
        <f>PROPER(TRIM(raw_orders!K9))</f>
        <v>Art</v>
      </c>
      <c r="L9" t="s">
        <v>102</v>
      </c>
      <c r="M9" s="9" t="str">
        <f>PROPER(TRIM(raw_orders!M9))</f>
        <v>First Class</v>
      </c>
      <c r="N9" s="11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s="9" t="str">
        <f>PROPER(TRIM(raw_orders!T9))</f>
        <v>Paid</v>
      </c>
      <c r="U9" s="9" t="str">
        <f>PROPER(TRIM(raw_orders!U9))</f>
        <v>Completed</v>
      </c>
      <c r="V9" s="11">
        <f t="shared" si="0"/>
        <v>3</v>
      </c>
      <c r="W9" s="11">
        <f t="shared" si="3"/>
        <v>0</v>
      </c>
      <c r="X9" s="11">
        <f t="shared" si="4"/>
        <v>2980.71</v>
      </c>
      <c r="Y9" s="11">
        <f t="shared" si="5"/>
        <v>623.49000000000024</v>
      </c>
      <c r="Z9" s="11">
        <f t="shared" si="6"/>
        <v>0.20917499521925992</v>
      </c>
      <c r="AA9" s="11" t="str">
        <f t="shared" si="7"/>
        <v>February</v>
      </c>
      <c r="AB9" s="11">
        <f t="shared" si="8"/>
        <v>2025</v>
      </c>
      <c r="AC9" s="11" t="str">
        <f t="shared" si="9"/>
        <v>Clean</v>
      </c>
      <c r="AD9" s="33" t="str">
        <f t="shared" si="1"/>
        <v>ORD-2025-100084571145714CUST-4683Isha NairSmall BusinessSouthAndhra PradeshVijayawadaOffice SuppliesArtEco Art 848First Class12980.7102980.712357.22623.49PaidCompleted3</v>
      </c>
      <c r="AE9" s="56" t="str">
        <f t="shared" si="2"/>
        <v>OK</v>
      </c>
      <c r="AF9" s="33" t="str">
        <f t="shared" si="10"/>
        <v/>
      </c>
      <c r="AG9" s="33" t="str">
        <f t="shared" si="11"/>
        <v/>
      </c>
      <c r="AH9" s="55" t="str">
        <f t="shared" si="12"/>
        <v/>
      </c>
      <c r="AI9" s="53" t="str">
        <f t="shared" si="13"/>
        <v>Match</v>
      </c>
      <c r="AJ9" s="53" t="str">
        <f t="shared" si="14"/>
        <v>Match</v>
      </c>
      <c r="AK9" s="33" t="str">
        <f>PROPER(TRIM(raw_orders!G9))</f>
        <v>South</v>
      </c>
      <c r="AL9" s="33" t="str">
        <f>PROPER(TRIM(raw_orders!M9))</f>
        <v>First Class</v>
      </c>
      <c r="AN9" s="30" t="s">
        <v>4159</v>
      </c>
      <c r="AO9" s="30">
        <f>COUNTIF(U:U,"Cancelled")</f>
        <v>145</v>
      </c>
    </row>
    <row r="10" spans="1:41">
      <c r="A10" t="s">
        <v>103</v>
      </c>
      <c r="B10" s="10">
        <v>45601</v>
      </c>
      <c r="C10" s="10">
        <v>45606</v>
      </c>
      <c r="D10" t="s">
        <v>106</v>
      </c>
      <c r="E10" s="34" t="str">
        <f>PROPER(TRIM(raw_orders!E10))</f>
        <v>Aditi Sen</v>
      </c>
      <c r="F10" s="34" t="str">
        <f>PROPER(TRIM(raw_orders!F10))</f>
        <v>Corporate</v>
      </c>
      <c r="G10" s="34" t="str">
        <f>PROPER(TRIM(raw_orders!G10))</f>
        <v>South</v>
      </c>
      <c r="H10" s="34" t="str">
        <f>PROPER(TRIM(raw_orders!H10))</f>
        <v>Telangana</v>
      </c>
      <c r="I10" s="34" t="str">
        <f>PROPER(TRIM(raw_orders!I10))</f>
        <v>Hyderabad</v>
      </c>
      <c r="J10" s="34" t="str">
        <f>PROPER(TRIM(raw_orders!J10))</f>
        <v>Office Supplies</v>
      </c>
      <c r="K10" s="34" t="str">
        <f>PROPER(TRIM(raw_orders!K10))</f>
        <v>Labels</v>
      </c>
      <c r="L10" t="s">
        <v>110</v>
      </c>
      <c r="M10" s="9" t="str">
        <f>PROPER(TRIM(raw_orders!M10))</f>
        <v>First Class</v>
      </c>
      <c r="N10" s="11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s="9" t="str">
        <f>PROPER(TRIM(raw_orders!T10))</f>
        <v>Paid</v>
      </c>
      <c r="U10" s="9" t="str">
        <f>PROPER(TRIM(raw_orders!U10))</f>
        <v>Completed</v>
      </c>
      <c r="V10" s="11">
        <f t="shared" si="0"/>
        <v>5</v>
      </c>
      <c r="W10" s="11">
        <f t="shared" si="3"/>
        <v>0</v>
      </c>
      <c r="X10" s="11">
        <f t="shared" si="4"/>
        <v>25073.599999999999</v>
      </c>
      <c r="Y10" s="11">
        <f t="shared" si="5"/>
        <v>7726.369999999999</v>
      </c>
      <c r="Z10" s="11">
        <f t="shared" si="6"/>
        <v>0.30814761342607361</v>
      </c>
      <c r="AA10" s="11" t="str">
        <f t="shared" si="7"/>
        <v>November</v>
      </c>
      <c r="AB10" s="11">
        <f t="shared" si="8"/>
        <v>2024</v>
      </c>
      <c r="AC10" s="11" t="str">
        <f t="shared" si="9"/>
        <v>Clean</v>
      </c>
      <c r="AD10" s="33" t="str">
        <f t="shared" si="1"/>
        <v>ORD-2024-100094560145606CUST-2598Aditi SenCorporateSouthTelanganaHyderabadOffice SuppliesLabelsClassic Labels 815First Class83134.2025073.617347.237726.37PaidCompleted5</v>
      </c>
      <c r="AE10" s="56" t="str">
        <f t="shared" si="2"/>
        <v>OK</v>
      </c>
      <c r="AF10" s="33" t="str">
        <f t="shared" si="10"/>
        <v/>
      </c>
      <c r="AG10" s="33" t="str">
        <f t="shared" si="11"/>
        <v/>
      </c>
      <c r="AH10" s="55" t="str">
        <f t="shared" si="12"/>
        <v/>
      </c>
      <c r="AI10" s="53" t="str">
        <f t="shared" si="13"/>
        <v>Match</v>
      </c>
      <c r="AJ10" s="53" t="str">
        <f t="shared" si="14"/>
        <v>Match</v>
      </c>
      <c r="AK10" s="33" t="str">
        <f>PROPER(TRIM(raw_orders!G10))</f>
        <v>South</v>
      </c>
      <c r="AL10" s="33" t="str">
        <f>PROPER(TRIM(raw_orders!M10))</f>
        <v>First Class</v>
      </c>
      <c r="AN10" s="30" t="s">
        <v>4160</v>
      </c>
      <c r="AO10" s="30">
        <f>COUNTIF(U:U,"Completed")</f>
        <v>604</v>
      </c>
    </row>
    <row r="11" spans="1:41">
      <c r="A11" t="s">
        <v>111</v>
      </c>
      <c r="B11" s="10">
        <v>45847</v>
      </c>
      <c r="C11" s="10">
        <v>45912</v>
      </c>
      <c r="D11" t="s">
        <v>114</v>
      </c>
      <c r="E11" s="34" t="str">
        <f>PROPER(TRIM(raw_orders!E11))</f>
        <v>Mira Das</v>
      </c>
      <c r="F11" s="34" t="str">
        <f>PROPER(TRIM(raw_orders!F11))</f>
        <v>Home Office</v>
      </c>
      <c r="G11" s="34" t="str">
        <f>PROPER(TRIM(raw_orders!G11))</f>
        <v>South</v>
      </c>
      <c r="H11" s="34" t="str">
        <f>PROPER(TRIM(raw_orders!H11))</f>
        <v>Telangana</v>
      </c>
      <c r="I11" s="34" t="str">
        <f>PROPER(TRIM(raw_orders!I11))</f>
        <v>Hyderabad</v>
      </c>
      <c r="J11" s="34" t="str">
        <f>PROPER(TRIM(raw_orders!J11))</f>
        <v>Office Supplies</v>
      </c>
      <c r="K11" s="34" t="str">
        <f>PROPER(TRIM(raw_orders!K11))</f>
        <v>Paper</v>
      </c>
      <c r="L11" t="s">
        <v>116</v>
      </c>
      <c r="M11" s="9" t="str">
        <f>PROPER(TRIM(raw_orders!M11))</f>
        <v>Second Class</v>
      </c>
      <c r="N11" s="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s="9" t="str">
        <f>PROPER(TRIM(raw_orders!T11))</f>
        <v>Paid</v>
      </c>
      <c r="U11" s="9" t="str">
        <f>PROPER(TRIM(raw_orders!U11))</f>
        <v>Completed</v>
      </c>
      <c r="V11" s="11">
        <f t="shared" si="0"/>
        <v>65</v>
      </c>
      <c r="W11" s="11">
        <f t="shared" si="3"/>
        <v>0.2</v>
      </c>
      <c r="X11" s="11">
        <f t="shared" si="4"/>
        <v>6134.6880000000001</v>
      </c>
      <c r="Y11" s="11">
        <f t="shared" si="5"/>
        <v>2334.498</v>
      </c>
      <c r="Z11" s="11">
        <f t="shared" si="6"/>
        <v>0.38054062407085737</v>
      </c>
      <c r="AA11" s="11" t="str">
        <f t="shared" si="7"/>
        <v>July</v>
      </c>
      <c r="AB11" s="11">
        <f t="shared" si="8"/>
        <v>2025</v>
      </c>
      <c r="AC11" s="11" t="str">
        <f t="shared" si="9"/>
        <v>Clean</v>
      </c>
      <c r="AD11" s="33" t="str">
        <f t="shared" si="1"/>
        <v>ORD-2025-100104584745912CUST-2483Mira DasHome OfficeSouthTelanganaHyderabadOffice SuppliesPaperPro Paper 622Second Class9852.040.26134.693800.192334.5PaidCompleted65</v>
      </c>
      <c r="AE11" s="56" t="str">
        <f t="shared" si="2"/>
        <v>OK</v>
      </c>
      <c r="AF11" s="33" t="str">
        <f t="shared" si="10"/>
        <v/>
      </c>
      <c r="AG11" s="33" t="str">
        <f t="shared" si="11"/>
        <v/>
      </c>
      <c r="AH11" s="55" t="str">
        <f t="shared" si="12"/>
        <v/>
      </c>
      <c r="AI11" s="53" t="str">
        <f t="shared" si="13"/>
        <v>Match</v>
      </c>
      <c r="AJ11" s="53" t="str">
        <f t="shared" si="14"/>
        <v>Match</v>
      </c>
      <c r="AK11" s="33" t="str">
        <f>PROPER(TRIM(raw_orders!G11))</f>
        <v>South</v>
      </c>
      <c r="AL11" s="33" t="str">
        <f>PROPER(TRIM(raw_orders!M11))</f>
        <v>Second Class</v>
      </c>
      <c r="AN11" s="30" t="s">
        <v>4162</v>
      </c>
      <c r="AO11" s="30">
        <f>COUNTIF(U:U,"Returned")</f>
        <v>163</v>
      </c>
    </row>
    <row r="12" spans="1:41">
      <c r="A12" t="s">
        <v>117</v>
      </c>
      <c r="B12" s="10">
        <v>45797</v>
      </c>
      <c r="C12" s="10">
        <v>45797</v>
      </c>
      <c r="D12" t="s">
        <v>120</v>
      </c>
      <c r="E12" s="34" t="str">
        <f>PROPER(TRIM(raw_orders!E12))</f>
        <v>Ananya Rao</v>
      </c>
      <c r="F12" s="34" t="str">
        <f>PROPER(TRIM(raw_orders!F12))</f>
        <v>Corporate</v>
      </c>
      <c r="G12" s="34" t="str">
        <f>PROPER(TRIM(raw_orders!G12))</f>
        <v>East</v>
      </c>
      <c r="H12" s="34" t="str">
        <f>PROPER(TRIM(raw_orders!H12))</f>
        <v>West Bengal</v>
      </c>
      <c r="I12" s="34" t="str">
        <f>PROPER(TRIM(raw_orders!I12))</f>
        <v>Kolkata</v>
      </c>
      <c r="J12" s="34" t="str">
        <f>PROPER(TRIM(raw_orders!J12))</f>
        <v>Office Supplies</v>
      </c>
      <c r="K12" s="34" t="str">
        <f>PROPER(TRIM(raw_orders!K12))</f>
        <v>Labels</v>
      </c>
      <c r="L12" t="s">
        <v>123</v>
      </c>
      <c r="M12" s="9" t="str">
        <f>PROPER(TRIM(raw_orders!M12))</f>
        <v>Second Class</v>
      </c>
      <c r="N12" s="11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s="9" t="str">
        <f>PROPER(TRIM(raw_orders!T12))</f>
        <v>Refunded</v>
      </c>
      <c r="U12" s="9" t="str">
        <f>PROPER(TRIM(raw_orders!U12))</f>
        <v>Returned</v>
      </c>
      <c r="V12" s="11">
        <f t="shared" si="0"/>
        <v>0</v>
      </c>
      <c r="W12" s="11">
        <f t="shared" si="3"/>
        <v>0.05</v>
      </c>
      <c r="X12" s="11">
        <f t="shared" si="4"/>
        <v>10074.2655</v>
      </c>
      <c r="Y12" s="11">
        <f t="shared" si="5"/>
        <v>4025.9954999999991</v>
      </c>
      <c r="Z12" s="11">
        <f t="shared" si="6"/>
        <v>0.39963166545491574</v>
      </c>
      <c r="AA12" s="11" t="str">
        <f t="shared" si="7"/>
        <v>May</v>
      </c>
      <c r="AB12" s="11">
        <f t="shared" si="8"/>
        <v>2025</v>
      </c>
      <c r="AC12" s="11" t="str">
        <f t="shared" si="9"/>
        <v>Clean</v>
      </c>
      <c r="AD12" s="33" t="str">
        <f t="shared" si="1"/>
        <v>ORD-2025-100114579745797CUST-8092Ananya RaoCorporateEastWest BengalKolkataOffice SuppliesLabelsPrime Labels 644Second Class33534.830.0510074.276048.274026RefundedReturned0</v>
      </c>
      <c r="AE12" s="56" t="str">
        <f t="shared" si="2"/>
        <v>OK</v>
      </c>
      <c r="AF12" s="33" t="str">
        <f t="shared" si="10"/>
        <v/>
      </c>
      <c r="AG12" s="33" t="str">
        <f t="shared" si="11"/>
        <v/>
      </c>
      <c r="AH12" s="55" t="str">
        <f>IF(V12&lt;0,"Invalid Shipping Record","")</f>
        <v/>
      </c>
      <c r="AI12" s="53" t="str">
        <f t="shared" si="13"/>
        <v>Match</v>
      </c>
      <c r="AJ12" s="53" t="str">
        <f t="shared" si="14"/>
        <v>Match</v>
      </c>
      <c r="AK12" s="33" t="str">
        <f>PROPER(TRIM(raw_orders!G12))</f>
        <v>East</v>
      </c>
      <c r="AL12" s="33" t="str">
        <f>PROPER(TRIM(raw_orders!M12))</f>
        <v>Second Class</v>
      </c>
      <c r="AN12" s="30" t="s">
        <v>4161</v>
      </c>
      <c r="AO12" s="30">
        <f>COUNTIF(T:T,"Failed")</f>
        <v>69</v>
      </c>
    </row>
    <row r="13" spans="1:41">
      <c r="A13" t="s">
        <v>126</v>
      </c>
      <c r="B13" s="10">
        <v>45495</v>
      </c>
      <c r="C13" s="10">
        <v>45496</v>
      </c>
      <c r="D13" t="s">
        <v>129</v>
      </c>
      <c r="E13" s="34" t="str">
        <f>PROPER(TRIM(raw_orders!E13))</f>
        <v>Vikram Iyer</v>
      </c>
      <c r="F13" s="34" t="str">
        <f>PROPER(TRIM(raw_orders!F13))</f>
        <v>Small Business</v>
      </c>
      <c r="G13" s="34" t="str">
        <f>PROPER(TRIM(raw_orders!G13))</f>
        <v>East</v>
      </c>
      <c r="H13" s="34" t="str">
        <f>PROPER(TRIM(raw_orders!H13))</f>
        <v>Odisha</v>
      </c>
      <c r="I13" s="34" t="str">
        <f>PROPER(TRIM(raw_orders!I13))</f>
        <v>Bhubaneswar</v>
      </c>
      <c r="J13" s="34" t="str">
        <f>PROPER(TRIM(raw_orders!J13))</f>
        <v>Technology</v>
      </c>
      <c r="K13" s="34" t="str">
        <f>PROPER(TRIM(raw_orders!K13))</f>
        <v>Accessories</v>
      </c>
      <c r="L13" t="s">
        <v>130</v>
      </c>
      <c r="M13" s="9" t="str">
        <f>PROPER(TRIM(raw_orders!M13))</f>
        <v>Same Day</v>
      </c>
      <c r="N13" s="11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s="9" t="str">
        <f>PROPER(TRIM(raw_orders!T13))</f>
        <v>Paid</v>
      </c>
      <c r="U13" s="9" t="str">
        <f>PROPER(TRIM(raw_orders!U13))</f>
        <v>Completed</v>
      </c>
      <c r="V13" s="11">
        <f t="shared" si="0"/>
        <v>1</v>
      </c>
      <c r="W13" s="11">
        <f t="shared" si="3"/>
        <v>0.2</v>
      </c>
      <c r="X13" s="11">
        <f t="shared" si="4"/>
        <v>9628.5600000000013</v>
      </c>
      <c r="Y13" s="11">
        <f t="shared" si="5"/>
        <v>1589.9700000000012</v>
      </c>
      <c r="Z13" s="11">
        <f t="shared" si="6"/>
        <v>0.16513061143099289</v>
      </c>
      <c r="AA13" s="11" t="str">
        <f t="shared" si="7"/>
        <v>July</v>
      </c>
      <c r="AB13" s="11">
        <f t="shared" si="8"/>
        <v>2024</v>
      </c>
      <c r="AC13" s="11" t="str">
        <f t="shared" si="9"/>
        <v>Clean</v>
      </c>
      <c r="AD13" s="33" t="str">
        <f t="shared" si="1"/>
        <v>ORD-2024-100124549545496CUST-6528Vikram IyerSmall BusinessEastOdishaBhubaneswarTechnologyAccessoriesSmart Accessories 603Same Day62005.950.29628.568038.591589.97PaidCompleted1</v>
      </c>
      <c r="AE13" s="56" t="str">
        <f t="shared" si="2"/>
        <v>OK</v>
      </c>
      <c r="AF13" s="33" t="str">
        <f t="shared" si="10"/>
        <v/>
      </c>
      <c r="AG13" s="33" t="str">
        <f t="shared" si="11"/>
        <v/>
      </c>
      <c r="AH13" s="55" t="str">
        <f t="shared" si="12"/>
        <v/>
      </c>
      <c r="AI13" s="53" t="str">
        <f t="shared" si="13"/>
        <v>Match</v>
      </c>
      <c r="AJ13" s="53" t="str">
        <f t="shared" si="14"/>
        <v>Match</v>
      </c>
      <c r="AK13" s="33" t="str">
        <f>PROPER(TRIM(raw_orders!G13))</f>
        <v>East</v>
      </c>
      <c r="AL13" s="33" t="str">
        <f>PROPER(TRIM(raw_orders!M13))</f>
        <v>Same Day</v>
      </c>
      <c r="AN13" s="30" t="s">
        <v>4162</v>
      </c>
      <c r="AO13" s="30">
        <f>COUNTIF(T:T,"Refunded")</f>
        <v>71</v>
      </c>
    </row>
    <row r="14" spans="1:41">
      <c r="A14" t="s">
        <v>131</v>
      </c>
      <c r="B14" s="10">
        <v>45646</v>
      </c>
      <c r="C14" s="10">
        <v>45647</v>
      </c>
      <c r="D14" t="s">
        <v>134</v>
      </c>
      <c r="E14" s="34" t="str">
        <f>PROPER(TRIM(raw_orders!E14))</f>
        <v>Ananya Rao</v>
      </c>
      <c r="F14" s="34" t="str">
        <f>PROPER(TRIM(raw_orders!F14))</f>
        <v>Corporate</v>
      </c>
      <c r="G14" s="34" t="str">
        <f>PROPER(TRIM(raw_orders!G14))</f>
        <v>West</v>
      </c>
      <c r="H14" s="34" t="str">
        <f>PROPER(TRIM(raw_orders!H14))</f>
        <v>Rajasthan</v>
      </c>
      <c r="I14" s="34" t="str">
        <f>PROPER(TRIM(raw_orders!I14))</f>
        <v>Udaipur</v>
      </c>
      <c r="J14" s="34" t="str">
        <f>PROPER(TRIM(raw_orders!J14))</f>
        <v>Office Supplies</v>
      </c>
      <c r="K14" s="34" t="str">
        <f>PROPER(TRIM(raw_orders!K14))</f>
        <v>Paper</v>
      </c>
      <c r="L14" t="s">
        <v>136</v>
      </c>
      <c r="M14" s="9" t="str">
        <f>PROPER(TRIM(raw_orders!M14))</f>
        <v>First Class</v>
      </c>
      <c r="N14" s="11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s="9" t="str">
        <f>PROPER(TRIM(raw_orders!T14))</f>
        <v>Pending</v>
      </c>
      <c r="U14" s="9" t="str">
        <f>PROPER(TRIM(raw_orders!U14))</f>
        <v>Returned</v>
      </c>
      <c r="V14" s="11">
        <f t="shared" si="0"/>
        <v>1</v>
      </c>
      <c r="W14" s="11">
        <f t="shared" si="3"/>
        <v>0.15</v>
      </c>
      <c r="X14" s="11">
        <f t="shared" si="4"/>
        <v>596.81899999999996</v>
      </c>
      <c r="Y14" s="11">
        <f t="shared" si="5"/>
        <v>216.56899999999996</v>
      </c>
      <c r="Z14" s="11">
        <f t="shared" si="6"/>
        <v>0.36287216057129545</v>
      </c>
      <c r="AA14" s="11" t="str">
        <f t="shared" si="7"/>
        <v>December</v>
      </c>
      <c r="AB14" s="11">
        <f t="shared" si="8"/>
        <v>2024</v>
      </c>
      <c r="AC14" s="11" t="str">
        <f t="shared" si="9"/>
        <v>Clean</v>
      </c>
      <c r="AD14" s="33" t="str">
        <f t="shared" si="1"/>
        <v>ORD-2024-100134564645647CUST-2648Ananya RaoCorporateWestRajasthanUdaipurOffice SuppliesPaperPro Paper 481First Class1702.140.15596.82380.25216.57PendingReturned1</v>
      </c>
      <c r="AE14" s="56" t="str">
        <f t="shared" si="2"/>
        <v>OK</v>
      </c>
      <c r="AF14" s="33" t="str">
        <f t="shared" si="10"/>
        <v/>
      </c>
      <c r="AG14" s="33" t="str">
        <f t="shared" si="11"/>
        <v/>
      </c>
      <c r="AH14" s="55" t="str">
        <f t="shared" si="12"/>
        <v/>
      </c>
      <c r="AI14" s="53" t="str">
        <f t="shared" si="13"/>
        <v>Match</v>
      </c>
      <c r="AJ14" s="53" t="str">
        <f t="shared" si="14"/>
        <v>Match</v>
      </c>
      <c r="AK14" s="33" t="str">
        <f>PROPER(TRIM(raw_orders!G14))</f>
        <v>West</v>
      </c>
      <c r="AL14" s="33" t="str">
        <f>PROPER(TRIM(raw_orders!M14))</f>
        <v>First Class</v>
      </c>
    </row>
    <row r="15" spans="1:41">
      <c r="A15" t="s">
        <v>138</v>
      </c>
      <c r="B15" s="10">
        <v>45942</v>
      </c>
      <c r="C15" s="10">
        <v>45946</v>
      </c>
      <c r="D15" t="s">
        <v>141</v>
      </c>
      <c r="E15" s="34" t="str">
        <f>PROPER(TRIM(raw_orders!E15))</f>
        <v>Priya Menon</v>
      </c>
      <c r="F15" s="34" t="str">
        <f>PROPER(TRIM(raw_orders!F15))</f>
        <v>Small Business</v>
      </c>
      <c r="G15" s="34" t="str">
        <f>PROPER(TRIM(raw_orders!G15))</f>
        <v>West</v>
      </c>
      <c r="H15" s="34" t="str">
        <f>PROPER(TRIM(raw_orders!H15))</f>
        <v>Maharashtra</v>
      </c>
      <c r="I15" s="34" t="str">
        <f>PROPER(TRIM(raw_orders!I15))</f>
        <v>Mumbai</v>
      </c>
      <c r="J15" s="34" t="str">
        <f>PROPER(TRIM(raw_orders!J15))</f>
        <v>Office Supplies</v>
      </c>
      <c r="K15" s="34" t="str">
        <f>PROPER(TRIM(raw_orders!K15))</f>
        <v>Art</v>
      </c>
      <c r="L15" t="s">
        <v>143</v>
      </c>
      <c r="M15" s="9" t="str">
        <f>PROPER(TRIM(raw_orders!M15))</f>
        <v>Second Class</v>
      </c>
      <c r="N15" s="11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s="9" t="str">
        <f>PROPER(TRIM(raw_orders!T15))</f>
        <v>Paid</v>
      </c>
      <c r="U15" s="9" t="str">
        <f>PROPER(TRIM(raw_orders!U15))</f>
        <v>Completed</v>
      </c>
      <c r="V15" s="11">
        <f t="shared" si="0"/>
        <v>4</v>
      </c>
      <c r="W15" s="11">
        <f t="shared" si="3"/>
        <v>0.05</v>
      </c>
      <c r="X15" s="11">
        <f t="shared" si="4"/>
        <v>26365.387999999995</v>
      </c>
      <c r="Y15" s="11">
        <f t="shared" si="5"/>
        <v>4059.1479999999938</v>
      </c>
      <c r="Z15" s="11">
        <f t="shared" si="6"/>
        <v>0.15395745361304733</v>
      </c>
      <c r="AA15" s="11" t="str">
        <f t="shared" si="7"/>
        <v>October</v>
      </c>
      <c r="AB15" s="11">
        <f t="shared" si="8"/>
        <v>2025</v>
      </c>
      <c r="AC15" s="11" t="str">
        <f t="shared" si="9"/>
        <v>Clean</v>
      </c>
      <c r="AD15" s="33" t="str">
        <f t="shared" si="1"/>
        <v>ORD-2025-100144594245946CUST-7482Priya MenonSmall BusinessWestMaharashtraMumbaiOffice SuppliesArtSmart Art 795Second Class73964.720.0526365.3922306.244059.15PaidCompleted4</v>
      </c>
      <c r="AE15" s="56" t="str">
        <f t="shared" si="2"/>
        <v>OK</v>
      </c>
      <c r="AF15" s="33" t="str">
        <f t="shared" si="10"/>
        <v/>
      </c>
      <c r="AG15" s="33" t="str">
        <f t="shared" si="11"/>
        <v/>
      </c>
      <c r="AH15" s="55" t="str">
        <f t="shared" si="12"/>
        <v/>
      </c>
      <c r="AI15" s="53" t="str">
        <f t="shared" si="13"/>
        <v>Match</v>
      </c>
      <c r="AJ15" s="53" t="str">
        <f t="shared" si="14"/>
        <v>Match</v>
      </c>
      <c r="AK15" s="33" t="str">
        <f>PROPER(TRIM(raw_orders!G15))</f>
        <v>West</v>
      </c>
      <c r="AL15" s="33" t="str">
        <f>PROPER(TRIM(raw_orders!M15))</f>
        <v>Second Class</v>
      </c>
    </row>
    <row r="16" spans="1:41" ht="27.6">
      <c r="A16" t="s">
        <v>144</v>
      </c>
      <c r="B16" s="10">
        <v>45653</v>
      </c>
      <c r="C16" s="10">
        <v>45654</v>
      </c>
      <c r="D16" t="s">
        <v>147</v>
      </c>
      <c r="E16" s="34" t="str">
        <f>PROPER(TRIM(raw_orders!E16))</f>
        <v>Rahul Verma</v>
      </c>
      <c r="F16" s="34" t="str">
        <f>PROPER(TRIM(raw_orders!F16))</f>
        <v>Consumer</v>
      </c>
      <c r="G16" s="34" t="str">
        <f>PROPER(TRIM(raw_orders!G16))</f>
        <v>West</v>
      </c>
      <c r="H16" s="34" t="str">
        <f>PROPER(TRIM(raw_orders!H16))</f>
        <v>Rajasthan</v>
      </c>
      <c r="I16" s="34" t="str">
        <f>PROPER(TRIM(raw_orders!I16))</f>
        <v>Udaipur</v>
      </c>
      <c r="J16" s="34" t="str">
        <f>PROPER(TRIM(raw_orders!J16))</f>
        <v>Technology</v>
      </c>
      <c r="K16" s="34" t="str">
        <f>PROPER(TRIM(raw_orders!K16))</f>
        <v>Copiers</v>
      </c>
      <c r="L16" t="s">
        <v>149</v>
      </c>
      <c r="M16" s="9" t="str">
        <f>PROPER(TRIM(raw_orders!M16))</f>
        <v>Standard Class</v>
      </c>
      <c r="N16" s="11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s="9" t="str">
        <f>PROPER(TRIM(raw_orders!T16))</f>
        <v>Paid</v>
      </c>
      <c r="U16" s="9" t="str">
        <f>PROPER(TRIM(raw_orders!U16))</f>
        <v>Completed</v>
      </c>
      <c r="V16" s="11">
        <f t="shared" si="0"/>
        <v>1</v>
      </c>
      <c r="W16" s="11">
        <f t="shared" si="3"/>
        <v>0.25</v>
      </c>
      <c r="X16" s="11">
        <f t="shared" si="4"/>
        <v>4106.7449999999999</v>
      </c>
      <c r="Y16" s="11">
        <f t="shared" si="5"/>
        <v>1440.4449999999997</v>
      </c>
      <c r="Z16" s="11">
        <f t="shared" si="6"/>
        <v>0.35075102057712365</v>
      </c>
      <c r="AA16" s="11" t="str">
        <f t="shared" si="7"/>
        <v>December</v>
      </c>
      <c r="AB16" s="11">
        <f t="shared" si="8"/>
        <v>2024</v>
      </c>
      <c r="AC16" s="11" t="str">
        <f t="shared" si="9"/>
        <v>Clean</v>
      </c>
      <c r="AD16" s="33" t="str">
        <f t="shared" si="1"/>
        <v>ORD-2024-100154565345654CUST-4912Rahul VermaConsumerWestRajasthanUdaipurTechnologyCopiersMax Copiers 983Standard Class22737.830.254106.742666.31440.44PaidCompleted1</v>
      </c>
      <c r="AE16" s="56" t="str">
        <f t="shared" si="2"/>
        <v>OK</v>
      </c>
      <c r="AF16" s="33" t="str">
        <f t="shared" si="10"/>
        <v/>
      </c>
      <c r="AG16" s="33" t="str">
        <f t="shared" si="11"/>
        <v/>
      </c>
      <c r="AH16" s="55" t="str">
        <f t="shared" si="12"/>
        <v/>
      </c>
      <c r="AI16" s="53" t="str">
        <f t="shared" si="13"/>
        <v>Mismatch</v>
      </c>
      <c r="AJ16" s="53" t="str">
        <f t="shared" si="14"/>
        <v>Mismatch</v>
      </c>
      <c r="AK16" s="33" t="str">
        <f>PROPER(TRIM(raw_orders!G16))</f>
        <v>West</v>
      </c>
      <c r="AL16" s="33" t="str">
        <f>PROPER(TRIM(raw_orders!M16))</f>
        <v>Standard Class</v>
      </c>
      <c r="AN16" s="36" t="s">
        <v>4163</v>
      </c>
      <c r="AO16" s="30">
        <f>COUNTIF(V:V,"&lt;0")</f>
        <v>93</v>
      </c>
    </row>
    <row r="17" spans="1:41">
      <c r="A17" t="s">
        <v>150</v>
      </c>
      <c r="B17" s="10">
        <v>45482</v>
      </c>
      <c r="C17" s="10">
        <v>45482</v>
      </c>
      <c r="D17" t="s">
        <v>153</v>
      </c>
      <c r="E17" s="34" t="str">
        <f>PROPER(TRIM(raw_orders!E17))</f>
        <v>Karan Malhotra</v>
      </c>
      <c r="F17" s="34" t="str">
        <f>PROPER(TRIM(raw_orders!F17))</f>
        <v>Small Business</v>
      </c>
      <c r="G17" s="34" t="str">
        <f>PROPER(TRIM(raw_orders!G17))</f>
        <v>North</v>
      </c>
      <c r="H17" s="34" t="str">
        <f>PROPER(TRIM(raw_orders!H17))</f>
        <v>Punjab</v>
      </c>
      <c r="I17" s="34" t="str">
        <f>PROPER(TRIM(raw_orders!I17))</f>
        <v>Ludhiana</v>
      </c>
      <c r="J17" s="34" t="str">
        <f>PROPER(TRIM(raw_orders!J17))</f>
        <v>Office Supplies</v>
      </c>
      <c r="K17" s="34" t="str">
        <f>PROPER(TRIM(raw_orders!K17))</f>
        <v>Storage</v>
      </c>
      <c r="L17" t="s">
        <v>157</v>
      </c>
      <c r="M17" s="9" t="str">
        <f>PROPER(TRIM(raw_orders!M17))</f>
        <v>Second Class</v>
      </c>
      <c r="N17" s="11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s="9" t="str">
        <f>PROPER(TRIM(raw_orders!T17))</f>
        <v>Paid</v>
      </c>
      <c r="U17" s="9" t="str">
        <f>PROPER(TRIM(raw_orders!U17))</f>
        <v>Completed</v>
      </c>
      <c r="V17" s="11">
        <f t="shared" si="0"/>
        <v>0</v>
      </c>
      <c r="W17" s="11">
        <f t="shared" si="3"/>
        <v>0</v>
      </c>
      <c r="X17" s="11">
        <f t="shared" si="4"/>
        <v>23794.560000000001</v>
      </c>
      <c r="Y17" s="11">
        <f t="shared" si="5"/>
        <v>8096.090000000002</v>
      </c>
      <c r="Z17" s="11">
        <f t="shared" si="6"/>
        <v>0.34024962008122872</v>
      </c>
      <c r="AA17" s="11" t="str">
        <f t="shared" si="7"/>
        <v>July</v>
      </c>
      <c r="AB17" s="11">
        <f t="shared" si="8"/>
        <v>2024</v>
      </c>
      <c r="AC17" s="11" t="str">
        <f t="shared" si="9"/>
        <v>Clean</v>
      </c>
      <c r="AD17" s="33" t="str">
        <f t="shared" si="1"/>
        <v>ORD-2024-100164548245482CUST-7656Karan MalhotraSmall BusinessNorthPunjabLudhianaOffice SuppliesStorageClassic Storage 198Second Class63965.76023794.5615698.478096.09PaidCompleted0</v>
      </c>
      <c r="AE17" s="56" t="str">
        <f t="shared" si="2"/>
        <v>OK</v>
      </c>
      <c r="AF17" s="33" t="str">
        <f t="shared" si="10"/>
        <v/>
      </c>
      <c r="AG17" s="33" t="str">
        <f t="shared" si="11"/>
        <v/>
      </c>
      <c r="AH17" s="55" t="str">
        <f>IF(V17&lt;0,"Invalid Shipping Record","")</f>
        <v/>
      </c>
      <c r="AI17" s="53" t="str">
        <f t="shared" si="13"/>
        <v>Match</v>
      </c>
      <c r="AJ17" s="53" t="str">
        <f t="shared" si="14"/>
        <v>Match</v>
      </c>
      <c r="AK17" s="33" t="str">
        <f>PROPER(TRIM(raw_orders!G17))</f>
        <v>North</v>
      </c>
      <c r="AL17" s="33" t="str">
        <f>PROPER(TRIM(raw_orders!M17))</f>
        <v>Second Class</v>
      </c>
    </row>
    <row r="18" spans="1:41">
      <c r="A18" t="s">
        <v>158</v>
      </c>
      <c r="B18" s="10">
        <v>45420</v>
      </c>
      <c r="C18" s="10">
        <v>45427</v>
      </c>
      <c r="D18" t="s">
        <v>161</v>
      </c>
      <c r="E18" s="34" t="str">
        <f>PROPER(TRIM(raw_orders!E18))</f>
        <v>Aarav Sharma</v>
      </c>
      <c r="F18" s="34" t="str">
        <f>PROPER(TRIM(raw_orders!F18))</f>
        <v>Consumer</v>
      </c>
      <c r="G18" s="34" t="str">
        <f>PROPER(TRIM(raw_orders!G18))</f>
        <v>South</v>
      </c>
      <c r="H18" s="34" t="str">
        <f>PROPER(TRIM(raw_orders!H18))</f>
        <v>Telangana</v>
      </c>
      <c r="I18" s="34" t="str">
        <f>PROPER(TRIM(raw_orders!I18))</f>
        <v>Hyderabad</v>
      </c>
      <c r="J18" s="34" t="str">
        <f>PROPER(TRIM(raw_orders!J18))</f>
        <v>Office Supplies</v>
      </c>
      <c r="K18" s="34" t="str">
        <f>PROPER(TRIM(raw_orders!K18))</f>
        <v>Art</v>
      </c>
      <c r="L18" t="s">
        <v>163</v>
      </c>
      <c r="M18" s="9" t="str">
        <f>PROPER(TRIM(raw_orders!M18))</f>
        <v>First Class</v>
      </c>
      <c r="N18" s="11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s="9" t="str">
        <f>PROPER(TRIM(raw_orders!T18))</f>
        <v>Paid</v>
      </c>
      <c r="U18" s="9" t="str">
        <f>PROPER(TRIM(raw_orders!U18))</f>
        <v>Completed</v>
      </c>
      <c r="V18" s="11">
        <f t="shared" si="0"/>
        <v>7</v>
      </c>
      <c r="W18" s="11">
        <f t="shared" si="3"/>
        <v>0.25</v>
      </c>
      <c r="X18" s="11">
        <f t="shared" si="4"/>
        <v>9970.5300000000007</v>
      </c>
      <c r="Y18" s="11">
        <f t="shared" si="5"/>
        <v>4302.3600000000006</v>
      </c>
      <c r="Z18" s="11">
        <f t="shared" si="6"/>
        <v>0.43150765305354882</v>
      </c>
      <c r="AA18" s="11" t="str">
        <f t="shared" si="7"/>
        <v>May</v>
      </c>
      <c r="AB18" s="11">
        <f t="shared" si="8"/>
        <v>2024</v>
      </c>
      <c r="AC18" s="11" t="str">
        <f t="shared" si="9"/>
        <v>Clean</v>
      </c>
      <c r="AD18" s="33" t="str">
        <f t="shared" si="1"/>
        <v>ORD-2024-100174542045427CUST-6214Aarav SharmaConsumerSouthTelanganaHyderabadOffice SuppliesArtBasic Art 204First Class43323.510.259970.535668.174302.36PaidCompleted7</v>
      </c>
      <c r="AE18" s="56" t="str">
        <f t="shared" si="2"/>
        <v>OK</v>
      </c>
      <c r="AF18" s="33" t="str">
        <f t="shared" si="10"/>
        <v/>
      </c>
      <c r="AG18" s="33" t="str">
        <f t="shared" si="11"/>
        <v/>
      </c>
      <c r="AH18" s="55" t="str">
        <f t="shared" si="12"/>
        <v/>
      </c>
      <c r="AI18" s="53" t="str">
        <f t="shared" si="13"/>
        <v>Match</v>
      </c>
      <c r="AJ18" s="53" t="str">
        <f t="shared" si="14"/>
        <v>Match</v>
      </c>
      <c r="AK18" s="33" t="str">
        <f>PROPER(TRIM(raw_orders!G18))</f>
        <v>South</v>
      </c>
      <c r="AL18" s="33" t="str">
        <f>PROPER(TRIM(raw_orders!M18))</f>
        <v>First Class</v>
      </c>
    </row>
    <row r="19" spans="1:41">
      <c r="A19" t="s">
        <v>164</v>
      </c>
      <c r="B19" s="10">
        <v>45298</v>
      </c>
      <c r="C19" s="10">
        <v>45299</v>
      </c>
      <c r="D19" t="s">
        <v>167</v>
      </c>
      <c r="E19" s="34" t="str">
        <f>PROPER(TRIM(raw_orders!E19))</f>
        <v>Sneha Kapoor</v>
      </c>
      <c r="F19" s="34" t="str">
        <f>PROPER(TRIM(raw_orders!F19))</f>
        <v>Small Business</v>
      </c>
      <c r="G19" s="34" t="str">
        <f>PROPER(TRIM(raw_orders!G19))</f>
        <v>North</v>
      </c>
      <c r="H19" s="34" t="str">
        <f>PROPER(TRIM(raw_orders!H19))</f>
        <v>Rajasthan</v>
      </c>
      <c r="I19" s="34" t="str">
        <f>PROPER(TRIM(raw_orders!I19))</f>
        <v>Jaipur</v>
      </c>
      <c r="J19" s="34" t="str">
        <f>PROPER(TRIM(raw_orders!J19))</f>
        <v>Furniture</v>
      </c>
      <c r="K19" s="34" t="str">
        <f>PROPER(TRIM(raw_orders!K19))</f>
        <v>Furnishings</v>
      </c>
      <c r="L19" t="s">
        <v>169</v>
      </c>
      <c r="M19" s="9" t="str">
        <f>PROPER(TRIM(raw_orders!M19))</f>
        <v>Same Day</v>
      </c>
      <c r="N19" s="11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s="9" t="str">
        <f>PROPER(TRIM(raw_orders!T19))</f>
        <v>Paid</v>
      </c>
      <c r="U19" s="9" t="str">
        <f>PROPER(TRIM(raw_orders!U19))</f>
        <v>Completed</v>
      </c>
      <c r="V19" s="11">
        <f t="shared" si="0"/>
        <v>1</v>
      </c>
      <c r="W19" s="11">
        <f t="shared" si="3"/>
        <v>0</v>
      </c>
      <c r="X19" s="11">
        <f t="shared" si="4"/>
        <v>7633.9</v>
      </c>
      <c r="Y19" s="11">
        <f t="shared" si="5"/>
        <v>2926.99</v>
      </c>
      <c r="Z19" s="11">
        <f t="shared" si="6"/>
        <v>0.38342000812166782</v>
      </c>
      <c r="AA19" s="11" t="str">
        <f t="shared" si="7"/>
        <v>January</v>
      </c>
      <c r="AB19" s="11">
        <f t="shared" si="8"/>
        <v>2024</v>
      </c>
      <c r="AC19" s="11" t="str">
        <f t="shared" si="9"/>
        <v>Clean</v>
      </c>
      <c r="AD19" s="33" t="str">
        <f t="shared" si="1"/>
        <v>ORD-2024-100184529845299CUST-1626Sneha KapoorSmall BusinessNorthRajasthanJaipurFurnitureFurnishingsBasic Furnishings 434Same Day51526.7807633.94706.912926.99PaidCompleted1</v>
      </c>
      <c r="AE19" s="56" t="str">
        <f t="shared" si="2"/>
        <v>OK</v>
      </c>
      <c r="AF19" s="33" t="str">
        <f t="shared" si="10"/>
        <v/>
      </c>
      <c r="AG19" s="33" t="str">
        <f t="shared" si="11"/>
        <v/>
      </c>
      <c r="AH19" s="55" t="str">
        <f t="shared" si="12"/>
        <v/>
      </c>
      <c r="AI19" s="53" t="str">
        <f t="shared" si="13"/>
        <v>Match</v>
      </c>
      <c r="AJ19" s="53" t="str">
        <f t="shared" si="14"/>
        <v>Match</v>
      </c>
      <c r="AK19" s="33" t="str">
        <f>PROPER(TRIM(raw_orders!G19))</f>
        <v>North</v>
      </c>
      <c r="AL19" s="33" t="str">
        <f>PROPER(TRIM(raw_orders!M19))</f>
        <v>Same Day</v>
      </c>
      <c r="AN19" s="36" t="s">
        <v>4183</v>
      </c>
      <c r="AO19" s="30">
        <f>COUNTIF(AC:AC,"Clean")</f>
        <v>732</v>
      </c>
    </row>
    <row r="20" spans="1:41">
      <c r="A20" t="s">
        <v>170</v>
      </c>
      <c r="B20" s="10">
        <v>45853</v>
      </c>
      <c r="C20" s="10">
        <v>45855</v>
      </c>
      <c r="D20" t="s">
        <v>173</v>
      </c>
      <c r="E20" s="34" t="str">
        <f>PROPER(TRIM(raw_orders!E20))</f>
        <v>Aarav Sharma</v>
      </c>
      <c r="F20" s="34" t="str">
        <f>PROPER(TRIM(raw_orders!F20))</f>
        <v>Home Office</v>
      </c>
      <c r="G20" s="34" t="str">
        <f>PROPER(TRIM(raw_orders!G20))</f>
        <v>North</v>
      </c>
      <c r="H20" s="34" t="str">
        <f>PROPER(TRIM(raw_orders!H20))</f>
        <v>Uttar Pradesh</v>
      </c>
      <c r="I20" s="34" t="str">
        <f>PROPER(TRIM(raw_orders!I20))</f>
        <v>Noida</v>
      </c>
      <c r="J20" s="34" t="str">
        <f>PROPER(TRIM(raw_orders!J20))</f>
        <v>Technology</v>
      </c>
      <c r="K20" s="34" t="str">
        <f>PROPER(TRIM(raw_orders!K20))</f>
        <v>Copiers</v>
      </c>
      <c r="L20" t="s">
        <v>176</v>
      </c>
      <c r="M20" s="9" t="str">
        <f>PROPER(TRIM(raw_orders!M20))</f>
        <v>First Class</v>
      </c>
      <c r="N20" s="11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s="9" t="str">
        <f>PROPER(TRIM(raw_orders!T20))</f>
        <v>Refunded</v>
      </c>
      <c r="U20" s="9" t="str">
        <f>PROPER(TRIM(raw_orders!U20))</f>
        <v>Cancelled</v>
      </c>
      <c r="V20" s="11">
        <f t="shared" si="0"/>
        <v>2</v>
      </c>
      <c r="W20" s="11">
        <f t="shared" si="3"/>
        <v>0</v>
      </c>
      <c r="X20" s="11">
        <f t="shared" si="4"/>
        <v>3995.98</v>
      </c>
      <c r="Y20" s="11">
        <f t="shared" si="5"/>
        <v>1362.7800000000002</v>
      </c>
      <c r="Z20" s="11">
        <f t="shared" si="6"/>
        <v>0.34103774293164635</v>
      </c>
      <c r="AA20" s="11" t="str">
        <f t="shared" si="7"/>
        <v>July</v>
      </c>
      <c r="AB20" s="11">
        <f t="shared" si="8"/>
        <v>2025</v>
      </c>
      <c r="AC20" s="11" t="str">
        <f t="shared" si="9"/>
        <v>Clean</v>
      </c>
      <c r="AD20" s="33" t="str">
        <f t="shared" si="1"/>
        <v>ORD-2025-100194585345855CUST-2110Aarav SharmaHome OfficeNorthUttar PradeshNoidaTechnologyCopiersEco Copiers 755First Class21997.9903995.982633.21362.78RefundedCancelled2</v>
      </c>
      <c r="AE20" s="56" t="str">
        <f t="shared" si="2"/>
        <v>OK</v>
      </c>
      <c r="AF20" s="33" t="str">
        <f t="shared" si="10"/>
        <v/>
      </c>
      <c r="AG20" s="33" t="str">
        <f t="shared" si="11"/>
        <v/>
      </c>
      <c r="AH20" s="55" t="str">
        <f t="shared" si="12"/>
        <v/>
      </c>
      <c r="AI20" s="53" t="str">
        <f t="shared" si="13"/>
        <v>Match</v>
      </c>
      <c r="AJ20" s="53" t="str">
        <f t="shared" si="14"/>
        <v>Match</v>
      </c>
      <c r="AK20" s="33" t="str">
        <f>PROPER(TRIM(raw_orders!G20))</f>
        <v>North</v>
      </c>
      <c r="AL20" s="33" t="str">
        <f>PROPER(TRIM(raw_orders!M20))</f>
        <v>First Class</v>
      </c>
      <c r="AN20" s="36" t="s">
        <v>4184</v>
      </c>
      <c r="AO20" s="30">
        <f>COUNTIF(AC:AC,"Warning")</f>
        <v>52</v>
      </c>
    </row>
    <row r="21" spans="1:41">
      <c r="A21" t="s">
        <v>177</v>
      </c>
      <c r="B21" s="10">
        <v>45500</v>
      </c>
      <c r="C21" s="10">
        <v>45504</v>
      </c>
      <c r="D21" t="s">
        <v>179</v>
      </c>
      <c r="E21" s="34" t="str">
        <f>PROPER(TRIM(raw_orders!E21))</f>
        <v>Rohan Mehta</v>
      </c>
      <c r="F21" s="34" t="str">
        <f>PROPER(TRIM(raw_orders!F21))</f>
        <v>Home Office</v>
      </c>
      <c r="G21" s="34" t="str">
        <f>PROPER(TRIM(raw_orders!G21))</f>
        <v>West</v>
      </c>
      <c r="H21" s="34" t="str">
        <f>PROPER(TRIM(raw_orders!H21))</f>
        <v>Madhya Pradesh</v>
      </c>
      <c r="I21" s="34" t="str">
        <f>PROPER(TRIM(raw_orders!I21))</f>
        <v>Indore</v>
      </c>
      <c r="J21" s="34" t="str">
        <f>PROPER(TRIM(raw_orders!J21))</f>
        <v>Office Supplies</v>
      </c>
      <c r="K21" s="34" t="str">
        <f>PROPER(TRIM(raw_orders!K21))</f>
        <v>Storage</v>
      </c>
      <c r="L21" t="s">
        <v>181</v>
      </c>
      <c r="M21" s="9" t="str">
        <f>PROPER(TRIM(raw_orders!M21))</f>
        <v>Second Class</v>
      </c>
      <c r="N21" s="1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s="9" t="str">
        <f>PROPER(TRIM(raw_orders!T21))</f>
        <v>Paid</v>
      </c>
      <c r="U21" s="9" t="str">
        <f>PROPER(TRIM(raw_orders!U21))</f>
        <v>Completed</v>
      </c>
      <c r="V21" s="11">
        <f t="shared" si="0"/>
        <v>4</v>
      </c>
      <c r="W21" s="11">
        <f t="shared" si="3"/>
        <v>-0.19</v>
      </c>
      <c r="X21" s="11">
        <f t="shared" si="4"/>
        <v>13879.9458</v>
      </c>
      <c r="Y21" s="11">
        <f t="shared" si="5"/>
        <v>6350.6357999999991</v>
      </c>
      <c r="Z21" s="11">
        <f t="shared" si="6"/>
        <v>0.45754038895454474</v>
      </c>
      <c r="AA21" s="11" t="str">
        <f t="shared" si="7"/>
        <v>July</v>
      </c>
      <c r="AB21" s="11">
        <f t="shared" si="8"/>
        <v>2024</v>
      </c>
      <c r="AC21" s="11" t="str">
        <f t="shared" si="9"/>
        <v>Invalid</v>
      </c>
      <c r="AD21" s="33" t="str">
        <f t="shared" si="1"/>
        <v>ORD-2024-100204550045504CUST-3186Rohan MehtaHome OfficeWestMadhya PradeshIndoreOffice SuppliesStoragePrime Storage 121Second Class33887.94-0.199331.067529.311801.75PaidCompleted4</v>
      </c>
      <c r="AE21" s="56" t="str">
        <f t="shared" si="2"/>
        <v>OK</v>
      </c>
      <c r="AF21" s="33" t="str">
        <f t="shared" si="10"/>
        <v>Invalid Discount</v>
      </c>
      <c r="AG21" s="33" t="str">
        <f t="shared" si="11"/>
        <v/>
      </c>
      <c r="AH21" s="55" t="str">
        <f t="shared" si="12"/>
        <v/>
      </c>
      <c r="AI21" s="53" t="str">
        <f t="shared" si="13"/>
        <v>Mismatch</v>
      </c>
      <c r="AJ21" s="53" t="str">
        <f t="shared" si="14"/>
        <v>Mismatch</v>
      </c>
      <c r="AK21" s="33" t="str">
        <f>PROPER(TRIM(raw_orders!G21))</f>
        <v>West</v>
      </c>
      <c r="AL21" s="33" t="str">
        <f>PROPER(TRIM(raw_orders!M21))</f>
        <v>Second Class</v>
      </c>
      <c r="AN21" s="36" t="s">
        <v>4185</v>
      </c>
      <c r="AO21" s="30">
        <f>COUNTIF(AC:AC,"Invalid")</f>
        <v>128</v>
      </c>
    </row>
    <row r="22" spans="1:41">
      <c r="A22" t="s">
        <v>182</v>
      </c>
      <c r="B22" s="10">
        <v>45678</v>
      </c>
      <c r="C22" s="10">
        <v>45680</v>
      </c>
      <c r="D22" t="s">
        <v>185</v>
      </c>
      <c r="E22" s="34" t="str">
        <f>PROPER(TRIM(raw_orders!E22))</f>
        <v>Aditi Sen</v>
      </c>
      <c r="F22" s="34" t="str">
        <f>PROPER(TRIM(raw_orders!F22))</f>
        <v>Home Office</v>
      </c>
      <c r="G22" s="34" t="str">
        <f>PROPER(TRIM(raw_orders!G22))</f>
        <v>East</v>
      </c>
      <c r="H22" s="34" t="str">
        <f>PROPER(TRIM(raw_orders!H22))</f>
        <v>Bihar</v>
      </c>
      <c r="I22" s="34" t="str">
        <f>PROPER(TRIM(raw_orders!I22))</f>
        <v>Patna</v>
      </c>
      <c r="J22" s="34" t="str">
        <f>PROPER(TRIM(raw_orders!J22))</f>
        <v>Technology</v>
      </c>
      <c r="K22" s="34" t="str">
        <f>PROPER(TRIM(raw_orders!K22))</f>
        <v>Copiers</v>
      </c>
      <c r="L22" t="s">
        <v>188</v>
      </c>
      <c r="M22" s="9" t="str">
        <f>PROPER(TRIM(raw_orders!M22))</f>
        <v>First Class</v>
      </c>
      <c r="N22" s="11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s="9" t="str">
        <f>PROPER(TRIM(raw_orders!T22))</f>
        <v>Paid</v>
      </c>
      <c r="U22" s="9" t="str">
        <f>PROPER(TRIM(raw_orders!U22))</f>
        <v>Completed</v>
      </c>
      <c r="V22" s="11">
        <f t="shared" si="0"/>
        <v>2</v>
      </c>
      <c r="W22" s="11">
        <f t="shared" si="3"/>
        <v>0.25</v>
      </c>
      <c r="X22" s="11">
        <f t="shared" si="4"/>
        <v>16398.975000000002</v>
      </c>
      <c r="Y22" s="11">
        <f t="shared" si="5"/>
        <v>6842.4550000000017</v>
      </c>
      <c r="Z22" s="11">
        <f t="shared" si="6"/>
        <v>0.4172489439126531</v>
      </c>
      <c r="AA22" s="11" t="str">
        <f t="shared" si="7"/>
        <v>January</v>
      </c>
      <c r="AB22" s="11">
        <f t="shared" si="8"/>
        <v>2025</v>
      </c>
      <c r="AC22" s="11" t="str">
        <f t="shared" si="9"/>
        <v>Clean</v>
      </c>
      <c r="AD22" s="33" t="str">
        <f t="shared" si="1"/>
        <v>ORD-2025-100214567845680CUST-3190Aditi SenHome OfficeEastBiharPatnaTechnologyCopiersElite Copiers 233First Class54373.060.2516398.989556.526842.46PaidCompleted2</v>
      </c>
      <c r="AE22" s="56" t="str">
        <f t="shared" si="2"/>
        <v>OK</v>
      </c>
      <c r="AF22" s="33" t="str">
        <f t="shared" si="10"/>
        <v/>
      </c>
      <c r="AG22" s="33" t="str">
        <f t="shared" si="11"/>
        <v/>
      </c>
      <c r="AH22" s="55" t="str">
        <f t="shared" si="12"/>
        <v/>
      </c>
      <c r="AI22" s="53" t="str">
        <f t="shared" si="13"/>
        <v>Match</v>
      </c>
      <c r="AJ22" s="53" t="str">
        <f t="shared" si="14"/>
        <v>Match</v>
      </c>
      <c r="AK22" s="33" t="str">
        <f>PROPER(TRIM(raw_orders!G22))</f>
        <v>East</v>
      </c>
      <c r="AL22" s="33" t="str">
        <f>PROPER(TRIM(raw_orders!M22))</f>
        <v>First Class</v>
      </c>
    </row>
    <row r="23" spans="1:41">
      <c r="A23" t="s">
        <v>189</v>
      </c>
      <c r="B23" s="10">
        <v>45681</v>
      </c>
      <c r="C23" s="10">
        <v>45687</v>
      </c>
      <c r="D23" t="s">
        <v>192</v>
      </c>
      <c r="E23" s="34" t="str">
        <f>PROPER(TRIM(raw_orders!E23))</f>
        <v>Sneha Kapoor</v>
      </c>
      <c r="F23" s="34" t="str">
        <f>PROPER(TRIM(raw_orders!F23))</f>
        <v>Consumer</v>
      </c>
      <c r="G23" s="34" t="str">
        <f>PROPER(TRIM(raw_orders!G23))</f>
        <v>West</v>
      </c>
      <c r="H23" s="34" t="str">
        <f>PROPER(TRIM(raw_orders!H23))</f>
        <v>Madhya Pradesh</v>
      </c>
      <c r="I23" s="34" t="str">
        <f>PROPER(TRIM(raw_orders!I23))</f>
        <v>Indore</v>
      </c>
      <c r="J23" s="34" t="str">
        <f>PROPER(TRIM(raw_orders!J23))</f>
        <v>Furniture</v>
      </c>
      <c r="K23" s="34" t="str">
        <f>PROPER(TRIM(raw_orders!K23))</f>
        <v>Furnishings</v>
      </c>
      <c r="L23" t="s">
        <v>193</v>
      </c>
      <c r="M23" s="9" t="str">
        <f>PROPER(TRIM(raw_orders!M23))</f>
        <v>Second Class</v>
      </c>
      <c r="N23" s="11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s="9" t="str">
        <f>PROPER(TRIM(raw_orders!T23))</f>
        <v>Paid</v>
      </c>
      <c r="U23" s="9" t="str">
        <f>PROPER(TRIM(raw_orders!U23))</f>
        <v>Completed</v>
      </c>
      <c r="V23" s="11">
        <f t="shared" si="0"/>
        <v>6</v>
      </c>
      <c r="W23" s="11">
        <f t="shared" si="3"/>
        <v>-0.23</v>
      </c>
      <c r="X23" s="11">
        <f t="shared" si="4"/>
        <v>3432.6348000000003</v>
      </c>
      <c r="Y23" s="11">
        <f t="shared" si="5"/>
        <v>1394.9248000000002</v>
      </c>
      <c r="Z23" s="11">
        <f t="shared" si="6"/>
        <v>0.40637145553613807</v>
      </c>
      <c r="AA23" s="11" t="str">
        <f t="shared" si="7"/>
        <v>January</v>
      </c>
      <c r="AB23" s="11">
        <f t="shared" si="8"/>
        <v>2025</v>
      </c>
      <c r="AC23" s="11" t="str">
        <f t="shared" si="9"/>
        <v>Invalid</v>
      </c>
      <c r="AD23" s="33" t="str">
        <f t="shared" si="1"/>
        <v>ORD-2025-100224568145687CUST-3036Sneha KapoorConsumerWestMadhya PradeshIndoreFurnitureFurnishingsEco Furnishings 897Second Class4697.69-0.232790.762037.71753.05PaidCompleted6</v>
      </c>
      <c r="AE23" s="56" t="str">
        <f t="shared" si="2"/>
        <v>OK</v>
      </c>
      <c r="AF23" s="33" t="str">
        <f t="shared" si="10"/>
        <v>Invalid Discount</v>
      </c>
      <c r="AG23" s="33" t="str">
        <f t="shared" si="11"/>
        <v/>
      </c>
      <c r="AH23" s="55" t="str">
        <f t="shared" si="12"/>
        <v/>
      </c>
      <c r="AI23" s="53" t="str">
        <f t="shared" si="13"/>
        <v>Mismatch</v>
      </c>
      <c r="AJ23" s="53" t="str">
        <f t="shared" si="14"/>
        <v>Mismatch</v>
      </c>
      <c r="AK23" s="33" t="str">
        <f>PROPER(TRIM(raw_orders!G23))</f>
        <v>West</v>
      </c>
      <c r="AL23" s="33" t="str">
        <f>PROPER(TRIM(raw_orders!M23))</f>
        <v>Second Class</v>
      </c>
      <c r="AN23" s="48" t="s">
        <v>4186</v>
      </c>
    </row>
    <row r="24" spans="1:41">
      <c r="A24" t="s">
        <v>194</v>
      </c>
      <c r="B24" s="10">
        <v>45676</v>
      </c>
      <c r="C24" s="10">
        <v>45678</v>
      </c>
      <c r="D24" t="s">
        <v>197</v>
      </c>
      <c r="E24" s="34" t="str">
        <f>PROPER(TRIM(raw_orders!E24))</f>
        <v>Mira Das</v>
      </c>
      <c r="F24" s="34" t="str">
        <f>PROPER(TRIM(raw_orders!F24))</f>
        <v>Consumer</v>
      </c>
      <c r="G24" s="34" t="str">
        <f>PROPER(TRIM(raw_orders!G24))</f>
        <v>South</v>
      </c>
      <c r="H24" s="34" t="str">
        <f>PROPER(TRIM(raw_orders!H24))</f>
        <v>Telangana</v>
      </c>
      <c r="I24" s="34" t="str">
        <f>PROPER(TRIM(raw_orders!I24))</f>
        <v>Hyderabad</v>
      </c>
      <c r="J24" s="34" t="str">
        <f>PROPER(TRIM(raw_orders!J24))</f>
        <v>Office Supplies</v>
      </c>
      <c r="K24" s="34" t="str">
        <f>PROPER(TRIM(raw_orders!K24))</f>
        <v>Binders</v>
      </c>
      <c r="L24" t="s">
        <v>199</v>
      </c>
      <c r="M24" s="9" t="str">
        <f>PROPER(TRIM(raw_orders!M24))</f>
        <v>Standard Class</v>
      </c>
      <c r="N24" s="11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s="9" t="str">
        <f>PROPER(TRIM(raw_orders!T24))</f>
        <v>Failed</v>
      </c>
      <c r="U24" s="9" t="str">
        <f>PROPER(TRIM(raw_orders!U24))</f>
        <v>Returned</v>
      </c>
      <c r="V24" s="11">
        <f t="shared" si="0"/>
        <v>2</v>
      </c>
      <c r="W24" s="11">
        <f t="shared" si="3"/>
        <v>0.15</v>
      </c>
      <c r="X24" s="11">
        <f t="shared" si="4"/>
        <v>8291.5119999999988</v>
      </c>
      <c r="Y24" s="11">
        <f t="shared" si="5"/>
        <v>1606.4819999999991</v>
      </c>
      <c r="Z24" s="11">
        <f t="shared" si="6"/>
        <v>0.19375018693816029</v>
      </c>
      <c r="AA24" s="11" t="str">
        <f t="shared" si="7"/>
        <v>January</v>
      </c>
      <c r="AB24" s="11">
        <f t="shared" si="8"/>
        <v>2025</v>
      </c>
      <c r="AC24" s="11" t="str">
        <f t="shared" si="9"/>
        <v>Clean</v>
      </c>
      <c r="AD24" s="33" t="str">
        <f t="shared" si="1"/>
        <v>ORD-2025-100234567645678CUST-3588Mira DasConsumerSouthTelanganaHyderabadOffice SuppliesBindersMax Binders 355Standard Class81219.340.158291.516685.031606.48FailedReturned2</v>
      </c>
      <c r="AE24" s="56" t="str">
        <f t="shared" si="2"/>
        <v>OK</v>
      </c>
      <c r="AF24" s="33" t="str">
        <f t="shared" si="10"/>
        <v/>
      </c>
      <c r="AG24" s="33" t="str">
        <f t="shared" si="11"/>
        <v/>
      </c>
      <c r="AH24" s="55" t="str">
        <f t="shared" si="12"/>
        <v/>
      </c>
      <c r="AI24" s="53" t="str">
        <f t="shared" si="13"/>
        <v>Match</v>
      </c>
      <c r="AJ24" s="53" t="str">
        <f t="shared" si="14"/>
        <v>Match</v>
      </c>
      <c r="AK24" s="33" t="str">
        <f>PROPER(TRIM(raw_orders!G24))</f>
        <v>South</v>
      </c>
      <c r="AL24" s="33" t="str">
        <f>PROPER(TRIM(raw_orders!M24))</f>
        <v>Standard Class</v>
      </c>
      <c r="AN24" s="36" t="s">
        <v>4187</v>
      </c>
      <c r="AO24" s="30">
        <f>COUNTIF(AE:AE,"OK")</f>
        <v>888</v>
      </c>
    </row>
    <row r="25" spans="1:41">
      <c r="A25" t="s">
        <v>201</v>
      </c>
      <c r="B25" s="10">
        <v>45898</v>
      </c>
      <c r="C25" s="10">
        <v>45900</v>
      </c>
      <c r="D25" t="s">
        <v>203</v>
      </c>
      <c r="E25" s="34" t="str">
        <f>PROPER(TRIM(raw_orders!E25))</f>
        <v>Rahul Verma</v>
      </c>
      <c r="F25" s="34" t="str">
        <f>PROPER(TRIM(raw_orders!F25))</f>
        <v>Home Office</v>
      </c>
      <c r="G25" s="34" t="str">
        <f>PROPER(TRIM(raw_orders!G25))</f>
        <v>East</v>
      </c>
      <c r="H25" s="34" t="str">
        <f>PROPER(TRIM(raw_orders!H25))</f>
        <v>Bihar</v>
      </c>
      <c r="I25" s="34" t="str">
        <f>PROPER(TRIM(raw_orders!I25))</f>
        <v>Patna</v>
      </c>
      <c r="J25" s="34" t="str">
        <f>PROPER(TRIM(raw_orders!J25))</f>
        <v>Furniture</v>
      </c>
      <c r="K25" s="34" t="str">
        <f>PROPER(TRIM(raw_orders!K25))</f>
        <v>Bookcases</v>
      </c>
      <c r="L25" t="s">
        <v>205</v>
      </c>
      <c r="M25" s="9" t="str">
        <f>PROPER(TRIM(raw_orders!M25))</f>
        <v>First Class</v>
      </c>
      <c r="N25" s="11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s="9" t="str">
        <f>PROPER(TRIM(raw_orders!T25))</f>
        <v>Paid</v>
      </c>
      <c r="U25" s="9" t="str">
        <f>PROPER(TRIM(raw_orders!U25))</f>
        <v>Completed</v>
      </c>
      <c r="V25" s="11">
        <f t="shared" si="0"/>
        <v>2</v>
      </c>
      <c r="W25" s="11">
        <f t="shared" si="3"/>
        <v>0.2</v>
      </c>
      <c r="X25" s="11">
        <f t="shared" si="4"/>
        <v>6265.6320000000005</v>
      </c>
      <c r="Y25" s="11">
        <f t="shared" si="5"/>
        <v>1943.7720000000008</v>
      </c>
      <c r="Z25" s="11">
        <f t="shared" si="6"/>
        <v>0.31022760353624351</v>
      </c>
      <c r="AA25" s="11" t="str">
        <f t="shared" si="7"/>
        <v>August</v>
      </c>
      <c r="AB25" s="11">
        <f t="shared" si="8"/>
        <v>2025</v>
      </c>
      <c r="AC25" s="11" t="str">
        <f t="shared" si="9"/>
        <v>Clean</v>
      </c>
      <c r="AD25" s="33" t="str">
        <f t="shared" si="1"/>
        <v>ORD-2025-100244589845900CUST-7098Rahul VermaHome OfficeEastBiharPatnaFurnitureBookcasesPro Bookcases 394First Class41958.010.26265.634321.861943.77PaidCompleted2</v>
      </c>
      <c r="AE25" s="56" t="str">
        <f t="shared" si="2"/>
        <v>OK</v>
      </c>
      <c r="AF25" s="33" t="str">
        <f t="shared" si="10"/>
        <v/>
      </c>
      <c r="AG25" s="33" t="str">
        <f t="shared" si="11"/>
        <v/>
      </c>
      <c r="AH25" s="55" t="str">
        <f t="shared" si="12"/>
        <v/>
      </c>
      <c r="AI25" s="53" t="str">
        <f t="shared" si="13"/>
        <v>Match</v>
      </c>
      <c r="AJ25" s="53" t="str">
        <f t="shared" si="14"/>
        <v>Match</v>
      </c>
      <c r="AK25" s="33" t="str">
        <f>PROPER(TRIM(raw_orders!G25))</f>
        <v>East</v>
      </c>
      <c r="AL25" s="33" t="str">
        <f>PROPER(TRIM(raw_orders!M25))</f>
        <v>First Class</v>
      </c>
      <c r="AN25" s="36" t="s">
        <v>4188</v>
      </c>
      <c r="AO25" s="30">
        <f>COUNTIF(AE:AE,"Review Required")</f>
        <v>24</v>
      </c>
    </row>
    <row r="26" spans="1:41" ht="41.4">
      <c r="A26" t="s">
        <v>206</v>
      </c>
      <c r="B26" s="10">
        <v>45355</v>
      </c>
      <c r="C26" s="10">
        <v>45352</v>
      </c>
      <c r="D26" t="s">
        <v>209</v>
      </c>
      <c r="E26" s="34" t="str">
        <f>PROPER(TRIM(raw_orders!E26))</f>
        <v>Diya Patel</v>
      </c>
      <c r="F26" s="34" t="str">
        <f>PROPER(TRIM(raw_orders!F26))</f>
        <v>Consumer</v>
      </c>
      <c r="G26" s="34" t="str">
        <f>PROPER(TRIM(raw_orders!G26))</f>
        <v>North</v>
      </c>
      <c r="H26" s="34" t="str">
        <f>PROPER(TRIM(raw_orders!H26))</f>
        <v>Punjab</v>
      </c>
      <c r="I26" s="34" t="str">
        <f>PROPER(TRIM(raw_orders!I26))</f>
        <v>Ludhiana</v>
      </c>
      <c r="J26" s="34" t="str">
        <f>PROPER(TRIM(raw_orders!J26))</f>
        <v>Office Supplies</v>
      </c>
      <c r="K26" s="34" t="str">
        <f>PROPER(TRIM(raw_orders!K26))</f>
        <v>Art</v>
      </c>
      <c r="L26" t="s">
        <v>211</v>
      </c>
      <c r="M26" s="9" t="str">
        <f>PROPER(TRIM(raw_orders!M26))</f>
        <v>Standard Class</v>
      </c>
      <c r="N26" s="11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s="9" t="str">
        <f>PROPER(TRIM(raw_orders!T26))</f>
        <v>Pending</v>
      </c>
      <c r="U26" s="9" t="str">
        <f>PROPER(TRIM(raw_orders!U26))</f>
        <v>Cancelled</v>
      </c>
      <c r="V26" s="11">
        <f t="shared" si="0"/>
        <v>-3</v>
      </c>
      <c r="W26" s="11">
        <f t="shared" si="3"/>
        <v>0.25</v>
      </c>
      <c r="X26" s="11">
        <f t="shared" si="4"/>
        <v>13478.82</v>
      </c>
      <c r="Y26" s="11">
        <f t="shared" si="5"/>
        <v>2541.4699999999993</v>
      </c>
      <c r="Z26" s="11">
        <f t="shared" si="6"/>
        <v>0.18855285551702591</v>
      </c>
      <c r="AA26" s="11" t="str">
        <f t="shared" si="7"/>
        <v>March</v>
      </c>
      <c r="AB26" s="11">
        <f t="shared" si="8"/>
        <v>2024</v>
      </c>
      <c r="AC26" s="11" t="str">
        <f t="shared" si="9"/>
        <v>Invalid</v>
      </c>
      <c r="AD26" s="33" t="str">
        <f t="shared" si="1"/>
        <v>ORD-2024-100254535545352CUST-1747Diya PatelConsumerNorthPunjabLudhianaOffice SuppliesArtMax Art 215Standard Class44492.940.2513478.8210937.352541.47PendingCancelled-3</v>
      </c>
      <c r="AE26" s="56" t="str">
        <f t="shared" si="2"/>
        <v>OK</v>
      </c>
      <c r="AF26" s="33" t="str">
        <f t="shared" si="10"/>
        <v/>
      </c>
      <c r="AG26" s="33" t="str">
        <f t="shared" si="11"/>
        <v/>
      </c>
      <c r="AH26" s="55" t="str">
        <f t="shared" ref="AH26:AH31" si="15">IF(V26&lt;0,"Invalid Shipping Record","")</f>
        <v>Invalid Shipping Record</v>
      </c>
      <c r="AI26" s="53" t="str">
        <f t="shared" si="13"/>
        <v>Match</v>
      </c>
      <c r="AJ26" s="53" t="str">
        <f t="shared" si="14"/>
        <v>Match</v>
      </c>
      <c r="AK26" s="33" t="str">
        <f>PROPER(TRIM(raw_orders!G26))</f>
        <v>North</v>
      </c>
      <c r="AL26" s="33" t="str">
        <f>PROPER(TRIM(raw_orders!M26))</f>
        <v>Standard Class</v>
      </c>
    </row>
    <row r="27" spans="1:41" ht="41.4">
      <c r="A27" t="s">
        <v>212</v>
      </c>
      <c r="B27" s="10">
        <v>45606</v>
      </c>
      <c r="C27" s="10">
        <v>45584</v>
      </c>
      <c r="D27" t="s">
        <v>215</v>
      </c>
      <c r="E27" s="34" t="str">
        <f>PROPER(TRIM(raw_orders!E27))</f>
        <v>Arjun Bose</v>
      </c>
      <c r="F27" s="34" t="str">
        <f>PROPER(TRIM(raw_orders!F27))</f>
        <v>Corporate</v>
      </c>
      <c r="G27" s="34" t="str">
        <f>PROPER(TRIM(raw_orders!G27))</f>
        <v>East</v>
      </c>
      <c r="H27" s="34" t="str">
        <f>PROPER(TRIM(raw_orders!H27))</f>
        <v>Assam</v>
      </c>
      <c r="I27" s="34" t="str">
        <f>PROPER(TRIM(raw_orders!I27))</f>
        <v>Guwahati</v>
      </c>
      <c r="J27" s="34" t="str">
        <f>PROPER(TRIM(raw_orders!J27))</f>
        <v>Technology</v>
      </c>
      <c r="K27" s="34" t="str">
        <f>PROPER(TRIM(raw_orders!K27))</f>
        <v>Accessories</v>
      </c>
      <c r="L27" t="s">
        <v>218</v>
      </c>
      <c r="M27" s="9" t="str">
        <f>PROPER(TRIM(raw_orders!M27))</f>
        <v>First Class</v>
      </c>
      <c r="N27" s="11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s="9" t="str">
        <f>PROPER(TRIM(raw_orders!T27))</f>
        <v>Paid</v>
      </c>
      <c r="U27" s="9" t="str">
        <f>PROPER(TRIM(raw_orders!U27))</f>
        <v>Completed</v>
      </c>
      <c r="V27" s="11">
        <f t="shared" si="0"/>
        <v>-22</v>
      </c>
      <c r="W27" s="11">
        <f t="shared" si="3"/>
        <v>0.15</v>
      </c>
      <c r="X27" s="11">
        <f t="shared" si="4"/>
        <v>7335.8399999999992</v>
      </c>
      <c r="Y27" s="11">
        <f t="shared" si="5"/>
        <v>2367.4299999999994</v>
      </c>
      <c r="Z27" s="11">
        <f t="shared" si="6"/>
        <v>0.32272105171323251</v>
      </c>
      <c r="AA27" s="11" t="str">
        <f t="shared" si="7"/>
        <v>November</v>
      </c>
      <c r="AB27" s="11">
        <f t="shared" si="8"/>
        <v>2024</v>
      </c>
      <c r="AC27" s="11" t="str">
        <f t="shared" si="9"/>
        <v>Invalid</v>
      </c>
      <c r="AD27" s="33" t="str">
        <f t="shared" si="1"/>
        <v>ORD-2024-100264560645584CUST-1731Arjun BoseCorporateEastAssamGuwahatiTechnologyAccessoriesClassic Accessories 478First Class24315.20.157335.844968.412367.43PaidCompleted-22</v>
      </c>
      <c r="AE27" s="56" t="str">
        <f t="shared" si="2"/>
        <v>OK</v>
      </c>
      <c r="AF27" s="33" t="str">
        <f t="shared" si="10"/>
        <v/>
      </c>
      <c r="AG27" s="33" t="str">
        <f t="shared" si="11"/>
        <v/>
      </c>
      <c r="AH27" s="55" t="str">
        <f t="shared" si="15"/>
        <v>Invalid Shipping Record</v>
      </c>
      <c r="AI27" s="53" t="str">
        <f t="shared" si="13"/>
        <v>Match</v>
      </c>
      <c r="AJ27" s="53" t="str">
        <f t="shared" si="14"/>
        <v>Match</v>
      </c>
      <c r="AK27" s="33" t="str">
        <f>PROPER(TRIM(raw_orders!G27))</f>
        <v>East</v>
      </c>
      <c r="AL27" s="33" t="str">
        <f>PROPER(TRIM(raw_orders!M27))</f>
        <v>First Class</v>
      </c>
      <c r="AN27" s="36" t="s">
        <v>4221</v>
      </c>
      <c r="AO27" s="30">
        <f>COUNTA(A2:A913)</f>
        <v>912</v>
      </c>
    </row>
    <row r="28" spans="1:41">
      <c r="A28" t="s">
        <v>219</v>
      </c>
      <c r="B28" s="10">
        <v>45619</v>
      </c>
      <c r="C28" s="10">
        <v>45619</v>
      </c>
      <c r="D28" t="s">
        <v>222</v>
      </c>
      <c r="E28" s="34" t="str">
        <f>PROPER(TRIM(raw_orders!E28))</f>
        <v>Diya Patel</v>
      </c>
      <c r="F28" s="34" t="str">
        <f>PROPER(TRIM(raw_orders!F28))</f>
        <v>Corporate</v>
      </c>
      <c r="G28" s="34" t="str">
        <f>PROPER(TRIM(raw_orders!G28))</f>
        <v>North</v>
      </c>
      <c r="H28" s="34" t="str">
        <f>PROPER(TRIM(raw_orders!H28))</f>
        <v>Uttar Pradesh</v>
      </c>
      <c r="I28" s="34" t="str">
        <f>PROPER(TRIM(raw_orders!I28))</f>
        <v>Noida</v>
      </c>
      <c r="J28" s="34" t="str">
        <f>PROPER(TRIM(raw_orders!J28))</f>
        <v>Technology</v>
      </c>
      <c r="K28" s="34" t="str">
        <f>PROPER(TRIM(raw_orders!K28))</f>
        <v>Phones</v>
      </c>
      <c r="L28" t="s">
        <v>224</v>
      </c>
      <c r="M28" s="9" t="str">
        <f>PROPER(TRIM(raw_orders!M28))</f>
        <v>Standard Class</v>
      </c>
      <c r="N28" s="11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s="9" t="str">
        <f>PROPER(TRIM(raw_orders!T28))</f>
        <v>Paid</v>
      </c>
      <c r="U28" s="9" t="str">
        <f>PROPER(TRIM(raw_orders!U28))</f>
        <v>Returned</v>
      </c>
      <c r="V28" s="11">
        <f t="shared" si="0"/>
        <v>0</v>
      </c>
      <c r="W28" s="11">
        <f t="shared" si="3"/>
        <v>0.1</v>
      </c>
      <c r="X28" s="11">
        <f t="shared" si="4"/>
        <v>2578.0680000000002</v>
      </c>
      <c r="Y28" s="11">
        <f t="shared" si="5"/>
        <v>1050.5180000000003</v>
      </c>
      <c r="Z28" s="11">
        <f t="shared" si="6"/>
        <v>0.40748265755596835</v>
      </c>
      <c r="AA28" s="11" t="str">
        <f t="shared" si="7"/>
        <v>November</v>
      </c>
      <c r="AB28" s="11">
        <f t="shared" si="8"/>
        <v>2024</v>
      </c>
      <c r="AC28" s="11" t="str">
        <f t="shared" si="9"/>
        <v>Clean</v>
      </c>
      <c r="AD28" s="33" t="str">
        <f t="shared" si="1"/>
        <v>ORD-2024-100274561945619CUST-4401Diya PatelCorporateNorthUttar PradeshNoidaTechnologyPhonesPro Phones 243Standard Class4716.130.12578.071527.551050.52PaidReturned0</v>
      </c>
      <c r="AE28" s="56" t="str">
        <f t="shared" si="2"/>
        <v>OK</v>
      </c>
      <c r="AF28" s="33" t="str">
        <f t="shared" si="10"/>
        <v/>
      </c>
      <c r="AG28" s="33" t="str">
        <f t="shared" si="11"/>
        <v/>
      </c>
      <c r="AH28" s="55" t="str">
        <f t="shared" si="15"/>
        <v/>
      </c>
      <c r="AI28" s="53" t="str">
        <f t="shared" si="13"/>
        <v>Match</v>
      </c>
      <c r="AJ28" s="53" t="str">
        <f t="shared" si="14"/>
        <v>Match</v>
      </c>
      <c r="AK28" s="33" t="str">
        <f>PROPER(TRIM(raw_orders!G28))</f>
        <v>North</v>
      </c>
      <c r="AL28" s="33" t="str">
        <f>PROPER(TRIM(raw_orders!M28))</f>
        <v>Standard Class</v>
      </c>
    </row>
    <row r="29" spans="1:41" ht="41.4">
      <c r="A29" t="s">
        <v>225</v>
      </c>
      <c r="B29" s="10">
        <v>45929</v>
      </c>
      <c r="C29" s="10">
        <v>45787</v>
      </c>
      <c r="D29" t="s">
        <v>228</v>
      </c>
      <c r="E29" s="34" t="str">
        <f>PROPER(TRIM(raw_orders!E29))</f>
        <v>Arjun Bose</v>
      </c>
      <c r="F29" s="34" t="str">
        <f>PROPER(TRIM(raw_orders!F29))</f>
        <v>Small Business</v>
      </c>
      <c r="G29" s="34" t="str">
        <f>PROPER(TRIM(raw_orders!G29))</f>
        <v>South</v>
      </c>
      <c r="H29" s="34" t="str">
        <f>PROPER(TRIM(raw_orders!H29))</f>
        <v>Karnataka</v>
      </c>
      <c r="I29" s="34" t="str">
        <f>PROPER(TRIM(raw_orders!I29))</f>
        <v>Bengaluru</v>
      </c>
      <c r="J29" s="34" t="str">
        <f>PROPER(TRIM(raw_orders!J29))</f>
        <v>Office Supplies</v>
      </c>
      <c r="K29" s="34" t="str">
        <f>PROPER(TRIM(raw_orders!K29))</f>
        <v>Paper</v>
      </c>
      <c r="L29" t="s">
        <v>231</v>
      </c>
      <c r="M29" s="9" t="str">
        <f>PROPER(TRIM(raw_orders!M29))</f>
        <v>Second Class</v>
      </c>
      <c r="N29" s="11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s="9" t="str">
        <f>PROPER(TRIM(raw_orders!T29))</f>
        <v>Failed</v>
      </c>
      <c r="U29" s="9" t="str">
        <f>PROPER(TRIM(raw_orders!U29))</f>
        <v>Returned</v>
      </c>
      <c r="V29" s="11">
        <f t="shared" si="0"/>
        <v>-142</v>
      </c>
      <c r="W29" s="11">
        <f t="shared" si="3"/>
        <v>0.25</v>
      </c>
      <c r="X29" s="11">
        <f t="shared" si="4"/>
        <v>6774.4124999999995</v>
      </c>
      <c r="Y29" s="11">
        <f t="shared" si="5"/>
        <v>2064.0524999999998</v>
      </c>
      <c r="Z29" s="11">
        <f t="shared" si="6"/>
        <v>0.30468361647596748</v>
      </c>
      <c r="AA29" s="11" t="str">
        <f t="shared" si="7"/>
        <v>September</v>
      </c>
      <c r="AB29" s="11">
        <f t="shared" si="8"/>
        <v>2025</v>
      </c>
      <c r="AC29" s="11" t="str">
        <f t="shared" si="9"/>
        <v>Invalid</v>
      </c>
      <c r="AD29" s="33" t="str">
        <f t="shared" si="1"/>
        <v>ORD-2025-100284592945787CUST-9875Arjun BoseSmall BusinessSouthKarnatakaBengaluruOffice SuppliesPaperBasic Paper 613Second Class51806.510.256774.414710.362064.05FailedReturned-142</v>
      </c>
      <c r="AE29" s="56" t="str">
        <f t="shared" si="2"/>
        <v>OK</v>
      </c>
      <c r="AF29" s="33" t="str">
        <f t="shared" si="10"/>
        <v/>
      </c>
      <c r="AG29" s="33" t="str">
        <f t="shared" si="11"/>
        <v/>
      </c>
      <c r="AH29" s="55" t="str">
        <f t="shared" si="15"/>
        <v>Invalid Shipping Record</v>
      </c>
      <c r="AI29" s="53" t="str">
        <f t="shared" si="13"/>
        <v>Match</v>
      </c>
      <c r="AJ29" s="53" t="str">
        <f t="shared" si="14"/>
        <v>Match</v>
      </c>
      <c r="AK29" s="33" t="str">
        <f>PROPER(TRIM(raw_orders!G29))</f>
        <v>South</v>
      </c>
      <c r="AL29" s="33" t="str">
        <f>PROPER(TRIM(raw_orders!M29))</f>
        <v>Second Class</v>
      </c>
      <c r="AN29" s="36" t="s">
        <v>4225</v>
      </c>
      <c r="AO29" s="30">
        <f>COUNTIF(AI:AI,"Mismatch")</f>
        <v>93</v>
      </c>
    </row>
    <row r="30" spans="1:41" ht="41.4">
      <c r="A30" t="s">
        <v>232</v>
      </c>
      <c r="B30" s="10">
        <v>45606</v>
      </c>
      <c r="C30" s="10">
        <v>45583</v>
      </c>
      <c r="D30" t="s">
        <v>234</v>
      </c>
      <c r="E30" s="34" t="str">
        <f>PROPER(TRIM(raw_orders!E30))</f>
        <v>Ananya Rao</v>
      </c>
      <c r="F30" s="34" t="str">
        <f>PROPER(TRIM(raw_orders!F30))</f>
        <v>Home Office</v>
      </c>
      <c r="G30" s="34" t="str">
        <f>PROPER(TRIM(raw_orders!G30))</f>
        <v>West</v>
      </c>
      <c r="H30" s="34" t="str">
        <f>PROPER(TRIM(raw_orders!H30))</f>
        <v>Gujarat</v>
      </c>
      <c r="I30" s="34" t="str">
        <f>PROPER(TRIM(raw_orders!I30))</f>
        <v>Ahmedabad</v>
      </c>
      <c r="J30" s="34" t="str">
        <f>PROPER(TRIM(raw_orders!J30))</f>
        <v>Technology</v>
      </c>
      <c r="K30" s="34" t="str">
        <f>PROPER(TRIM(raw_orders!K30))</f>
        <v>Phones</v>
      </c>
      <c r="L30" t="s">
        <v>237</v>
      </c>
      <c r="M30" s="9" t="str">
        <f>PROPER(TRIM(raw_orders!M30))</f>
        <v>Second Class</v>
      </c>
      <c r="N30" s="11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s="9" t="str">
        <f>PROPER(TRIM(raw_orders!T30))</f>
        <v>Refunded</v>
      </c>
      <c r="U30" s="9" t="str">
        <f>PROPER(TRIM(raw_orders!U30))</f>
        <v>Cancelled</v>
      </c>
      <c r="V30" s="11">
        <f t="shared" si="0"/>
        <v>-23</v>
      </c>
      <c r="W30" s="11">
        <f t="shared" si="3"/>
        <v>0.25</v>
      </c>
      <c r="X30" s="11">
        <f t="shared" si="4"/>
        <v>2913.33</v>
      </c>
      <c r="Y30" s="11">
        <f t="shared" si="5"/>
        <v>791</v>
      </c>
      <c r="Z30" s="11">
        <f t="shared" si="6"/>
        <v>0.27151060813570727</v>
      </c>
      <c r="AA30" s="11" t="str">
        <f t="shared" si="7"/>
        <v>November</v>
      </c>
      <c r="AB30" s="11">
        <f t="shared" si="8"/>
        <v>2024</v>
      </c>
      <c r="AC30" s="11" t="str">
        <f t="shared" si="9"/>
        <v>Invalid</v>
      </c>
      <c r="AD30" s="33" t="str">
        <f t="shared" si="1"/>
        <v>ORD-2024-100294560645583CUST-1569Ananya RaoHome OfficeWestGujaratAhmedabadTechnologyPhonesPrime Phones 698Second Class21942.220.252913.332122.33791RefundedCancelled-23</v>
      </c>
      <c r="AE30" s="56" t="str">
        <f t="shared" si="2"/>
        <v>OK</v>
      </c>
      <c r="AF30" s="33" t="str">
        <f t="shared" si="10"/>
        <v/>
      </c>
      <c r="AG30" s="33" t="str">
        <f t="shared" si="11"/>
        <v/>
      </c>
      <c r="AH30" s="55" t="str">
        <f t="shared" si="15"/>
        <v>Invalid Shipping Record</v>
      </c>
      <c r="AI30" s="53" t="str">
        <f t="shared" si="13"/>
        <v>Match</v>
      </c>
      <c r="AJ30" s="53" t="str">
        <f t="shared" si="14"/>
        <v>Match</v>
      </c>
      <c r="AK30" s="33" t="str">
        <f>PROPER(TRIM(raw_orders!G30))</f>
        <v>West</v>
      </c>
      <c r="AL30" s="33" t="str">
        <f>PROPER(TRIM(raw_orders!M30))</f>
        <v>Second Class</v>
      </c>
    </row>
    <row r="31" spans="1:41" ht="27.6">
      <c r="A31" t="s">
        <v>238</v>
      </c>
      <c r="B31" s="10">
        <v>45882</v>
      </c>
      <c r="C31" s="10">
        <v>45882</v>
      </c>
      <c r="D31" t="s">
        <v>241</v>
      </c>
      <c r="E31" s="34" t="str">
        <f>PROPER(TRIM(raw_orders!E31))</f>
        <v>Rohan Mehta</v>
      </c>
      <c r="F31" s="34" t="str">
        <f>PROPER(TRIM(raw_orders!F31))</f>
        <v>Home Office</v>
      </c>
      <c r="G31" s="34" t="str">
        <f>PROPER(TRIM(raw_orders!G31))</f>
        <v>South</v>
      </c>
      <c r="H31" s="34" t="str">
        <f>PROPER(TRIM(raw_orders!H31))</f>
        <v>Kerala</v>
      </c>
      <c r="I31" s="34" t="str">
        <f>PROPER(TRIM(raw_orders!I31))</f>
        <v>Kochi</v>
      </c>
      <c r="J31" s="34" t="str">
        <f>PROPER(TRIM(raw_orders!J31))</f>
        <v>Technology</v>
      </c>
      <c r="K31" s="34" t="str">
        <f>PROPER(TRIM(raw_orders!K31))</f>
        <v>Phones</v>
      </c>
      <c r="L31" t="s">
        <v>244</v>
      </c>
      <c r="M31" s="9" t="str">
        <f>PROPER(TRIM(raw_orders!M31))</f>
        <v>Standard Class</v>
      </c>
      <c r="N31" s="1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s="9" t="str">
        <f>PROPER(TRIM(raw_orders!T31))</f>
        <v>Paid</v>
      </c>
      <c r="U31" s="9" t="str">
        <f>PROPER(TRIM(raw_orders!U31))</f>
        <v>Completed</v>
      </c>
      <c r="V31" s="11">
        <f t="shared" si="0"/>
        <v>0</v>
      </c>
      <c r="W31" s="11">
        <f t="shared" si="3"/>
        <v>0.15</v>
      </c>
      <c r="X31" s="11">
        <f t="shared" si="4"/>
        <v>217.60849999999999</v>
      </c>
      <c r="Y31" s="11">
        <f t="shared" si="5"/>
        <v>97.838499999999996</v>
      </c>
      <c r="Z31" s="11">
        <f t="shared" si="6"/>
        <v>0.44960789675035673</v>
      </c>
      <c r="AA31" s="11" t="str">
        <f t="shared" si="7"/>
        <v>August</v>
      </c>
      <c r="AB31" s="11">
        <f t="shared" si="8"/>
        <v>2025</v>
      </c>
      <c r="AC31" s="11" t="str">
        <f t="shared" si="9"/>
        <v>Clean</v>
      </c>
      <c r="AD31" s="33" t="str">
        <f t="shared" si="1"/>
        <v>ORD-2025-100304588245882CUST-5936Rohan MehtaHome OfficeSouthKeralaKochiTechnologyPhonesPro Phones 442Standard Class1256.010.15217.61119.7797.84PaidCompleted0</v>
      </c>
      <c r="AE31" s="56" t="str">
        <f t="shared" si="2"/>
        <v>OK</v>
      </c>
      <c r="AF31" s="33" t="str">
        <f t="shared" si="10"/>
        <v/>
      </c>
      <c r="AG31" s="33" t="str">
        <f t="shared" si="11"/>
        <v/>
      </c>
      <c r="AH31" s="55" t="str">
        <f t="shared" si="15"/>
        <v/>
      </c>
      <c r="AI31" s="53" t="str">
        <f t="shared" si="13"/>
        <v>Match</v>
      </c>
      <c r="AJ31" s="53" t="str">
        <f t="shared" si="14"/>
        <v>Match</v>
      </c>
      <c r="AK31" s="33" t="str">
        <f>PROPER(TRIM(raw_orders!G31))</f>
        <v>South</v>
      </c>
      <c r="AL31" s="33" t="str">
        <f>PROPER(TRIM(raw_orders!M31))</f>
        <v>Standard Class</v>
      </c>
      <c r="AN31" s="36" t="s">
        <v>4224</v>
      </c>
      <c r="AO31" s="30">
        <f>COUNTIF(AJ:AJ,"Mismatch")</f>
        <v>94</v>
      </c>
    </row>
    <row r="32" spans="1:41">
      <c r="A32" t="s">
        <v>245</v>
      </c>
      <c r="B32" s="10">
        <v>45331</v>
      </c>
      <c r="C32" s="10">
        <v>45334</v>
      </c>
      <c r="D32" t="s">
        <v>248</v>
      </c>
      <c r="E32" s="34" t="str">
        <f>PROPER(TRIM(raw_orders!E32))</f>
        <v>Ananya Rao</v>
      </c>
      <c r="F32" s="34" t="str">
        <f>PROPER(TRIM(raw_orders!F32))</f>
        <v>Corporate</v>
      </c>
      <c r="G32" s="34" t="str">
        <f>PROPER(TRIM(raw_orders!G32))</f>
        <v>West</v>
      </c>
      <c r="H32" s="34" t="str">
        <f>PROPER(TRIM(raw_orders!H32))</f>
        <v>Goa</v>
      </c>
      <c r="I32" s="34" t="str">
        <f>PROPER(TRIM(raw_orders!I32))</f>
        <v>Panaji</v>
      </c>
      <c r="J32" s="34" t="str">
        <f>PROPER(TRIM(raw_orders!J32))</f>
        <v>Office Supplies</v>
      </c>
      <c r="K32" s="34" t="str">
        <f>PROPER(TRIM(raw_orders!K32))</f>
        <v>Labels</v>
      </c>
      <c r="L32" t="s">
        <v>251</v>
      </c>
      <c r="M32" s="9" t="str">
        <f>PROPER(TRIM(raw_orders!M32))</f>
        <v>First Class</v>
      </c>
      <c r="N32" s="11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s="9" t="str">
        <f>PROPER(TRIM(raw_orders!T32))</f>
        <v>Paid</v>
      </c>
      <c r="U32" s="9" t="str">
        <f>PROPER(TRIM(raw_orders!U32))</f>
        <v>Completed</v>
      </c>
      <c r="V32" s="11">
        <f t="shared" si="0"/>
        <v>3</v>
      </c>
      <c r="W32" s="11">
        <f t="shared" si="3"/>
        <v>0.1</v>
      </c>
      <c r="X32" s="11">
        <f t="shared" si="4"/>
        <v>3079.5929999999998</v>
      </c>
      <c r="Y32" s="11">
        <f t="shared" si="5"/>
        <v>1077.7029999999997</v>
      </c>
      <c r="Z32" s="11">
        <f t="shared" si="6"/>
        <v>0.34994981479695525</v>
      </c>
      <c r="AA32" s="11" t="str">
        <f t="shared" si="7"/>
        <v>February</v>
      </c>
      <c r="AB32" s="11">
        <f t="shared" si="8"/>
        <v>2024</v>
      </c>
      <c r="AC32" s="11" t="str">
        <f t="shared" si="9"/>
        <v>Clean</v>
      </c>
      <c r="AD32" s="33" t="str">
        <f t="shared" si="1"/>
        <v>ORD-2024-100314533145334CUST-8759Ananya RaoCorporateWestGoaPanajiOffice SuppliesLabelsPro Labels 355First Class13421.770.13079.592001.891077.7PaidCompleted3</v>
      </c>
      <c r="AE32" s="56" t="str">
        <f t="shared" si="2"/>
        <v>OK</v>
      </c>
      <c r="AF32" s="33" t="str">
        <f t="shared" si="10"/>
        <v/>
      </c>
      <c r="AG32" s="33" t="str">
        <f t="shared" si="11"/>
        <v/>
      </c>
      <c r="AH32" s="55" t="str">
        <f t="shared" si="12"/>
        <v/>
      </c>
      <c r="AI32" s="53" t="str">
        <f t="shared" si="13"/>
        <v>Match</v>
      </c>
      <c r="AJ32" s="53" t="str">
        <f t="shared" si="14"/>
        <v>Match</v>
      </c>
      <c r="AK32" s="33" t="str">
        <f>PROPER(TRIM(raw_orders!G32))</f>
        <v>West</v>
      </c>
      <c r="AL32" s="33" t="str">
        <f>PROPER(TRIM(raw_orders!M32))</f>
        <v>First Class</v>
      </c>
    </row>
    <row r="33" spans="1:41" ht="41.4">
      <c r="A33" t="s">
        <v>252</v>
      </c>
      <c r="B33" s="10">
        <v>45823</v>
      </c>
      <c r="C33" s="10">
        <v>45827</v>
      </c>
      <c r="D33" t="s">
        <v>255</v>
      </c>
      <c r="E33" s="34" t="str">
        <f>PROPER(TRIM(raw_orders!E33))</f>
        <v>Karan Malhotra</v>
      </c>
      <c r="F33" s="34" t="str">
        <f>PROPER(TRIM(raw_orders!F33))</f>
        <v>Small Business</v>
      </c>
      <c r="G33" s="34" t="str">
        <f>PROPER(TRIM(raw_orders!G33))</f>
        <v>West</v>
      </c>
      <c r="H33" s="34" t="str">
        <f>PROPER(TRIM(raw_orders!H33))</f>
        <v>Madhya Pradesh</v>
      </c>
      <c r="I33" s="34" t="str">
        <f>PROPER(TRIM(raw_orders!I33))</f>
        <v>Indore</v>
      </c>
      <c r="J33" s="34" t="str">
        <f>PROPER(TRIM(raw_orders!J33))</f>
        <v>Office Supplies</v>
      </c>
      <c r="K33" s="34" t="str">
        <f>PROPER(TRIM(raw_orders!K33))</f>
        <v>Paper</v>
      </c>
      <c r="L33" t="s">
        <v>256</v>
      </c>
      <c r="M33" s="9" t="str">
        <f>PROPER(TRIM(raw_orders!M33))</f>
        <v>Second Class</v>
      </c>
      <c r="N33" s="11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s="9" t="str">
        <f>PROPER(TRIM(raw_orders!T33))</f>
        <v>Failed</v>
      </c>
      <c r="U33" s="9" t="str">
        <f>PROPER(TRIM(raw_orders!U33))</f>
        <v>Returned</v>
      </c>
      <c r="V33" s="11">
        <f t="shared" si="0"/>
        <v>4</v>
      </c>
      <c r="W33" s="11">
        <f t="shared" si="3"/>
        <v>0</v>
      </c>
      <c r="X33" s="11">
        <f t="shared" si="4"/>
        <v>27832.95</v>
      </c>
      <c r="Y33" s="11">
        <f t="shared" si="5"/>
        <v>10063.200000000001</v>
      </c>
      <c r="Z33" s="11">
        <f t="shared" si="6"/>
        <v>0.36155707533696574</v>
      </c>
      <c r="AA33" s="11" t="str">
        <f t="shared" si="7"/>
        <v>June</v>
      </c>
      <c r="AB33" s="11">
        <f t="shared" si="8"/>
        <v>2025</v>
      </c>
      <c r="AC33" s="11" t="str">
        <f t="shared" si="9"/>
        <v>Clean</v>
      </c>
      <c r="AD33" s="33" t="str">
        <f t="shared" si="1"/>
        <v>ORD-2025-100324582345827CUST-7867Karan MalhotraSmall BusinessWestMadhya PradeshIndoreOffice SuppliesPaperPro Paper 959Second Class93092.55027832.9517769.7510063.2FailedReturned4</v>
      </c>
      <c r="AE33" s="56" t="str">
        <f t="shared" si="2"/>
        <v>OK</v>
      </c>
      <c r="AF33" s="33" t="str">
        <f t="shared" si="10"/>
        <v/>
      </c>
      <c r="AG33" s="33" t="str">
        <f t="shared" si="11"/>
        <v/>
      </c>
      <c r="AH33" s="55" t="str">
        <f t="shared" si="12"/>
        <v/>
      </c>
      <c r="AI33" s="53" t="str">
        <f t="shared" si="13"/>
        <v>Match</v>
      </c>
      <c r="AJ33" s="53" t="str">
        <f t="shared" si="14"/>
        <v>Match</v>
      </c>
      <c r="AK33" s="33" t="str">
        <f>PROPER(TRIM(raw_orders!G33))</f>
        <v>West</v>
      </c>
      <c r="AL33" s="33" t="str">
        <f>PROPER(TRIM(raw_orders!M33))</f>
        <v>Second Class</v>
      </c>
      <c r="AN33" s="36" t="s">
        <v>4226</v>
      </c>
      <c r="AO33" s="30">
        <f>COUNTIFS(AI:AI,"Mismatch",AJ:AJ,"Mismatch")</f>
        <v>75</v>
      </c>
    </row>
    <row r="34" spans="1:41">
      <c r="A34" t="s">
        <v>257</v>
      </c>
      <c r="B34" s="10">
        <v>45618</v>
      </c>
      <c r="C34" s="10">
        <v>45622</v>
      </c>
      <c r="D34" t="s">
        <v>260</v>
      </c>
      <c r="E34" s="34" t="str">
        <f>PROPER(TRIM(raw_orders!E34))</f>
        <v>Aarav Sharma</v>
      </c>
      <c r="F34" s="34" t="str">
        <f>PROPER(TRIM(raw_orders!F34))</f>
        <v>Corporate</v>
      </c>
      <c r="G34" s="34" t="str">
        <f>PROPER(TRIM(raw_orders!G34))</f>
        <v>South</v>
      </c>
      <c r="H34" s="34" t="str">
        <f>PROPER(TRIM(raw_orders!H34))</f>
        <v>Andhra Pradesh</v>
      </c>
      <c r="I34" s="34" t="str">
        <f>PROPER(TRIM(raw_orders!I34))</f>
        <v>Vijayawada</v>
      </c>
      <c r="J34" s="34" t="str">
        <f>PROPER(TRIM(raw_orders!J34))</f>
        <v>Technology</v>
      </c>
      <c r="K34" s="34" t="str">
        <f>PROPER(TRIM(raw_orders!K34))</f>
        <v>Phones</v>
      </c>
      <c r="L34" t="s">
        <v>261</v>
      </c>
      <c r="M34" s="9" t="str">
        <f>PROPER(TRIM(raw_orders!M34))</f>
        <v>Second Class</v>
      </c>
      <c r="N34" s="11">
        <v>3</v>
      </c>
      <c r="O34">
        <v>4001.25</v>
      </c>
      <c r="Q34">
        <v>9002.81</v>
      </c>
      <c r="R34">
        <v>7529.92</v>
      </c>
      <c r="S34">
        <v>1472.89</v>
      </c>
      <c r="T34" s="9" t="str">
        <f>PROPER(TRIM(raw_orders!T34))</f>
        <v>Paid</v>
      </c>
      <c r="U34" s="9" t="str">
        <f>PROPER(TRIM(raw_orders!U34))</f>
        <v>Completed</v>
      </c>
      <c r="V34" s="11">
        <f t="shared" si="0"/>
        <v>4</v>
      </c>
      <c r="W34" s="11">
        <f t="shared" si="3"/>
        <v>0</v>
      </c>
      <c r="X34" s="11">
        <f t="shared" si="4"/>
        <v>12003.75</v>
      </c>
      <c r="Y34" s="11">
        <f t="shared" si="5"/>
        <v>4473.83</v>
      </c>
      <c r="Z34" s="11">
        <f t="shared" si="6"/>
        <v>0.37270269707383108</v>
      </c>
      <c r="AA34" s="11" t="str">
        <f t="shared" si="7"/>
        <v>November</v>
      </c>
      <c r="AB34" s="11">
        <f t="shared" si="8"/>
        <v>2024</v>
      </c>
      <c r="AC34" s="11" t="str">
        <f t="shared" si="9"/>
        <v>Warning</v>
      </c>
      <c r="AD34" s="33" t="str">
        <f t="shared" si="1"/>
        <v>ORD-2024-100334561845622CUST-6509Aarav SharmaCorporateSouthAndhra PradeshVijayawadaTechnologyPhonesBasic Phones 242Second Class34001.259002.817529.921472.89PaidCompleted4</v>
      </c>
      <c r="AE34" s="56" t="str">
        <f t="shared" si="2"/>
        <v>OK</v>
      </c>
      <c r="AF34" s="33" t="str">
        <f t="shared" si="10"/>
        <v/>
      </c>
      <c r="AG34" s="33" t="str">
        <f t="shared" si="11"/>
        <v/>
      </c>
      <c r="AH34" s="55" t="str">
        <f t="shared" si="12"/>
        <v/>
      </c>
      <c r="AI34" s="53" t="str">
        <f t="shared" si="13"/>
        <v>Mismatch</v>
      </c>
      <c r="AJ34" s="53" t="str">
        <f t="shared" si="14"/>
        <v>Mismatch</v>
      </c>
      <c r="AK34" s="33" t="str">
        <f>PROPER(TRIM(raw_orders!G34))</f>
        <v>South</v>
      </c>
      <c r="AL34" s="33" t="str">
        <f>PROPER(TRIM(raw_orders!M34))</f>
        <v>Second Class</v>
      </c>
    </row>
    <row r="35" spans="1:41">
      <c r="A35" t="s">
        <v>262</v>
      </c>
      <c r="B35" s="10">
        <v>45495</v>
      </c>
      <c r="C35" s="10">
        <v>45500</v>
      </c>
      <c r="D35" t="s">
        <v>265</v>
      </c>
      <c r="E35" s="34" t="str">
        <f>PROPER(TRIM(raw_orders!E35))</f>
        <v>Priya Menon</v>
      </c>
      <c r="F35" s="34" t="str">
        <f>PROPER(TRIM(raw_orders!F35))</f>
        <v>Home Office</v>
      </c>
      <c r="G35" s="34" t="str">
        <f>PROPER(TRIM(raw_orders!G35))</f>
        <v>West</v>
      </c>
      <c r="H35" s="34" t="str">
        <f>PROPER(TRIM(raw_orders!H35))</f>
        <v>Goa</v>
      </c>
      <c r="I35" s="34" t="str">
        <f>PROPER(TRIM(raw_orders!I35))</f>
        <v>Panaji</v>
      </c>
      <c r="J35" s="34" t="str">
        <f>PROPER(TRIM(raw_orders!J35))</f>
        <v>Furniture</v>
      </c>
      <c r="K35" s="34" t="str">
        <f>PROPER(TRIM(raw_orders!K35))</f>
        <v>Tables</v>
      </c>
      <c r="L35" t="s">
        <v>266</v>
      </c>
      <c r="M35" s="9" t="str">
        <f>PROPER(TRIM(raw_orders!M35))</f>
        <v>Same Day</v>
      </c>
      <c r="N35" s="11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s="9" t="str">
        <f>PROPER(TRIM(raw_orders!T35))</f>
        <v>Paid</v>
      </c>
      <c r="U35" s="9" t="str">
        <f>PROPER(TRIM(raw_orders!U35))</f>
        <v>Completed</v>
      </c>
      <c r="V35" s="11">
        <f t="shared" si="0"/>
        <v>5</v>
      </c>
      <c r="W35" s="11">
        <f t="shared" si="3"/>
        <v>0.25</v>
      </c>
      <c r="X35" s="11">
        <f t="shared" si="4"/>
        <v>2585.1525000000001</v>
      </c>
      <c r="Y35" s="11">
        <f t="shared" si="5"/>
        <v>514.42250000000013</v>
      </c>
      <c r="Z35" s="11">
        <f t="shared" si="6"/>
        <v>0.19899116203009304</v>
      </c>
      <c r="AA35" s="11" t="str">
        <f t="shared" si="7"/>
        <v>July</v>
      </c>
      <c r="AB35" s="11">
        <f t="shared" si="8"/>
        <v>2024</v>
      </c>
      <c r="AC35" s="11" t="str">
        <f t="shared" si="9"/>
        <v>Clean</v>
      </c>
      <c r="AD35" s="33" t="str">
        <f t="shared" si="1"/>
        <v>ORD-2024-100344549545500CUST-6660Priya MenonHome OfficeWestGoaPanajiFurnitureTablesMax Tables 836Same Day7492.410.252585.152070.73514.42PaidCompleted5</v>
      </c>
      <c r="AE35" s="56" t="str">
        <f t="shared" si="2"/>
        <v>OK</v>
      </c>
      <c r="AF35" s="33" t="str">
        <f t="shared" si="10"/>
        <v/>
      </c>
      <c r="AG35" s="33" t="str">
        <f t="shared" si="11"/>
        <v/>
      </c>
      <c r="AH35" s="55" t="str">
        <f t="shared" si="12"/>
        <v/>
      </c>
      <c r="AI35" s="53" t="str">
        <f t="shared" si="13"/>
        <v>Match</v>
      </c>
      <c r="AJ35" s="53" t="str">
        <f t="shared" si="14"/>
        <v>Match</v>
      </c>
      <c r="AK35" s="33" t="str">
        <f>PROPER(TRIM(raw_orders!G35))</f>
        <v>West</v>
      </c>
      <c r="AL35" s="33" t="str">
        <f>PROPER(TRIM(raw_orders!M35))</f>
        <v>Same Day</v>
      </c>
    </row>
    <row r="36" spans="1:41">
      <c r="A36" t="s">
        <v>267</v>
      </c>
      <c r="B36" s="10">
        <v>45688</v>
      </c>
      <c r="C36" s="10">
        <v>45693</v>
      </c>
      <c r="D36" t="s">
        <v>270</v>
      </c>
      <c r="E36" s="34" t="str">
        <f>PROPER(TRIM(raw_orders!E36))</f>
        <v>Priya Menon</v>
      </c>
      <c r="F36" s="34" t="str">
        <f>PROPER(TRIM(raw_orders!F36))</f>
        <v>Home Office</v>
      </c>
      <c r="G36" s="34" t="str">
        <f>PROPER(TRIM(raw_orders!G36))</f>
        <v>East</v>
      </c>
      <c r="H36" s="34" t="str">
        <f>PROPER(TRIM(raw_orders!H36))</f>
        <v>West Bengal</v>
      </c>
      <c r="I36" s="34" t="str">
        <f>PROPER(TRIM(raw_orders!I36))</f>
        <v>Kolkata</v>
      </c>
      <c r="J36" s="34" t="str">
        <f>PROPER(TRIM(raw_orders!J36))</f>
        <v>Furniture</v>
      </c>
      <c r="K36" s="34" t="str">
        <f>PROPER(TRIM(raw_orders!K36))</f>
        <v>Chairs</v>
      </c>
      <c r="L36" t="s">
        <v>271</v>
      </c>
      <c r="M36" s="9" t="s">
        <v>4153</v>
      </c>
      <c r="N36" s="11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s="9" t="str">
        <f>PROPER(TRIM(raw_orders!T36))</f>
        <v>Paid</v>
      </c>
      <c r="U36" s="9" t="str">
        <f>PROPER(TRIM(raw_orders!U36))</f>
        <v>Completed</v>
      </c>
      <c r="V36" s="11">
        <f t="shared" si="0"/>
        <v>5</v>
      </c>
      <c r="W36" s="11">
        <f t="shared" si="3"/>
        <v>0.2</v>
      </c>
      <c r="X36" s="11">
        <f t="shared" si="4"/>
        <v>6655.5039999999999</v>
      </c>
      <c r="Y36" s="11">
        <f t="shared" si="5"/>
        <v>2315.2939999999999</v>
      </c>
      <c r="Z36" s="11">
        <f t="shared" si="6"/>
        <v>0.34787658455317583</v>
      </c>
      <c r="AA36" s="11" t="str">
        <f t="shared" si="7"/>
        <v>January</v>
      </c>
      <c r="AB36" s="11">
        <f t="shared" si="8"/>
        <v>2025</v>
      </c>
      <c r="AC36" s="11" t="str">
        <f t="shared" si="9"/>
        <v>Warning</v>
      </c>
      <c r="AD36" s="33" t="str">
        <f t="shared" si="1"/>
        <v>ORD-2025-100354568845693CUST-2392Priya MenonHome OfficeEastWest BengalKolkataFurnitureChairsElite Chairs 862Unknown24159.690.26655.54340.212607.32PaidCompleted5</v>
      </c>
      <c r="AE36" s="56" t="str">
        <f t="shared" si="2"/>
        <v>OK</v>
      </c>
      <c r="AF36" s="33" t="str">
        <f t="shared" si="10"/>
        <v/>
      </c>
      <c r="AG36" s="33" t="str">
        <f t="shared" si="11"/>
        <v/>
      </c>
      <c r="AH36" s="55" t="str">
        <f t="shared" si="12"/>
        <v/>
      </c>
      <c r="AI36" s="53" t="str">
        <f t="shared" si="13"/>
        <v>Match</v>
      </c>
      <c r="AJ36" s="53" t="str">
        <f t="shared" si="14"/>
        <v>Mismatch</v>
      </c>
      <c r="AK36" s="33" t="str">
        <f>PROPER(TRIM(raw_orders!G36))</f>
        <v>East</v>
      </c>
      <c r="AL36" s="33" t="str">
        <f>PROPER(TRIM(raw_orders!M36))</f>
        <v/>
      </c>
    </row>
    <row r="37" spans="1:41">
      <c r="A37" t="s">
        <v>272</v>
      </c>
      <c r="B37" s="10">
        <v>45441</v>
      </c>
      <c r="C37" s="10">
        <v>45441</v>
      </c>
      <c r="D37" t="s">
        <v>275</v>
      </c>
      <c r="E37" s="34" t="str">
        <f>PROPER(TRIM(raw_orders!E37))</f>
        <v>Sneha Kapoor</v>
      </c>
      <c r="F37" s="34" t="str">
        <f>PROPER(TRIM(raw_orders!F37))</f>
        <v>Small Business</v>
      </c>
      <c r="G37" s="34" t="str">
        <f>PROPER(TRIM(raw_orders!G37))</f>
        <v>West</v>
      </c>
      <c r="H37" s="34" t="str">
        <f>PROPER(TRIM(raw_orders!H37))</f>
        <v>Gujarat</v>
      </c>
      <c r="I37" s="34" t="str">
        <f>PROPER(TRIM(raw_orders!I37))</f>
        <v>Ahmedabad</v>
      </c>
      <c r="J37" s="34" t="str">
        <f>PROPER(TRIM(raw_orders!J37))</f>
        <v>Furniture</v>
      </c>
      <c r="K37" s="34" t="str">
        <f>PROPER(TRIM(raw_orders!K37))</f>
        <v>Bookcases</v>
      </c>
      <c r="L37" t="s">
        <v>276</v>
      </c>
      <c r="M37" s="9" t="str">
        <f>PROPER(TRIM(raw_orders!M37))</f>
        <v>Second Class</v>
      </c>
      <c r="N37" s="11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s="9" t="str">
        <f>PROPER(TRIM(raw_orders!T37))</f>
        <v>Pending</v>
      </c>
      <c r="U37" s="9" t="str">
        <f>PROPER(TRIM(raw_orders!U37))</f>
        <v>Returned</v>
      </c>
      <c r="V37" s="11">
        <f t="shared" si="0"/>
        <v>0</v>
      </c>
      <c r="W37" s="11">
        <f t="shared" si="3"/>
        <v>0.05</v>
      </c>
      <c r="X37" s="11">
        <f t="shared" si="4"/>
        <v>19054.111999999997</v>
      </c>
      <c r="Y37" s="11">
        <f t="shared" si="5"/>
        <v>3740.2819999999974</v>
      </c>
      <c r="Z37" s="11">
        <f t="shared" si="6"/>
        <v>0.19629789097492437</v>
      </c>
      <c r="AA37" s="11" t="str">
        <f t="shared" si="7"/>
        <v>May</v>
      </c>
      <c r="AB37" s="11">
        <f t="shared" si="8"/>
        <v>2024</v>
      </c>
      <c r="AC37" s="11" t="str">
        <f t="shared" si="9"/>
        <v>Clean</v>
      </c>
      <c r="AD37" s="33" t="str">
        <f t="shared" si="1"/>
        <v>ORD-2024-100364544145441CUST-1611Sneha KapoorSmall BusinessWestGujaratAhmedabadFurnitureBookcasesPrime Bookcases 414Second Class82507.120.0519054.1115313.833740.28PendingReturned0</v>
      </c>
      <c r="AE37" s="56" t="str">
        <f t="shared" si="2"/>
        <v>OK</v>
      </c>
      <c r="AF37" s="33" t="str">
        <f t="shared" si="10"/>
        <v/>
      </c>
      <c r="AG37" s="33" t="str">
        <f t="shared" si="11"/>
        <v/>
      </c>
      <c r="AH37" s="55" t="str">
        <f>IF(V37&lt;0,"Invalid Shipping Record","")</f>
        <v/>
      </c>
      <c r="AI37" s="53" t="str">
        <f t="shared" si="13"/>
        <v>Match</v>
      </c>
      <c r="AJ37" s="53" t="str">
        <f t="shared" si="14"/>
        <v>Match</v>
      </c>
      <c r="AK37" s="33" t="str">
        <f>PROPER(TRIM(raw_orders!G37))</f>
        <v>West</v>
      </c>
      <c r="AL37" s="33" t="str">
        <f>PROPER(TRIM(raw_orders!M37))</f>
        <v>Second Class</v>
      </c>
    </row>
    <row r="38" spans="1:41">
      <c r="A38" t="s">
        <v>277</v>
      </c>
      <c r="B38" s="10">
        <v>45590</v>
      </c>
      <c r="C38" s="10">
        <v>45593</v>
      </c>
      <c r="D38" t="s">
        <v>280</v>
      </c>
      <c r="E38" s="34" t="str">
        <f>PROPER(TRIM(raw_orders!E38))</f>
        <v>Rohan Mehta</v>
      </c>
      <c r="F38" s="34" t="str">
        <f>PROPER(TRIM(raw_orders!F38))</f>
        <v>Corporate</v>
      </c>
      <c r="G38" s="34" t="str">
        <f>PROPER(TRIM(raw_orders!G38))</f>
        <v>West</v>
      </c>
      <c r="H38" s="34" t="str">
        <f>PROPER(TRIM(raw_orders!H38))</f>
        <v>Maharashtra</v>
      </c>
      <c r="I38" s="34" t="str">
        <f>PROPER(TRIM(raw_orders!I38))</f>
        <v>Mumbai</v>
      </c>
      <c r="J38" s="34" t="str">
        <f>PROPER(TRIM(raw_orders!J38))</f>
        <v>Furniture</v>
      </c>
      <c r="K38" s="34" t="str">
        <f>PROPER(TRIM(raw_orders!K38))</f>
        <v>Bookcases</v>
      </c>
      <c r="L38" t="s">
        <v>281</v>
      </c>
      <c r="M38" s="9" t="str">
        <f>PROPER(TRIM(raw_orders!M38))</f>
        <v>Second Class</v>
      </c>
      <c r="N38" s="11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s="9" t="str">
        <f>PROPER(TRIM(raw_orders!T38))</f>
        <v>Paid</v>
      </c>
      <c r="U38" s="9" t="str">
        <f>PROPER(TRIM(raw_orders!U38))</f>
        <v>Returned</v>
      </c>
      <c r="V38" s="11">
        <f t="shared" si="0"/>
        <v>3</v>
      </c>
      <c r="W38" s="11">
        <f t="shared" si="3"/>
        <v>0</v>
      </c>
      <c r="X38" s="11">
        <f t="shared" si="4"/>
        <v>9379.41</v>
      </c>
      <c r="Y38" s="11">
        <f t="shared" si="5"/>
        <v>2708.5599999999995</v>
      </c>
      <c r="Z38" s="11">
        <f t="shared" si="6"/>
        <v>0.28877722585962223</v>
      </c>
      <c r="AA38" s="11" t="str">
        <f t="shared" si="7"/>
        <v>October</v>
      </c>
      <c r="AB38" s="11">
        <f t="shared" si="8"/>
        <v>2024</v>
      </c>
      <c r="AC38" s="11" t="str">
        <f t="shared" si="9"/>
        <v>Clean</v>
      </c>
      <c r="AD38" s="33" t="str">
        <f t="shared" si="1"/>
        <v>ORD-2024-100374559045593CUST-8296Rohan MehtaCorporateWestMaharashtraMumbaiFurnitureBookcasesEco Bookcases 220Second Class33126.4709379.416670.852708.56PaidReturned3</v>
      </c>
      <c r="AE38" s="56" t="str">
        <f t="shared" si="2"/>
        <v>OK</v>
      </c>
      <c r="AF38" s="33" t="str">
        <f t="shared" si="10"/>
        <v/>
      </c>
      <c r="AG38" s="33" t="str">
        <f t="shared" si="11"/>
        <v/>
      </c>
      <c r="AH38" s="55" t="str">
        <f t="shared" si="12"/>
        <v/>
      </c>
      <c r="AI38" s="53" t="str">
        <f t="shared" si="13"/>
        <v>Match</v>
      </c>
      <c r="AJ38" s="53" t="str">
        <f t="shared" si="14"/>
        <v>Match</v>
      </c>
      <c r="AK38" s="33" t="str">
        <f>PROPER(TRIM(raw_orders!G38))</f>
        <v>West</v>
      </c>
      <c r="AL38" s="33" t="str">
        <f>PROPER(TRIM(raw_orders!M38))</f>
        <v>Second Class</v>
      </c>
    </row>
    <row r="39" spans="1:41">
      <c r="A39" t="s">
        <v>282</v>
      </c>
      <c r="B39" s="10">
        <v>45867</v>
      </c>
      <c r="C39" s="10">
        <v>45867</v>
      </c>
      <c r="D39" t="s">
        <v>284</v>
      </c>
      <c r="E39" s="34" t="str">
        <f>PROPER(TRIM(raw_orders!E39))</f>
        <v>Diya Patel</v>
      </c>
      <c r="F39" s="34" t="str">
        <f>PROPER(TRIM(raw_orders!F39))</f>
        <v>Consumer</v>
      </c>
      <c r="G39" s="34" t="str">
        <f>PROPER(TRIM(raw_orders!G39))</f>
        <v>West</v>
      </c>
      <c r="H39" s="34" t="str">
        <f>PROPER(TRIM(raw_orders!H39))</f>
        <v>Maharashtra</v>
      </c>
      <c r="I39" s="34" t="str">
        <f>PROPER(TRIM(raw_orders!I39))</f>
        <v>Mumbai</v>
      </c>
      <c r="J39" s="34" t="str">
        <f>PROPER(TRIM(raw_orders!J39))</f>
        <v>Technology</v>
      </c>
      <c r="K39" s="34" t="str">
        <f>PROPER(TRIM(raw_orders!K39))</f>
        <v>Copiers</v>
      </c>
      <c r="L39" t="s">
        <v>285</v>
      </c>
      <c r="M39" s="9" t="str">
        <f>PROPER(TRIM(raw_orders!M39))</f>
        <v>Standard Class</v>
      </c>
      <c r="N39" s="11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s="9" t="str">
        <f>PROPER(TRIM(raw_orders!T39))</f>
        <v>Paid</v>
      </c>
      <c r="U39" s="9" t="str">
        <f>PROPER(TRIM(raw_orders!U39))</f>
        <v>Completed</v>
      </c>
      <c r="V39" s="11">
        <f t="shared" si="0"/>
        <v>0</v>
      </c>
      <c r="W39" s="11">
        <f t="shared" si="3"/>
        <v>0.2</v>
      </c>
      <c r="X39" s="11">
        <f t="shared" si="4"/>
        <v>4248.1279999999997</v>
      </c>
      <c r="Y39" s="11">
        <f t="shared" si="5"/>
        <v>927.03799999999956</v>
      </c>
      <c r="Z39" s="11">
        <f t="shared" si="6"/>
        <v>0.21822270892025844</v>
      </c>
      <c r="AA39" s="11" t="str">
        <f t="shared" si="7"/>
        <v>July</v>
      </c>
      <c r="AB39" s="11">
        <f t="shared" si="8"/>
        <v>2025</v>
      </c>
      <c r="AC39" s="11" t="str">
        <f t="shared" si="9"/>
        <v>Clean</v>
      </c>
      <c r="AD39" s="33" t="str">
        <f t="shared" si="1"/>
        <v>ORD-2025-100384586745867CUST-4646Diya PatelConsumerWestMaharashtraMumbaiTechnologyCopiersPro Copiers 830Standard Class41327.540.24248.133321.09927.04PaidCompleted0</v>
      </c>
      <c r="AE39" s="56" t="str">
        <f t="shared" si="2"/>
        <v>OK</v>
      </c>
      <c r="AF39" s="33" t="str">
        <f t="shared" si="10"/>
        <v/>
      </c>
      <c r="AG39" s="33" t="str">
        <f t="shared" si="11"/>
        <v/>
      </c>
      <c r="AH39" s="55" t="str">
        <f>IF(V39&lt;0,"Invalid Shipping Record","")</f>
        <v/>
      </c>
      <c r="AI39" s="53" t="str">
        <f t="shared" si="13"/>
        <v>Match</v>
      </c>
      <c r="AJ39" s="53" t="str">
        <f t="shared" si="14"/>
        <v>Match</v>
      </c>
      <c r="AK39" s="33" t="str">
        <f>PROPER(TRIM(raw_orders!G39))</f>
        <v>West</v>
      </c>
      <c r="AL39" s="33" t="str">
        <f>PROPER(TRIM(raw_orders!M39))</f>
        <v>Standard Class</v>
      </c>
    </row>
    <row r="40" spans="1:41">
      <c r="A40" t="s">
        <v>287</v>
      </c>
      <c r="B40" s="10">
        <v>45460</v>
      </c>
      <c r="C40" s="10">
        <v>45465</v>
      </c>
      <c r="D40" t="s">
        <v>290</v>
      </c>
      <c r="E40" s="34" t="str">
        <f>PROPER(TRIM(raw_orders!E40))</f>
        <v>Aarav Sharma</v>
      </c>
      <c r="F40" s="34" t="str">
        <f>PROPER(TRIM(raw_orders!F40))</f>
        <v>Corporate</v>
      </c>
      <c r="G40" s="34" t="str">
        <f>PROPER(TRIM(raw_orders!G40))</f>
        <v>West</v>
      </c>
      <c r="H40" s="34" t="str">
        <f>PROPER(TRIM(raw_orders!H40))</f>
        <v>Gujarat</v>
      </c>
      <c r="I40" s="34" t="str">
        <f>PROPER(TRIM(raw_orders!I40))</f>
        <v>Ahmedabad</v>
      </c>
      <c r="J40" s="34" t="str">
        <f>PROPER(TRIM(raw_orders!J40))</f>
        <v>Technology</v>
      </c>
      <c r="K40" s="34" t="str">
        <f>PROPER(TRIM(raw_orders!K40))</f>
        <v>Phones</v>
      </c>
      <c r="L40" t="s">
        <v>291</v>
      </c>
      <c r="M40" s="9" t="str">
        <f>PROPER(TRIM(raw_orders!M40))</f>
        <v>First Class</v>
      </c>
      <c r="N40" s="11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s="9" t="str">
        <f>PROPER(TRIM(raw_orders!T40))</f>
        <v>Paid</v>
      </c>
      <c r="U40" s="9" t="str">
        <f>PROPER(TRIM(raw_orders!U40))</f>
        <v>Completed</v>
      </c>
      <c r="V40" s="11">
        <f t="shared" si="0"/>
        <v>5</v>
      </c>
      <c r="W40" s="11">
        <f t="shared" si="3"/>
        <v>0.1</v>
      </c>
      <c r="X40" s="11">
        <f t="shared" si="4"/>
        <v>13927.284</v>
      </c>
      <c r="Y40" s="11">
        <f t="shared" si="5"/>
        <v>3422.4139999999989</v>
      </c>
      <c r="Z40" s="11">
        <f t="shared" si="6"/>
        <v>0.24573448778670692</v>
      </c>
      <c r="AA40" s="11" t="str">
        <f t="shared" si="7"/>
        <v>June</v>
      </c>
      <c r="AB40" s="11">
        <f t="shared" si="8"/>
        <v>2024</v>
      </c>
      <c r="AC40" s="11" t="str">
        <f t="shared" si="9"/>
        <v>Clean</v>
      </c>
      <c r="AD40" s="33" t="str">
        <f t="shared" si="1"/>
        <v>ORD-2024-100394546045465CUST-8235Aarav SharmaCorporateWestGujaratAhmedabadTechnologyPhonesPrime Phones 507First Class72210.680.113927.2810504.873422.41PaidCompleted5</v>
      </c>
      <c r="AE40" s="56" t="str">
        <f t="shared" si="2"/>
        <v>OK</v>
      </c>
      <c r="AF40" s="33" t="str">
        <f t="shared" si="10"/>
        <v/>
      </c>
      <c r="AG40" s="33" t="str">
        <f t="shared" si="11"/>
        <v/>
      </c>
      <c r="AH40" s="55" t="str">
        <f t="shared" si="12"/>
        <v/>
      </c>
      <c r="AI40" s="53" t="str">
        <f t="shared" si="13"/>
        <v>Match</v>
      </c>
      <c r="AJ40" s="53" t="str">
        <f t="shared" si="14"/>
        <v>Match</v>
      </c>
      <c r="AK40" s="33" t="str">
        <f>PROPER(TRIM(raw_orders!G40))</f>
        <v>West</v>
      </c>
      <c r="AL40" s="33" t="str">
        <f>PROPER(TRIM(raw_orders!M40))</f>
        <v>First Class</v>
      </c>
    </row>
    <row r="41" spans="1:41">
      <c r="A41" t="s">
        <v>292</v>
      </c>
      <c r="B41" s="10">
        <v>45637</v>
      </c>
      <c r="C41" s="10">
        <v>45637</v>
      </c>
      <c r="D41" t="s">
        <v>295</v>
      </c>
      <c r="E41" s="34" t="str">
        <f>PROPER(TRIM(raw_orders!E41))</f>
        <v>Mira Das</v>
      </c>
      <c r="F41" s="34" t="str">
        <f>PROPER(TRIM(raw_orders!F41))</f>
        <v>Small Business</v>
      </c>
      <c r="G41" s="34" t="str">
        <f>PROPER(TRIM(raw_orders!G41))</f>
        <v>West</v>
      </c>
      <c r="H41" s="34" t="str">
        <f>PROPER(TRIM(raw_orders!H41))</f>
        <v>Madhya Pradesh</v>
      </c>
      <c r="I41" s="34" t="str">
        <f>PROPER(TRIM(raw_orders!I41))</f>
        <v>Indore</v>
      </c>
      <c r="J41" s="34" t="str">
        <f>PROPER(TRIM(raw_orders!J41))</f>
        <v>Technology</v>
      </c>
      <c r="K41" s="34" t="str">
        <f>PROPER(TRIM(raw_orders!K41))</f>
        <v>Copiers</v>
      </c>
      <c r="L41" t="s">
        <v>296</v>
      </c>
      <c r="M41" s="9" t="str">
        <f>PROPER(TRIM(raw_orders!M41))</f>
        <v>First Class</v>
      </c>
      <c r="N41" s="1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s="9" t="str">
        <f>PROPER(TRIM(raw_orders!T41))</f>
        <v>Pending</v>
      </c>
      <c r="U41" s="9" t="str">
        <f>PROPER(TRIM(raw_orders!U41))</f>
        <v>Returned</v>
      </c>
      <c r="V41" s="11">
        <f t="shared" si="0"/>
        <v>0</v>
      </c>
      <c r="W41" s="11">
        <f t="shared" si="3"/>
        <v>0.1</v>
      </c>
      <c r="X41" s="11">
        <f t="shared" si="4"/>
        <v>4935.3120000000008</v>
      </c>
      <c r="Y41" s="11">
        <f t="shared" si="5"/>
        <v>1560.5420000000008</v>
      </c>
      <c r="Z41" s="11">
        <f t="shared" si="6"/>
        <v>0.31619925954022776</v>
      </c>
      <c r="AA41" s="11" t="str">
        <f t="shared" si="7"/>
        <v>December</v>
      </c>
      <c r="AB41" s="11">
        <f t="shared" si="8"/>
        <v>2024</v>
      </c>
      <c r="AC41" s="11" t="str">
        <f t="shared" si="9"/>
        <v>Clean</v>
      </c>
      <c r="AD41" s="33" t="str">
        <f t="shared" si="1"/>
        <v>ORD-2024-100404563745637CUST-5830Mira DasSmall BusinessWestMadhya PradeshIndoreTechnologyCopiersClassic Copiers 590First Class41370.920.14935.313374.771560.54PendingReturned0</v>
      </c>
      <c r="AE41" s="56" t="str">
        <f t="shared" si="2"/>
        <v>OK</v>
      </c>
      <c r="AF41" s="33" t="str">
        <f t="shared" si="10"/>
        <v/>
      </c>
      <c r="AG41" s="33" t="str">
        <f t="shared" si="11"/>
        <v/>
      </c>
      <c r="AH41" s="55" t="str">
        <f>IF(V41&lt;0,"Invalid Shipping Record","")</f>
        <v/>
      </c>
      <c r="AI41" s="53" t="str">
        <f t="shared" si="13"/>
        <v>Match</v>
      </c>
      <c r="AJ41" s="53" t="str">
        <f t="shared" si="14"/>
        <v>Match</v>
      </c>
      <c r="AK41" s="33" t="str">
        <f>PROPER(TRIM(raw_orders!G41))</f>
        <v>West</v>
      </c>
      <c r="AL41" s="33" t="str">
        <f>PROPER(TRIM(raw_orders!M41))</f>
        <v>First Class</v>
      </c>
    </row>
    <row r="42" spans="1:41">
      <c r="A42" t="s">
        <v>297</v>
      </c>
      <c r="B42" s="10">
        <v>45575</v>
      </c>
      <c r="C42" s="10">
        <v>45581</v>
      </c>
      <c r="D42" t="s">
        <v>300</v>
      </c>
      <c r="E42" s="34" t="str">
        <f>PROPER(TRIM(raw_orders!E42))</f>
        <v>Isha Nair</v>
      </c>
      <c r="F42" s="34" t="str">
        <f>PROPER(TRIM(raw_orders!F42))</f>
        <v>Home Office</v>
      </c>
      <c r="G42" s="34" t="str">
        <f>PROPER(TRIM(raw_orders!G42))</f>
        <v>West</v>
      </c>
      <c r="H42" s="34" t="str">
        <f>PROPER(TRIM(raw_orders!H42))</f>
        <v>Rajasthan</v>
      </c>
      <c r="I42" s="34" t="str">
        <f>PROPER(TRIM(raw_orders!I42))</f>
        <v>Udaipur</v>
      </c>
      <c r="J42" s="34" t="str">
        <f>PROPER(TRIM(raw_orders!J42))</f>
        <v>Technology</v>
      </c>
      <c r="K42" s="34" t="str">
        <f>PROPER(TRIM(raw_orders!K42))</f>
        <v>Copiers</v>
      </c>
      <c r="L42" t="s">
        <v>301</v>
      </c>
      <c r="M42" s="9" t="str">
        <f>PROPER(TRIM(raw_orders!M42))</f>
        <v>Standard Class</v>
      </c>
      <c r="N42" s="11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s="9" t="str">
        <f>PROPER(TRIM(raw_orders!T42))</f>
        <v>Paid</v>
      </c>
      <c r="U42" s="9" t="str">
        <f>PROPER(TRIM(raw_orders!U42))</f>
        <v>Completed</v>
      </c>
      <c r="V42" s="11">
        <f t="shared" si="0"/>
        <v>6</v>
      </c>
      <c r="W42" s="11">
        <f t="shared" si="3"/>
        <v>0.2</v>
      </c>
      <c r="X42" s="11">
        <f t="shared" si="4"/>
        <v>14051.912</v>
      </c>
      <c r="Y42" s="11">
        <f t="shared" si="5"/>
        <v>2061.5419999999995</v>
      </c>
      <c r="Z42" s="11">
        <f t="shared" si="6"/>
        <v>0.14670900301681361</v>
      </c>
      <c r="AA42" s="11" t="str">
        <f t="shared" si="7"/>
        <v>October</v>
      </c>
      <c r="AB42" s="11">
        <f t="shared" si="8"/>
        <v>2024</v>
      </c>
      <c r="AC42" s="11" t="str">
        <f t="shared" si="9"/>
        <v>Clean</v>
      </c>
      <c r="AD42" s="33" t="str">
        <f t="shared" si="1"/>
        <v>ORD-2024-100414557545581CUST-7178Isha NairHome OfficeWestRajasthanUdaipurTechnologyCopiersEco Copiers 865Standard Class72509.270.214051.9111990.372061.54PaidCompleted6</v>
      </c>
      <c r="AE42" s="56" t="str">
        <f t="shared" si="2"/>
        <v>OK</v>
      </c>
      <c r="AF42" s="33" t="str">
        <f t="shared" si="10"/>
        <v/>
      </c>
      <c r="AG42" s="33" t="str">
        <f t="shared" si="11"/>
        <v/>
      </c>
      <c r="AH42" s="55" t="str">
        <f t="shared" si="12"/>
        <v/>
      </c>
      <c r="AI42" s="53" t="str">
        <f t="shared" si="13"/>
        <v>Match</v>
      </c>
      <c r="AJ42" s="53" t="str">
        <f t="shared" si="14"/>
        <v>Match</v>
      </c>
      <c r="AK42" s="33" t="str">
        <f>PROPER(TRIM(raw_orders!G42))</f>
        <v>West</v>
      </c>
      <c r="AL42" s="33" t="str">
        <f>PROPER(TRIM(raw_orders!M42))</f>
        <v>Standard Class</v>
      </c>
    </row>
    <row r="43" spans="1:41">
      <c r="A43" t="s">
        <v>302</v>
      </c>
      <c r="B43" s="10">
        <v>45363</v>
      </c>
      <c r="C43" s="10">
        <v>45368</v>
      </c>
      <c r="D43" t="s">
        <v>305</v>
      </c>
      <c r="E43" s="34" t="str">
        <f>PROPER(TRIM(raw_orders!E43))</f>
        <v>Aarav Sharma</v>
      </c>
      <c r="F43" s="34" t="str">
        <f>PROPER(TRIM(raw_orders!F43))</f>
        <v>Small Business</v>
      </c>
      <c r="G43" s="34" t="str">
        <f>PROPER(TRIM(raw_orders!G43))</f>
        <v>East</v>
      </c>
      <c r="H43" s="34" t="str">
        <f>PROPER(TRIM(raw_orders!H43))</f>
        <v>Odisha</v>
      </c>
      <c r="I43" s="34" t="str">
        <f>PROPER(TRIM(raw_orders!I43))</f>
        <v>Bhubaneswar</v>
      </c>
      <c r="J43" s="34" t="str">
        <f>PROPER(TRIM(raw_orders!J43))</f>
        <v>Furniture</v>
      </c>
      <c r="K43" s="34" t="str">
        <f>PROPER(TRIM(raw_orders!K43))</f>
        <v>Bookcases</v>
      </c>
      <c r="L43" t="s">
        <v>306</v>
      </c>
      <c r="M43" s="9" t="str">
        <f>PROPER(TRIM(raw_orders!M43))</f>
        <v>Same Day</v>
      </c>
      <c r="N43" s="11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s="9" t="str">
        <f>PROPER(TRIM(raw_orders!T43))</f>
        <v>Pending</v>
      </c>
      <c r="U43" s="9" t="str">
        <f>PROPER(TRIM(raw_orders!U43))</f>
        <v>Cancelled</v>
      </c>
      <c r="V43" s="11">
        <f t="shared" si="0"/>
        <v>5</v>
      </c>
      <c r="W43" s="11">
        <f t="shared" si="3"/>
        <v>0</v>
      </c>
      <c r="X43" s="11">
        <f t="shared" si="4"/>
        <v>6846.48</v>
      </c>
      <c r="Y43" s="11">
        <f t="shared" si="5"/>
        <v>2606.5899999999992</v>
      </c>
      <c r="Z43" s="11">
        <f t="shared" si="6"/>
        <v>0.38071972750961069</v>
      </c>
      <c r="AA43" s="11" t="str">
        <f t="shared" si="7"/>
        <v>March</v>
      </c>
      <c r="AB43" s="11">
        <f t="shared" si="8"/>
        <v>2024</v>
      </c>
      <c r="AC43" s="11" t="str">
        <f t="shared" si="9"/>
        <v>Clean</v>
      </c>
      <c r="AD43" s="33" t="str">
        <f t="shared" si="1"/>
        <v>ORD-2024-100424536345368CUST-3829Aarav SharmaSmall BusinessEastOdishaBhubaneswarFurnitureBookcasesClassic Bookcases 835Same Day8855.8106846.484239.892606.59PendingCancelled5</v>
      </c>
      <c r="AE43" s="56" t="str">
        <f t="shared" si="2"/>
        <v>OK</v>
      </c>
      <c r="AF43" s="33" t="str">
        <f t="shared" si="10"/>
        <v/>
      </c>
      <c r="AG43" s="33" t="str">
        <f t="shared" si="11"/>
        <v/>
      </c>
      <c r="AH43" s="55" t="str">
        <f t="shared" si="12"/>
        <v/>
      </c>
      <c r="AI43" s="53" t="str">
        <f t="shared" si="13"/>
        <v>Match</v>
      </c>
      <c r="AJ43" s="53" t="str">
        <f t="shared" si="14"/>
        <v>Match</v>
      </c>
      <c r="AK43" s="33" t="str">
        <f>PROPER(TRIM(raw_orders!G43))</f>
        <v>East</v>
      </c>
      <c r="AL43" s="33" t="str">
        <f>PROPER(TRIM(raw_orders!M43))</f>
        <v>Same Day</v>
      </c>
    </row>
    <row r="44" spans="1:41">
      <c r="A44" t="s">
        <v>307</v>
      </c>
      <c r="B44" s="10">
        <v>45940</v>
      </c>
      <c r="C44" s="10">
        <v>45945</v>
      </c>
      <c r="D44" t="s">
        <v>310</v>
      </c>
      <c r="E44" s="34" t="str">
        <f>PROPER(TRIM(raw_orders!E44))</f>
        <v>Arjun Bose</v>
      </c>
      <c r="F44" s="34" t="str">
        <f>PROPER(TRIM(raw_orders!F44))</f>
        <v>Corporate</v>
      </c>
      <c r="G44" s="34" t="str">
        <f>PROPER(TRIM(raw_orders!G44))</f>
        <v>East</v>
      </c>
      <c r="H44" s="34" t="str">
        <f>PROPER(TRIM(raw_orders!H44))</f>
        <v>Jharkhand</v>
      </c>
      <c r="I44" s="34" t="str">
        <f>PROPER(TRIM(raw_orders!I44))</f>
        <v>Ranchi</v>
      </c>
      <c r="J44" s="34" t="str">
        <f>PROPER(TRIM(raw_orders!J44))</f>
        <v>Technology</v>
      </c>
      <c r="K44" s="34" t="str">
        <f>PROPER(TRIM(raw_orders!K44))</f>
        <v>Phones</v>
      </c>
      <c r="L44" t="s">
        <v>313</v>
      </c>
      <c r="M44" s="9" t="str">
        <f>PROPER(TRIM(raw_orders!M44))</f>
        <v>Standard Class</v>
      </c>
      <c r="N44" s="11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s="9" t="str">
        <f>PROPER(TRIM(raw_orders!T44))</f>
        <v>Paid</v>
      </c>
      <c r="U44" s="9" t="str">
        <f>PROPER(TRIM(raw_orders!U44))</f>
        <v>Completed</v>
      </c>
      <c r="V44" s="11">
        <f t="shared" si="0"/>
        <v>5</v>
      </c>
      <c r="W44" s="11">
        <f t="shared" si="3"/>
        <v>0.05</v>
      </c>
      <c r="X44" s="11">
        <f t="shared" si="4"/>
        <v>7447.0119999999997</v>
      </c>
      <c r="Y44" s="11">
        <f t="shared" si="5"/>
        <v>2950.7919999999995</v>
      </c>
      <c r="Z44" s="11">
        <f t="shared" si="6"/>
        <v>0.39623838393170302</v>
      </c>
      <c r="AA44" s="11" t="str">
        <f t="shared" si="7"/>
        <v>October</v>
      </c>
      <c r="AB44" s="11">
        <f t="shared" si="8"/>
        <v>2025</v>
      </c>
      <c r="AC44" s="11" t="str">
        <f t="shared" si="9"/>
        <v>Clean</v>
      </c>
      <c r="AD44" s="33" t="str">
        <f t="shared" si="1"/>
        <v>ORD-2025-100434594045945CUST-6708Arjun BoseCorporateEastJharkhandRanchiTechnologyPhonesEco Phones 702Standard Class8979.870.057447.014496.222950.79PaidCompleted5</v>
      </c>
      <c r="AE44" s="56" t="str">
        <f t="shared" si="2"/>
        <v>OK</v>
      </c>
      <c r="AF44" s="33" t="str">
        <f t="shared" si="10"/>
        <v/>
      </c>
      <c r="AG44" s="33" t="str">
        <f t="shared" si="11"/>
        <v/>
      </c>
      <c r="AH44" s="55" t="str">
        <f t="shared" si="12"/>
        <v/>
      </c>
      <c r="AI44" s="53" t="str">
        <f t="shared" si="13"/>
        <v>Match</v>
      </c>
      <c r="AJ44" s="53" t="str">
        <f t="shared" si="14"/>
        <v>Match</v>
      </c>
      <c r="AK44" s="33" t="str">
        <f>PROPER(TRIM(raw_orders!G44))</f>
        <v>East</v>
      </c>
      <c r="AL44" s="33" t="str">
        <f>PROPER(TRIM(raw_orders!M44))</f>
        <v>Standard Class</v>
      </c>
    </row>
    <row r="45" spans="1:41">
      <c r="A45" t="s">
        <v>314</v>
      </c>
      <c r="B45" s="10">
        <v>45481</v>
      </c>
      <c r="C45" s="10">
        <v>45487</v>
      </c>
      <c r="D45" t="s">
        <v>317</v>
      </c>
      <c r="E45" s="34" t="str">
        <f>PROPER(TRIM(raw_orders!E45))</f>
        <v>Priya Menon</v>
      </c>
      <c r="F45" s="34" t="str">
        <f>PROPER(TRIM(raw_orders!F45))</f>
        <v>Small Business</v>
      </c>
      <c r="G45" s="34" t="str">
        <f>PROPER(TRIM(raw_orders!G45))</f>
        <v>East</v>
      </c>
      <c r="H45" s="34" t="str">
        <f>PROPER(TRIM(raw_orders!H45))</f>
        <v>Odisha</v>
      </c>
      <c r="I45" s="34" t="str">
        <f>PROPER(TRIM(raw_orders!I45))</f>
        <v>Bhubaneswar</v>
      </c>
      <c r="J45" s="34" t="str">
        <f>PROPER(TRIM(raw_orders!J45))</f>
        <v>Furniture</v>
      </c>
      <c r="K45" s="34" t="str">
        <f>PROPER(TRIM(raw_orders!K45))</f>
        <v>Furnishings</v>
      </c>
      <c r="L45" t="s">
        <v>318</v>
      </c>
      <c r="M45" s="9" t="str">
        <f>PROPER(TRIM(raw_orders!M45))</f>
        <v>Same Day</v>
      </c>
      <c r="N45" s="11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s="9" t="str">
        <f>PROPER(TRIM(raw_orders!T45))</f>
        <v>Paid</v>
      </c>
      <c r="U45" s="9" t="str">
        <f>PROPER(TRIM(raw_orders!U45))</f>
        <v>Completed</v>
      </c>
      <c r="V45" s="11">
        <f t="shared" si="0"/>
        <v>6</v>
      </c>
      <c r="W45" s="11">
        <f t="shared" si="3"/>
        <v>0</v>
      </c>
      <c r="X45" s="11">
        <f t="shared" si="4"/>
        <v>3030.69</v>
      </c>
      <c r="Y45" s="11">
        <f t="shared" si="5"/>
        <v>1309.6100000000001</v>
      </c>
      <c r="Z45" s="11">
        <f t="shared" si="6"/>
        <v>0.43211611877163292</v>
      </c>
      <c r="AA45" s="11" t="str">
        <f t="shared" si="7"/>
        <v>July</v>
      </c>
      <c r="AB45" s="11">
        <f t="shared" si="8"/>
        <v>2024</v>
      </c>
      <c r="AC45" s="11" t="str">
        <f t="shared" si="9"/>
        <v>Clean</v>
      </c>
      <c r="AD45" s="33" t="str">
        <f t="shared" si="1"/>
        <v>ORD-2024-100444548145487CUST-7119Priya MenonSmall BusinessEastOdishaBhubaneswarFurnitureFurnishingsSmart Furnishings 956Same Day31010.2303030.691721.081309.61PaidCompleted6</v>
      </c>
      <c r="AE45" s="56" t="str">
        <f t="shared" si="2"/>
        <v>OK</v>
      </c>
      <c r="AF45" s="33" t="str">
        <f t="shared" si="10"/>
        <v/>
      </c>
      <c r="AG45" s="33" t="str">
        <f t="shared" si="11"/>
        <v/>
      </c>
      <c r="AH45" s="55" t="str">
        <f t="shared" si="12"/>
        <v/>
      </c>
      <c r="AI45" s="53" t="str">
        <f t="shared" si="13"/>
        <v>Match</v>
      </c>
      <c r="AJ45" s="53" t="str">
        <f t="shared" si="14"/>
        <v>Match</v>
      </c>
      <c r="AK45" s="33" t="str">
        <f>PROPER(TRIM(raw_orders!G45))</f>
        <v>East</v>
      </c>
      <c r="AL45" s="33" t="str">
        <f>PROPER(TRIM(raw_orders!M45))</f>
        <v>Same Day</v>
      </c>
    </row>
    <row r="46" spans="1:41">
      <c r="A46" t="s">
        <v>319</v>
      </c>
      <c r="B46" s="10">
        <v>45465</v>
      </c>
      <c r="C46" s="10">
        <v>45468</v>
      </c>
      <c r="D46" t="s">
        <v>322</v>
      </c>
      <c r="E46" s="34" t="str">
        <f>PROPER(TRIM(raw_orders!E46))</f>
        <v>Rohan Mehta</v>
      </c>
      <c r="F46" s="34" t="str">
        <f>PROPER(TRIM(raw_orders!F46))</f>
        <v>Small Business</v>
      </c>
      <c r="G46" s="34" t="str">
        <f>PROPER(TRIM(raw_orders!G46))</f>
        <v>North</v>
      </c>
      <c r="H46" s="34" t="str">
        <f>PROPER(TRIM(raw_orders!H46))</f>
        <v>Haryana</v>
      </c>
      <c r="I46" s="34" t="str">
        <f>PROPER(TRIM(raw_orders!I46))</f>
        <v>Gurugram</v>
      </c>
      <c r="J46" s="34" t="str">
        <f>PROPER(TRIM(raw_orders!J46))</f>
        <v>Furniture</v>
      </c>
      <c r="K46" s="34" t="str">
        <f>PROPER(TRIM(raw_orders!K46))</f>
        <v>Chairs</v>
      </c>
      <c r="L46" t="s">
        <v>325</v>
      </c>
      <c r="M46" s="9" t="str">
        <f>PROPER(TRIM(raw_orders!M46))</f>
        <v>Standard Class</v>
      </c>
      <c r="N46" s="11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s="9" t="str">
        <f>PROPER(TRIM(raw_orders!T46))</f>
        <v>Paid</v>
      </c>
      <c r="U46" s="9" t="str">
        <f>PROPER(TRIM(raw_orders!U46))</f>
        <v>Completed</v>
      </c>
      <c r="V46" s="11">
        <f t="shared" si="0"/>
        <v>3</v>
      </c>
      <c r="W46" s="11">
        <f t="shared" si="3"/>
        <v>0.1</v>
      </c>
      <c r="X46" s="11">
        <f t="shared" si="4"/>
        <v>26971.137000000002</v>
      </c>
      <c r="Y46" s="11">
        <f t="shared" si="5"/>
        <v>9594.9370000000017</v>
      </c>
      <c r="Z46" s="11">
        <f t="shared" si="6"/>
        <v>0.35574833200394929</v>
      </c>
      <c r="AA46" s="11" t="str">
        <f t="shared" si="7"/>
        <v>June</v>
      </c>
      <c r="AB46" s="11">
        <f t="shared" si="8"/>
        <v>2024</v>
      </c>
      <c r="AC46" s="11" t="str">
        <f t="shared" si="9"/>
        <v>Clean</v>
      </c>
      <c r="AD46" s="33" t="str">
        <f t="shared" si="1"/>
        <v>ORD-2024-100454546545468CUST-3373Rohan MehtaSmall BusinessNorthHaryanaGurugramFurnitureChairsMax Chairs 393Standard Class93329.770.126971.1417376.29594.94PaidCompleted3</v>
      </c>
      <c r="AE46" s="56" t="str">
        <f t="shared" si="2"/>
        <v>OK</v>
      </c>
      <c r="AF46" s="33" t="str">
        <f t="shared" si="10"/>
        <v/>
      </c>
      <c r="AG46" s="33" t="str">
        <f t="shared" si="11"/>
        <v/>
      </c>
      <c r="AH46" s="55" t="str">
        <f t="shared" si="12"/>
        <v/>
      </c>
      <c r="AI46" s="53" t="str">
        <f t="shared" si="13"/>
        <v>Match</v>
      </c>
      <c r="AJ46" s="53" t="str">
        <f t="shared" si="14"/>
        <v>Match</v>
      </c>
      <c r="AK46" s="33" t="str">
        <f>PROPER(TRIM(raw_orders!G46))</f>
        <v>North</v>
      </c>
      <c r="AL46" s="33" t="str">
        <f>PROPER(TRIM(raw_orders!M46))</f>
        <v>Standard Class</v>
      </c>
    </row>
    <row r="47" spans="1:41">
      <c r="A47" t="s">
        <v>326</v>
      </c>
      <c r="B47" s="10">
        <v>45309</v>
      </c>
      <c r="C47" s="10">
        <v>45315</v>
      </c>
      <c r="D47" t="s">
        <v>329</v>
      </c>
      <c r="E47" s="34" t="str">
        <f>PROPER(TRIM(raw_orders!E47))</f>
        <v>Isha Nair</v>
      </c>
      <c r="F47" s="34" t="str">
        <f>PROPER(TRIM(raw_orders!F47))</f>
        <v>Home Office</v>
      </c>
      <c r="G47" s="34" t="str">
        <f>PROPER(TRIM(raw_orders!G47))</f>
        <v>East</v>
      </c>
      <c r="H47" s="34" t="str">
        <f>PROPER(TRIM(raw_orders!H47))</f>
        <v>Bihar</v>
      </c>
      <c r="I47" s="34" t="str">
        <f>PROPER(TRIM(raw_orders!I47))</f>
        <v>Patna</v>
      </c>
      <c r="J47" s="34" t="str">
        <f>PROPER(TRIM(raw_orders!J47))</f>
        <v>Office Supplies</v>
      </c>
      <c r="K47" s="34" t="str">
        <f>PROPER(TRIM(raw_orders!K47))</f>
        <v>Art</v>
      </c>
      <c r="L47" t="s">
        <v>330</v>
      </c>
      <c r="M47" s="9" t="str">
        <f>PROPER(TRIM(raw_orders!M47))</f>
        <v>Second Class</v>
      </c>
      <c r="N47" s="11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s="9" t="str">
        <f>PROPER(TRIM(raw_orders!T47))</f>
        <v>Pending</v>
      </c>
      <c r="U47" s="9" t="str">
        <f>PROPER(TRIM(raw_orders!U47))</f>
        <v>Returned</v>
      </c>
      <c r="V47" s="11">
        <f t="shared" si="0"/>
        <v>6</v>
      </c>
      <c r="W47" s="11">
        <f t="shared" si="3"/>
        <v>0.05</v>
      </c>
      <c r="X47" s="11">
        <f t="shared" si="4"/>
        <v>29851.432000000001</v>
      </c>
      <c r="Y47" s="11">
        <f t="shared" si="5"/>
        <v>12363.952000000001</v>
      </c>
      <c r="Z47" s="11">
        <f t="shared" si="6"/>
        <v>0.41418287739094062</v>
      </c>
      <c r="AA47" s="11" t="str">
        <f t="shared" si="7"/>
        <v>January</v>
      </c>
      <c r="AB47" s="11">
        <f t="shared" si="8"/>
        <v>2024</v>
      </c>
      <c r="AC47" s="11" t="str">
        <f t="shared" si="9"/>
        <v>Clean</v>
      </c>
      <c r="AD47" s="33" t="str">
        <f t="shared" si="1"/>
        <v>ORD-2024-100464530945315CUST-8896Isha NairHome OfficeEastBiharPatnaOffice SuppliesArtPrime Art 221Second Class83927.820.0529851.4317487.4812363.95PendingReturned6</v>
      </c>
      <c r="AE47" s="56" t="str">
        <f t="shared" si="2"/>
        <v>OK</v>
      </c>
      <c r="AF47" s="33" t="str">
        <f t="shared" si="10"/>
        <v/>
      </c>
      <c r="AG47" s="33" t="str">
        <f t="shared" si="11"/>
        <v/>
      </c>
      <c r="AH47" s="55" t="str">
        <f t="shared" si="12"/>
        <v/>
      </c>
      <c r="AI47" s="53" t="str">
        <f t="shared" si="13"/>
        <v>Match</v>
      </c>
      <c r="AJ47" s="53" t="str">
        <f t="shared" si="14"/>
        <v>Match</v>
      </c>
      <c r="AK47" s="33" t="str">
        <f>PROPER(TRIM(raw_orders!G47))</f>
        <v>East</v>
      </c>
      <c r="AL47" s="33" t="str">
        <f>PROPER(TRIM(raw_orders!M47))</f>
        <v>Second Class</v>
      </c>
    </row>
    <row r="48" spans="1:41">
      <c r="A48" t="s">
        <v>331</v>
      </c>
      <c r="B48" s="10">
        <v>45492</v>
      </c>
      <c r="C48" s="10">
        <v>45492</v>
      </c>
      <c r="D48" t="s">
        <v>333</v>
      </c>
      <c r="E48" s="34" t="str">
        <f>PROPER(TRIM(raw_orders!E48))</f>
        <v>Ananya Rao</v>
      </c>
      <c r="F48" s="34" t="str">
        <f>PROPER(TRIM(raw_orders!F48))</f>
        <v>Small Business</v>
      </c>
      <c r="G48" s="34" t="str">
        <f>PROPER(TRIM(raw_orders!G48))</f>
        <v>South</v>
      </c>
      <c r="H48" s="34" t="str">
        <f>PROPER(TRIM(raw_orders!H48))</f>
        <v>Kerala</v>
      </c>
      <c r="I48" s="34" t="str">
        <f>PROPER(TRIM(raw_orders!I48))</f>
        <v>Kochi</v>
      </c>
      <c r="J48" s="34" t="str">
        <f>PROPER(TRIM(raw_orders!J48))</f>
        <v>Furniture</v>
      </c>
      <c r="K48" s="34" t="str">
        <f>PROPER(TRIM(raw_orders!K48))</f>
        <v>Bookcases</v>
      </c>
      <c r="L48" t="s">
        <v>334</v>
      </c>
      <c r="M48" s="9" t="str">
        <f>PROPER(TRIM(raw_orders!M48))</f>
        <v>Standard Class</v>
      </c>
      <c r="N48" s="11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s="9" t="str">
        <f>PROPER(TRIM(raw_orders!T48))</f>
        <v>Refunded</v>
      </c>
      <c r="U48" s="9" t="str">
        <f>PROPER(TRIM(raw_orders!U48))</f>
        <v>Returned</v>
      </c>
      <c r="V48" s="11">
        <f t="shared" si="0"/>
        <v>0</v>
      </c>
      <c r="W48" s="11">
        <f t="shared" si="3"/>
        <v>0.25</v>
      </c>
      <c r="X48" s="11">
        <f t="shared" si="4"/>
        <v>16110.8325</v>
      </c>
      <c r="Y48" s="11">
        <f t="shared" si="5"/>
        <v>5430.8024999999998</v>
      </c>
      <c r="Z48" s="11">
        <f t="shared" si="6"/>
        <v>0.33709012243780695</v>
      </c>
      <c r="AA48" s="11" t="str">
        <f t="shared" si="7"/>
        <v>July</v>
      </c>
      <c r="AB48" s="11">
        <f t="shared" si="8"/>
        <v>2024</v>
      </c>
      <c r="AC48" s="11" t="str">
        <f t="shared" si="9"/>
        <v>Clean</v>
      </c>
      <c r="AD48" s="33" t="str">
        <f t="shared" si="1"/>
        <v>ORD-2024-100474549245492CUST-8517Ananya RaoSmall BusinessSouthKeralaKochiFurnitureBookcasesElite Bookcases 671Standard Class92386.790.2516110.8310680.035430.8RefundedReturned0</v>
      </c>
      <c r="AE48" s="56" t="str">
        <f t="shared" si="2"/>
        <v>OK</v>
      </c>
      <c r="AF48" s="33" t="str">
        <f t="shared" si="10"/>
        <v/>
      </c>
      <c r="AG48" s="33" t="str">
        <f t="shared" si="11"/>
        <v/>
      </c>
      <c r="AH48" s="55" t="str">
        <f t="shared" ref="AH48:AH49" si="16">IF(V48&lt;0,"Invalid Shipping Record","")</f>
        <v/>
      </c>
      <c r="AI48" s="53" t="str">
        <f t="shared" si="13"/>
        <v>Match</v>
      </c>
      <c r="AJ48" s="53" t="str">
        <f t="shared" si="14"/>
        <v>Match</v>
      </c>
      <c r="AK48" s="33" t="str">
        <f>PROPER(TRIM(raw_orders!G48))</f>
        <v>South</v>
      </c>
      <c r="AL48" s="33" t="str">
        <f>PROPER(TRIM(raw_orders!M48))</f>
        <v>Standard Class</v>
      </c>
    </row>
    <row r="49" spans="1:38" ht="41.4">
      <c r="A49" t="s">
        <v>335</v>
      </c>
      <c r="B49" s="10">
        <v>45634</v>
      </c>
      <c r="C49" s="10">
        <v>45516</v>
      </c>
      <c r="D49" t="s">
        <v>338</v>
      </c>
      <c r="E49" s="34" t="str">
        <f>PROPER(TRIM(raw_orders!E49))</f>
        <v>Rahul Verma</v>
      </c>
      <c r="F49" s="34" t="str">
        <f>PROPER(TRIM(raw_orders!F49))</f>
        <v>Corporate</v>
      </c>
      <c r="G49" s="34" t="str">
        <f>PROPER(TRIM(raw_orders!G49))</f>
        <v>South</v>
      </c>
      <c r="H49" s="34" t="str">
        <f>PROPER(TRIM(raw_orders!H49))</f>
        <v>Tamil Nadu</v>
      </c>
      <c r="I49" s="34" t="str">
        <f>PROPER(TRIM(raw_orders!I49))</f>
        <v>Chennai</v>
      </c>
      <c r="J49" s="34" t="str">
        <f>PROPER(TRIM(raw_orders!J49))</f>
        <v>Office Supplies</v>
      </c>
      <c r="K49" s="34" t="str">
        <f>PROPER(TRIM(raw_orders!K49))</f>
        <v>Storage</v>
      </c>
      <c r="L49" t="s">
        <v>341</v>
      </c>
      <c r="M49" s="9" t="str">
        <f>PROPER(TRIM(raw_orders!M49))</f>
        <v>Standard Class</v>
      </c>
      <c r="N49" s="11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s="9" t="str">
        <f>PROPER(TRIM(raw_orders!T49))</f>
        <v>Paid</v>
      </c>
      <c r="U49" s="9" t="str">
        <f>PROPER(TRIM(raw_orders!U49))</f>
        <v>Completed</v>
      </c>
      <c r="V49" s="11">
        <f t="shared" si="0"/>
        <v>-118</v>
      </c>
      <c r="W49" s="11">
        <f t="shared" si="3"/>
        <v>0.1</v>
      </c>
      <c r="X49" s="11">
        <f t="shared" si="4"/>
        <v>17606.232</v>
      </c>
      <c r="Y49" s="11">
        <f t="shared" si="5"/>
        <v>5167.2720000000008</v>
      </c>
      <c r="Z49" s="11">
        <f t="shared" si="6"/>
        <v>0.29349107747756592</v>
      </c>
      <c r="AA49" s="11" t="str">
        <f t="shared" si="7"/>
        <v>December</v>
      </c>
      <c r="AB49" s="11">
        <f t="shared" si="8"/>
        <v>2024</v>
      </c>
      <c r="AC49" s="11" t="str">
        <f t="shared" si="9"/>
        <v>Invalid</v>
      </c>
      <c r="AD49" s="33" t="str">
        <f t="shared" si="1"/>
        <v>ORD-2024-100484563445516CUST-1987Rahul VermaCorporateSouthTamil NaduChennaiOffice SuppliesStorageMax Storage 432Standard Class82445.310.117606.2312438.965167.27PaidCompleted-118</v>
      </c>
      <c r="AE49" s="56" t="str">
        <f t="shared" si="2"/>
        <v>OK</v>
      </c>
      <c r="AF49" s="33" t="str">
        <f t="shared" si="10"/>
        <v/>
      </c>
      <c r="AG49" s="33" t="str">
        <f t="shared" si="11"/>
        <v/>
      </c>
      <c r="AH49" s="55" t="str">
        <f t="shared" si="16"/>
        <v>Invalid Shipping Record</v>
      </c>
      <c r="AI49" s="53" t="str">
        <f t="shared" si="13"/>
        <v>Match</v>
      </c>
      <c r="AJ49" s="53" t="str">
        <f t="shared" si="14"/>
        <v>Match</v>
      </c>
      <c r="AK49" s="33" t="str">
        <f>PROPER(TRIM(raw_orders!G49))</f>
        <v>South</v>
      </c>
      <c r="AL49" s="33" t="str">
        <f>PROPER(TRIM(raw_orders!M49))</f>
        <v>Standard Class</v>
      </c>
    </row>
    <row r="50" spans="1:38">
      <c r="A50" t="s">
        <v>342</v>
      </c>
      <c r="B50" s="10">
        <v>45687</v>
      </c>
      <c r="C50" s="10">
        <v>45693</v>
      </c>
      <c r="D50" t="s">
        <v>345</v>
      </c>
      <c r="E50" s="34" t="str">
        <f>PROPER(TRIM(raw_orders!E50))</f>
        <v>Neha Gupta</v>
      </c>
      <c r="F50" s="34" t="str">
        <f>PROPER(TRIM(raw_orders!F50))</f>
        <v>Corporate</v>
      </c>
      <c r="G50" s="34" t="str">
        <f>PROPER(TRIM(raw_orders!G50))</f>
        <v>West</v>
      </c>
      <c r="H50" s="34" t="str">
        <f>PROPER(TRIM(raw_orders!H50))</f>
        <v>Maharashtra</v>
      </c>
      <c r="I50" s="34" t="str">
        <f>PROPER(TRIM(raw_orders!I50))</f>
        <v>Mumbai</v>
      </c>
      <c r="J50" s="34" t="str">
        <f>PROPER(TRIM(raw_orders!J50))</f>
        <v>Furniture</v>
      </c>
      <c r="K50" s="34" t="str">
        <f>PROPER(TRIM(raw_orders!K50))</f>
        <v>Chairs</v>
      </c>
      <c r="L50" t="s">
        <v>346</v>
      </c>
      <c r="M50" s="9" t="str">
        <f>PROPER(TRIM(raw_orders!M50))</f>
        <v>Second Class</v>
      </c>
      <c r="N50" s="11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s="9" t="str">
        <f>PROPER(TRIM(raw_orders!T50))</f>
        <v>Paid</v>
      </c>
      <c r="U50" s="9" t="str">
        <f>PROPER(TRIM(raw_orders!U50))</f>
        <v>Completed</v>
      </c>
      <c r="V50" s="11">
        <f t="shared" si="0"/>
        <v>6</v>
      </c>
      <c r="W50" s="11">
        <f t="shared" si="3"/>
        <v>0</v>
      </c>
      <c r="X50" s="11">
        <f t="shared" si="4"/>
        <v>28445.62</v>
      </c>
      <c r="Y50" s="11">
        <f t="shared" si="5"/>
        <v>7507.0299999999988</v>
      </c>
      <c r="Z50" s="11">
        <f t="shared" si="6"/>
        <v>0.26390811660986818</v>
      </c>
      <c r="AA50" s="11" t="str">
        <f t="shared" si="7"/>
        <v>January</v>
      </c>
      <c r="AB50" s="11">
        <f t="shared" si="8"/>
        <v>2025</v>
      </c>
      <c r="AC50" s="11" t="str">
        <f t="shared" si="9"/>
        <v>Clean</v>
      </c>
      <c r="AD50" s="33" t="str">
        <f t="shared" si="1"/>
        <v>ORD-2025-100494568745693CUST-8183Neha GuptaCorporateWestMaharashtraMumbaiFurnitureChairsBasic Chairs 837Second Class74063.66028445.6220938.597507.03PaidCompleted6</v>
      </c>
      <c r="AE50" s="56" t="str">
        <f t="shared" si="2"/>
        <v>OK</v>
      </c>
      <c r="AF50" s="33" t="str">
        <f t="shared" si="10"/>
        <v/>
      </c>
      <c r="AG50" s="33" t="str">
        <f t="shared" si="11"/>
        <v/>
      </c>
      <c r="AH50" s="55" t="str">
        <f t="shared" si="12"/>
        <v/>
      </c>
      <c r="AI50" s="53" t="str">
        <f t="shared" si="13"/>
        <v>Match</v>
      </c>
      <c r="AJ50" s="53" t="str">
        <f t="shared" si="14"/>
        <v>Match</v>
      </c>
      <c r="AK50" s="33" t="str">
        <f>PROPER(TRIM(raw_orders!G50))</f>
        <v>West</v>
      </c>
      <c r="AL50" s="33" t="str">
        <f>PROPER(TRIM(raw_orders!M50))</f>
        <v>Second Class</v>
      </c>
    </row>
    <row r="51" spans="1:38">
      <c r="A51" t="s">
        <v>347</v>
      </c>
      <c r="B51" s="10">
        <v>45388</v>
      </c>
      <c r="C51" s="10">
        <v>45395</v>
      </c>
      <c r="D51" t="s">
        <v>350</v>
      </c>
      <c r="E51" s="34" t="str">
        <f>PROPER(TRIM(raw_orders!E51))</f>
        <v>Aarav Sharma</v>
      </c>
      <c r="F51" s="34" t="str">
        <f>PROPER(TRIM(raw_orders!F51))</f>
        <v>Home Office</v>
      </c>
      <c r="G51" s="34" t="str">
        <f>PROPER(TRIM(raw_orders!G51))</f>
        <v>North</v>
      </c>
      <c r="H51" s="34" t="str">
        <f>PROPER(TRIM(raw_orders!H51))</f>
        <v>Uttar Pradesh</v>
      </c>
      <c r="I51" s="34" t="str">
        <f>PROPER(TRIM(raw_orders!I51))</f>
        <v>Noida</v>
      </c>
      <c r="J51" s="34" t="str">
        <f>PROPER(TRIM(raw_orders!J51))</f>
        <v>Technology</v>
      </c>
      <c r="K51" s="34" t="str">
        <f>PROPER(TRIM(raw_orders!K51))</f>
        <v>Copiers</v>
      </c>
      <c r="L51" t="s">
        <v>351</v>
      </c>
      <c r="M51" s="9" t="str">
        <f>PROPER(TRIM(raw_orders!M51))</f>
        <v>Second Class</v>
      </c>
      <c r="N51" s="1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s="9" t="str">
        <f>PROPER(TRIM(raw_orders!T51))</f>
        <v>Paid</v>
      </c>
      <c r="U51" s="9" t="str">
        <f>PROPER(TRIM(raw_orders!U51))</f>
        <v>Completed</v>
      </c>
      <c r="V51" s="11">
        <f t="shared" si="0"/>
        <v>7</v>
      </c>
      <c r="W51" s="11">
        <f t="shared" si="3"/>
        <v>0.05</v>
      </c>
      <c r="X51" s="11">
        <f t="shared" si="4"/>
        <v>6772.5404999999992</v>
      </c>
      <c r="Y51" s="11">
        <f t="shared" si="5"/>
        <v>1017.0804999999991</v>
      </c>
      <c r="Z51" s="11">
        <f t="shared" si="6"/>
        <v>0.15017710119267641</v>
      </c>
      <c r="AA51" s="11" t="str">
        <f t="shared" si="7"/>
        <v>April</v>
      </c>
      <c r="AB51" s="11">
        <f t="shared" si="8"/>
        <v>2024</v>
      </c>
      <c r="AC51" s="11" t="str">
        <f t="shared" si="9"/>
        <v>Clean</v>
      </c>
      <c r="AD51" s="33" t="str">
        <f t="shared" si="1"/>
        <v>ORD-2024-100504538845395CUST-2380Aarav SharmaHome OfficeNorthUttar PradeshNoidaTechnologyCopiersClassic Copiers 295Second Class9792.110.056772.545755.461017.08PaidCompleted7</v>
      </c>
      <c r="AE51" s="56" t="str">
        <f t="shared" si="2"/>
        <v>OK</v>
      </c>
      <c r="AF51" s="33" t="str">
        <f t="shared" si="10"/>
        <v/>
      </c>
      <c r="AG51" s="33" t="str">
        <f t="shared" si="11"/>
        <v/>
      </c>
      <c r="AH51" s="55" t="str">
        <f t="shared" si="12"/>
        <v/>
      </c>
      <c r="AI51" s="53" t="str">
        <f t="shared" si="13"/>
        <v>Match</v>
      </c>
      <c r="AJ51" s="53" t="str">
        <f t="shared" si="14"/>
        <v>Match</v>
      </c>
      <c r="AK51" s="33" t="str">
        <f>PROPER(TRIM(raw_orders!G51))</f>
        <v>North</v>
      </c>
      <c r="AL51" s="33" t="str">
        <f>PROPER(TRIM(raw_orders!M51))</f>
        <v>Second Class</v>
      </c>
    </row>
    <row r="52" spans="1:38">
      <c r="A52" t="s">
        <v>352</v>
      </c>
      <c r="B52" s="10">
        <v>45788</v>
      </c>
      <c r="C52" s="10">
        <v>45796</v>
      </c>
      <c r="D52" t="s">
        <v>355</v>
      </c>
      <c r="E52" s="34" t="str">
        <f>PROPER(TRIM(raw_orders!E52))</f>
        <v>Sneha Kapoor</v>
      </c>
      <c r="F52" s="34" t="str">
        <f>PROPER(TRIM(raw_orders!F52))</f>
        <v>Consumer</v>
      </c>
      <c r="G52" s="34" t="str">
        <f>PROPER(TRIM(raw_orders!G52))</f>
        <v>East</v>
      </c>
      <c r="H52" s="34" t="str">
        <f>PROPER(TRIM(raw_orders!H52))</f>
        <v>West Bengal</v>
      </c>
      <c r="I52" s="34" t="str">
        <f>PROPER(TRIM(raw_orders!I52))</f>
        <v>Kolkata</v>
      </c>
      <c r="J52" s="34" t="str">
        <f>PROPER(TRIM(raw_orders!J52))</f>
        <v>Technology</v>
      </c>
      <c r="K52" s="34" t="str">
        <f>PROPER(TRIM(raw_orders!K52))</f>
        <v>Copiers</v>
      </c>
      <c r="L52" t="s">
        <v>356</v>
      </c>
      <c r="M52" s="9" t="str">
        <f>PROPER(TRIM(raw_orders!M52))</f>
        <v>Standard Class</v>
      </c>
      <c r="N52" s="11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s="9" t="str">
        <f>PROPER(TRIM(raw_orders!T52))</f>
        <v>Paid</v>
      </c>
      <c r="U52" s="9" t="str">
        <f>PROPER(TRIM(raw_orders!U52))</f>
        <v>Completed</v>
      </c>
      <c r="V52" s="11">
        <f t="shared" si="0"/>
        <v>8</v>
      </c>
      <c r="W52" s="11">
        <f t="shared" si="3"/>
        <v>0.15</v>
      </c>
      <c r="X52" s="11">
        <f t="shared" si="4"/>
        <v>2025.38</v>
      </c>
      <c r="Y52" s="11">
        <f t="shared" si="5"/>
        <v>884.73</v>
      </c>
      <c r="Z52" s="11">
        <f t="shared" si="6"/>
        <v>0.43682173221815163</v>
      </c>
      <c r="AA52" s="11" t="str">
        <f t="shared" si="7"/>
        <v>May</v>
      </c>
      <c r="AB52" s="11">
        <f t="shared" si="8"/>
        <v>2025</v>
      </c>
      <c r="AC52" s="11" t="str">
        <f t="shared" si="9"/>
        <v>Clean</v>
      </c>
      <c r="AD52" s="33" t="str">
        <f t="shared" si="1"/>
        <v>ORD-2025-100514578845796CUST-8787Sneha KapoorConsumerEastWest BengalKolkataTechnologyCopiersPro Copiers 963Standard Class12382.80.152025.381140.65884.73PaidCompleted8</v>
      </c>
      <c r="AE52" s="56" t="str">
        <f t="shared" si="2"/>
        <v>OK</v>
      </c>
      <c r="AF52" s="33" t="str">
        <f t="shared" si="10"/>
        <v/>
      </c>
      <c r="AG52" s="33" t="str">
        <f t="shared" si="11"/>
        <v/>
      </c>
      <c r="AH52" s="55" t="str">
        <f t="shared" si="12"/>
        <v/>
      </c>
      <c r="AI52" s="53" t="str">
        <f t="shared" si="13"/>
        <v>Match</v>
      </c>
      <c r="AJ52" s="53" t="str">
        <f t="shared" si="14"/>
        <v>Match</v>
      </c>
      <c r="AK52" s="33" t="str">
        <f>PROPER(TRIM(raw_orders!G52))</f>
        <v>East</v>
      </c>
      <c r="AL52" s="33" t="str">
        <f>PROPER(TRIM(raw_orders!M52))</f>
        <v>Standard Class</v>
      </c>
    </row>
    <row r="53" spans="1:38">
      <c r="A53" t="s">
        <v>357</v>
      </c>
      <c r="B53" s="10">
        <v>45406</v>
      </c>
      <c r="C53" s="10">
        <v>45411</v>
      </c>
      <c r="D53" t="s">
        <v>360</v>
      </c>
      <c r="E53" s="34" t="str">
        <f>PROPER(TRIM(raw_orders!E53))</f>
        <v>Ananya Rao</v>
      </c>
      <c r="F53" s="34" t="str">
        <f>PROPER(TRIM(raw_orders!F53))</f>
        <v>Corporate</v>
      </c>
      <c r="G53" s="34" t="str">
        <f>PROPER(TRIM(raw_orders!G53))</f>
        <v>South</v>
      </c>
      <c r="H53" s="34" t="str">
        <f>PROPER(TRIM(raw_orders!H53))</f>
        <v>Telangana</v>
      </c>
      <c r="I53" s="34" t="str">
        <f>PROPER(TRIM(raw_orders!I53))</f>
        <v>Hyderabad</v>
      </c>
      <c r="J53" s="34" t="str">
        <f>PROPER(TRIM(raw_orders!J53))</f>
        <v>Office Supplies</v>
      </c>
      <c r="K53" s="34" t="str">
        <f>PROPER(TRIM(raw_orders!K53))</f>
        <v>Art</v>
      </c>
      <c r="L53" t="s">
        <v>361</v>
      </c>
      <c r="M53" s="9" t="str">
        <f>PROPER(TRIM(raw_orders!M53))</f>
        <v>Standard Class</v>
      </c>
      <c r="N53" s="11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s="9" t="str">
        <f>PROPER(TRIM(raw_orders!T53))</f>
        <v>Paid</v>
      </c>
      <c r="U53" s="9" t="str">
        <f>PROPER(TRIM(raw_orders!U53))</f>
        <v>Completed</v>
      </c>
      <c r="V53" s="11">
        <f t="shared" si="0"/>
        <v>5</v>
      </c>
      <c r="W53" s="11">
        <f t="shared" si="3"/>
        <v>0</v>
      </c>
      <c r="X53" s="11">
        <f t="shared" si="4"/>
        <v>9168.48</v>
      </c>
      <c r="Y53" s="11">
        <f t="shared" si="5"/>
        <v>1728.7099999999991</v>
      </c>
      <c r="Z53" s="11">
        <f t="shared" si="6"/>
        <v>0.18854924698532355</v>
      </c>
      <c r="AA53" s="11" t="str">
        <f t="shared" si="7"/>
        <v>April</v>
      </c>
      <c r="AB53" s="11">
        <f t="shared" si="8"/>
        <v>2024</v>
      </c>
      <c r="AC53" s="11" t="str">
        <f t="shared" si="9"/>
        <v>Clean</v>
      </c>
      <c r="AD53" s="33" t="str">
        <f t="shared" si="1"/>
        <v>ORD-2024-100524540645411CUST-3557Ananya RaoCorporateSouthTelanganaHyderabadOffice SuppliesArtPro Art 907Standard Class61528.0809168.487439.771728.71PaidCompleted5</v>
      </c>
      <c r="AE53" s="56" t="str">
        <f t="shared" si="2"/>
        <v>OK</v>
      </c>
      <c r="AF53" s="33" t="str">
        <f t="shared" si="10"/>
        <v/>
      </c>
      <c r="AG53" s="33" t="str">
        <f t="shared" si="11"/>
        <v/>
      </c>
      <c r="AH53" s="55" t="str">
        <f t="shared" si="12"/>
        <v/>
      </c>
      <c r="AI53" s="53" t="str">
        <f t="shared" si="13"/>
        <v>Match</v>
      </c>
      <c r="AJ53" s="53" t="str">
        <f t="shared" si="14"/>
        <v>Match</v>
      </c>
      <c r="AK53" s="33" t="str">
        <f>PROPER(TRIM(raw_orders!G53))</f>
        <v>South</v>
      </c>
      <c r="AL53" s="33" t="str">
        <f>PROPER(TRIM(raw_orders!M53))</f>
        <v>Standard Class</v>
      </c>
    </row>
    <row r="54" spans="1:38">
      <c r="A54" t="s">
        <v>362</v>
      </c>
      <c r="B54" s="10">
        <v>45591</v>
      </c>
      <c r="C54" s="10">
        <v>45593</v>
      </c>
      <c r="D54" t="s">
        <v>365</v>
      </c>
      <c r="E54" s="34" t="str">
        <f>PROPER(TRIM(raw_orders!E54))</f>
        <v>Kabir Singh</v>
      </c>
      <c r="F54" s="34" t="str">
        <f>PROPER(TRIM(raw_orders!F54))</f>
        <v>Small Business</v>
      </c>
      <c r="G54" s="34" t="str">
        <f>PROPER(TRIM(raw_orders!G54))</f>
        <v>North</v>
      </c>
      <c r="H54" s="34" t="str">
        <f>PROPER(TRIM(raw_orders!H54))</f>
        <v>Rajasthan</v>
      </c>
      <c r="I54" s="34" t="str">
        <f>PROPER(TRIM(raw_orders!I54))</f>
        <v>Jaipur</v>
      </c>
      <c r="J54" s="34" t="str">
        <f>PROPER(TRIM(raw_orders!J54))</f>
        <v>Furniture</v>
      </c>
      <c r="K54" s="34" t="str">
        <f>PROPER(TRIM(raw_orders!K54))</f>
        <v>Chairs</v>
      </c>
      <c r="L54" t="s">
        <v>367</v>
      </c>
      <c r="M54" s="9" t="str">
        <f>PROPER(TRIM(raw_orders!M54))</f>
        <v>First Class</v>
      </c>
      <c r="N54" s="11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s="9" t="str">
        <f>PROPER(TRIM(raw_orders!T54))</f>
        <v>Failed</v>
      </c>
      <c r="U54" s="9" t="str">
        <f>PROPER(TRIM(raw_orders!U54))</f>
        <v>Cancelled</v>
      </c>
      <c r="V54" s="11">
        <f t="shared" si="0"/>
        <v>2</v>
      </c>
      <c r="W54" s="11">
        <f t="shared" si="3"/>
        <v>0</v>
      </c>
      <c r="X54" s="11">
        <f t="shared" si="4"/>
        <v>12596.670000000002</v>
      </c>
      <c r="Y54" s="11">
        <f t="shared" si="5"/>
        <v>1993.380000000001</v>
      </c>
      <c r="Z54" s="11">
        <f t="shared" si="6"/>
        <v>0.15824658421630483</v>
      </c>
      <c r="AA54" s="11" t="str">
        <f t="shared" si="7"/>
        <v>October</v>
      </c>
      <c r="AB54" s="11">
        <f t="shared" si="8"/>
        <v>2024</v>
      </c>
      <c r="AC54" s="11" t="str">
        <f t="shared" si="9"/>
        <v>Clean</v>
      </c>
      <c r="AD54" s="33" t="str">
        <f t="shared" si="1"/>
        <v>ORD-2024-100534559145593CUST-2778Kabir SinghSmall BusinessNorthRajasthanJaipurFurnitureChairsPro Chairs 526First Class91399.63012596.6710603.291993.38FailedCancelled2</v>
      </c>
      <c r="AE54" s="56" t="str">
        <f t="shared" si="2"/>
        <v>OK</v>
      </c>
      <c r="AF54" s="33" t="str">
        <f t="shared" si="10"/>
        <v/>
      </c>
      <c r="AG54" s="33" t="str">
        <f t="shared" si="11"/>
        <v/>
      </c>
      <c r="AH54" s="55" t="str">
        <f t="shared" si="12"/>
        <v/>
      </c>
      <c r="AI54" s="53" t="str">
        <f t="shared" si="13"/>
        <v>Match</v>
      </c>
      <c r="AJ54" s="53" t="str">
        <f t="shared" si="14"/>
        <v>Match</v>
      </c>
      <c r="AK54" s="33" t="str">
        <f>PROPER(TRIM(raw_orders!G54))</f>
        <v>North</v>
      </c>
      <c r="AL54" s="33" t="str">
        <f>PROPER(TRIM(raw_orders!M54))</f>
        <v>First Class</v>
      </c>
    </row>
    <row r="55" spans="1:38">
      <c r="A55" t="s">
        <v>368</v>
      </c>
      <c r="B55" s="10">
        <v>45747</v>
      </c>
      <c r="C55" s="10">
        <v>45747</v>
      </c>
      <c r="D55" t="s">
        <v>371</v>
      </c>
      <c r="E55" s="34" t="str">
        <f>PROPER(TRIM(raw_orders!E55))</f>
        <v>Kabir Singh</v>
      </c>
      <c r="F55" s="34" t="str">
        <f>PROPER(TRIM(raw_orders!F55))</f>
        <v>Home Office</v>
      </c>
      <c r="G55" s="34" t="str">
        <f>PROPER(TRIM(raw_orders!G55))</f>
        <v>West</v>
      </c>
      <c r="H55" s="34" t="str">
        <f>PROPER(TRIM(raw_orders!H55))</f>
        <v>Gujarat</v>
      </c>
      <c r="I55" s="34" t="str">
        <f>PROPER(TRIM(raw_orders!I55))</f>
        <v>Ahmedabad</v>
      </c>
      <c r="J55" s="34" t="str">
        <f>PROPER(TRIM(raw_orders!J55))</f>
        <v>Office Supplies</v>
      </c>
      <c r="K55" s="34" t="str">
        <f>PROPER(TRIM(raw_orders!K55))</f>
        <v>Storage</v>
      </c>
      <c r="L55" t="s">
        <v>372</v>
      </c>
      <c r="M55" s="9" t="str">
        <f>PROPER(TRIM(raw_orders!M55))</f>
        <v>First Class</v>
      </c>
      <c r="N55" s="11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s="9" t="str">
        <f>PROPER(TRIM(raw_orders!T55))</f>
        <v>Paid</v>
      </c>
      <c r="U55" s="9" t="str">
        <f>PROPER(TRIM(raw_orders!U55))</f>
        <v>Completed</v>
      </c>
      <c r="V55" s="11">
        <f t="shared" si="0"/>
        <v>0</v>
      </c>
      <c r="W55" s="11">
        <f t="shared" si="3"/>
        <v>0.15</v>
      </c>
      <c r="X55" s="11">
        <f t="shared" si="4"/>
        <v>5131.7475000000004</v>
      </c>
      <c r="Y55" s="11">
        <f t="shared" si="5"/>
        <v>2293.0675000000006</v>
      </c>
      <c r="Z55" s="11">
        <f t="shared" si="6"/>
        <v>0.44683950252813498</v>
      </c>
      <c r="AA55" s="11" t="str">
        <f t="shared" si="7"/>
        <v>March</v>
      </c>
      <c r="AB55" s="11">
        <f t="shared" si="8"/>
        <v>2025</v>
      </c>
      <c r="AC55" s="11" t="str">
        <f t="shared" si="9"/>
        <v>Clean</v>
      </c>
      <c r="AD55" s="33" t="str">
        <f t="shared" si="1"/>
        <v>ORD-2025-100544574745747CUST-7195Kabir SinghHome OfficeWestGujaratAhmedabadOffice SuppliesStorageElite Storage 924First Class51207.470.155131.752838.682293.07PaidCompleted0</v>
      </c>
      <c r="AE55" s="56" t="str">
        <f t="shared" si="2"/>
        <v>OK</v>
      </c>
      <c r="AF55" s="33" t="str">
        <f t="shared" si="10"/>
        <v/>
      </c>
      <c r="AG55" s="33" t="str">
        <f t="shared" si="11"/>
        <v/>
      </c>
      <c r="AH55" s="55" t="str">
        <f>IF(V55&lt;0,"Invalid Shipping Record","")</f>
        <v/>
      </c>
      <c r="AI55" s="53" t="str">
        <f t="shared" si="13"/>
        <v>Match</v>
      </c>
      <c r="AJ55" s="53" t="str">
        <f t="shared" si="14"/>
        <v>Match</v>
      </c>
      <c r="AK55" s="33" t="str">
        <f>PROPER(TRIM(raw_orders!G55))</f>
        <v>West</v>
      </c>
      <c r="AL55" s="33" t="str">
        <f>PROPER(TRIM(raw_orders!M55))</f>
        <v>First Class</v>
      </c>
    </row>
    <row r="56" spans="1:38">
      <c r="A56" t="s">
        <v>373</v>
      </c>
      <c r="B56" s="10">
        <v>45807</v>
      </c>
      <c r="C56" s="10">
        <v>45810</v>
      </c>
      <c r="D56" t="s">
        <v>376</v>
      </c>
      <c r="E56" s="34" t="str">
        <f>PROPER(TRIM(raw_orders!E56))</f>
        <v>Arjun Bose</v>
      </c>
      <c r="F56" s="34" t="str">
        <f>PROPER(TRIM(raw_orders!F56))</f>
        <v>Corporate</v>
      </c>
      <c r="G56" s="34" t="str">
        <f>PROPER(TRIM(raw_orders!G56))</f>
        <v>South</v>
      </c>
      <c r="H56" s="34" t="str">
        <f>PROPER(TRIM(raw_orders!H56))</f>
        <v>Tamil Nadu</v>
      </c>
      <c r="I56" s="34" t="str">
        <f>PROPER(TRIM(raw_orders!I56))</f>
        <v>Chennai</v>
      </c>
      <c r="J56" s="34" t="str">
        <f>PROPER(TRIM(raw_orders!J56))</f>
        <v>Office Supplies</v>
      </c>
      <c r="K56" s="34" t="str">
        <f>PROPER(TRIM(raw_orders!K56))</f>
        <v>Labels</v>
      </c>
      <c r="L56" t="s">
        <v>377</v>
      </c>
      <c r="M56" s="9" t="str">
        <f>PROPER(TRIM(raw_orders!M56))</f>
        <v>Same Day</v>
      </c>
      <c r="N56" s="11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s="9" t="str">
        <f>PROPER(TRIM(raw_orders!T56))</f>
        <v>Failed</v>
      </c>
      <c r="U56" s="9" t="str">
        <f>PROPER(TRIM(raw_orders!U56))</f>
        <v>Cancelled</v>
      </c>
      <c r="V56" s="11">
        <f t="shared" si="0"/>
        <v>3</v>
      </c>
      <c r="W56" s="11">
        <f t="shared" si="3"/>
        <v>0.1</v>
      </c>
      <c r="X56" s="11">
        <f t="shared" si="4"/>
        <v>3415.4639999999999</v>
      </c>
      <c r="Y56" s="11">
        <f t="shared" si="5"/>
        <v>1422.2339999999999</v>
      </c>
      <c r="Z56" s="11">
        <f t="shared" si="6"/>
        <v>0.4164101861416194</v>
      </c>
      <c r="AA56" s="11" t="str">
        <f t="shared" si="7"/>
        <v>May</v>
      </c>
      <c r="AB56" s="11">
        <f t="shared" si="8"/>
        <v>2025</v>
      </c>
      <c r="AC56" s="11" t="str">
        <f t="shared" si="9"/>
        <v>Clean</v>
      </c>
      <c r="AD56" s="33" t="str">
        <f t="shared" si="1"/>
        <v>ORD-2025-100554580745810CUST-9039Arjun BoseCorporateSouthTamil NaduChennaiOffice SuppliesLabelsPro Labels 957Same Day8474.370.13415.461993.231422.23FailedCancelled3</v>
      </c>
      <c r="AE56" s="56" t="str">
        <f t="shared" si="2"/>
        <v>OK</v>
      </c>
      <c r="AF56" s="33" t="str">
        <f t="shared" si="10"/>
        <v/>
      </c>
      <c r="AG56" s="33" t="str">
        <f t="shared" si="11"/>
        <v/>
      </c>
      <c r="AH56" s="55" t="str">
        <f t="shared" si="12"/>
        <v/>
      </c>
      <c r="AI56" s="53" t="str">
        <f t="shared" si="13"/>
        <v>Match</v>
      </c>
      <c r="AJ56" s="53" t="str">
        <f t="shared" si="14"/>
        <v>Match</v>
      </c>
      <c r="AK56" s="33" t="str">
        <f>PROPER(TRIM(raw_orders!G56))</f>
        <v>South</v>
      </c>
      <c r="AL56" s="33" t="str">
        <f>PROPER(TRIM(raw_orders!M56))</f>
        <v>Same Day</v>
      </c>
    </row>
    <row r="57" spans="1:38">
      <c r="A57" t="s">
        <v>378</v>
      </c>
      <c r="B57" s="10">
        <v>45664</v>
      </c>
      <c r="C57" s="10">
        <v>45723</v>
      </c>
      <c r="D57" t="s">
        <v>381</v>
      </c>
      <c r="E57" s="34" t="str">
        <f>PROPER(TRIM(raw_orders!E57))</f>
        <v>Mira Das</v>
      </c>
      <c r="F57" s="34" t="str">
        <f>PROPER(TRIM(raw_orders!F57))</f>
        <v>Small Business</v>
      </c>
      <c r="G57" s="34" t="str">
        <f>PROPER(TRIM(raw_orders!G57))</f>
        <v>South</v>
      </c>
      <c r="H57" s="34" t="str">
        <f>PROPER(TRIM(raw_orders!H57))</f>
        <v>Andhra Pradesh</v>
      </c>
      <c r="I57" s="34" t="str">
        <f>PROPER(TRIM(raw_orders!I57))</f>
        <v>Vijayawada</v>
      </c>
      <c r="J57" s="34" t="str">
        <f>PROPER(TRIM(raw_orders!J57))</f>
        <v>Technology</v>
      </c>
      <c r="K57" s="34" t="str">
        <f>PROPER(TRIM(raw_orders!K57))</f>
        <v>Machines</v>
      </c>
      <c r="L57" t="s">
        <v>383</v>
      </c>
      <c r="M57" s="9" t="str">
        <f>PROPER(TRIM(raw_orders!M57))</f>
        <v>Same Day</v>
      </c>
      <c r="N57" s="11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s="9" t="str">
        <f>PROPER(TRIM(raw_orders!T57))</f>
        <v>Paid</v>
      </c>
      <c r="U57" s="9" t="str">
        <f>PROPER(TRIM(raw_orders!U57))</f>
        <v>Completed</v>
      </c>
      <c r="V57" s="11">
        <f t="shared" si="0"/>
        <v>59</v>
      </c>
      <c r="W57" s="11">
        <f t="shared" si="3"/>
        <v>0.25</v>
      </c>
      <c r="X57" s="11">
        <f t="shared" si="4"/>
        <v>3411.54</v>
      </c>
      <c r="Y57" s="11">
        <f t="shared" si="5"/>
        <v>608.40999999999985</v>
      </c>
      <c r="Z57" s="11">
        <f t="shared" si="6"/>
        <v>0.17833881472883209</v>
      </c>
      <c r="AA57" s="11" t="str">
        <f t="shared" si="7"/>
        <v>January</v>
      </c>
      <c r="AB57" s="11">
        <f t="shared" si="8"/>
        <v>2025</v>
      </c>
      <c r="AC57" s="11" t="str">
        <f t="shared" si="9"/>
        <v>Clean</v>
      </c>
      <c r="AD57" s="33" t="str">
        <f t="shared" si="1"/>
        <v>ORD-2025-100564566445723CUST-9821Mira DasSmall BusinessSouthAndhra PradeshVijayawadaTechnologyMachinesClassic Machines 310Same Day31516.240.253411.542803.13608.41PaidCompleted59</v>
      </c>
      <c r="AE57" s="56" t="str">
        <f t="shared" si="2"/>
        <v>OK</v>
      </c>
      <c r="AF57" s="33" t="str">
        <f t="shared" si="10"/>
        <v/>
      </c>
      <c r="AG57" s="33" t="str">
        <f t="shared" si="11"/>
        <v/>
      </c>
      <c r="AH57" s="55" t="str">
        <f t="shared" si="12"/>
        <v/>
      </c>
      <c r="AI57" s="53" t="str">
        <f t="shared" si="13"/>
        <v>Match</v>
      </c>
      <c r="AJ57" s="53" t="str">
        <f t="shared" si="14"/>
        <v>Match</v>
      </c>
      <c r="AK57" s="33" t="str">
        <f>PROPER(TRIM(raw_orders!G57))</f>
        <v>South</v>
      </c>
      <c r="AL57" s="33" t="str">
        <f>PROPER(TRIM(raw_orders!M57))</f>
        <v>Same Day</v>
      </c>
    </row>
    <row r="58" spans="1:38">
      <c r="A58" t="s">
        <v>384</v>
      </c>
      <c r="B58" s="10">
        <v>45662</v>
      </c>
      <c r="C58" s="10">
        <v>45809</v>
      </c>
      <c r="D58" t="s">
        <v>387</v>
      </c>
      <c r="E58" s="34" t="str">
        <f>PROPER(TRIM(raw_orders!E58))</f>
        <v>Karan Malhotra</v>
      </c>
      <c r="F58" s="34" t="str">
        <f>PROPER(TRIM(raw_orders!F58))</f>
        <v>Consumer</v>
      </c>
      <c r="G58" s="34" t="str">
        <f>PROPER(TRIM(raw_orders!G58))</f>
        <v>South</v>
      </c>
      <c r="H58" s="34" t="str">
        <f>PROPER(TRIM(raw_orders!H58))</f>
        <v>Karnataka</v>
      </c>
      <c r="I58" s="34" t="str">
        <f>PROPER(TRIM(raw_orders!I58))</f>
        <v>Bengaluru</v>
      </c>
      <c r="J58" s="34" t="str">
        <f>PROPER(TRIM(raw_orders!J58))</f>
        <v>Office Supplies</v>
      </c>
      <c r="K58" s="34" t="str">
        <f>PROPER(TRIM(raw_orders!K58))</f>
        <v>Binders</v>
      </c>
      <c r="L58" t="s">
        <v>388</v>
      </c>
      <c r="M58" s="9" t="str">
        <f>PROPER(TRIM(raw_orders!M58))</f>
        <v>Second Class</v>
      </c>
      <c r="N58" s="11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s="9" t="str">
        <f>PROPER(TRIM(raw_orders!T58))</f>
        <v>Refunded</v>
      </c>
      <c r="U58" s="9" t="str">
        <f>PROPER(TRIM(raw_orders!U58))</f>
        <v>Cancelled</v>
      </c>
      <c r="V58" s="11">
        <f t="shared" si="0"/>
        <v>147</v>
      </c>
      <c r="W58" s="11">
        <f t="shared" si="3"/>
        <v>0</v>
      </c>
      <c r="X58" s="11">
        <f t="shared" si="4"/>
        <v>9466.83</v>
      </c>
      <c r="Y58" s="11">
        <f t="shared" si="5"/>
        <v>2909</v>
      </c>
      <c r="Z58" s="11">
        <f t="shared" si="6"/>
        <v>0.30728343067320318</v>
      </c>
      <c r="AA58" s="11" t="str">
        <f t="shared" si="7"/>
        <v>January</v>
      </c>
      <c r="AB58" s="11">
        <f t="shared" si="8"/>
        <v>2025</v>
      </c>
      <c r="AC58" s="11" t="str">
        <f t="shared" si="9"/>
        <v>Clean</v>
      </c>
      <c r="AD58" s="33" t="str">
        <f t="shared" si="1"/>
        <v>ORD-2025-100574566245809CUST-8701Karan MalhotraConsumerSouthKarnatakaBengaluruOffice SuppliesBindersSmart Binders 393Second Class33155.6109466.836557.832909RefundedCancelled147</v>
      </c>
      <c r="AE58" s="56" t="str">
        <f t="shared" si="2"/>
        <v>OK</v>
      </c>
      <c r="AF58" s="33" t="str">
        <f t="shared" si="10"/>
        <v/>
      </c>
      <c r="AG58" s="33" t="str">
        <f t="shared" si="11"/>
        <v/>
      </c>
      <c r="AH58" s="55" t="str">
        <f t="shared" si="12"/>
        <v/>
      </c>
      <c r="AI58" s="53" t="str">
        <f t="shared" si="13"/>
        <v>Match</v>
      </c>
      <c r="AJ58" s="53" t="str">
        <f t="shared" si="14"/>
        <v>Match</v>
      </c>
      <c r="AK58" s="33" t="str">
        <f>PROPER(TRIM(raw_orders!G58))</f>
        <v>South</v>
      </c>
      <c r="AL58" s="33" t="str">
        <f>PROPER(TRIM(raw_orders!M58))</f>
        <v>Second Class</v>
      </c>
    </row>
    <row r="59" spans="1:38">
      <c r="A59" t="s">
        <v>389</v>
      </c>
      <c r="B59" s="10">
        <v>45329</v>
      </c>
      <c r="C59" s="10">
        <v>45337</v>
      </c>
      <c r="D59" t="s">
        <v>392</v>
      </c>
      <c r="E59" s="34" t="str">
        <f>PROPER(TRIM(raw_orders!E59))</f>
        <v>Priya Menon</v>
      </c>
      <c r="F59" s="34" t="str">
        <f>PROPER(TRIM(raw_orders!F59))</f>
        <v>Consumer</v>
      </c>
      <c r="G59" s="34" t="str">
        <f>PROPER(TRIM(raw_orders!G59))</f>
        <v>West</v>
      </c>
      <c r="H59" s="34" t="str">
        <f>PROPER(TRIM(raw_orders!H59))</f>
        <v>Goa</v>
      </c>
      <c r="I59" s="34" t="str">
        <f>PROPER(TRIM(raw_orders!I59))</f>
        <v>Panaji</v>
      </c>
      <c r="J59" s="34" t="str">
        <f>PROPER(TRIM(raw_orders!J59))</f>
        <v>Furniture</v>
      </c>
      <c r="K59" s="34" t="str">
        <f>PROPER(TRIM(raw_orders!K59))</f>
        <v>Chairs</v>
      </c>
      <c r="L59" t="s">
        <v>393</v>
      </c>
      <c r="M59" s="9" t="str">
        <f>PROPER(TRIM(raw_orders!M59))</f>
        <v>Same Day</v>
      </c>
      <c r="N59" s="11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s="9" t="str">
        <f>PROPER(TRIM(raw_orders!T59))</f>
        <v>Paid</v>
      </c>
      <c r="U59" s="9" t="str">
        <f>PROPER(TRIM(raw_orders!U59))</f>
        <v>Completed</v>
      </c>
      <c r="V59" s="11">
        <f t="shared" si="0"/>
        <v>8</v>
      </c>
      <c r="W59" s="11">
        <f t="shared" si="3"/>
        <v>0</v>
      </c>
      <c r="X59" s="11">
        <f t="shared" si="4"/>
        <v>1279.3499999999999</v>
      </c>
      <c r="Y59" s="11">
        <f t="shared" si="5"/>
        <v>187.80999999999995</v>
      </c>
      <c r="Z59" s="11">
        <f t="shared" si="6"/>
        <v>0.14680110993864068</v>
      </c>
      <c r="AA59" s="11" t="str">
        <f t="shared" si="7"/>
        <v>February</v>
      </c>
      <c r="AB59" s="11">
        <f t="shared" si="8"/>
        <v>2024</v>
      </c>
      <c r="AC59" s="11" t="str">
        <f t="shared" si="9"/>
        <v>Clean</v>
      </c>
      <c r="AD59" s="33" t="str">
        <f t="shared" si="1"/>
        <v>ORD-2024-100584532945337CUST-9941Priya MenonConsumerWestGoaPanajiFurnitureChairsMax Chairs 813Same Day5255.8701279.351091.54187.81PaidCompleted8</v>
      </c>
      <c r="AE59" s="56" t="str">
        <f t="shared" si="2"/>
        <v>OK</v>
      </c>
      <c r="AF59" s="33" t="str">
        <f t="shared" si="10"/>
        <v/>
      </c>
      <c r="AG59" s="33" t="str">
        <f t="shared" si="11"/>
        <v/>
      </c>
      <c r="AH59" s="55" t="str">
        <f t="shared" si="12"/>
        <v/>
      </c>
      <c r="AI59" s="53" t="str">
        <f t="shared" si="13"/>
        <v>Match</v>
      </c>
      <c r="AJ59" s="53" t="str">
        <f t="shared" si="14"/>
        <v>Match</v>
      </c>
      <c r="AK59" s="33" t="str">
        <f>PROPER(TRIM(raw_orders!G59))</f>
        <v>West</v>
      </c>
      <c r="AL59" s="33" t="str">
        <f>PROPER(TRIM(raw_orders!M59))</f>
        <v>Same Day</v>
      </c>
    </row>
    <row r="60" spans="1:38">
      <c r="A60" t="s">
        <v>394</v>
      </c>
      <c r="B60" s="10">
        <v>45536</v>
      </c>
      <c r="C60" s="10">
        <v>45542</v>
      </c>
      <c r="D60" t="s">
        <v>397</v>
      </c>
      <c r="E60" s="34" t="str">
        <f>PROPER(TRIM(raw_orders!E60))</f>
        <v>Isha Nair</v>
      </c>
      <c r="F60" s="34" t="str">
        <f>PROPER(TRIM(raw_orders!F60))</f>
        <v>Home Office</v>
      </c>
      <c r="G60" s="34" t="str">
        <f>PROPER(TRIM(raw_orders!G60))</f>
        <v>North</v>
      </c>
      <c r="H60" s="34" t="str">
        <f>PROPER(TRIM(raw_orders!H60))</f>
        <v>Rajasthan</v>
      </c>
      <c r="I60" s="34" t="str">
        <f>PROPER(TRIM(raw_orders!I60))</f>
        <v>Jaipur</v>
      </c>
      <c r="J60" s="34" t="str">
        <f>PROPER(TRIM(raw_orders!J60))</f>
        <v>Office Supplies</v>
      </c>
      <c r="K60" s="34" t="str">
        <f>PROPER(TRIM(raw_orders!K60))</f>
        <v>Storage</v>
      </c>
      <c r="L60" t="s">
        <v>398</v>
      </c>
      <c r="M60" s="9" t="s">
        <v>4153</v>
      </c>
      <c r="N60" s="11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s="9" t="str">
        <f>PROPER(TRIM(raw_orders!T60))</f>
        <v>Pending</v>
      </c>
      <c r="U60" s="9" t="str">
        <f>PROPER(TRIM(raw_orders!U60))</f>
        <v>Returned</v>
      </c>
      <c r="V60" s="11">
        <f t="shared" si="0"/>
        <v>6</v>
      </c>
      <c r="W60" s="11">
        <f t="shared" si="3"/>
        <v>0.1</v>
      </c>
      <c r="X60" s="11">
        <f t="shared" si="4"/>
        <v>11254.788</v>
      </c>
      <c r="Y60" s="11">
        <f t="shared" si="5"/>
        <v>4676.7280000000001</v>
      </c>
      <c r="Z60" s="11">
        <f t="shared" si="6"/>
        <v>0.41553230500654476</v>
      </c>
      <c r="AA60" s="11" t="str">
        <f t="shared" si="7"/>
        <v>September</v>
      </c>
      <c r="AB60" s="11">
        <f t="shared" si="8"/>
        <v>2024</v>
      </c>
      <c r="AC60" s="11" t="str">
        <f t="shared" si="9"/>
        <v>Warning</v>
      </c>
      <c r="AD60" s="33" t="str">
        <f t="shared" si="1"/>
        <v>ORD-2024-100594553645542CUST-3983Isha NairHome OfficeNorthRajasthanJaipurOffice SuppliesStorageBasic Storage 872Unknown91389.480.111254.796578.064676.73PendingReturned6</v>
      </c>
      <c r="AE60" s="56" t="str">
        <f t="shared" si="2"/>
        <v>OK</v>
      </c>
      <c r="AF60" s="33" t="str">
        <f t="shared" si="10"/>
        <v/>
      </c>
      <c r="AG60" s="33" t="str">
        <f t="shared" si="11"/>
        <v/>
      </c>
      <c r="AH60" s="55" t="str">
        <f t="shared" si="12"/>
        <v/>
      </c>
      <c r="AI60" s="53" t="str">
        <f t="shared" si="13"/>
        <v>Match</v>
      </c>
      <c r="AJ60" s="53" t="str">
        <f t="shared" si="14"/>
        <v>Match</v>
      </c>
      <c r="AK60" s="33" t="str">
        <f>PROPER(TRIM(raw_orders!G60))</f>
        <v>North</v>
      </c>
      <c r="AL60" s="33" t="str">
        <f>PROPER(TRIM(raw_orders!M60))</f>
        <v/>
      </c>
    </row>
    <row r="61" spans="1:38">
      <c r="A61" t="s">
        <v>399</v>
      </c>
      <c r="B61" s="10">
        <v>45493</v>
      </c>
      <c r="C61" s="10">
        <v>45498</v>
      </c>
      <c r="D61" t="s">
        <v>402</v>
      </c>
      <c r="E61" s="34" t="str">
        <f>PROPER(TRIM(raw_orders!E61))</f>
        <v>Priya Menon</v>
      </c>
      <c r="F61" s="34" t="str">
        <f>PROPER(TRIM(raw_orders!F61))</f>
        <v>Corporate</v>
      </c>
      <c r="G61" s="34" t="str">
        <f>PROPER(TRIM(raw_orders!G61))</f>
        <v>East</v>
      </c>
      <c r="H61" s="34" t="str">
        <f>PROPER(TRIM(raw_orders!H61))</f>
        <v>Assam</v>
      </c>
      <c r="I61" s="34" t="str">
        <f>PROPER(TRIM(raw_orders!I61))</f>
        <v>Guwahati</v>
      </c>
      <c r="J61" s="34" t="str">
        <f>PROPER(TRIM(raw_orders!J61))</f>
        <v>Office Supplies</v>
      </c>
      <c r="K61" s="34" t="str">
        <f>PROPER(TRIM(raw_orders!K61))</f>
        <v>Labels</v>
      </c>
      <c r="L61" t="s">
        <v>403</v>
      </c>
      <c r="M61" s="9" t="str">
        <f>PROPER(TRIM(raw_orders!M61))</f>
        <v>Same Day</v>
      </c>
      <c r="N61" s="1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s="9" t="str">
        <f>PROPER(TRIM(raw_orders!T61))</f>
        <v>Paid</v>
      </c>
      <c r="U61" s="9" t="str">
        <f>PROPER(TRIM(raw_orders!U61))</f>
        <v>Cancelled</v>
      </c>
      <c r="V61" s="11">
        <f t="shared" si="0"/>
        <v>5</v>
      </c>
      <c r="W61" s="11">
        <f t="shared" si="3"/>
        <v>0.2</v>
      </c>
      <c r="X61" s="11">
        <f t="shared" si="4"/>
        <v>16535.400000000001</v>
      </c>
      <c r="Y61" s="11">
        <f t="shared" si="5"/>
        <v>3545.1900000000023</v>
      </c>
      <c r="Z61" s="11">
        <f t="shared" si="6"/>
        <v>0.21440001451431487</v>
      </c>
      <c r="AA61" s="11" t="str">
        <f t="shared" si="7"/>
        <v>July</v>
      </c>
      <c r="AB61" s="11">
        <f t="shared" si="8"/>
        <v>2024</v>
      </c>
      <c r="AC61" s="11" t="str">
        <f t="shared" si="9"/>
        <v>Clean</v>
      </c>
      <c r="AD61" s="33" t="str">
        <f t="shared" si="1"/>
        <v>ORD-2024-100604549345498CUST-2418Priya MenonCorporateEastAssamGuwahatiOffice SuppliesLabelsSmart Labels 655Same Day54133.850.216535.412990.213545.19PaidCancelled5</v>
      </c>
      <c r="AE61" s="56" t="str">
        <f t="shared" si="2"/>
        <v>OK</v>
      </c>
      <c r="AF61" s="33" t="str">
        <f t="shared" si="10"/>
        <v/>
      </c>
      <c r="AG61" s="33" t="str">
        <f t="shared" si="11"/>
        <v/>
      </c>
      <c r="AH61" s="55" t="str">
        <f t="shared" si="12"/>
        <v/>
      </c>
      <c r="AI61" s="53" t="str">
        <f t="shared" si="13"/>
        <v>Match</v>
      </c>
      <c r="AJ61" s="53" t="str">
        <f t="shared" si="14"/>
        <v>Match</v>
      </c>
      <c r="AK61" s="33" t="str">
        <f>PROPER(TRIM(raw_orders!G61))</f>
        <v>East</v>
      </c>
      <c r="AL61" s="33" t="str">
        <f>PROPER(TRIM(raw_orders!M61))</f>
        <v>Same Day</v>
      </c>
    </row>
    <row r="62" spans="1:38">
      <c r="A62" t="s">
        <v>404</v>
      </c>
      <c r="B62" s="10">
        <v>45486</v>
      </c>
      <c r="C62" s="10">
        <v>45492</v>
      </c>
      <c r="D62" t="s">
        <v>407</v>
      </c>
      <c r="E62" s="34" t="str">
        <f>PROPER(TRIM(raw_orders!E62))</f>
        <v>Ananya Rao</v>
      </c>
      <c r="F62" s="34" t="str">
        <f>PROPER(TRIM(raw_orders!F62))</f>
        <v>Corporate</v>
      </c>
      <c r="G62" s="34" t="str">
        <f>PROPER(TRIM(raw_orders!G62))</f>
        <v>East</v>
      </c>
      <c r="H62" s="34" t="str">
        <f>PROPER(TRIM(raw_orders!H62))</f>
        <v>Assam</v>
      </c>
      <c r="I62" s="34" t="str">
        <f>PROPER(TRIM(raw_orders!I62))</f>
        <v>Guwahati</v>
      </c>
      <c r="J62" s="34" t="str">
        <f>PROPER(TRIM(raw_orders!J62))</f>
        <v>Office Supplies</v>
      </c>
      <c r="K62" s="34" t="str">
        <f>PROPER(TRIM(raw_orders!K62))</f>
        <v>Labels</v>
      </c>
      <c r="L62" t="s">
        <v>408</v>
      </c>
      <c r="M62" s="9" t="str">
        <f>PROPER(TRIM(raw_orders!M62))</f>
        <v>Same Day</v>
      </c>
      <c r="N62" s="11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s="9" t="str">
        <f>PROPER(TRIM(raw_orders!T62))</f>
        <v>Refunded</v>
      </c>
      <c r="U62" s="9" t="str">
        <f>PROPER(TRIM(raw_orders!U62))</f>
        <v>Cancelled</v>
      </c>
      <c r="V62" s="11">
        <f t="shared" si="0"/>
        <v>6</v>
      </c>
      <c r="W62" s="11">
        <f t="shared" si="3"/>
        <v>0.2</v>
      </c>
      <c r="X62" s="11">
        <f t="shared" si="4"/>
        <v>661.82400000000007</v>
      </c>
      <c r="Y62" s="11">
        <f t="shared" si="5"/>
        <v>180.35400000000004</v>
      </c>
      <c r="Z62" s="11">
        <f t="shared" si="6"/>
        <v>0.27251051639106472</v>
      </c>
      <c r="AA62" s="11" t="str">
        <f t="shared" si="7"/>
        <v>July</v>
      </c>
      <c r="AB62" s="11">
        <f t="shared" si="8"/>
        <v>2024</v>
      </c>
      <c r="AC62" s="11" t="str">
        <f t="shared" si="9"/>
        <v>Clean</v>
      </c>
      <c r="AD62" s="33" t="str">
        <f t="shared" si="1"/>
        <v>ORD-2024-100614548645492CUST-2892Ananya RaoCorporateEastAssamGuwahatiOffice SuppliesLabelsEco Labels 210Same Day3275.760.2661.82481.47180.35RefundedCancelled6</v>
      </c>
      <c r="AE62" s="56" t="str">
        <f t="shared" si="2"/>
        <v>OK</v>
      </c>
      <c r="AF62" s="33" t="str">
        <f t="shared" si="10"/>
        <v/>
      </c>
      <c r="AG62" s="33" t="str">
        <f t="shared" si="11"/>
        <v/>
      </c>
      <c r="AH62" s="55" t="str">
        <f t="shared" si="12"/>
        <v/>
      </c>
      <c r="AI62" s="53" t="str">
        <f t="shared" si="13"/>
        <v>Match</v>
      </c>
      <c r="AJ62" s="53" t="str">
        <f t="shared" si="14"/>
        <v>Match</v>
      </c>
      <c r="AK62" s="33" t="str">
        <f>PROPER(TRIM(raw_orders!G62))</f>
        <v>East</v>
      </c>
      <c r="AL62" s="33" t="str">
        <f>PROPER(TRIM(raw_orders!M62))</f>
        <v>Same Day</v>
      </c>
    </row>
    <row r="63" spans="1:38">
      <c r="A63" t="s">
        <v>409</v>
      </c>
      <c r="B63" s="10">
        <v>45398</v>
      </c>
      <c r="C63" s="10">
        <v>45398</v>
      </c>
      <c r="D63" t="s">
        <v>412</v>
      </c>
      <c r="E63" s="34" t="str">
        <f>PROPER(TRIM(raw_orders!E63))</f>
        <v>Vikram Iyer</v>
      </c>
      <c r="F63" s="34" t="str">
        <f>PROPER(TRIM(raw_orders!F63))</f>
        <v>Home Office</v>
      </c>
      <c r="G63" s="34" t="str">
        <f>PROPER(TRIM(raw_orders!G63))</f>
        <v>East</v>
      </c>
      <c r="H63" s="34" t="str">
        <f>PROPER(TRIM(raw_orders!H63))</f>
        <v>Bihar</v>
      </c>
      <c r="I63" s="34" t="str">
        <f>PROPER(TRIM(raw_orders!I63))</f>
        <v>Patna</v>
      </c>
      <c r="J63" s="34" t="str">
        <f>PROPER(TRIM(raw_orders!J63))</f>
        <v>Furniture</v>
      </c>
      <c r="K63" s="34" t="str">
        <f>PROPER(TRIM(raw_orders!K63))</f>
        <v>Bookcases</v>
      </c>
      <c r="L63" t="s">
        <v>413</v>
      </c>
      <c r="M63" s="9" t="str">
        <f>PROPER(TRIM(raw_orders!M63))</f>
        <v>Standard Class</v>
      </c>
      <c r="N63" s="11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s="9" t="str">
        <f>PROPER(TRIM(raw_orders!T63))</f>
        <v>Paid</v>
      </c>
      <c r="U63" s="9" t="str">
        <f>PROPER(TRIM(raw_orders!U63))</f>
        <v>Completed</v>
      </c>
      <c r="V63" s="11">
        <f t="shared" si="0"/>
        <v>0</v>
      </c>
      <c r="W63" s="11">
        <f t="shared" si="3"/>
        <v>0</v>
      </c>
      <c r="X63" s="11">
        <f t="shared" si="4"/>
        <v>949.59</v>
      </c>
      <c r="Y63" s="11">
        <f t="shared" si="5"/>
        <v>198.34000000000003</v>
      </c>
      <c r="Z63" s="11">
        <f t="shared" si="6"/>
        <v>0.20886909087079689</v>
      </c>
      <c r="AA63" s="11" t="str">
        <f t="shared" si="7"/>
        <v>April</v>
      </c>
      <c r="AB63" s="11">
        <f t="shared" si="8"/>
        <v>2024</v>
      </c>
      <c r="AC63" s="11" t="str">
        <f t="shared" si="9"/>
        <v>Clean</v>
      </c>
      <c r="AD63" s="33" t="str">
        <f t="shared" si="1"/>
        <v>ORD-2024-100624539845398CUST-7008Vikram IyerHome OfficeEastBiharPatnaFurnitureBookcasesClassic Bookcases 296Standard Class1949.590949.59751.25198.34PaidCompleted0</v>
      </c>
      <c r="AE63" s="56" t="str">
        <f t="shared" si="2"/>
        <v>OK</v>
      </c>
      <c r="AF63" s="33" t="str">
        <f t="shared" si="10"/>
        <v/>
      </c>
      <c r="AG63" s="33" t="str">
        <f t="shared" si="11"/>
        <v/>
      </c>
      <c r="AH63" s="55" t="str">
        <f t="shared" ref="AH63:AH65" si="17">IF(V63&lt;0,"Invalid Shipping Record","")</f>
        <v/>
      </c>
      <c r="AI63" s="53" t="str">
        <f t="shared" si="13"/>
        <v>Match</v>
      </c>
      <c r="AJ63" s="53" t="str">
        <f t="shared" si="14"/>
        <v>Match</v>
      </c>
      <c r="AK63" s="33" t="str">
        <f>PROPER(TRIM(raw_orders!G63))</f>
        <v>East</v>
      </c>
      <c r="AL63" s="33" t="str">
        <f>PROPER(TRIM(raw_orders!M63))</f>
        <v>Standard Class</v>
      </c>
    </row>
    <row r="64" spans="1:38" ht="41.4">
      <c r="A64" t="s">
        <v>414</v>
      </c>
      <c r="B64" s="10">
        <v>45595</v>
      </c>
      <c r="C64" s="10">
        <v>45333</v>
      </c>
      <c r="D64" t="s">
        <v>417</v>
      </c>
      <c r="E64" s="34" t="str">
        <f>PROPER(TRIM(raw_orders!E64))</f>
        <v>Sneha Kapoor</v>
      </c>
      <c r="F64" s="34" t="str">
        <f>PROPER(TRIM(raw_orders!F64))</f>
        <v>Home Office</v>
      </c>
      <c r="G64" s="34" t="str">
        <f>PROPER(TRIM(raw_orders!G64))</f>
        <v>North</v>
      </c>
      <c r="H64" s="34" t="str">
        <f>PROPER(TRIM(raw_orders!H64))</f>
        <v>Rajasthan</v>
      </c>
      <c r="I64" s="34" t="str">
        <f>PROPER(TRIM(raw_orders!I64))</f>
        <v>Jaipur</v>
      </c>
      <c r="J64" s="34" t="str">
        <f>PROPER(TRIM(raw_orders!J64))</f>
        <v>Technology</v>
      </c>
      <c r="K64" s="34" t="str">
        <f>PROPER(TRIM(raw_orders!K64))</f>
        <v>Phones</v>
      </c>
      <c r="L64" t="s">
        <v>418</v>
      </c>
      <c r="M64" s="9" t="str">
        <f>PROPER(TRIM(raw_orders!M64))</f>
        <v>Standard Class</v>
      </c>
      <c r="N64" s="11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s="9" t="str">
        <f>PROPER(TRIM(raw_orders!T64))</f>
        <v>Paid</v>
      </c>
      <c r="U64" s="9" t="str">
        <f>PROPER(TRIM(raw_orders!U64))</f>
        <v>Completed</v>
      </c>
      <c r="V64" s="11">
        <f t="shared" si="0"/>
        <v>-262</v>
      </c>
      <c r="W64" s="11">
        <f t="shared" si="3"/>
        <v>0.2</v>
      </c>
      <c r="X64" s="11">
        <f t="shared" si="4"/>
        <v>21904.488000000001</v>
      </c>
      <c r="Y64" s="11">
        <f t="shared" si="5"/>
        <v>8333.9380000000019</v>
      </c>
      <c r="Z64" s="11">
        <f t="shared" si="6"/>
        <v>0.38046714445003244</v>
      </c>
      <c r="AA64" s="11" t="str">
        <f t="shared" si="7"/>
        <v>October</v>
      </c>
      <c r="AB64" s="11">
        <f t="shared" si="8"/>
        <v>2024</v>
      </c>
      <c r="AC64" s="11" t="str">
        <f t="shared" si="9"/>
        <v>Invalid</v>
      </c>
      <c r="AD64" s="33" t="str">
        <f t="shared" si="1"/>
        <v>ORD-2024-100634559545333CUST-4900Sneha KapoorHome OfficeNorthRajasthanJaipurTechnologyPhonesBasic Phones 230Standard Class93042.290.221904.4913570.558333.94PaidCompleted-262</v>
      </c>
      <c r="AE64" s="56" t="str">
        <f t="shared" si="2"/>
        <v>OK</v>
      </c>
      <c r="AF64" s="33" t="str">
        <f t="shared" si="10"/>
        <v/>
      </c>
      <c r="AG64" s="33" t="str">
        <f t="shared" si="11"/>
        <v/>
      </c>
      <c r="AH64" s="55" t="str">
        <f t="shared" si="17"/>
        <v>Invalid Shipping Record</v>
      </c>
      <c r="AI64" s="53" t="str">
        <f t="shared" si="13"/>
        <v>Match</v>
      </c>
      <c r="AJ64" s="53" t="str">
        <f t="shared" si="14"/>
        <v>Match</v>
      </c>
      <c r="AK64" s="33" t="str">
        <f>PROPER(TRIM(raw_orders!G64))</f>
        <v>North</v>
      </c>
      <c r="AL64" s="33" t="str">
        <f>PROPER(TRIM(raw_orders!M64))</f>
        <v>Standard Class</v>
      </c>
    </row>
    <row r="65" spans="1:38" s="68" customFormat="1" ht="41.4">
      <c r="A65" s="68" t="s">
        <v>419</v>
      </c>
      <c r="B65" s="69">
        <v>45316</v>
      </c>
      <c r="C65" s="69">
        <v>45293</v>
      </c>
      <c r="D65" s="68" t="s">
        <v>422</v>
      </c>
      <c r="E65" s="64" t="str">
        <f>PROPER(TRIM(raw_orders!E65))</f>
        <v>Sneha Kapoor</v>
      </c>
      <c r="F65" s="64" t="str">
        <f>PROPER(TRIM(raw_orders!F65))</f>
        <v>Home Office</v>
      </c>
      <c r="G65" s="64" t="str">
        <f>PROPER(TRIM(raw_orders!G65))</f>
        <v>North</v>
      </c>
      <c r="H65" s="64" t="str">
        <f>PROPER(TRIM(raw_orders!H65))</f>
        <v>Haryana</v>
      </c>
      <c r="I65" s="64" t="str">
        <f>PROPER(TRIM(raw_orders!I65))</f>
        <v>Gurugram</v>
      </c>
      <c r="J65" s="64" t="str">
        <f>PROPER(TRIM(raw_orders!J65))</f>
        <v>Office Supplies</v>
      </c>
      <c r="K65" s="64" t="str">
        <f>PROPER(TRIM(raw_orders!K65))</f>
        <v>Binders</v>
      </c>
      <c r="L65" s="68" t="s">
        <v>423</v>
      </c>
      <c r="M65" s="68" t="str">
        <f>PROPER(TRIM(raw_orders!M65))</f>
        <v>Same Day</v>
      </c>
      <c r="N65" s="64">
        <v>2</v>
      </c>
      <c r="O65" s="68">
        <v>2832.77</v>
      </c>
      <c r="P65" s="68">
        <v>0.15</v>
      </c>
      <c r="Q65" s="68">
        <v>4815.71</v>
      </c>
      <c r="R65" s="68">
        <v>3027.75</v>
      </c>
      <c r="S65" s="68">
        <v>1917.47</v>
      </c>
      <c r="T65" s="68" t="str">
        <f>PROPER(TRIM(raw_orders!T65))</f>
        <v>Paid</v>
      </c>
      <c r="U65" s="68" t="str">
        <f>PROPER(TRIM(raw_orders!U65))</f>
        <v>Completed</v>
      </c>
      <c r="V65" s="64">
        <f t="shared" si="0"/>
        <v>-23</v>
      </c>
      <c r="W65" s="64">
        <f t="shared" si="3"/>
        <v>0.15</v>
      </c>
      <c r="X65" s="64">
        <f t="shared" si="4"/>
        <v>4815.7089999999998</v>
      </c>
      <c r="Y65" s="64">
        <f t="shared" si="5"/>
        <v>1787.9589999999998</v>
      </c>
      <c r="Z65" s="64">
        <f t="shared" si="6"/>
        <v>0.37127637903369992</v>
      </c>
      <c r="AA65" s="64" t="str">
        <f t="shared" si="7"/>
        <v>January</v>
      </c>
      <c r="AB65" s="64">
        <f t="shared" si="8"/>
        <v>2024</v>
      </c>
      <c r="AC65" s="64" t="str">
        <f t="shared" si="9"/>
        <v>Invalid</v>
      </c>
      <c r="AD65" s="70" t="str">
        <f t="shared" si="1"/>
        <v>ORD-2024-100644531645293CUST-5382Sneha KapoorHome OfficeNorthHaryanaGurugramOffice SuppliesBindersPro Binders 690Same Day22832.770.154815.713027.751917.47PaidCompleted-23</v>
      </c>
      <c r="AE65" s="67" t="str">
        <f t="shared" si="2"/>
        <v>OK</v>
      </c>
      <c r="AF65" s="70" t="str">
        <f t="shared" si="10"/>
        <v/>
      </c>
      <c r="AG65" s="70" t="str">
        <f t="shared" si="11"/>
        <v/>
      </c>
      <c r="AH65" s="71" t="str">
        <f t="shared" si="17"/>
        <v>Invalid Shipping Record</v>
      </c>
      <c r="AI65" s="66" t="str">
        <f t="shared" si="13"/>
        <v>Match</v>
      </c>
      <c r="AJ65" s="66" t="str">
        <f t="shared" si="14"/>
        <v>Mismatch</v>
      </c>
      <c r="AK65" s="70" t="str">
        <f>PROPER(TRIM(raw_orders!G65))</f>
        <v>North</v>
      </c>
      <c r="AL65" s="70" t="str">
        <f>PROPER(TRIM(raw_orders!M65))</f>
        <v>Same Day</v>
      </c>
    </row>
    <row r="66" spans="1:38">
      <c r="A66" t="s">
        <v>424</v>
      </c>
      <c r="B66" s="10">
        <v>45649</v>
      </c>
      <c r="C66" s="10">
        <v>45655</v>
      </c>
      <c r="D66" t="s">
        <v>427</v>
      </c>
      <c r="E66" s="34" t="str">
        <f>PROPER(TRIM(raw_orders!E66))</f>
        <v>Aarav Sharma</v>
      </c>
      <c r="F66" s="34" t="str">
        <f>PROPER(TRIM(raw_orders!F66))</f>
        <v>Corporate</v>
      </c>
      <c r="G66" s="34" t="str">
        <f>PROPER(TRIM(raw_orders!G66))</f>
        <v>East</v>
      </c>
      <c r="H66" s="34" t="str">
        <f>PROPER(TRIM(raw_orders!H66))</f>
        <v>Jharkhand</v>
      </c>
      <c r="I66" s="34" t="str">
        <f>PROPER(TRIM(raw_orders!I66))</f>
        <v>Ranchi</v>
      </c>
      <c r="J66" s="34" t="str">
        <f>PROPER(TRIM(raw_orders!J66))</f>
        <v>Office Supplies</v>
      </c>
      <c r="K66" s="34" t="str">
        <f>PROPER(TRIM(raw_orders!K66))</f>
        <v>Paper</v>
      </c>
      <c r="L66" t="s">
        <v>428</v>
      </c>
      <c r="M66" s="9" t="str">
        <f>PROPER(TRIM(raw_orders!M66))</f>
        <v>First Class</v>
      </c>
      <c r="N66" s="11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s="9" t="str">
        <f>PROPER(TRIM(raw_orders!T66))</f>
        <v>Refunded</v>
      </c>
      <c r="U66" s="9" t="str">
        <f>PROPER(TRIM(raw_orders!U66))</f>
        <v>Returned</v>
      </c>
      <c r="V66" s="11">
        <f t="shared" ref="V66:V129" si="18">C66-B66</f>
        <v>6</v>
      </c>
      <c r="W66" s="11">
        <f t="shared" si="3"/>
        <v>0</v>
      </c>
      <c r="X66" s="11">
        <f t="shared" si="4"/>
        <v>3134.8799999999997</v>
      </c>
      <c r="Y66" s="11">
        <f t="shared" si="5"/>
        <v>767.24999999999955</v>
      </c>
      <c r="Z66" s="11">
        <f t="shared" si="6"/>
        <v>0.24474621038125849</v>
      </c>
      <c r="AA66" s="11" t="str">
        <f t="shared" si="7"/>
        <v>December</v>
      </c>
      <c r="AB66" s="11">
        <f t="shared" si="8"/>
        <v>2024</v>
      </c>
      <c r="AC66" s="11" t="str">
        <f t="shared" si="9"/>
        <v>Clean</v>
      </c>
      <c r="AD66" s="33" t="str">
        <f t="shared" ref="AD66:AD129" si="19">A66&amp;B66&amp;C66&amp;D66&amp;E66&amp;F66&amp;G66&amp;H66&amp;I66&amp;J66&amp;K66&amp;L66&amp;M66&amp;N66&amp;O66&amp;P66&amp;Q66&amp;R66&amp;S66&amp;T66&amp;U66&amp;V66</f>
        <v>ORD-2024-100654564945655CUST-2749Aarav SharmaCorporateEastJharkhandRanchiOffice SuppliesPaperClassic Paper 458First Class7447.8403134.882367.63767.25RefundedReturned6</v>
      </c>
      <c r="AE66" s="56" t="str">
        <f t="shared" ref="AE66:AE129" si="20">IF(COUNTIF($A$2:$A$933,A66)=1,"OK",IF(COUNTIF($AD$2:$AD$933,AD66)&gt;1,"Exact Duplicate", "Review Required"))</f>
        <v>OK</v>
      </c>
      <c r="AF66" s="33" t="str">
        <f t="shared" si="10"/>
        <v/>
      </c>
      <c r="AG66" s="33" t="str">
        <f t="shared" si="11"/>
        <v/>
      </c>
      <c r="AH66" s="55" t="str">
        <f t="shared" si="12"/>
        <v/>
      </c>
      <c r="AI66" s="53" t="str">
        <f t="shared" si="13"/>
        <v>Match</v>
      </c>
      <c r="AJ66" s="53" t="str">
        <f t="shared" si="14"/>
        <v>Match</v>
      </c>
      <c r="AK66" s="33" t="str">
        <f>PROPER(TRIM(raw_orders!G66))</f>
        <v>East</v>
      </c>
      <c r="AL66" s="33" t="str">
        <f>PROPER(TRIM(raw_orders!M66))</f>
        <v>First Class</v>
      </c>
    </row>
    <row r="67" spans="1:38">
      <c r="A67" t="s">
        <v>429</v>
      </c>
      <c r="B67" s="10">
        <v>45404</v>
      </c>
      <c r="C67" s="10">
        <v>45409</v>
      </c>
      <c r="D67" t="s">
        <v>432</v>
      </c>
      <c r="E67" s="34" t="str">
        <f>PROPER(TRIM(raw_orders!E67))</f>
        <v>Mira Das</v>
      </c>
      <c r="F67" s="34" t="str">
        <f>PROPER(TRIM(raw_orders!F67))</f>
        <v>Home Office</v>
      </c>
      <c r="G67" s="34" t="str">
        <f>PROPER(TRIM(raw_orders!G67))</f>
        <v>West</v>
      </c>
      <c r="H67" s="34" t="str">
        <f>PROPER(TRIM(raw_orders!H67))</f>
        <v>Maharashtra</v>
      </c>
      <c r="I67" s="34" t="str">
        <f>PROPER(TRIM(raw_orders!I67))</f>
        <v>Mumbai</v>
      </c>
      <c r="J67" s="34" t="str">
        <f>PROPER(TRIM(raw_orders!J67))</f>
        <v>Office Supplies</v>
      </c>
      <c r="K67" s="34" t="str">
        <f>PROPER(TRIM(raw_orders!K67))</f>
        <v>Paper</v>
      </c>
      <c r="L67" t="s">
        <v>433</v>
      </c>
      <c r="M67" s="9" t="str">
        <f>PROPER(TRIM(raw_orders!M67))</f>
        <v>Second Class</v>
      </c>
      <c r="N67" s="11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s="9" t="str">
        <f>PROPER(TRIM(raw_orders!T67))</f>
        <v>Paid</v>
      </c>
      <c r="U67" s="9" t="str">
        <f>PROPER(TRIM(raw_orders!U67))</f>
        <v>Completed</v>
      </c>
      <c r="V67" s="11">
        <f t="shared" si="18"/>
        <v>5</v>
      </c>
      <c r="W67" s="11">
        <f t="shared" ref="W67:W130" si="21">IF(AND(P67="",Q67&lt;&gt;"",N67&lt;&gt;"",S67&lt;&gt;""),0,IF(OR(P67&lt;0,P67&gt;1),P67,P67))</f>
        <v>0.05</v>
      </c>
      <c r="X67" s="11">
        <f t="shared" ref="X67:X130" si="22">N67*O67*(1-P67)</f>
        <v>4066.1804999999995</v>
      </c>
      <c r="Y67" s="11">
        <f t="shared" ref="Y67:Y130" si="23">X67-R67</f>
        <v>1437.2604999999994</v>
      </c>
      <c r="Z67" s="11">
        <f t="shared" ref="Z67:Z130" si="24">Y67/X67</f>
        <v>0.35346696980126674</v>
      </c>
      <c r="AA67" s="11" t="str">
        <f t="shared" ref="AA67:AA130" si="25">TEXT(B67,"MMMM")</f>
        <v>April</v>
      </c>
      <c r="AB67" s="11">
        <f t="shared" ref="AB67:AB130" si="26">YEAR(B67)</f>
        <v>2024</v>
      </c>
      <c r="AC67" s="11" t="str">
        <f t="shared" ref="AC67:AC130" si="27">IF(OR(AF67 = "Invalid Discount",AG67="Invalid Discount",AH67="Invalid Shipping Record",AE67="Review Required"),"Invalid",IF(OR(G67="Unknown",M67="Unknown",ISBLANK(P67)),"Warning","Clean"))</f>
        <v>Clean</v>
      </c>
      <c r="AD67" s="33" t="str">
        <f t="shared" si="19"/>
        <v>ORD-2024-100664540445409CUST-2463Mira DasHome OfficeWestMaharashtraMumbaiOffice SuppliesPaperPro Paper 552Second Class14280.190.054066.182628.921437.26PaidCompleted5</v>
      </c>
      <c r="AE67" s="56" t="str">
        <f t="shared" si="20"/>
        <v>OK</v>
      </c>
      <c r="AF67" s="33" t="str">
        <f t="shared" ref="AF67:AF130" si="28">IF(P67&lt;0,"Invalid Discount","")</f>
        <v/>
      </c>
      <c r="AG67" s="33" t="str">
        <f t="shared" ref="AG67:AG130" si="29">IF(P67&gt;1,"Invalid Discount","")</f>
        <v/>
      </c>
      <c r="AH67" s="55" t="str">
        <f t="shared" ref="AH67:AH130" si="30">IF(V67&lt;1,"Invalid Shipping Record","")</f>
        <v/>
      </c>
      <c r="AI67" s="53" t="str">
        <f t="shared" ref="AI67:AI130" si="31">IF(ROUND(Q67,2)=ROUND(X67,2),"Match","Mismatch")</f>
        <v>Match</v>
      </c>
      <c r="AJ67" s="53" t="str">
        <f t="shared" ref="AJ67:AJ130" si="32">IF(ROUND(S67,2)=ROUND(Y67,2),"Match","Mismatch")</f>
        <v>Match</v>
      </c>
      <c r="AK67" s="33" t="str">
        <f>PROPER(TRIM(raw_orders!G67))</f>
        <v>West</v>
      </c>
      <c r="AL67" s="33" t="str">
        <f>PROPER(TRIM(raw_orders!M67))</f>
        <v>Second Class</v>
      </c>
    </row>
    <row r="68" spans="1:38">
      <c r="A68" t="s">
        <v>434</v>
      </c>
      <c r="B68" s="10">
        <v>45897</v>
      </c>
      <c r="C68" s="10">
        <v>45901</v>
      </c>
      <c r="D68" t="s">
        <v>437</v>
      </c>
      <c r="E68" s="34" t="str">
        <f>PROPER(TRIM(raw_orders!E68))</f>
        <v>Karan Malhotra</v>
      </c>
      <c r="F68" s="34" t="str">
        <f>PROPER(TRIM(raw_orders!F68))</f>
        <v>Small Business</v>
      </c>
      <c r="G68" s="34" t="str">
        <f>PROPER(TRIM(raw_orders!G68))</f>
        <v>South</v>
      </c>
      <c r="H68" s="34" t="str">
        <f>PROPER(TRIM(raw_orders!H68))</f>
        <v>Tamil Nadu</v>
      </c>
      <c r="I68" s="34" t="str">
        <f>PROPER(TRIM(raw_orders!I68))</f>
        <v>Chennai</v>
      </c>
      <c r="J68" s="34" t="str">
        <f>PROPER(TRIM(raw_orders!J68))</f>
        <v>Technology</v>
      </c>
      <c r="K68" s="34" t="str">
        <f>PROPER(TRIM(raw_orders!K68))</f>
        <v>Accessories</v>
      </c>
      <c r="L68" t="s">
        <v>438</v>
      </c>
      <c r="M68" s="9" t="str">
        <f>PROPER(TRIM(raw_orders!M68))</f>
        <v>Same Day</v>
      </c>
      <c r="N68" s="11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s="9" t="str">
        <f>PROPER(TRIM(raw_orders!T68))</f>
        <v>Paid</v>
      </c>
      <c r="U68" s="9" t="str">
        <f>PROPER(TRIM(raw_orders!U68))</f>
        <v>Completed</v>
      </c>
      <c r="V68" s="11">
        <f t="shared" si="18"/>
        <v>4</v>
      </c>
      <c r="W68" s="11">
        <f t="shared" si="21"/>
        <v>0.05</v>
      </c>
      <c r="X68" s="11">
        <f t="shared" si="22"/>
        <v>7032.1089999999995</v>
      </c>
      <c r="Y68" s="11">
        <f t="shared" si="23"/>
        <v>2421.7689999999993</v>
      </c>
      <c r="Z68" s="11">
        <f t="shared" si="24"/>
        <v>0.34438729547565311</v>
      </c>
      <c r="AA68" s="11" t="str">
        <f t="shared" si="25"/>
        <v>August</v>
      </c>
      <c r="AB68" s="11">
        <f t="shared" si="26"/>
        <v>2025</v>
      </c>
      <c r="AC68" s="11" t="str">
        <f t="shared" si="27"/>
        <v>Clean</v>
      </c>
      <c r="AD68" s="33" t="str">
        <f t="shared" si="19"/>
        <v>ORD-2025-100674589745901CUST-1504Karan MalhotraSmall BusinessSouthTamil NaduChennaiTechnologyAccessoriesElite Accessories 187Same Day71057.460.057032.114610.342421.77PaidCompleted4</v>
      </c>
      <c r="AE68" s="56" t="str">
        <f t="shared" si="20"/>
        <v>OK</v>
      </c>
      <c r="AF68" s="33" t="str">
        <f t="shared" si="28"/>
        <v/>
      </c>
      <c r="AG68" s="33" t="str">
        <f t="shared" si="29"/>
        <v/>
      </c>
      <c r="AH68" s="55" t="str">
        <f t="shared" si="30"/>
        <v/>
      </c>
      <c r="AI68" s="53" t="str">
        <f t="shared" si="31"/>
        <v>Match</v>
      </c>
      <c r="AJ68" s="53" t="str">
        <f t="shared" si="32"/>
        <v>Match</v>
      </c>
      <c r="AK68" s="33" t="str">
        <f>PROPER(TRIM(raw_orders!G68))</f>
        <v>South</v>
      </c>
      <c r="AL68" s="33" t="str">
        <f>PROPER(TRIM(raw_orders!M68))</f>
        <v>Same Day</v>
      </c>
    </row>
    <row r="69" spans="1:38">
      <c r="A69" t="s">
        <v>439</v>
      </c>
      <c r="B69" s="10">
        <v>45691</v>
      </c>
      <c r="C69" s="10">
        <v>45840</v>
      </c>
      <c r="D69" t="s">
        <v>442</v>
      </c>
      <c r="E69" s="34" t="str">
        <f>PROPER(TRIM(raw_orders!E69))</f>
        <v>Kabir Singh</v>
      </c>
      <c r="F69" s="34" t="str">
        <f>PROPER(TRIM(raw_orders!F69))</f>
        <v>Consumer</v>
      </c>
      <c r="G69" s="34" t="str">
        <f>PROPER(TRIM(raw_orders!G69))</f>
        <v>North</v>
      </c>
      <c r="H69" s="34" t="str">
        <f>PROPER(TRIM(raw_orders!H69))</f>
        <v>Haryana</v>
      </c>
      <c r="I69" s="34" t="str">
        <f>PROPER(TRIM(raw_orders!I69))</f>
        <v>Gurugram</v>
      </c>
      <c r="J69" s="34" t="str">
        <f>PROPER(TRIM(raw_orders!J69))</f>
        <v>Office Supplies</v>
      </c>
      <c r="K69" s="34" t="str">
        <f>PROPER(TRIM(raw_orders!K69))</f>
        <v>Paper</v>
      </c>
      <c r="L69" t="s">
        <v>443</v>
      </c>
      <c r="M69" s="9" t="str">
        <f>PROPER(TRIM(raw_orders!M69))</f>
        <v>First Class</v>
      </c>
      <c r="N69" s="11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s="9" t="str">
        <f>PROPER(TRIM(raw_orders!T69))</f>
        <v>Paid</v>
      </c>
      <c r="U69" s="9" t="str">
        <f>PROPER(TRIM(raw_orders!U69))</f>
        <v>Completed</v>
      </c>
      <c r="V69" s="11">
        <f t="shared" si="18"/>
        <v>149</v>
      </c>
      <c r="W69" s="11">
        <f t="shared" si="21"/>
        <v>0.05</v>
      </c>
      <c r="X69" s="11">
        <f t="shared" si="22"/>
        <v>24002.111000000001</v>
      </c>
      <c r="Y69" s="11">
        <f t="shared" si="23"/>
        <v>5294.5410000000011</v>
      </c>
      <c r="Z69" s="11">
        <f t="shared" si="24"/>
        <v>0.2205864725815159</v>
      </c>
      <c r="AA69" s="11" t="str">
        <f t="shared" si="25"/>
        <v>February</v>
      </c>
      <c r="AB69" s="11">
        <f t="shared" si="26"/>
        <v>2025</v>
      </c>
      <c r="AC69" s="11" t="str">
        <f t="shared" si="27"/>
        <v>Clean</v>
      </c>
      <c r="AD69" s="33" t="str">
        <f t="shared" si="19"/>
        <v>ORD-2025-100684569145840CUST-8282Kabir SinghConsumerNorthHaryanaGurugramOffice SuppliesPaperEco Paper 922First Class73609.340.0524002.1118707.575294.54PaidCompleted149</v>
      </c>
      <c r="AE69" s="56" t="str">
        <f t="shared" si="20"/>
        <v>OK</v>
      </c>
      <c r="AF69" s="33" t="str">
        <f t="shared" si="28"/>
        <v/>
      </c>
      <c r="AG69" s="33" t="str">
        <f t="shared" si="29"/>
        <v/>
      </c>
      <c r="AH69" s="55" t="str">
        <f t="shared" si="30"/>
        <v/>
      </c>
      <c r="AI69" s="53" t="str">
        <f t="shared" si="31"/>
        <v>Match</v>
      </c>
      <c r="AJ69" s="53" t="str">
        <f t="shared" si="32"/>
        <v>Match</v>
      </c>
      <c r="AK69" s="33" t="str">
        <f>PROPER(TRIM(raw_orders!G69))</f>
        <v>North</v>
      </c>
      <c r="AL69" s="33" t="str">
        <f>PROPER(TRIM(raw_orders!M69))</f>
        <v>First Class</v>
      </c>
    </row>
    <row r="70" spans="1:38">
      <c r="A70" t="s">
        <v>444</v>
      </c>
      <c r="B70" s="10">
        <v>45606</v>
      </c>
      <c r="C70" s="10">
        <v>45609</v>
      </c>
      <c r="D70" t="s">
        <v>446</v>
      </c>
      <c r="E70" s="34" t="str">
        <f>PROPER(TRIM(raw_orders!E70))</f>
        <v>Isha Nair</v>
      </c>
      <c r="F70" s="34" t="str">
        <f>PROPER(TRIM(raw_orders!F70))</f>
        <v>Corporate</v>
      </c>
      <c r="G70" s="34" t="str">
        <f>PROPER(TRIM(raw_orders!G70))</f>
        <v>East</v>
      </c>
      <c r="H70" s="34" t="str">
        <f>PROPER(TRIM(raw_orders!H70))</f>
        <v>Jharkhand</v>
      </c>
      <c r="I70" s="34" t="str">
        <f>PROPER(TRIM(raw_orders!I70))</f>
        <v>Ranchi</v>
      </c>
      <c r="J70" s="34" t="str">
        <f>PROPER(TRIM(raw_orders!J70))</f>
        <v>Office Supplies</v>
      </c>
      <c r="K70" s="34" t="str">
        <f>PROPER(TRIM(raw_orders!K70))</f>
        <v>Storage</v>
      </c>
      <c r="L70" t="s">
        <v>447</v>
      </c>
      <c r="M70" s="9" t="str">
        <f>PROPER(TRIM(raw_orders!M70))</f>
        <v>Second Class</v>
      </c>
      <c r="N70" s="11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s="9" t="str">
        <f>PROPER(TRIM(raw_orders!T70))</f>
        <v>Failed</v>
      </c>
      <c r="U70" s="9" t="str">
        <f>PROPER(TRIM(raw_orders!U70))</f>
        <v>Returned</v>
      </c>
      <c r="V70" s="11">
        <f t="shared" si="18"/>
        <v>3</v>
      </c>
      <c r="W70" s="11">
        <f t="shared" si="21"/>
        <v>0</v>
      </c>
      <c r="X70" s="11">
        <f t="shared" si="22"/>
        <v>19900.079999999998</v>
      </c>
      <c r="Y70" s="11">
        <f t="shared" si="23"/>
        <v>8937.4199999999983</v>
      </c>
      <c r="Z70" s="11">
        <f t="shared" si="24"/>
        <v>0.44911477742803041</v>
      </c>
      <c r="AA70" s="11" t="str">
        <f t="shared" si="25"/>
        <v>November</v>
      </c>
      <c r="AB70" s="11">
        <f t="shared" si="26"/>
        <v>2024</v>
      </c>
      <c r="AC70" s="11" t="str">
        <f t="shared" si="27"/>
        <v>Clean</v>
      </c>
      <c r="AD70" s="33" t="str">
        <f t="shared" si="19"/>
        <v>ORD-2024-100694560645609CUST-6054Isha NairCorporateEastJharkhandRanchiOffice SuppliesStoragePro Storage 975Second Class92211.12019900.0810962.668937.42FailedReturned3</v>
      </c>
      <c r="AE70" s="56" t="str">
        <f t="shared" si="20"/>
        <v>OK</v>
      </c>
      <c r="AF70" s="33" t="str">
        <f t="shared" si="28"/>
        <v/>
      </c>
      <c r="AG70" s="33" t="str">
        <f t="shared" si="29"/>
        <v/>
      </c>
      <c r="AH70" s="55" t="str">
        <f t="shared" si="30"/>
        <v/>
      </c>
      <c r="AI70" s="53" t="str">
        <f t="shared" si="31"/>
        <v>Match</v>
      </c>
      <c r="AJ70" s="53" t="str">
        <f t="shared" si="32"/>
        <v>Match</v>
      </c>
      <c r="AK70" s="33" t="str">
        <f>PROPER(TRIM(raw_orders!G70))</f>
        <v>East</v>
      </c>
      <c r="AL70" s="33" t="str">
        <f>PROPER(TRIM(raw_orders!M70))</f>
        <v>Second Class</v>
      </c>
    </row>
    <row r="71" spans="1:38">
      <c r="A71" t="s">
        <v>448</v>
      </c>
      <c r="B71" s="10">
        <v>45391</v>
      </c>
      <c r="C71" s="10">
        <v>45396</v>
      </c>
      <c r="D71" t="s">
        <v>451</v>
      </c>
      <c r="E71" s="34" t="str">
        <f>PROPER(TRIM(raw_orders!E71))</f>
        <v>Neha Gupta</v>
      </c>
      <c r="F71" s="34" t="str">
        <f>PROPER(TRIM(raw_orders!F71))</f>
        <v>Small Business</v>
      </c>
      <c r="G71" s="34" t="str">
        <f>PROPER(TRIM(raw_orders!G71))</f>
        <v>West</v>
      </c>
      <c r="H71" s="34" t="str">
        <f>PROPER(TRIM(raw_orders!H71))</f>
        <v>Gujarat</v>
      </c>
      <c r="I71" s="34" t="str">
        <f>PROPER(TRIM(raw_orders!I71))</f>
        <v>Ahmedabad</v>
      </c>
      <c r="J71" s="34" t="str">
        <f>PROPER(TRIM(raw_orders!J71))</f>
        <v>Technology</v>
      </c>
      <c r="K71" s="34" t="str">
        <f>PROPER(TRIM(raw_orders!K71))</f>
        <v>Machines</v>
      </c>
      <c r="L71" t="s">
        <v>452</v>
      </c>
      <c r="M71" s="9" t="str">
        <f>PROPER(TRIM(raw_orders!M71))</f>
        <v>Same Day</v>
      </c>
      <c r="N71" s="1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s="9" t="str">
        <f>PROPER(TRIM(raw_orders!T71))</f>
        <v>Refunded</v>
      </c>
      <c r="U71" s="9" t="str">
        <f>PROPER(TRIM(raw_orders!U71))</f>
        <v>Returned</v>
      </c>
      <c r="V71" s="11">
        <f t="shared" si="18"/>
        <v>5</v>
      </c>
      <c r="W71" s="11">
        <f t="shared" si="21"/>
        <v>0.1</v>
      </c>
      <c r="X71" s="11">
        <f t="shared" si="22"/>
        <v>21527.667000000001</v>
      </c>
      <c r="Y71" s="11">
        <f t="shared" si="23"/>
        <v>3240.0869999999995</v>
      </c>
      <c r="Z71" s="11">
        <f t="shared" si="24"/>
        <v>0.15050804158202555</v>
      </c>
      <c r="AA71" s="11" t="str">
        <f t="shared" si="25"/>
        <v>April</v>
      </c>
      <c r="AB71" s="11">
        <f t="shared" si="26"/>
        <v>2024</v>
      </c>
      <c r="AC71" s="11" t="str">
        <f t="shared" si="27"/>
        <v>Clean</v>
      </c>
      <c r="AD71" s="33" t="str">
        <f t="shared" si="19"/>
        <v>ORD-2024-100704539145396CUST-5979Neha GuptaSmall BusinessWestGujaratAhmedabadTechnologyMachinesPrime Machines 782Same Day73417.090.121527.6718287.583240.09RefundedReturned5</v>
      </c>
      <c r="AE71" s="56" t="str">
        <f t="shared" si="20"/>
        <v>OK</v>
      </c>
      <c r="AF71" s="33" t="str">
        <f t="shared" si="28"/>
        <v/>
      </c>
      <c r="AG71" s="33" t="str">
        <f t="shared" si="29"/>
        <v/>
      </c>
      <c r="AH71" s="55" t="str">
        <f t="shared" si="30"/>
        <v/>
      </c>
      <c r="AI71" s="53" t="str">
        <f t="shared" si="31"/>
        <v>Match</v>
      </c>
      <c r="AJ71" s="53" t="str">
        <f t="shared" si="32"/>
        <v>Match</v>
      </c>
      <c r="AK71" s="33" t="str">
        <f>PROPER(TRIM(raw_orders!G71))</f>
        <v>West</v>
      </c>
      <c r="AL71" s="33" t="str">
        <f>PROPER(TRIM(raw_orders!M71))</f>
        <v>Same Day</v>
      </c>
    </row>
    <row r="72" spans="1:38">
      <c r="A72" t="s">
        <v>453</v>
      </c>
      <c r="B72" s="10">
        <v>45891</v>
      </c>
      <c r="C72" s="10">
        <v>45896</v>
      </c>
      <c r="D72" t="s">
        <v>456</v>
      </c>
      <c r="E72" s="34" t="str">
        <f>PROPER(TRIM(raw_orders!E72))</f>
        <v>Karan Malhotra</v>
      </c>
      <c r="F72" s="34" t="str">
        <f>PROPER(TRIM(raw_orders!F72))</f>
        <v>Corporate</v>
      </c>
      <c r="G72" s="34" t="str">
        <f>PROPER(TRIM(raw_orders!G72))</f>
        <v>South</v>
      </c>
      <c r="H72" s="34" t="str">
        <f>PROPER(TRIM(raw_orders!H72))</f>
        <v>Andhra Pradesh</v>
      </c>
      <c r="I72" s="34" t="str">
        <f>PROPER(TRIM(raw_orders!I72))</f>
        <v>Vijayawada</v>
      </c>
      <c r="J72" s="34" t="str">
        <f>PROPER(TRIM(raw_orders!J72))</f>
        <v>Technology</v>
      </c>
      <c r="K72" s="34" t="str">
        <f>PROPER(TRIM(raw_orders!K72))</f>
        <v>Phones</v>
      </c>
      <c r="L72" t="s">
        <v>457</v>
      </c>
      <c r="M72" s="9" t="str">
        <f>PROPER(TRIM(raw_orders!M72))</f>
        <v>First Class</v>
      </c>
      <c r="N72" s="11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s="9" t="str">
        <f>PROPER(TRIM(raw_orders!T72))</f>
        <v>Paid</v>
      </c>
      <c r="U72" s="9" t="str">
        <f>PROPER(TRIM(raw_orders!U72))</f>
        <v>Completed</v>
      </c>
      <c r="V72" s="11">
        <f t="shared" si="18"/>
        <v>5</v>
      </c>
      <c r="W72" s="11">
        <f t="shared" si="21"/>
        <v>0.15</v>
      </c>
      <c r="X72" s="11">
        <f t="shared" si="22"/>
        <v>1539.979</v>
      </c>
      <c r="Y72" s="11">
        <f t="shared" si="23"/>
        <v>469.779</v>
      </c>
      <c r="Z72" s="11">
        <f t="shared" si="24"/>
        <v>0.30505545854846072</v>
      </c>
      <c r="AA72" s="11" t="str">
        <f t="shared" si="25"/>
        <v>August</v>
      </c>
      <c r="AB72" s="11">
        <f t="shared" si="26"/>
        <v>2025</v>
      </c>
      <c r="AC72" s="11" t="str">
        <f t="shared" si="27"/>
        <v>Clean</v>
      </c>
      <c r="AD72" s="33" t="str">
        <f t="shared" si="19"/>
        <v>ORD-2025-100714589145896CUST-5582Karan MalhotraCorporateSouthAndhra PradeshVijayawadaTechnologyPhonesMax Phones 661First Class2905.870.151539.981070.2469.78PaidCompleted5</v>
      </c>
      <c r="AE72" s="56" t="str">
        <f t="shared" si="20"/>
        <v>OK</v>
      </c>
      <c r="AF72" s="33" t="str">
        <f t="shared" si="28"/>
        <v/>
      </c>
      <c r="AG72" s="33" t="str">
        <f t="shared" si="29"/>
        <v/>
      </c>
      <c r="AH72" s="55" t="str">
        <f t="shared" si="30"/>
        <v/>
      </c>
      <c r="AI72" s="53" t="str">
        <f t="shared" si="31"/>
        <v>Match</v>
      </c>
      <c r="AJ72" s="53" t="str">
        <f t="shared" si="32"/>
        <v>Match</v>
      </c>
      <c r="AK72" s="33" t="str">
        <f>PROPER(TRIM(raw_orders!G72))</f>
        <v>South</v>
      </c>
      <c r="AL72" s="33" t="str">
        <f>PROPER(TRIM(raw_orders!M72))</f>
        <v>First Class</v>
      </c>
    </row>
    <row r="73" spans="1:38">
      <c r="A73" t="s">
        <v>458</v>
      </c>
      <c r="B73" s="10">
        <v>45763</v>
      </c>
      <c r="C73" s="10">
        <v>45770</v>
      </c>
      <c r="D73" t="s">
        <v>460</v>
      </c>
      <c r="E73" s="34" t="str">
        <f>PROPER(TRIM(raw_orders!E73))</f>
        <v>Mira Das</v>
      </c>
      <c r="F73" s="34" t="str">
        <f>PROPER(TRIM(raw_orders!F73))</f>
        <v>Small Business</v>
      </c>
      <c r="G73" s="34" t="str">
        <f>PROPER(TRIM(raw_orders!G73))</f>
        <v>West</v>
      </c>
      <c r="H73" s="34" t="str">
        <f>PROPER(TRIM(raw_orders!H73))</f>
        <v>Goa</v>
      </c>
      <c r="I73" s="34" t="str">
        <f>PROPER(TRIM(raw_orders!I73))</f>
        <v>Panaji</v>
      </c>
      <c r="J73" s="34" t="str">
        <f>PROPER(TRIM(raw_orders!J73))</f>
        <v>Technology</v>
      </c>
      <c r="K73" s="34" t="str">
        <f>PROPER(TRIM(raw_orders!K73))</f>
        <v>Machines</v>
      </c>
      <c r="L73" t="s">
        <v>461</v>
      </c>
      <c r="M73" s="9" t="str">
        <f>PROPER(TRIM(raw_orders!M73))</f>
        <v>Standard Class</v>
      </c>
      <c r="N73" s="11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s="9" t="str">
        <f>PROPER(TRIM(raw_orders!T73))</f>
        <v>Paid</v>
      </c>
      <c r="U73" s="9" t="str">
        <f>PROPER(TRIM(raw_orders!U73))</f>
        <v>Completed</v>
      </c>
      <c r="V73" s="11">
        <f t="shared" si="18"/>
        <v>7</v>
      </c>
      <c r="W73" s="11">
        <f t="shared" si="21"/>
        <v>0.1</v>
      </c>
      <c r="X73" s="11">
        <f t="shared" si="22"/>
        <v>10947.528</v>
      </c>
      <c r="Y73" s="11">
        <f t="shared" si="23"/>
        <v>4500.1680000000006</v>
      </c>
      <c r="Z73" s="11">
        <f t="shared" si="24"/>
        <v>0.41106704636882413</v>
      </c>
      <c r="AA73" s="11" t="str">
        <f t="shared" si="25"/>
        <v>April</v>
      </c>
      <c r="AB73" s="11">
        <f t="shared" si="26"/>
        <v>2025</v>
      </c>
      <c r="AC73" s="11" t="str">
        <f t="shared" si="27"/>
        <v>Clean</v>
      </c>
      <c r="AD73" s="33" t="str">
        <f t="shared" si="19"/>
        <v>ORD-2025-100724576345770CUST-3308Mira DasSmall BusinessWestGoaPanajiTechnologyMachinesElite Machines 836Standard Class62027.320.110947.536447.364500.17PaidCompleted7</v>
      </c>
      <c r="AE73" s="56" t="str">
        <f t="shared" si="20"/>
        <v>OK</v>
      </c>
      <c r="AF73" s="33" t="str">
        <f t="shared" si="28"/>
        <v/>
      </c>
      <c r="AG73" s="33" t="str">
        <f t="shared" si="29"/>
        <v/>
      </c>
      <c r="AH73" s="55" t="str">
        <f t="shared" si="30"/>
        <v/>
      </c>
      <c r="AI73" s="53" t="str">
        <f t="shared" si="31"/>
        <v>Match</v>
      </c>
      <c r="AJ73" s="53" t="str">
        <f t="shared" si="32"/>
        <v>Match</v>
      </c>
      <c r="AK73" s="33" t="str">
        <f>PROPER(TRIM(raw_orders!G73))</f>
        <v>West</v>
      </c>
      <c r="AL73" s="33" t="str">
        <f>PROPER(TRIM(raw_orders!M73))</f>
        <v>Standard Class</v>
      </c>
    </row>
    <row r="74" spans="1:38" s="68" customFormat="1" ht="41.4">
      <c r="A74" s="68" t="s">
        <v>462</v>
      </c>
      <c r="B74" s="69">
        <v>45333</v>
      </c>
      <c r="C74" s="69">
        <v>45329</v>
      </c>
      <c r="D74" s="68" t="s">
        <v>465</v>
      </c>
      <c r="E74" s="64" t="str">
        <f>PROPER(TRIM(raw_orders!E74))</f>
        <v>Karan Malhotra</v>
      </c>
      <c r="F74" s="64" t="str">
        <f>PROPER(TRIM(raw_orders!F74))</f>
        <v>Home Office</v>
      </c>
      <c r="G74" s="64" t="str">
        <f>PROPER(TRIM(raw_orders!G74))</f>
        <v>South</v>
      </c>
      <c r="H74" s="64" t="str">
        <f>PROPER(TRIM(raw_orders!H74))</f>
        <v>Tamil Nadu</v>
      </c>
      <c r="I74" s="64" t="str">
        <f>PROPER(TRIM(raw_orders!I74))</f>
        <v>Chennai</v>
      </c>
      <c r="J74" s="64" t="str">
        <f>PROPER(TRIM(raw_orders!J74))</f>
        <v>Furniture</v>
      </c>
      <c r="K74" s="64" t="str">
        <f>PROPER(TRIM(raw_orders!K74))</f>
        <v>Tables</v>
      </c>
      <c r="L74" s="68" t="s">
        <v>466</v>
      </c>
      <c r="M74" s="68" t="str">
        <f>PROPER(TRIM(raw_orders!M74))</f>
        <v>First Class</v>
      </c>
      <c r="N74" s="64">
        <v>7</v>
      </c>
      <c r="O74" s="68">
        <v>2287.4699999999998</v>
      </c>
      <c r="P74" s="68">
        <v>0.15</v>
      </c>
      <c r="Q74" s="68">
        <v>13610.45</v>
      </c>
      <c r="R74" s="68">
        <v>10039.049999999999</v>
      </c>
      <c r="S74" s="68">
        <v>3571.4</v>
      </c>
      <c r="T74" s="68" t="str">
        <f>PROPER(TRIM(raw_orders!T74))</f>
        <v>Paid</v>
      </c>
      <c r="U74" s="68" t="str">
        <f>PROPER(TRIM(raw_orders!U74))</f>
        <v>Completed</v>
      </c>
      <c r="V74" s="64">
        <f t="shared" si="18"/>
        <v>-4</v>
      </c>
      <c r="W74" s="64">
        <f t="shared" si="21"/>
        <v>0.15</v>
      </c>
      <c r="X74" s="64">
        <f t="shared" si="22"/>
        <v>13610.446499999998</v>
      </c>
      <c r="Y74" s="64">
        <f t="shared" si="23"/>
        <v>3571.3964999999989</v>
      </c>
      <c r="Z74" s="64">
        <f t="shared" si="24"/>
        <v>0.26240112695788487</v>
      </c>
      <c r="AA74" s="64" t="str">
        <f t="shared" si="25"/>
        <v>February</v>
      </c>
      <c r="AB74" s="64">
        <f t="shared" si="26"/>
        <v>2024</v>
      </c>
      <c r="AC74" s="64" t="str">
        <f t="shared" si="27"/>
        <v>Invalid</v>
      </c>
      <c r="AD74" s="70" t="str">
        <f t="shared" si="19"/>
        <v>ORD-2024-100734533345329CUST-5018Karan MalhotraHome OfficeSouthTamil NaduChennaiFurnitureTablesPrime Tables 902First Class72287.470.1513610.4510039.053571.4PaidCompleted-4</v>
      </c>
      <c r="AE74" s="67" t="str">
        <f t="shared" si="20"/>
        <v>OK</v>
      </c>
      <c r="AF74" s="70" t="str">
        <f t="shared" si="28"/>
        <v/>
      </c>
      <c r="AG74" s="70" t="str">
        <f t="shared" si="29"/>
        <v/>
      </c>
      <c r="AH74" s="71" t="str">
        <f>IF(V74&lt;0,"Invalid Shipping Record","")</f>
        <v>Invalid Shipping Record</v>
      </c>
      <c r="AI74" s="66" t="str">
        <f t="shared" si="31"/>
        <v>Match</v>
      </c>
      <c r="AJ74" s="66" t="str">
        <f t="shared" si="32"/>
        <v>Match</v>
      </c>
      <c r="AK74" s="70" t="str">
        <f>PROPER(TRIM(raw_orders!G74))</f>
        <v>South</v>
      </c>
      <c r="AL74" s="70" t="str">
        <f>PROPER(TRIM(raw_orders!M74))</f>
        <v>First Class</v>
      </c>
    </row>
    <row r="75" spans="1:38">
      <c r="A75" t="s">
        <v>467</v>
      </c>
      <c r="B75" s="10">
        <v>45745</v>
      </c>
      <c r="C75" s="10">
        <v>45750</v>
      </c>
      <c r="D75" t="s">
        <v>470</v>
      </c>
      <c r="E75" s="34" t="str">
        <f>PROPER(TRIM(raw_orders!E75))</f>
        <v>Sneha Kapoor</v>
      </c>
      <c r="F75" s="34" t="str">
        <f>PROPER(TRIM(raw_orders!F75))</f>
        <v>Corporate</v>
      </c>
      <c r="G75" s="34" t="str">
        <f>PROPER(TRIM(raw_orders!G75))</f>
        <v>East</v>
      </c>
      <c r="H75" s="34" t="str">
        <f>PROPER(TRIM(raw_orders!H75))</f>
        <v>West Bengal</v>
      </c>
      <c r="I75" s="34" t="str">
        <f>PROPER(TRIM(raw_orders!I75))</f>
        <v>Kolkata</v>
      </c>
      <c r="J75" s="34" t="str">
        <f>PROPER(TRIM(raw_orders!J75))</f>
        <v>Furniture</v>
      </c>
      <c r="K75" s="34" t="str">
        <f>PROPER(TRIM(raw_orders!K75))</f>
        <v>Bookcases</v>
      </c>
      <c r="L75" t="s">
        <v>471</v>
      </c>
      <c r="M75" s="9" t="str">
        <f>PROPER(TRIM(raw_orders!M75))</f>
        <v>First Class</v>
      </c>
      <c r="N75" s="11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s="9" t="str">
        <f>PROPER(TRIM(raw_orders!T75))</f>
        <v>Paid</v>
      </c>
      <c r="U75" s="9" t="str">
        <f>PROPER(TRIM(raw_orders!U75))</f>
        <v>Completed</v>
      </c>
      <c r="V75" s="11">
        <f t="shared" si="18"/>
        <v>5</v>
      </c>
      <c r="W75" s="11">
        <f t="shared" si="21"/>
        <v>0</v>
      </c>
      <c r="X75" s="11">
        <f t="shared" si="22"/>
        <v>7128.7</v>
      </c>
      <c r="Y75" s="11">
        <f t="shared" si="23"/>
        <v>2746.55</v>
      </c>
      <c r="Z75" s="11">
        <f t="shared" si="24"/>
        <v>0.38528062620113068</v>
      </c>
      <c r="AA75" s="11" t="str">
        <f t="shared" si="25"/>
        <v>March</v>
      </c>
      <c r="AB75" s="11">
        <f t="shared" si="26"/>
        <v>2025</v>
      </c>
      <c r="AC75" s="11" t="str">
        <f t="shared" si="27"/>
        <v>Clean</v>
      </c>
      <c r="AD75" s="33" t="str">
        <f t="shared" si="19"/>
        <v>ORD-2025-100744574545750CUST-2342Sneha KapoorCorporateEastWest BengalKolkataFurnitureBookcasesSmart Bookcases 167First Class51425.7407128.74382.152746.55PaidCompleted5</v>
      </c>
      <c r="AE75" s="56" t="str">
        <f t="shared" si="20"/>
        <v>OK</v>
      </c>
      <c r="AF75" s="33" t="str">
        <f t="shared" si="28"/>
        <v/>
      </c>
      <c r="AG75" s="33" t="str">
        <f t="shared" si="29"/>
        <v/>
      </c>
      <c r="AH75" s="55" t="str">
        <f t="shared" si="30"/>
        <v/>
      </c>
      <c r="AI75" s="53" t="str">
        <f t="shared" si="31"/>
        <v>Match</v>
      </c>
      <c r="AJ75" s="53" t="str">
        <f t="shared" si="32"/>
        <v>Match</v>
      </c>
      <c r="AK75" s="33" t="str">
        <f>PROPER(TRIM(raw_orders!G75))</f>
        <v>East</v>
      </c>
      <c r="AL75" s="33" t="str">
        <f>PROPER(TRIM(raw_orders!M75))</f>
        <v>First Class</v>
      </c>
    </row>
    <row r="76" spans="1:38">
      <c r="A76" t="s">
        <v>472</v>
      </c>
      <c r="B76" s="10">
        <v>45715</v>
      </c>
      <c r="C76" s="10">
        <v>45717</v>
      </c>
      <c r="D76" t="s">
        <v>475</v>
      </c>
      <c r="E76" s="34" t="str">
        <f>PROPER(TRIM(raw_orders!E76))</f>
        <v>Vikram Iyer</v>
      </c>
      <c r="F76" s="34" t="str">
        <f>PROPER(TRIM(raw_orders!F76))</f>
        <v>Small Business</v>
      </c>
      <c r="G76" s="34" t="str">
        <f>PROPER(TRIM(raw_orders!G76))</f>
        <v>East</v>
      </c>
      <c r="H76" s="34" t="str">
        <f>PROPER(TRIM(raw_orders!H76))</f>
        <v>West Bengal</v>
      </c>
      <c r="I76" s="34" t="str">
        <f>PROPER(TRIM(raw_orders!I76))</f>
        <v>Kolkata</v>
      </c>
      <c r="J76" s="34" t="str">
        <f>PROPER(TRIM(raw_orders!J76))</f>
        <v>Furniture</v>
      </c>
      <c r="K76" s="34" t="str">
        <f>PROPER(TRIM(raw_orders!K76))</f>
        <v>Chairs</v>
      </c>
      <c r="L76" t="s">
        <v>476</v>
      </c>
      <c r="M76" s="9" t="str">
        <f>PROPER(TRIM(raw_orders!M76))</f>
        <v>Standard Class</v>
      </c>
      <c r="N76" s="11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s="9" t="str">
        <f>PROPER(TRIM(raw_orders!T76))</f>
        <v>Paid</v>
      </c>
      <c r="U76" s="9" t="str">
        <f>PROPER(TRIM(raw_orders!U76))</f>
        <v>Completed</v>
      </c>
      <c r="V76" s="11">
        <f t="shared" si="18"/>
        <v>2</v>
      </c>
      <c r="W76" s="11">
        <f t="shared" si="21"/>
        <v>0</v>
      </c>
      <c r="X76" s="11">
        <f t="shared" si="22"/>
        <v>3309.84</v>
      </c>
      <c r="Y76" s="11">
        <f t="shared" si="23"/>
        <v>638.76000000000022</v>
      </c>
      <c r="Z76" s="11">
        <f t="shared" si="24"/>
        <v>0.19298818069755644</v>
      </c>
      <c r="AA76" s="11" t="str">
        <f t="shared" si="25"/>
        <v>February</v>
      </c>
      <c r="AB76" s="11">
        <f t="shared" si="26"/>
        <v>2025</v>
      </c>
      <c r="AC76" s="11" t="str">
        <f t="shared" si="27"/>
        <v>Clean</v>
      </c>
      <c r="AD76" s="33" t="str">
        <f t="shared" si="19"/>
        <v>ORD-2025-100754571545717CUST-6201Vikram IyerSmall BusinessEastWest BengalKolkataFurnitureChairsMax Chairs 244Standard Class6551.6403309.842671.08638.76PaidCompleted2</v>
      </c>
      <c r="AE76" s="56" t="str">
        <f t="shared" si="20"/>
        <v>OK</v>
      </c>
      <c r="AF76" s="33" t="str">
        <f t="shared" si="28"/>
        <v/>
      </c>
      <c r="AG76" s="33" t="str">
        <f t="shared" si="29"/>
        <v/>
      </c>
      <c r="AH76" s="55" t="str">
        <f t="shared" si="30"/>
        <v/>
      </c>
      <c r="AI76" s="53" t="str">
        <f t="shared" si="31"/>
        <v>Match</v>
      </c>
      <c r="AJ76" s="53" t="str">
        <f t="shared" si="32"/>
        <v>Match</v>
      </c>
      <c r="AK76" s="33" t="str">
        <f>PROPER(TRIM(raw_orders!G76))</f>
        <v>East</v>
      </c>
      <c r="AL76" s="33" t="str">
        <f>PROPER(TRIM(raw_orders!M76))</f>
        <v>Standard Class</v>
      </c>
    </row>
    <row r="77" spans="1:38">
      <c r="A77" t="s">
        <v>477</v>
      </c>
      <c r="B77" s="10">
        <v>45891</v>
      </c>
      <c r="C77" s="10">
        <v>45896</v>
      </c>
      <c r="D77" t="s">
        <v>480</v>
      </c>
      <c r="E77" s="34" t="str">
        <f>PROPER(TRIM(raw_orders!E77))</f>
        <v>Priya Menon</v>
      </c>
      <c r="F77" s="34" t="str">
        <f>PROPER(TRIM(raw_orders!F77))</f>
        <v>Small Business</v>
      </c>
      <c r="G77" s="34" t="str">
        <f>PROPER(TRIM(raw_orders!G77))</f>
        <v>East</v>
      </c>
      <c r="H77" s="34" t="str">
        <f>PROPER(TRIM(raw_orders!H77))</f>
        <v>Odisha</v>
      </c>
      <c r="I77" s="34" t="str">
        <f>PROPER(TRIM(raw_orders!I77))</f>
        <v>Bhubaneswar</v>
      </c>
      <c r="J77" s="34" t="str">
        <f>PROPER(TRIM(raw_orders!J77))</f>
        <v>Office Supplies</v>
      </c>
      <c r="K77" s="34" t="str">
        <f>PROPER(TRIM(raw_orders!K77))</f>
        <v>Labels</v>
      </c>
      <c r="L77" t="s">
        <v>481</v>
      </c>
      <c r="M77" s="9" t="str">
        <f>PROPER(TRIM(raw_orders!M77))</f>
        <v>First Class</v>
      </c>
      <c r="N77" s="11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s="9" t="str">
        <f>PROPER(TRIM(raw_orders!T77))</f>
        <v>Paid</v>
      </c>
      <c r="U77" s="9" t="str">
        <f>PROPER(TRIM(raw_orders!U77))</f>
        <v>Completed</v>
      </c>
      <c r="V77" s="11">
        <f t="shared" si="18"/>
        <v>5</v>
      </c>
      <c r="W77" s="11">
        <f t="shared" si="21"/>
        <v>0.2</v>
      </c>
      <c r="X77" s="11">
        <f t="shared" si="22"/>
        <v>7907.5680000000011</v>
      </c>
      <c r="Y77" s="11">
        <f t="shared" si="23"/>
        <v>2516.3880000000008</v>
      </c>
      <c r="Z77" s="11">
        <f t="shared" si="24"/>
        <v>0.31822527482533197</v>
      </c>
      <c r="AA77" s="11" t="str">
        <f t="shared" si="25"/>
        <v>August</v>
      </c>
      <c r="AB77" s="11">
        <f t="shared" si="26"/>
        <v>2025</v>
      </c>
      <c r="AC77" s="11" t="str">
        <f t="shared" si="27"/>
        <v>Clean</v>
      </c>
      <c r="AD77" s="33" t="str">
        <f t="shared" si="19"/>
        <v>ORD-2025-100764589145896CUST-5808Priya MenonSmall BusinessEastOdishaBhubaneswarOffice SuppliesLabelsEco Labels 653First Class33294.820.27907.575391.182516.39PaidCompleted5</v>
      </c>
      <c r="AE77" s="56" t="str">
        <f t="shared" si="20"/>
        <v>OK</v>
      </c>
      <c r="AF77" s="33" t="str">
        <f t="shared" si="28"/>
        <v/>
      </c>
      <c r="AG77" s="33" t="str">
        <f t="shared" si="29"/>
        <v/>
      </c>
      <c r="AH77" s="55" t="str">
        <f t="shared" si="30"/>
        <v/>
      </c>
      <c r="AI77" s="53" t="str">
        <f t="shared" si="31"/>
        <v>Match</v>
      </c>
      <c r="AJ77" s="53" t="str">
        <f t="shared" si="32"/>
        <v>Match</v>
      </c>
      <c r="AK77" s="33" t="str">
        <f>PROPER(TRIM(raw_orders!G77))</f>
        <v>East</v>
      </c>
      <c r="AL77" s="33" t="str">
        <f>PROPER(TRIM(raw_orders!M77))</f>
        <v>First Class</v>
      </c>
    </row>
    <row r="78" spans="1:38">
      <c r="A78" t="s">
        <v>482</v>
      </c>
      <c r="B78" s="10">
        <v>45599</v>
      </c>
      <c r="C78" s="10">
        <v>45607</v>
      </c>
      <c r="D78" t="s">
        <v>485</v>
      </c>
      <c r="E78" s="34" t="str">
        <f>PROPER(TRIM(raw_orders!E78))</f>
        <v>Ananya Rao</v>
      </c>
      <c r="F78" s="34" t="str">
        <f>PROPER(TRIM(raw_orders!F78))</f>
        <v>Corporate</v>
      </c>
      <c r="G78" s="34" t="str">
        <f>PROPER(TRIM(raw_orders!G78))</f>
        <v>East</v>
      </c>
      <c r="H78" s="34" t="str">
        <f>PROPER(TRIM(raw_orders!H78))</f>
        <v>Jharkhand</v>
      </c>
      <c r="I78" s="34" t="str">
        <f>PROPER(TRIM(raw_orders!I78))</f>
        <v>Ranchi</v>
      </c>
      <c r="J78" s="34" t="str">
        <f>PROPER(TRIM(raw_orders!J78))</f>
        <v>Office Supplies</v>
      </c>
      <c r="K78" s="34" t="str">
        <f>PROPER(TRIM(raw_orders!K78))</f>
        <v>Labels</v>
      </c>
      <c r="L78" t="s">
        <v>486</v>
      </c>
      <c r="M78" s="9" t="str">
        <f>PROPER(TRIM(raw_orders!M78))</f>
        <v>Second Class</v>
      </c>
      <c r="N78" s="11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s="9" t="str">
        <f>PROPER(TRIM(raw_orders!T78))</f>
        <v>Paid</v>
      </c>
      <c r="U78" s="9" t="str">
        <f>PROPER(TRIM(raw_orders!U78))</f>
        <v>Completed</v>
      </c>
      <c r="V78" s="11">
        <f t="shared" si="18"/>
        <v>8</v>
      </c>
      <c r="W78" s="11">
        <f t="shared" si="21"/>
        <v>0</v>
      </c>
      <c r="X78" s="11">
        <f t="shared" si="22"/>
        <v>10218.81</v>
      </c>
      <c r="Y78" s="11">
        <f t="shared" si="23"/>
        <v>2601.8399999999992</v>
      </c>
      <c r="Z78" s="11">
        <f t="shared" si="24"/>
        <v>0.2546128169522674</v>
      </c>
      <c r="AA78" s="11" t="str">
        <f t="shared" si="25"/>
        <v>November</v>
      </c>
      <c r="AB78" s="11">
        <f t="shared" si="26"/>
        <v>2024</v>
      </c>
      <c r="AC78" s="11" t="str">
        <f t="shared" si="27"/>
        <v>Clean</v>
      </c>
      <c r="AD78" s="33" t="str">
        <f t="shared" si="19"/>
        <v>ORD-2024-100774559945607CUST-2642Ananya RaoCorporateEastJharkhandRanchiOffice SuppliesLabelsMax Labels 617Second Class33406.27010218.817616.972601.84PaidCompleted8</v>
      </c>
      <c r="AE78" s="56" t="str">
        <f t="shared" si="20"/>
        <v>OK</v>
      </c>
      <c r="AF78" s="33" t="str">
        <f t="shared" si="28"/>
        <v/>
      </c>
      <c r="AG78" s="33" t="str">
        <f t="shared" si="29"/>
        <v/>
      </c>
      <c r="AH78" s="55" t="str">
        <f t="shared" si="30"/>
        <v/>
      </c>
      <c r="AI78" s="53" t="str">
        <f t="shared" si="31"/>
        <v>Match</v>
      </c>
      <c r="AJ78" s="53" t="str">
        <f t="shared" si="32"/>
        <v>Match</v>
      </c>
      <c r="AK78" s="33" t="str">
        <f>PROPER(TRIM(raw_orders!G78))</f>
        <v>East</v>
      </c>
      <c r="AL78" s="33" t="str">
        <f>PROPER(TRIM(raw_orders!M78))</f>
        <v>Second Class</v>
      </c>
    </row>
    <row r="79" spans="1:38">
      <c r="A79" t="s">
        <v>487</v>
      </c>
      <c r="B79" s="10">
        <v>45846</v>
      </c>
      <c r="C79" s="10">
        <v>45998</v>
      </c>
      <c r="D79" t="s">
        <v>490</v>
      </c>
      <c r="E79" s="34" t="str">
        <f>PROPER(TRIM(raw_orders!E79))</f>
        <v>Rohan Mehta</v>
      </c>
      <c r="F79" s="34" t="str">
        <f>PROPER(TRIM(raw_orders!F79))</f>
        <v>Home Office</v>
      </c>
      <c r="G79" s="34" t="str">
        <f>PROPER(TRIM(raw_orders!G79))</f>
        <v>North</v>
      </c>
      <c r="H79" s="34" t="str">
        <f>PROPER(TRIM(raw_orders!H79))</f>
        <v>Uttar Pradesh</v>
      </c>
      <c r="I79" s="34" t="str">
        <f>PROPER(TRIM(raw_orders!I79))</f>
        <v>Noida</v>
      </c>
      <c r="J79" s="34" t="str">
        <f>PROPER(TRIM(raw_orders!J79))</f>
        <v>Furniture</v>
      </c>
      <c r="K79" s="34" t="str">
        <f>PROPER(TRIM(raw_orders!K79))</f>
        <v>Furnishings</v>
      </c>
      <c r="L79" t="s">
        <v>491</v>
      </c>
      <c r="M79" s="9" t="str">
        <f>PROPER(TRIM(raw_orders!M79))</f>
        <v>Standard Class</v>
      </c>
      <c r="N79" s="11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s="9" t="str">
        <f>PROPER(TRIM(raw_orders!T79))</f>
        <v>Refunded</v>
      </c>
      <c r="U79" s="9" t="str">
        <f>PROPER(TRIM(raw_orders!U79))</f>
        <v>Cancelled</v>
      </c>
      <c r="V79" s="11">
        <f t="shared" si="18"/>
        <v>152</v>
      </c>
      <c r="W79" s="11">
        <f t="shared" si="21"/>
        <v>0.15</v>
      </c>
      <c r="X79" s="11">
        <f t="shared" si="22"/>
        <v>2194.87</v>
      </c>
      <c r="Y79" s="11">
        <f t="shared" si="23"/>
        <v>971.69999999999982</v>
      </c>
      <c r="Z79" s="11">
        <f t="shared" si="24"/>
        <v>0.44271414707932583</v>
      </c>
      <c r="AA79" s="11" t="str">
        <f t="shared" si="25"/>
        <v>July</v>
      </c>
      <c r="AB79" s="11">
        <f t="shared" si="26"/>
        <v>2025</v>
      </c>
      <c r="AC79" s="11" t="str">
        <f t="shared" si="27"/>
        <v>Clean</v>
      </c>
      <c r="AD79" s="33" t="str">
        <f t="shared" si="19"/>
        <v>ORD-2025-100784584645998CUST-4385Rohan MehtaHome OfficeNorthUttar PradeshNoidaFurnitureFurnishingsPro Furnishings 529Standard Class12582.20.152194.871223.17971.7RefundedCancelled152</v>
      </c>
      <c r="AE79" s="56" t="str">
        <f t="shared" si="20"/>
        <v>OK</v>
      </c>
      <c r="AF79" s="33" t="str">
        <f t="shared" si="28"/>
        <v/>
      </c>
      <c r="AG79" s="33" t="str">
        <f t="shared" si="29"/>
        <v/>
      </c>
      <c r="AH79" s="55" t="str">
        <f t="shared" si="30"/>
        <v/>
      </c>
      <c r="AI79" s="53" t="str">
        <f t="shared" si="31"/>
        <v>Match</v>
      </c>
      <c r="AJ79" s="53" t="str">
        <f t="shared" si="32"/>
        <v>Match</v>
      </c>
      <c r="AK79" s="33" t="str">
        <f>PROPER(TRIM(raw_orders!G79))</f>
        <v>North</v>
      </c>
      <c r="AL79" s="33" t="str">
        <f>PROPER(TRIM(raw_orders!M79))</f>
        <v>Standard Class</v>
      </c>
    </row>
    <row r="80" spans="1:38">
      <c r="A80" t="s">
        <v>492</v>
      </c>
      <c r="B80" s="10">
        <v>45854</v>
      </c>
      <c r="C80" s="10">
        <v>45859</v>
      </c>
      <c r="D80" t="s">
        <v>495</v>
      </c>
      <c r="E80" s="34" t="str">
        <f>PROPER(TRIM(raw_orders!E80))</f>
        <v>Sneha Kapoor</v>
      </c>
      <c r="F80" s="34" t="str">
        <f>PROPER(TRIM(raw_orders!F80))</f>
        <v>Corporate</v>
      </c>
      <c r="G80" s="34" t="str">
        <f>PROPER(TRIM(raw_orders!G80))</f>
        <v>East</v>
      </c>
      <c r="H80" s="34" t="str">
        <f>PROPER(TRIM(raw_orders!H80))</f>
        <v>West Bengal</v>
      </c>
      <c r="I80" s="34" t="str">
        <f>PROPER(TRIM(raw_orders!I80))</f>
        <v>Kolkata</v>
      </c>
      <c r="J80" s="34" t="str">
        <f>PROPER(TRIM(raw_orders!J80))</f>
        <v>Furniture</v>
      </c>
      <c r="K80" s="34" t="str">
        <f>PROPER(TRIM(raw_orders!K80))</f>
        <v>Tables</v>
      </c>
      <c r="L80" t="s">
        <v>496</v>
      </c>
      <c r="M80" s="9" t="str">
        <f>PROPER(TRIM(raw_orders!M80))</f>
        <v>First Class</v>
      </c>
      <c r="N80" s="11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s="9" t="str">
        <f>PROPER(TRIM(raw_orders!T80))</f>
        <v>Paid</v>
      </c>
      <c r="U80" s="9" t="str">
        <f>PROPER(TRIM(raw_orders!U80))</f>
        <v>Completed</v>
      </c>
      <c r="V80" s="11">
        <f t="shared" si="18"/>
        <v>5</v>
      </c>
      <c r="W80" s="11">
        <f t="shared" si="21"/>
        <v>0.15</v>
      </c>
      <c r="X80" s="11">
        <f t="shared" si="22"/>
        <v>9050.4175000000014</v>
      </c>
      <c r="Y80" s="11">
        <f t="shared" si="23"/>
        <v>2271.567500000001</v>
      </c>
      <c r="Z80" s="11">
        <f t="shared" si="24"/>
        <v>0.25099035486484472</v>
      </c>
      <c r="AA80" s="11" t="str">
        <f t="shared" si="25"/>
        <v>July</v>
      </c>
      <c r="AB80" s="11">
        <f t="shared" si="26"/>
        <v>2025</v>
      </c>
      <c r="AC80" s="11" t="str">
        <f t="shared" si="27"/>
        <v>Clean</v>
      </c>
      <c r="AD80" s="33" t="str">
        <f t="shared" si="19"/>
        <v>ORD-2025-100794585445859CUST-8043Sneha KapoorCorporateEastWest BengalKolkataFurnitureTablesSmart Tables 561First Class52129.510.159050.426778.852271.57PaidCompleted5</v>
      </c>
      <c r="AE80" s="56" t="str">
        <f t="shared" si="20"/>
        <v>OK</v>
      </c>
      <c r="AF80" s="33" t="str">
        <f t="shared" si="28"/>
        <v/>
      </c>
      <c r="AG80" s="33" t="str">
        <f t="shared" si="29"/>
        <v/>
      </c>
      <c r="AH80" s="55" t="str">
        <f t="shared" si="30"/>
        <v/>
      </c>
      <c r="AI80" s="53" t="str">
        <f t="shared" si="31"/>
        <v>Match</v>
      </c>
      <c r="AJ80" s="53" t="str">
        <f t="shared" si="32"/>
        <v>Match</v>
      </c>
      <c r="AK80" s="33" t="str">
        <f>PROPER(TRIM(raw_orders!G80))</f>
        <v>East</v>
      </c>
      <c r="AL80" s="33" t="str">
        <f>PROPER(TRIM(raw_orders!M80))</f>
        <v>First Class</v>
      </c>
    </row>
    <row r="81" spans="1:38">
      <c r="A81" t="s">
        <v>497</v>
      </c>
      <c r="B81" s="10">
        <v>45927</v>
      </c>
      <c r="C81" s="10">
        <v>45933</v>
      </c>
      <c r="D81" t="s">
        <v>500</v>
      </c>
      <c r="E81" s="34" t="str">
        <f>PROPER(TRIM(raw_orders!E81))</f>
        <v>Diya Patel</v>
      </c>
      <c r="F81" s="34" t="str">
        <f>PROPER(TRIM(raw_orders!F81))</f>
        <v>Home Office</v>
      </c>
      <c r="G81" s="34" t="str">
        <f>PROPER(TRIM(raw_orders!G81))</f>
        <v>South</v>
      </c>
      <c r="H81" s="34" t="str">
        <f>PROPER(TRIM(raw_orders!H81))</f>
        <v>Tamil Nadu</v>
      </c>
      <c r="I81" s="34" t="str">
        <f>PROPER(TRIM(raw_orders!I81))</f>
        <v>Chennai</v>
      </c>
      <c r="J81" s="34" t="str">
        <f>PROPER(TRIM(raw_orders!J81))</f>
        <v>Furniture</v>
      </c>
      <c r="K81" s="34" t="str">
        <f>PROPER(TRIM(raw_orders!K81))</f>
        <v>Chairs</v>
      </c>
      <c r="L81" t="s">
        <v>501</v>
      </c>
      <c r="M81" s="9" t="str">
        <f>PROPER(TRIM(raw_orders!M81))</f>
        <v>Same Day</v>
      </c>
      <c r="N81" s="1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s="9" t="str">
        <f>PROPER(TRIM(raw_orders!T81))</f>
        <v>Paid</v>
      </c>
      <c r="U81" s="9" t="str">
        <f>PROPER(TRIM(raw_orders!U81))</f>
        <v>Completed</v>
      </c>
      <c r="V81" s="11">
        <f t="shared" si="18"/>
        <v>6</v>
      </c>
      <c r="W81" s="11">
        <f t="shared" si="21"/>
        <v>0.1</v>
      </c>
      <c r="X81" s="11">
        <f t="shared" si="22"/>
        <v>33465.312000000005</v>
      </c>
      <c r="Y81" s="11">
        <f t="shared" si="23"/>
        <v>8684.052000000007</v>
      </c>
      <c r="Z81" s="11">
        <f t="shared" si="24"/>
        <v>0.25949412932411942</v>
      </c>
      <c r="AA81" s="11" t="str">
        <f t="shared" si="25"/>
        <v>September</v>
      </c>
      <c r="AB81" s="11">
        <f t="shared" si="26"/>
        <v>2025</v>
      </c>
      <c r="AC81" s="11" t="str">
        <f t="shared" si="27"/>
        <v>Clean</v>
      </c>
      <c r="AD81" s="33" t="str">
        <f t="shared" si="19"/>
        <v>ORD-2025-100804592745933CUST-9978Diya PatelHome OfficeSouthTamil NaduChennaiFurnitureChairsPrime Chairs 838Same Day94131.520.133465.3124781.268684.05PaidCompleted6</v>
      </c>
      <c r="AE81" s="56" t="str">
        <f t="shared" si="20"/>
        <v>OK</v>
      </c>
      <c r="AF81" s="33" t="str">
        <f t="shared" si="28"/>
        <v/>
      </c>
      <c r="AG81" s="33" t="str">
        <f t="shared" si="29"/>
        <v/>
      </c>
      <c r="AH81" s="55" t="str">
        <f t="shared" si="30"/>
        <v/>
      </c>
      <c r="AI81" s="53" t="str">
        <f t="shared" si="31"/>
        <v>Match</v>
      </c>
      <c r="AJ81" s="53" t="str">
        <f t="shared" si="32"/>
        <v>Match</v>
      </c>
      <c r="AK81" s="33" t="str">
        <f>PROPER(TRIM(raw_orders!G81))</f>
        <v>South</v>
      </c>
      <c r="AL81" s="33" t="str">
        <f>PROPER(TRIM(raw_orders!M81))</f>
        <v>Same Day</v>
      </c>
    </row>
    <row r="82" spans="1:38">
      <c r="A82" t="s">
        <v>502</v>
      </c>
      <c r="B82" s="10">
        <v>45514</v>
      </c>
      <c r="C82" s="10">
        <v>45518</v>
      </c>
      <c r="D82" t="s">
        <v>505</v>
      </c>
      <c r="E82" s="34" t="str">
        <f>PROPER(TRIM(raw_orders!E82))</f>
        <v>Aarav Sharma</v>
      </c>
      <c r="F82" s="34" t="str">
        <f>PROPER(TRIM(raw_orders!F82))</f>
        <v>Small Business</v>
      </c>
      <c r="G82" s="34" t="str">
        <f>PROPER(TRIM(raw_orders!G82))</f>
        <v>North</v>
      </c>
      <c r="H82" s="34" t="str">
        <f>PROPER(TRIM(raw_orders!H82))</f>
        <v>Delhi</v>
      </c>
      <c r="I82" s="34" t="str">
        <f>PROPER(TRIM(raw_orders!I82))</f>
        <v>New Delhi</v>
      </c>
      <c r="J82" s="34" t="str">
        <f>PROPER(TRIM(raw_orders!J82))</f>
        <v>Office Supplies</v>
      </c>
      <c r="K82" s="34" t="str">
        <f>PROPER(TRIM(raw_orders!K82))</f>
        <v>Storage</v>
      </c>
      <c r="L82" t="s">
        <v>508</v>
      </c>
      <c r="M82" s="9" t="str">
        <f>PROPER(TRIM(raw_orders!M82))</f>
        <v>Second Class</v>
      </c>
      <c r="N82" s="11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s="9" t="str">
        <f>PROPER(TRIM(raw_orders!T82))</f>
        <v>Pending</v>
      </c>
      <c r="U82" s="9" t="str">
        <f>PROPER(TRIM(raw_orders!U82))</f>
        <v>Returned</v>
      </c>
      <c r="V82" s="11">
        <f t="shared" si="18"/>
        <v>4</v>
      </c>
      <c r="W82" s="11">
        <f t="shared" si="21"/>
        <v>0.1</v>
      </c>
      <c r="X82" s="11">
        <f t="shared" si="22"/>
        <v>4256.3519999999999</v>
      </c>
      <c r="Y82" s="11">
        <f t="shared" si="23"/>
        <v>1761.0219999999999</v>
      </c>
      <c r="Z82" s="11">
        <f t="shared" si="24"/>
        <v>0.41373974708858663</v>
      </c>
      <c r="AA82" s="11" t="str">
        <f t="shared" si="25"/>
        <v>August</v>
      </c>
      <c r="AB82" s="11">
        <f t="shared" si="26"/>
        <v>2024</v>
      </c>
      <c r="AC82" s="11" t="str">
        <f t="shared" si="27"/>
        <v>Clean</v>
      </c>
      <c r="AD82" s="33" t="str">
        <f t="shared" si="19"/>
        <v>ORD-2024-100814551445518CUST-2094Aarav SharmaSmall BusinessNorthDelhiNew DelhiOffice SuppliesStorageElite Storage 371Second Class41182.320.14256.352495.331761.02PendingReturned4</v>
      </c>
      <c r="AE82" s="56" t="str">
        <f t="shared" si="20"/>
        <v>OK</v>
      </c>
      <c r="AF82" s="33" t="str">
        <f t="shared" si="28"/>
        <v/>
      </c>
      <c r="AG82" s="33" t="str">
        <f t="shared" si="29"/>
        <v/>
      </c>
      <c r="AH82" s="55" t="str">
        <f t="shared" si="30"/>
        <v/>
      </c>
      <c r="AI82" s="53" t="str">
        <f t="shared" si="31"/>
        <v>Match</v>
      </c>
      <c r="AJ82" s="53" t="str">
        <f t="shared" si="32"/>
        <v>Match</v>
      </c>
      <c r="AK82" s="33" t="str">
        <f>PROPER(TRIM(raw_orders!G82))</f>
        <v>North</v>
      </c>
      <c r="AL82" s="33" t="str">
        <f>PROPER(TRIM(raw_orders!M82))</f>
        <v>Second Class</v>
      </c>
    </row>
    <row r="83" spans="1:38">
      <c r="A83" t="s">
        <v>509</v>
      </c>
      <c r="B83" s="10">
        <v>45732</v>
      </c>
      <c r="C83" s="10">
        <v>45733</v>
      </c>
      <c r="D83" t="s">
        <v>512</v>
      </c>
      <c r="E83" s="34" t="str">
        <f>PROPER(TRIM(raw_orders!E83))</f>
        <v>Karan Malhotra</v>
      </c>
      <c r="F83" s="34" t="str">
        <f>PROPER(TRIM(raw_orders!F83))</f>
        <v>Home Office</v>
      </c>
      <c r="G83" s="34" t="str">
        <f>PROPER(TRIM(raw_orders!G83))</f>
        <v>West</v>
      </c>
      <c r="H83" s="34" t="str">
        <f>PROPER(TRIM(raw_orders!H83))</f>
        <v>Goa</v>
      </c>
      <c r="I83" s="34" t="str">
        <f>PROPER(TRIM(raw_orders!I83))</f>
        <v>Panaji</v>
      </c>
      <c r="J83" s="34" t="str">
        <f>PROPER(TRIM(raw_orders!J83))</f>
        <v>Office Supplies</v>
      </c>
      <c r="K83" s="34" t="str">
        <f>PROPER(TRIM(raw_orders!K83))</f>
        <v>Labels</v>
      </c>
      <c r="L83" t="s">
        <v>513</v>
      </c>
      <c r="M83" s="9" t="str">
        <f>PROPER(TRIM(raw_orders!M83))</f>
        <v>Same Day</v>
      </c>
      <c r="N83" s="11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s="9" t="str">
        <f>PROPER(TRIM(raw_orders!T83))</f>
        <v>Paid</v>
      </c>
      <c r="U83" s="9" t="str">
        <f>PROPER(TRIM(raw_orders!U83))</f>
        <v>Completed</v>
      </c>
      <c r="V83" s="11">
        <f t="shared" si="18"/>
        <v>1</v>
      </c>
      <c r="W83" s="11">
        <f t="shared" si="21"/>
        <v>0</v>
      </c>
      <c r="X83" s="11">
        <f t="shared" si="22"/>
        <v>5525.7300000000005</v>
      </c>
      <c r="Y83" s="11">
        <f t="shared" si="23"/>
        <v>2432.3100000000004</v>
      </c>
      <c r="Z83" s="11">
        <f t="shared" si="24"/>
        <v>0.44017894468242208</v>
      </c>
      <c r="AA83" s="11" t="str">
        <f t="shared" si="25"/>
        <v>March</v>
      </c>
      <c r="AB83" s="11">
        <f t="shared" si="26"/>
        <v>2025</v>
      </c>
      <c r="AC83" s="11" t="str">
        <f t="shared" si="27"/>
        <v>Clean</v>
      </c>
      <c r="AD83" s="33" t="str">
        <f t="shared" si="19"/>
        <v>ORD-2025-100824573245733CUST-7907Karan MalhotraHome OfficeWestGoaPanajiOffice SuppliesLabelsEco Labels 662Same Day31841.9105525.733093.422432.31PaidCompleted1</v>
      </c>
      <c r="AE83" s="56" t="str">
        <f t="shared" si="20"/>
        <v>OK</v>
      </c>
      <c r="AF83" s="33" t="str">
        <f t="shared" si="28"/>
        <v/>
      </c>
      <c r="AG83" s="33" t="str">
        <f t="shared" si="29"/>
        <v/>
      </c>
      <c r="AH83" s="55" t="str">
        <f t="shared" si="30"/>
        <v/>
      </c>
      <c r="AI83" s="53" t="str">
        <f t="shared" si="31"/>
        <v>Match</v>
      </c>
      <c r="AJ83" s="53" t="str">
        <f t="shared" si="32"/>
        <v>Match</v>
      </c>
      <c r="AK83" s="33" t="str">
        <f>PROPER(TRIM(raw_orders!G83))</f>
        <v>West</v>
      </c>
      <c r="AL83" s="33" t="str">
        <f>PROPER(TRIM(raw_orders!M83))</f>
        <v>Same Day</v>
      </c>
    </row>
    <row r="84" spans="1:38" s="68" customFormat="1" ht="41.4">
      <c r="A84" s="68" t="s">
        <v>514</v>
      </c>
      <c r="B84" s="69">
        <v>45507</v>
      </c>
      <c r="C84" s="69">
        <v>45390</v>
      </c>
      <c r="D84" s="68" t="s">
        <v>517</v>
      </c>
      <c r="E84" s="64" t="str">
        <f>PROPER(TRIM(raw_orders!E84))</f>
        <v>Arjun Bose</v>
      </c>
      <c r="F84" s="64" t="str">
        <f>PROPER(TRIM(raw_orders!F84))</f>
        <v>Consumer</v>
      </c>
      <c r="G84" s="64" t="str">
        <f>PROPER(TRIM(raw_orders!G84))</f>
        <v>North</v>
      </c>
      <c r="H84" s="64" t="str">
        <f>PROPER(TRIM(raw_orders!H84))</f>
        <v>Uttar Pradesh</v>
      </c>
      <c r="I84" s="64" t="str">
        <f>PROPER(TRIM(raw_orders!I84))</f>
        <v>Noida</v>
      </c>
      <c r="J84" s="64" t="str">
        <f>PROPER(TRIM(raw_orders!J84))</f>
        <v>Technology</v>
      </c>
      <c r="K84" s="64" t="str">
        <f>PROPER(TRIM(raw_orders!K84))</f>
        <v>Copiers</v>
      </c>
      <c r="L84" s="68" t="s">
        <v>518</v>
      </c>
      <c r="M84" s="68" t="str">
        <f>PROPER(TRIM(raw_orders!M84))</f>
        <v>Second Class</v>
      </c>
      <c r="N84" s="64">
        <v>6</v>
      </c>
      <c r="O84" s="68">
        <v>1001.73</v>
      </c>
      <c r="P84" s="68">
        <v>0</v>
      </c>
      <c r="Q84" s="68">
        <v>6010.38</v>
      </c>
      <c r="R84" s="68">
        <v>3762.85</v>
      </c>
      <c r="S84" s="68">
        <v>2247.5300000000002</v>
      </c>
      <c r="T84" s="68" t="str">
        <f>PROPER(TRIM(raw_orders!T84))</f>
        <v>Failed</v>
      </c>
      <c r="U84" s="68" t="str">
        <f>PROPER(TRIM(raw_orders!U84))</f>
        <v>Returned</v>
      </c>
      <c r="V84" s="64">
        <f t="shared" si="18"/>
        <v>-117</v>
      </c>
      <c r="W84" s="64">
        <f t="shared" si="21"/>
        <v>0</v>
      </c>
      <c r="X84" s="64">
        <f t="shared" si="22"/>
        <v>6010.38</v>
      </c>
      <c r="Y84" s="64">
        <f t="shared" si="23"/>
        <v>2247.5300000000002</v>
      </c>
      <c r="Z84" s="64">
        <f t="shared" si="24"/>
        <v>0.37394141468592673</v>
      </c>
      <c r="AA84" s="64" t="str">
        <f t="shared" si="25"/>
        <v>August</v>
      </c>
      <c r="AB84" s="64">
        <f t="shared" si="26"/>
        <v>2024</v>
      </c>
      <c r="AC84" s="64" t="str">
        <f t="shared" si="27"/>
        <v>Invalid</v>
      </c>
      <c r="AD84" s="70" t="str">
        <f t="shared" si="19"/>
        <v>ORD-2024-100834550745390CUST-6516Arjun BoseConsumerNorthUttar PradeshNoidaTechnologyCopiersSmart Copiers 702Second Class61001.7306010.383762.852247.53FailedReturned-117</v>
      </c>
      <c r="AE84" s="67" t="str">
        <f t="shared" si="20"/>
        <v>OK</v>
      </c>
      <c r="AF84" s="70" t="str">
        <f t="shared" si="28"/>
        <v/>
      </c>
      <c r="AG84" s="70" t="str">
        <f t="shared" si="29"/>
        <v/>
      </c>
      <c r="AH84" s="71" t="str">
        <f>IF(V84&lt;0,"Invalid Shipping Record","")</f>
        <v>Invalid Shipping Record</v>
      </c>
      <c r="AI84" s="66" t="str">
        <f t="shared" si="31"/>
        <v>Match</v>
      </c>
      <c r="AJ84" s="66" t="str">
        <f t="shared" si="32"/>
        <v>Match</v>
      </c>
      <c r="AK84" s="70" t="str">
        <f>PROPER(TRIM(raw_orders!G84))</f>
        <v>North</v>
      </c>
      <c r="AL84" s="70" t="str">
        <f>PROPER(TRIM(raw_orders!M84))</f>
        <v>Second Class</v>
      </c>
    </row>
    <row r="85" spans="1:38">
      <c r="A85" t="s">
        <v>519</v>
      </c>
      <c r="B85" s="10">
        <v>45591</v>
      </c>
      <c r="C85" s="10">
        <v>45594</v>
      </c>
      <c r="D85" t="s">
        <v>521</v>
      </c>
      <c r="E85" s="34" t="str">
        <f>PROPER(TRIM(raw_orders!E85))</f>
        <v>Aditi Sen</v>
      </c>
      <c r="F85" s="34" t="str">
        <f>PROPER(TRIM(raw_orders!F85))</f>
        <v>Home Office</v>
      </c>
      <c r="G85" s="34" t="str">
        <f>PROPER(TRIM(raw_orders!G85))</f>
        <v>West</v>
      </c>
      <c r="H85" s="34" t="str">
        <f>PROPER(TRIM(raw_orders!H85))</f>
        <v>Maharashtra</v>
      </c>
      <c r="I85" s="34" t="str">
        <f>PROPER(TRIM(raw_orders!I85))</f>
        <v>Mumbai</v>
      </c>
      <c r="J85" s="34" t="str">
        <f>PROPER(TRIM(raw_orders!J85))</f>
        <v>Furniture</v>
      </c>
      <c r="K85" s="34" t="str">
        <f>PROPER(TRIM(raw_orders!K85))</f>
        <v>Tables</v>
      </c>
      <c r="L85" t="s">
        <v>522</v>
      </c>
      <c r="M85" s="9" t="str">
        <f>PROPER(TRIM(raw_orders!M85))</f>
        <v>Second Class</v>
      </c>
      <c r="N85" s="11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s="9" t="str">
        <f>PROPER(TRIM(raw_orders!T85))</f>
        <v>Paid</v>
      </c>
      <c r="U85" s="9" t="str">
        <f>PROPER(TRIM(raw_orders!U85))</f>
        <v>Completed</v>
      </c>
      <c r="V85" s="11">
        <f t="shared" si="18"/>
        <v>3</v>
      </c>
      <c r="W85" s="11">
        <f t="shared" si="21"/>
        <v>0.2</v>
      </c>
      <c r="X85" s="11">
        <f t="shared" si="22"/>
        <v>948.52800000000013</v>
      </c>
      <c r="Y85" s="11">
        <f t="shared" si="23"/>
        <v>273.90800000000013</v>
      </c>
      <c r="Z85" s="11">
        <f t="shared" si="24"/>
        <v>0.28877165460587362</v>
      </c>
      <c r="AA85" s="11" t="str">
        <f t="shared" si="25"/>
        <v>October</v>
      </c>
      <c r="AB85" s="11">
        <f t="shared" si="26"/>
        <v>2024</v>
      </c>
      <c r="AC85" s="11" t="str">
        <f t="shared" si="27"/>
        <v>Clean</v>
      </c>
      <c r="AD85" s="33" t="str">
        <f t="shared" si="19"/>
        <v>ORD-2024-100844559145594CUST-4989Aditi SenHome OfficeWestMaharashtraMumbaiFurnitureTablesElite Tables 362Second Class9131.740.2948.53674.62273.91PaidCompleted3</v>
      </c>
      <c r="AE85" s="56" t="str">
        <f t="shared" si="20"/>
        <v>OK</v>
      </c>
      <c r="AF85" s="33" t="str">
        <f t="shared" si="28"/>
        <v/>
      </c>
      <c r="AG85" s="33" t="str">
        <f t="shared" si="29"/>
        <v/>
      </c>
      <c r="AH85" s="55" t="str">
        <f t="shared" si="30"/>
        <v/>
      </c>
      <c r="AI85" s="53" t="str">
        <f t="shared" si="31"/>
        <v>Match</v>
      </c>
      <c r="AJ85" s="53" t="str">
        <f t="shared" si="32"/>
        <v>Match</v>
      </c>
      <c r="AK85" s="33" t="str">
        <f>PROPER(TRIM(raw_orders!G85))</f>
        <v>West</v>
      </c>
      <c r="AL85" s="33" t="str">
        <f>PROPER(TRIM(raw_orders!M85))</f>
        <v>Second Class</v>
      </c>
    </row>
    <row r="86" spans="1:38">
      <c r="A86" t="s">
        <v>523</v>
      </c>
      <c r="B86" s="10">
        <v>45566</v>
      </c>
      <c r="C86" s="10">
        <v>45568</v>
      </c>
      <c r="D86" t="s">
        <v>526</v>
      </c>
      <c r="E86" s="34" t="str">
        <f>PROPER(TRIM(raw_orders!E86))</f>
        <v>Rohan Mehta</v>
      </c>
      <c r="F86" s="34" t="str">
        <f>PROPER(TRIM(raw_orders!F86))</f>
        <v>Corporate</v>
      </c>
      <c r="G86" s="34" t="str">
        <f>PROPER(TRIM(raw_orders!G86))</f>
        <v>South</v>
      </c>
      <c r="H86" s="34" t="str">
        <f>PROPER(TRIM(raw_orders!H86))</f>
        <v>Tamil Nadu</v>
      </c>
      <c r="I86" s="34" t="str">
        <f>PROPER(TRIM(raw_orders!I86))</f>
        <v>Chennai</v>
      </c>
      <c r="J86" s="34" t="str">
        <f>PROPER(TRIM(raw_orders!J86))</f>
        <v>Technology</v>
      </c>
      <c r="K86" s="34" t="str">
        <f>PROPER(TRIM(raw_orders!K86))</f>
        <v>Phones</v>
      </c>
      <c r="L86" t="s">
        <v>527</v>
      </c>
      <c r="M86" s="9" t="str">
        <f>PROPER(TRIM(raw_orders!M86))</f>
        <v>Second Class</v>
      </c>
      <c r="N86" s="11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s="9" t="str">
        <f>PROPER(TRIM(raw_orders!T86))</f>
        <v>Paid</v>
      </c>
      <c r="U86" s="9" t="str">
        <f>PROPER(TRIM(raw_orders!U86))</f>
        <v>Completed</v>
      </c>
      <c r="V86" s="11">
        <f t="shared" si="18"/>
        <v>2</v>
      </c>
      <c r="W86" s="11">
        <f t="shared" si="21"/>
        <v>0.2</v>
      </c>
      <c r="X86" s="11">
        <f t="shared" si="22"/>
        <v>2737.3440000000001</v>
      </c>
      <c r="Y86" s="11">
        <f t="shared" si="23"/>
        <v>651.904</v>
      </c>
      <c r="Z86" s="11">
        <f t="shared" si="24"/>
        <v>0.23815201889130486</v>
      </c>
      <c r="AA86" s="11" t="str">
        <f t="shared" si="25"/>
        <v>October</v>
      </c>
      <c r="AB86" s="11">
        <f t="shared" si="26"/>
        <v>2024</v>
      </c>
      <c r="AC86" s="11" t="str">
        <f t="shared" si="27"/>
        <v>Clean</v>
      </c>
      <c r="AD86" s="33" t="str">
        <f t="shared" si="19"/>
        <v>ORD-2024-100854556645568CUST-3758Rohan MehtaCorporateSouthTamil NaduChennaiTechnologyPhonesElite Phones 781Second Class6570.280.22737.342085.44651.9PaidCompleted2</v>
      </c>
      <c r="AE86" s="56" t="str">
        <f t="shared" si="20"/>
        <v>OK</v>
      </c>
      <c r="AF86" s="33" t="str">
        <f t="shared" si="28"/>
        <v/>
      </c>
      <c r="AG86" s="33" t="str">
        <f t="shared" si="29"/>
        <v/>
      </c>
      <c r="AH86" s="55" t="str">
        <f t="shared" si="30"/>
        <v/>
      </c>
      <c r="AI86" s="53" t="str">
        <f t="shared" si="31"/>
        <v>Match</v>
      </c>
      <c r="AJ86" s="53" t="str">
        <f t="shared" si="32"/>
        <v>Match</v>
      </c>
      <c r="AK86" s="33" t="str">
        <f>PROPER(TRIM(raw_orders!G86))</f>
        <v>South</v>
      </c>
      <c r="AL86" s="33" t="str">
        <f>PROPER(TRIM(raw_orders!M86))</f>
        <v>Second Class</v>
      </c>
    </row>
    <row r="87" spans="1:38">
      <c r="A87" t="s">
        <v>528</v>
      </c>
      <c r="B87" s="10">
        <v>45503</v>
      </c>
      <c r="C87" s="10">
        <v>45509</v>
      </c>
      <c r="D87" t="s">
        <v>531</v>
      </c>
      <c r="E87" s="34" t="str">
        <f>PROPER(TRIM(raw_orders!E87))</f>
        <v>Kabir Singh</v>
      </c>
      <c r="F87" s="34" t="str">
        <f>PROPER(TRIM(raw_orders!F87))</f>
        <v>Corporate</v>
      </c>
      <c r="G87" s="34" t="str">
        <f>PROPER(TRIM(raw_orders!G87))</f>
        <v>North</v>
      </c>
      <c r="H87" s="34" t="str">
        <f>PROPER(TRIM(raw_orders!H87))</f>
        <v>Delhi</v>
      </c>
      <c r="I87" s="34" t="str">
        <f>PROPER(TRIM(raw_orders!I87))</f>
        <v>New Delhi</v>
      </c>
      <c r="J87" s="34" t="str">
        <f>PROPER(TRIM(raw_orders!J87))</f>
        <v>Office Supplies</v>
      </c>
      <c r="K87" s="34" t="str">
        <f>PROPER(TRIM(raw_orders!K87))</f>
        <v>Binders</v>
      </c>
      <c r="L87" t="s">
        <v>532</v>
      </c>
      <c r="M87" s="9" t="str">
        <f>PROPER(TRIM(raw_orders!M87))</f>
        <v>Standard Class</v>
      </c>
      <c r="N87" s="11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s="9" t="str">
        <f>PROPER(TRIM(raw_orders!T87))</f>
        <v>Paid</v>
      </c>
      <c r="U87" s="9" t="str">
        <f>PROPER(TRIM(raw_orders!U87))</f>
        <v>Cancelled</v>
      </c>
      <c r="V87" s="11">
        <f t="shared" si="18"/>
        <v>6</v>
      </c>
      <c r="W87" s="11">
        <f t="shared" si="21"/>
        <v>0</v>
      </c>
      <c r="X87" s="11">
        <f t="shared" si="22"/>
        <v>608.64</v>
      </c>
      <c r="Y87" s="11">
        <f t="shared" si="23"/>
        <v>264.64999999999998</v>
      </c>
      <c r="Z87" s="11">
        <f t="shared" si="24"/>
        <v>0.43482189800210302</v>
      </c>
      <c r="AA87" s="11" t="str">
        <f t="shared" si="25"/>
        <v>July</v>
      </c>
      <c r="AB87" s="11">
        <f t="shared" si="26"/>
        <v>2024</v>
      </c>
      <c r="AC87" s="11" t="str">
        <f t="shared" si="27"/>
        <v>Clean</v>
      </c>
      <c r="AD87" s="33" t="str">
        <f t="shared" si="19"/>
        <v>ORD-2024-100864550345509CUST-6702Kabir SinghCorporateNorthDelhiNew DelhiOffice SuppliesBindersEco Binders 456Standard Class1608.640608.64343.99264.65PaidCancelled6</v>
      </c>
      <c r="AE87" s="56" t="str">
        <f t="shared" si="20"/>
        <v>OK</v>
      </c>
      <c r="AF87" s="33" t="str">
        <f t="shared" si="28"/>
        <v/>
      </c>
      <c r="AG87" s="33" t="str">
        <f t="shared" si="29"/>
        <v/>
      </c>
      <c r="AH87" s="55" t="str">
        <f t="shared" si="30"/>
        <v/>
      </c>
      <c r="AI87" s="53" t="str">
        <f t="shared" si="31"/>
        <v>Match</v>
      </c>
      <c r="AJ87" s="53" t="str">
        <f t="shared" si="32"/>
        <v>Match</v>
      </c>
      <c r="AK87" s="33" t="str">
        <f>PROPER(TRIM(raw_orders!G87))</f>
        <v>North</v>
      </c>
      <c r="AL87" s="33" t="str">
        <f>PROPER(TRIM(raw_orders!M87))</f>
        <v>Standard Class</v>
      </c>
    </row>
    <row r="88" spans="1:38">
      <c r="A88" t="s">
        <v>533</v>
      </c>
      <c r="B88" s="10">
        <v>45474</v>
      </c>
      <c r="C88" s="10">
        <v>45474</v>
      </c>
      <c r="D88" t="s">
        <v>535</v>
      </c>
      <c r="E88" s="34" t="str">
        <f>PROPER(TRIM(raw_orders!E88))</f>
        <v>Ananya Rao</v>
      </c>
      <c r="F88" s="34" t="str">
        <f>PROPER(TRIM(raw_orders!F88))</f>
        <v>Small Business</v>
      </c>
      <c r="G88" s="34" t="str">
        <f>PROPER(TRIM(raw_orders!G88))</f>
        <v>North</v>
      </c>
      <c r="H88" s="34" t="str">
        <f>PROPER(TRIM(raw_orders!H88))</f>
        <v>Delhi</v>
      </c>
      <c r="I88" s="34" t="str">
        <f>PROPER(TRIM(raw_orders!I88))</f>
        <v>New Delhi</v>
      </c>
      <c r="J88" s="34" t="str">
        <f>PROPER(TRIM(raw_orders!J88))</f>
        <v>Technology</v>
      </c>
      <c r="K88" s="34" t="str">
        <f>PROPER(TRIM(raw_orders!K88))</f>
        <v>Copiers</v>
      </c>
      <c r="L88" t="s">
        <v>536</v>
      </c>
      <c r="M88" s="9" t="str">
        <f>PROPER(TRIM(raw_orders!M88))</f>
        <v>Second Class</v>
      </c>
      <c r="N88" s="11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s="9" t="str">
        <f>PROPER(TRIM(raw_orders!T88))</f>
        <v>Refunded</v>
      </c>
      <c r="U88" s="9" t="str">
        <f>PROPER(TRIM(raw_orders!U88))</f>
        <v>Cancelled</v>
      </c>
      <c r="V88" s="11">
        <f t="shared" si="18"/>
        <v>0</v>
      </c>
      <c r="W88" s="11">
        <f t="shared" si="21"/>
        <v>0.1</v>
      </c>
      <c r="X88" s="11">
        <f t="shared" si="22"/>
        <v>2390.2560000000003</v>
      </c>
      <c r="Y88" s="11">
        <f t="shared" si="23"/>
        <v>894.31600000000026</v>
      </c>
      <c r="Z88" s="11">
        <f t="shared" si="24"/>
        <v>0.37415071858411825</v>
      </c>
      <c r="AA88" s="11" t="str">
        <f t="shared" si="25"/>
        <v>July</v>
      </c>
      <c r="AB88" s="11">
        <f t="shared" si="26"/>
        <v>2024</v>
      </c>
      <c r="AC88" s="11" t="str">
        <f t="shared" si="27"/>
        <v>Clean</v>
      </c>
      <c r="AD88" s="33" t="str">
        <f t="shared" si="19"/>
        <v>ORD-2024-100874547445474CUST-9148Ananya RaoSmall BusinessNorthDelhiNew DelhiTechnologyCopiersBasic Copiers 525Second Class3885.280.12390.261495.94894.32RefundedCancelled0</v>
      </c>
      <c r="AE88" s="56" t="str">
        <f t="shared" si="20"/>
        <v>OK</v>
      </c>
      <c r="AF88" s="33" t="str">
        <f t="shared" si="28"/>
        <v/>
      </c>
      <c r="AG88" s="33" t="str">
        <f t="shared" si="29"/>
        <v/>
      </c>
      <c r="AH88" s="55" t="str">
        <f>IF(V88&lt;0,"Invalid Shipping Record","")</f>
        <v/>
      </c>
      <c r="AI88" s="53" t="str">
        <f t="shared" si="31"/>
        <v>Match</v>
      </c>
      <c r="AJ88" s="53" t="str">
        <f t="shared" si="32"/>
        <v>Match</v>
      </c>
      <c r="AK88" s="33" t="str">
        <f>PROPER(TRIM(raw_orders!G88))</f>
        <v>North</v>
      </c>
      <c r="AL88" s="33" t="str">
        <f>PROPER(TRIM(raw_orders!M88))</f>
        <v>Second Class</v>
      </c>
    </row>
    <row r="89" spans="1:38">
      <c r="A89" t="s">
        <v>537</v>
      </c>
      <c r="B89" s="10">
        <v>45330</v>
      </c>
      <c r="C89" s="10">
        <v>45507</v>
      </c>
      <c r="D89" t="s">
        <v>539</v>
      </c>
      <c r="E89" s="34" t="str">
        <f>PROPER(TRIM(raw_orders!E89))</f>
        <v>Vikram Iyer</v>
      </c>
      <c r="F89" s="34" t="str">
        <f>PROPER(TRIM(raw_orders!F89))</f>
        <v>Consumer</v>
      </c>
      <c r="G89" s="34" t="str">
        <f>PROPER(TRIM(raw_orders!G89))</f>
        <v>East</v>
      </c>
      <c r="H89" s="34" t="str">
        <f>PROPER(TRIM(raw_orders!H89))</f>
        <v>Assam</v>
      </c>
      <c r="I89" s="34" t="str">
        <f>PROPER(TRIM(raw_orders!I89))</f>
        <v>Guwahati</v>
      </c>
      <c r="J89" s="34" t="str">
        <f>PROPER(TRIM(raw_orders!J89))</f>
        <v>Office Supplies</v>
      </c>
      <c r="K89" s="34" t="str">
        <f>PROPER(TRIM(raw_orders!K89))</f>
        <v>Binders</v>
      </c>
      <c r="L89" t="s">
        <v>540</v>
      </c>
      <c r="M89" s="9" t="str">
        <f>PROPER(TRIM(raw_orders!M89))</f>
        <v>Standard Class</v>
      </c>
      <c r="N89" s="11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s="9" t="str">
        <f>PROPER(TRIM(raw_orders!T89))</f>
        <v>Paid</v>
      </c>
      <c r="U89" s="9" t="str">
        <f>PROPER(TRIM(raw_orders!U89))</f>
        <v>Completed</v>
      </c>
      <c r="V89" s="11">
        <f t="shared" si="18"/>
        <v>177</v>
      </c>
      <c r="W89" s="11">
        <f t="shared" si="21"/>
        <v>0</v>
      </c>
      <c r="X89" s="11">
        <f t="shared" si="22"/>
        <v>23416.539999999997</v>
      </c>
      <c r="Y89" s="11">
        <f t="shared" si="23"/>
        <v>7925.6499999999978</v>
      </c>
      <c r="Z89" s="11">
        <f t="shared" si="24"/>
        <v>0.33846375254414185</v>
      </c>
      <c r="AA89" s="11" t="str">
        <f t="shared" si="25"/>
        <v>February</v>
      </c>
      <c r="AB89" s="11">
        <f t="shared" si="26"/>
        <v>2024</v>
      </c>
      <c r="AC89" s="11" t="str">
        <f t="shared" si="27"/>
        <v>Clean</v>
      </c>
      <c r="AD89" s="33" t="str">
        <f t="shared" si="19"/>
        <v>ORD-2024-100884533045507CUST-5829Vikram IyerConsumerEastAssamGuwahatiOffice SuppliesBindersEco Binders 258Standard Class73345.22023416.5415490.897925.65PaidCompleted177</v>
      </c>
      <c r="AE89" s="56" t="str">
        <f t="shared" si="20"/>
        <v>OK</v>
      </c>
      <c r="AF89" s="33" t="str">
        <f t="shared" si="28"/>
        <v/>
      </c>
      <c r="AG89" s="33" t="str">
        <f t="shared" si="29"/>
        <v/>
      </c>
      <c r="AH89" s="55" t="str">
        <f t="shared" si="30"/>
        <v/>
      </c>
      <c r="AI89" s="53" t="str">
        <f t="shared" si="31"/>
        <v>Match</v>
      </c>
      <c r="AJ89" s="53" t="str">
        <f t="shared" si="32"/>
        <v>Match</v>
      </c>
      <c r="AK89" s="33" t="str">
        <f>PROPER(TRIM(raw_orders!G89))</f>
        <v>East</v>
      </c>
      <c r="AL89" s="33" t="str">
        <f>PROPER(TRIM(raw_orders!M89))</f>
        <v>Standard Class</v>
      </c>
    </row>
    <row r="90" spans="1:38">
      <c r="A90" t="s">
        <v>541</v>
      </c>
      <c r="B90" s="10">
        <v>45375</v>
      </c>
      <c r="C90" s="10">
        <v>45378</v>
      </c>
      <c r="D90" t="s">
        <v>544</v>
      </c>
      <c r="E90" s="34" t="str">
        <f>PROPER(TRIM(raw_orders!E90))</f>
        <v>Rohan Mehta</v>
      </c>
      <c r="F90" s="34" t="str">
        <f>PROPER(TRIM(raw_orders!F90))</f>
        <v>Small Business</v>
      </c>
      <c r="G90" s="34" t="str">
        <f>PROPER(TRIM(raw_orders!G90))</f>
        <v>West</v>
      </c>
      <c r="H90" s="34" t="str">
        <f>PROPER(TRIM(raw_orders!H90))</f>
        <v>Maharashtra</v>
      </c>
      <c r="I90" s="34" t="str">
        <f>PROPER(TRIM(raw_orders!I90))</f>
        <v>Mumbai</v>
      </c>
      <c r="J90" s="34" t="str">
        <f>PROPER(TRIM(raw_orders!J90))</f>
        <v>Furniture</v>
      </c>
      <c r="K90" s="34" t="str">
        <f>PROPER(TRIM(raw_orders!K90))</f>
        <v>Bookcases</v>
      </c>
      <c r="L90" t="s">
        <v>545</v>
      </c>
      <c r="M90" s="9" t="str">
        <f>PROPER(TRIM(raw_orders!M90))</f>
        <v>Standard Class</v>
      </c>
      <c r="N90" s="11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s="9" t="str">
        <f>PROPER(TRIM(raw_orders!T90))</f>
        <v>Paid</v>
      </c>
      <c r="U90" s="9" t="str">
        <f>PROPER(TRIM(raw_orders!U90))</f>
        <v>Completed</v>
      </c>
      <c r="V90" s="11">
        <f t="shared" si="18"/>
        <v>3</v>
      </c>
      <c r="W90" s="11">
        <f t="shared" si="21"/>
        <v>0.05</v>
      </c>
      <c r="X90" s="11">
        <f t="shared" si="22"/>
        <v>6241.0249999999996</v>
      </c>
      <c r="Y90" s="11">
        <f t="shared" si="23"/>
        <v>895.14499999999953</v>
      </c>
      <c r="Z90" s="11">
        <f t="shared" si="24"/>
        <v>0.14342916427990587</v>
      </c>
      <c r="AA90" s="11" t="str">
        <f t="shared" si="25"/>
        <v>March</v>
      </c>
      <c r="AB90" s="11">
        <f t="shared" si="26"/>
        <v>2024</v>
      </c>
      <c r="AC90" s="11" t="str">
        <f t="shared" si="27"/>
        <v>Clean</v>
      </c>
      <c r="AD90" s="33" t="str">
        <f t="shared" si="19"/>
        <v>ORD-2024-100894537545378CUST-6059Rohan MehtaSmall BusinessWestMaharashtraMumbaiFurnitureBookcasesMax Bookcases 398Standard Class23284.750.056241.025345.88895.14PaidCompleted3</v>
      </c>
      <c r="AE90" s="56" t="str">
        <f t="shared" si="20"/>
        <v>OK</v>
      </c>
      <c r="AF90" s="33" t="str">
        <f t="shared" si="28"/>
        <v/>
      </c>
      <c r="AG90" s="33" t="str">
        <f t="shared" si="29"/>
        <v/>
      </c>
      <c r="AH90" s="55" t="str">
        <f t="shared" si="30"/>
        <v/>
      </c>
      <c r="AI90" s="53" t="str">
        <f t="shared" si="31"/>
        <v>Mismatch</v>
      </c>
      <c r="AJ90" s="53" t="str">
        <f t="shared" si="32"/>
        <v>Mismatch</v>
      </c>
      <c r="AK90" s="33" t="str">
        <f>PROPER(TRIM(raw_orders!G90))</f>
        <v>West</v>
      </c>
      <c r="AL90" s="33" t="str">
        <f>PROPER(TRIM(raw_orders!M90))</f>
        <v>Standard Class</v>
      </c>
    </row>
    <row r="91" spans="1:38">
      <c r="A91" t="s">
        <v>546</v>
      </c>
      <c r="B91" s="10">
        <v>45540</v>
      </c>
      <c r="C91" s="10">
        <v>45540</v>
      </c>
      <c r="D91" t="s">
        <v>547</v>
      </c>
      <c r="E91" s="34" t="str">
        <f>PROPER(TRIM(raw_orders!E91))</f>
        <v>Kabir Singh</v>
      </c>
      <c r="F91" s="34" t="str">
        <f>PROPER(TRIM(raw_orders!F91))</f>
        <v>Consumer</v>
      </c>
      <c r="G91" s="34" t="str">
        <f>PROPER(TRIM(raw_orders!G91))</f>
        <v>South</v>
      </c>
      <c r="H91" s="34" t="str">
        <f>PROPER(TRIM(raw_orders!H91))</f>
        <v>Andhra Pradesh</v>
      </c>
      <c r="I91" s="34" t="str">
        <f>PROPER(TRIM(raw_orders!I91))</f>
        <v>Vijayawada</v>
      </c>
      <c r="J91" s="34" t="str">
        <f>PROPER(TRIM(raw_orders!J91))</f>
        <v>Furniture</v>
      </c>
      <c r="K91" s="34" t="str">
        <f>PROPER(TRIM(raw_orders!K91))</f>
        <v>Bookcases</v>
      </c>
      <c r="L91" t="s">
        <v>548</v>
      </c>
      <c r="M91" s="9" t="str">
        <f>PROPER(TRIM(raw_orders!M91))</f>
        <v>Standard Class</v>
      </c>
      <c r="N91" s="1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s="9" t="str">
        <f>PROPER(TRIM(raw_orders!T91))</f>
        <v>Pending</v>
      </c>
      <c r="U91" s="9" t="str">
        <f>PROPER(TRIM(raw_orders!U91))</f>
        <v>Cancelled</v>
      </c>
      <c r="V91" s="11">
        <f t="shared" si="18"/>
        <v>0</v>
      </c>
      <c r="W91" s="11">
        <f t="shared" si="21"/>
        <v>0.2</v>
      </c>
      <c r="X91" s="11">
        <f t="shared" si="22"/>
        <v>21062.104000000003</v>
      </c>
      <c r="Y91" s="11">
        <f t="shared" si="23"/>
        <v>9004.9740000000038</v>
      </c>
      <c r="Z91" s="11">
        <f t="shared" si="24"/>
        <v>0.42754389589947911</v>
      </c>
      <c r="AA91" s="11" t="str">
        <f t="shared" si="25"/>
        <v>September</v>
      </c>
      <c r="AB91" s="11">
        <f t="shared" si="26"/>
        <v>2024</v>
      </c>
      <c r="AC91" s="11" t="str">
        <f t="shared" si="27"/>
        <v>Clean</v>
      </c>
      <c r="AD91" s="33" t="str">
        <f t="shared" si="19"/>
        <v>ORD-2024-100904554045540CUST-7744Kabir SinghConsumerSouthAndhra PradeshVijayawadaFurnitureBookcasesSmart Bookcases 857Standard Class73761.090.221062.112057.139004.97PendingCancelled0</v>
      </c>
      <c r="AE91" s="56" t="str">
        <f t="shared" si="20"/>
        <v>OK</v>
      </c>
      <c r="AF91" s="33" t="str">
        <f t="shared" si="28"/>
        <v/>
      </c>
      <c r="AG91" s="33" t="str">
        <f t="shared" si="29"/>
        <v/>
      </c>
      <c r="AH91" s="55" t="str">
        <f>IF(V91&lt;0,"Invalid Shipping Record","")</f>
        <v/>
      </c>
      <c r="AI91" s="53" t="str">
        <f t="shared" si="31"/>
        <v>Match</v>
      </c>
      <c r="AJ91" s="53" t="str">
        <f t="shared" si="32"/>
        <v>Match</v>
      </c>
      <c r="AK91" s="33" t="str">
        <f>PROPER(TRIM(raw_orders!G91))</f>
        <v>South</v>
      </c>
      <c r="AL91" s="33" t="str">
        <f>PROPER(TRIM(raw_orders!M91))</f>
        <v>Standard Class</v>
      </c>
    </row>
    <row r="92" spans="1:38" s="64" customFormat="1" ht="27.6">
      <c r="A92" s="64" t="s">
        <v>549</v>
      </c>
      <c r="B92" s="65">
        <v>45893</v>
      </c>
      <c r="C92" s="65">
        <v>45898</v>
      </c>
      <c r="D92" s="64" t="s">
        <v>551</v>
      </c>
      <c r="E92" s="64" t="str">
        <f>PROPER(TRIM(raw_orders!E92))</f>
        <v>Aarav Sharma</v>
      </c>
      <c r="F92" s="64" t="str">
        <f>PROPER(TRIM(raw_orders!F92))</f>
        <v>Small Business</v>
      </c>
      <c r="G92" s="64" t="str">
        <f>PROPER(TRIM(raw_orders!G92))</f>
        <v>East</v>
      </c>
      <c r="H92" s="64" t="str">
        <f>PROPER(TRIM(raw_orders!H92))</f>
        <v>Bihar</v>
      </c>
      <c r="I92" s="64" t="str">
        <f>PROPER(TRIM(raw_orders!I92))</f>
        <v>Patna</v>
      </c>
      <c r="J92" s="64" t="str">
        <f>PROPER(TRIM(raw_orders!J92))</f>
        <v>Technology</v>
      </c>
      <c r="K92" s="64" t="str">
        <f>PROPER(TRIM(raw_orders!K92))</f>
        <v>Copiers</v>
      </c>
      <c r="L92" s="64" t="s">
        <v>552</v>
      </c>
      <c r="M92" s="64" t="str">
        <f>PROPER(TRIM(raw_orders!M92))</f>
        <v>First Class</v>
      </c>
      <c r="N92" s="64">
        <v>3</v>
      </c>
      <c r="O92" s="64">
        <v>3703.96</v>
      </c>
      <c r="P92" s="64">
        <v>0.15</v>
      </c>
      <c r="Q92" s="64">
        <v>9445.1</v>
      </c>
      <c r="R92" s="64">
        <v>5586.28</v>
      </c>
      <c r="S92" s="64">
        <v>3858.82</v>
      </c>
      <c r="T92" s="64" t="str">
        <f>PROPER(TRIM(raw_orders!T92))</f>
        <v>Paid</v>
      </c>
      <c r="U92" s="64" t="str">
        <f>PROPER(TRIM(raw_orders!U92))</f>
        <v>Completed</v>
      </c>
      <c r="V92" s="64">
        <f t="shared" si="18"/>
        <v>5</v>
      </c>
      <c r="W92" s="64">
        <f t="shared" si="21"/>
        <v>0.15</v>
      </c>
      <c r="X92" s="64">
        <f t="shared" si="22"/>
        <v>9445.098</v>
      </c>
      <c r="Y92" s="64">
        <f t="shared" si="23"/>
        <v>3858.8180000000002</v>
      </c>
      <c r="Z92" s="64">
        <f t="shared" si="24"/>
        <v>0.40855245758170006</v>
      </c>
      <c r="AA92" s="64" t="str">
        <f t="shared" si="25"/>
        <v>August</v>
      </c>
      <c r="AB92" s="64">
        <f t="shared" si="26"/>
        <v>2025</v>
      </c>
      <c r="AC92" s="64" t="str">
        <f t="shared" si="27"/>
        <v>Invalid</v>
      </c>
      <c r="AD92" s="66" t="str">
        <f t="shared" si="19"/>
        <v>ORD-2025-100914589345898CUST-5909Aarav SharmaSmall BusinessEastBiharPatnaTechnologyCopiersSmart Copiers 556First Class33703.960.159445.15586.283858.82PaidCompleted5</v>
      </c>
      <c r="AE92" s="67" t="str">
        <f t="shared" si="20"/>
        <v>Review Required</v>
      </c>
      <c r="AF92" s="66" t="str">
        <f t="shared" si="28"/>
        <v/>
      </c>
      <c r="AG92" s="66" t="str">
        <f t="shared" si="29"/>
        <v/>
      </c>
      <c r="AH92" s="67" t="str">
        <f t="shared" si="30"/>
        <v/>
      </c>
      <c r="AI92" s="66" t="str">
        <f t="shared" si="31"/>
        <v>Match</v>
      </c>
      <c r="AJ92" s="66" t="str">
        <f t="shared" si="32"/>
        <v>Match</v>
      </c>
      <c r="AK92" s="66" t="str">
        <f>PROPER(TRIM(raw_orders!G92))</f>
        <v>East</v>
      </c>
      <c r="AL92" s="66" t="str">
        <f>PROPER(TRIM(raw_orders!M92))</f>
        <v>First Class</v>
      </c>
    </row>
    <row r="93" spans="1:38">
      <c r="A93" t="s">
        <v>553</v>
      </c>
      <c r="B93" s="10">
        <v>45691</v>
      </c>
      <c r="C93" s="10">
        <v>45724</v>
      </c>
      <c r="D93" t="s">
        <v>556</v>
      </c>
      <c r="E93" s="34" t="str">
        <f>PROPER(TRIM(raw_orders!E93))</f>
        <v>Sneha Kapoor</v>
      </c>
      <c r="F93" s="34" t="str">
        <f>PROPER(TRIM(raw_orders!F93))</f>
        <v>Corporate</v>
      </c>
      <c r="G93" s="34" t="str">
        <f>PROPER(TRIM(raw_orders!G93))</f>
        <v>West</v>
      </c>
      <c r="H93" s="34" t="str">
        <f>PROPER(TRIM(raw_orders!H93))</f>
        <v>Madhya Pradesh</v>
      </c>
      <c r="I93" s="34" t="str">
        <f>PROPER(TRIM(raw_orders!I93))</f>
        <v>Indore</v>
      </c>
      <c r="J93" s="34" t="str">
        <f>PROPER(TRIM(raw_orders!J93))</f>
        <v>Technology</v>
      </c>
      <c r="K93" s="34" t="str">
        <f>PROPER(TRIM(raw_orders!K93))</f>
        <v>Copiers</v>
      </c>
      <c r="L93" t="s">
        <v>557</v>
      </c>
      <c r="M93" s="9" t="str">
        <f>PROPER(TRIM(raw_orders!M93))</f>
        <v>Second Class</v>
      </c>
      <c r="N93" s="11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s="9" t="str">
        <f>PROPER(TRIM(raw_orders!T93))</f>
        <v>Paid</v>
      </c>
      <c r="U93" s="9" t="str">
        <f>PROPER(TRIM(raw_orders!U93))</f>
        <v>Completed</v>
      </c>
      <c r="V93" s="11">
        <f t="shared" si="18"/>
        <v>33</v>
      </c>
      <c r="W93" s="11">
        <f t="shared" si="21"/>
        <v>0</v>
      </c>
      <c r="X93" s="11">
        <f t="shared" si="22"/>
        <v>2427.12</v>
      </c>
      <c r="Y93" s="11">
        <f t="shared" si="23"/>
        <v>888.77</v>
      </c>
      <c r="Z93" s="11">
        <f t="shared" si="24"/>
        <v>0.36618296581957216</v>
      </c>
      <c r="AA93" s="11" t="str">
        <f t="shared" si="25"/>
        <v>February</v>
      </c>
      <c r="AB93" s="11">
        <f t="shared" si="26"/>
        <v>2025</v>
      </c>
      <c r="AC93" s="11" t="str">
        <f t="shared" si="27"/>
        <v>Clean</v>
      </c>
      <c r="AD93" s="33" t="str">
        <f t="shared" si="19"/>
        <v>ORD-2025-100924569145724CUST-6409Sneha KapoorCorporateWestMadhya PradeshIndoreTechnologyCopiersPrime Copiers 575Second Class9269.6802427.121538.35804.53PaidCompleted33</v>
      </c>
      <c r="AE93" s="56" t="str">
        <f t="shared" si="20"/>
        <v>OK</v>
      </c>
      <c r="AF93" s="33" t="str">
        <f t="shared" si="28"/>
        <v/>
      </c>
      <c r="AG93" s="33" t="str">
        <f t="shared" si="29"/>
        <v/>
      </c>
      <c r="AH93" s="55" t="str">
        <f t="shared" si="30"/>
        <v/>
      </c>
      <c r="AI93" s="53" t="str">
        <f t="shared" si="31"/>
        <v>Match</v>
      </c>
      <c r="AJ93" s="53" t="str">
        <f t="shared" si="32"/>
        <v>Mismatch</v>
      </c>
      <c r="AK93" s="33" t="str">
        <f>PROPER(TRIM(raw_orders!G93))</f>
        <v>West</v>
      </c>
      <c r="AL93" s="33" t="str">
        <f>PROPER(TRIM(raw_orders!M93))</f>
        <v>Second Class</v>
      </c>
    </row>
    <row r="94" spans="1:38">
      <c r="A94" t="s">
        <v>558</v>
      </c>
      <c r="B94" s="10">
        <v>45680</v>
      </c>
      <c r="C94" s="10">
        <v>45683</v>
      </c>
      <c r="D94" t="s">
        <v>560</v>
      </c>
      <c r="E94" s="34" t="str">
        <f>PROPER(TRIM(raw_orders!E94))</f>
        <v>Aarav Sharma</v>
      </c>
      <c r="F94" s="34" t="str">
        <f>PROPER(TRIM(raw_orders!F94))</f>
        <v>Consumer</v>
      </c>
      <c r="G94" s="34" t="str">
        <f>PROPER(TRIM(raw_orders!G94))</f>
        <v>West</v>
      </c>
      <c r="H94" s="34" t="str">
        <f>PROPER(TRIM(raw_orders!H94))</f>
        <v>Madhya Pradesh</v>
      </c>
      <c r="I94" s="34" t="str">
        <f>PROPER(TRIM(raw_orders!I94))</f>
        <v>Indore</v>
      </c>
      <c r="J94" s="34" t="str">
        <f>PROPER(TRIM(raw_orders!J94))</f>
        <v>Office Supplies</v>
      </c>
      <c r="K94" s="34" t="str">
        <f>PROPER(TRIM(raw_orders!K94))</f>
        <v>Paper</v>
      </c>
      <c r="L94" t="s">
        <v>561</v>
      </c>
      <c r="M94" s="9" t="str">
        <f>PROPER(TRIM(raw_orders!M94))</f>
        <v>Standard Class</v>
      </c>
      <c r="N94" s="11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s="9" t="str">
        <f>PROPER(TRIM(raw_orders!T94))</f>
        <v>Paid</v>
      </c>
      <c r="U94" s="9" t="str">
        <f>PROPER(TRIM(raw_orders!U94))</f>
        <v>Completed</v>
      </c>
      <c r="V94" s="11">
        <f t="shared" si="18"/>
        <v>3</v>
      </c>
      <c r="W94" s="11">
        <f t="shared" si="21"/>
        <v>0.1</v>
      </c>
      <c r="X94" s="11">
        <f t="shared" si="22"/>
        <v>36111.906000000003</v>
      </c>
      <c r="Y94" s="11">
        <f t="shared" si="23"/>
        <v>6917.4060000000027</v>
      </c>
      <c r="Z94" s="11">
        <f t="shared" si="24"/>
        <v>0.19155471882320479</v>
      </c>
      <c r="AA94" s="11" t="str">
        <f t="shared" si="25"/>
        <v>January</v>
      </c>
      <c r="AB94" s="11">
        <f t="shared" si="26"/>
        <v>2025</v>
      </c>
      <c r="AC94" s="11" t="str">
        <f t="shared" si="27"/>
        <v>Clean</v>
      </c>
      <c r="AD94" s="33" t="str">
        <f t="shared" si="19"/>
        <v>ORD-2025-100934568045683CUST-3014Aarav SharmaConsumerWestMadhya PradeshIndoreOffice SuppliesPaperElite Paper 669Standard Class94458.260.136111.9129194.56917.41PaidCompleted3</v>
      </c>
      <c r="AE94" s="56" t="str">
        <f t="shared" si="20"/>
        <v>OK</v>
      </c>
      <c r="AF94" s="33" t="str">
        <f t="shared" si="28"/>
        <v/>
      </c>
      <c r="AG94" s="33" t="str">
        <f t="shared" si="29"/>
        <v/>
      </c>
      <c r="AH94" s="55" t="str">
        <f t="shared" si="30"/>
        <v/>
      </c>
      <c r="AI94" s="53" t="str">
        <f t="shared" si="31"/>
        <v>Match</v>
      </c>
      <c r="AJ94" s="53" t="str">
        <f t="shared" si="32"/>
        <v>Match</v>
      </c>
      <c r="AK94" s="33" t="str">
        <f>PROPER(TRIM(raw_orders!G94))</f>
        <v>West</v>
      </c>
      <c r="AL94" s="33" t="str">
        <f>PROPER(TRIM(raw_orders!M94))</f>
        <v>Standard Class</v>
      </c>
    </row>
    <row r="95" spans="1:38" s="45" customFormat="1" ht="20.399999999999999" customHeight="1">
      <c r="A95" s="45" t="s">
        <v>562</v>
      </c>
      <c r="B95" s="62">
        <v>45298</v>
      </c>
      <c r="C95" s="62">
        <v>45304</v>
      </c>
      <c r="D95" s="45" t="s">
        <v>564</v>
      </c>
      <c r="E95" s="58" t="str">
        <f>PROPER(TRIM(raw_orders!E95))</f>
        <v>Rohan Mehta</v>
      </c>
      <c r="F95" s="58" t="str">
        <f>PROPER(TRIM(raw_orders!F95))</f>
        <v>Corporate</v>
      </c>
      <c r="G95" s="58" t="str">
        <f>PROPER(TRIM(raw_orders!G95))</f>
        <v>North</v>
      </c>
      <c r="H95" s="58" t="str">
        <f>PROPER(TRIM(raw_orders!H95))</f>
        <v>Uttar Pradesh</v>
      </c>
      <c r="I95" s="58" t="str">
        <f>PROPER(TRIM(raw_orders!I95))</f>
        <v>Noida</v>
      </c>
      <c r="J95" s="58" t="str">
        <f>PROPER(TRIM(raw_orders!J95))</f>
        <v>Office Supplies</v>
      </c>
      <c r="K95" s="58" t="str">
        <f>PROPER(TRIM(raw_orders!K95))</f>
        <v>Binders</v>
      </c>
      <c r="L95" s="45" t="s">
        <v>565</v>
      </c>
      <c r="M95" s="45" t="str">
        <f>PROPER(TRIM(raw_orders!M95))</f>
        <v>Standard Class</v>
      </c>
      <c r="N95" s="58">
        <v>7</v>
      </c>
      <c r="O95" s="45">
        <v>2788.97</v>
      </c>
      <c r="P95" s="45">
        <v>-0.09</v>
      </c>
      <c r="Q95" s="45">
        <v>19522.79</v>
      </c>
      <c r="R95" s="45">
        <v>12455.78</v>
      </c>
      <c r="S95" s="45">
        <v>7067.01</v>
      </c>
      <c r="T95" s="45" t="str">
        <f>PROPER(TRIM(raw_orders!T95))</f>
        <v>Paid</v>
      </c>
      <c r="U95" s="45" t="str">
        <f>PROPER(TRIM(raw_orders!U95))</f>
        <v>Completed</v>
      </c>
      <c r="V95" s="58">
        <f t="shared" si="18"/>
        <v>6</v>
      </c>
      <c r="W95" s="58">
        <f t="shared" si="21"/>
        <v>-0.09</v>
      </c>
      <c r="X95" s="58">
        <f t="shared" si="22"/>
        <v>21279.841099999998</v>
      </c>
      <c r="Y95" s="58">
        <f t="shared" si="23"/>
        <v>8824.0610999999972</v>
      </c>
      <c r="Z95" s="58">
        <f t="shared" si="24"/>
        <v>0.41466762174272054</v>
      </c>
      <c r="AA95" s="58" t="str">
        <f t="shared" si="25"/>
        <v>January</v>
      </c>
      <c r="AB95" s="58">
        <f t="shared" si="26"/>
        <v>2024</v>
      </c>
      <c r="AC95" s="58" t="str">
        <f t="shared" si="27"/>
        <v>Invalid</v>
      </c>
      <c r="AD95" s="60" t="str">
        <f t="shared" si="19"/>
        <v>ORD-2024-100944529845304CUST-6106Rohan MehtaCorporateNorthUttar PradeshNoidaOffice SuppliesBindersEco Binders 780Standard Class72788.97-0.0919522.7912455.787067.01PaidCompleted6</v>
      </c>
      <c r="AE95" s="59" t="str">
        <f t="shared" si="20"/>
        <v>OK</v>
      </c>
      <c r="AF95" s="60" t="str">
        <f t="shared" si="28"/>
        <v>Invalid Discount</v>
      </c>
      <c r="AG95" s="60" t="str">
        <f t="shared" si="29"/>
        <v/>
      </c>
      <c r="AH95" s="61" t="str">
        <f t="shared" si="30"/>
        <v/>
      </c>
      <c r="AI95" s="63" t="str">
        <f t="shared" si="31"/>
        <v>Mismatch</v>
      </c>
      <c r="AJ95" s="63" t="str">
        <f t="shared" si="32"/>
        <v>Mismatch</v>
      </c>
      <c r="AK95" s="60" t="str">
        <f>PROPER(TRIM(raw_orders!G95))</f>
        <v>North</v>
      </c>
      <c r="AL95" s="60" t="str">
        <f>PROPER(TRIM(raw_orders!M95))</f>
        <v>Standard Class</v>
      </c>
    </row>
    <row r="96" spans="1:38">
      <c r="A96" t="s">
        <v>566</v>
      </c>
      <c r="B96" s="10">
        <v>45541</v>
      </c>
      <c r="C96" s="10">
        <v>45544</v>
      </c>
      <c r="D96" t="s">
        <v>569</v>
      </c>
      <c r="E96" s="34" t="str">
        <f>PROPER(TRIM(raw_orders!E96))</f>
        <v>Diya Patel</v>
      </c>
      <c r="F96" s="34" t="str">
        <f>PROPER(TRIM(raw_orders!F96))</f>
        <v>Consumer</v>
      </c>
      <c r="G96" s="34" t="str">
        <f>PROPER(TRIM(raw_orders!G96))</f>
        <v>North</v>
      </c>
      <c r="H96" s="34" t="str">
        <f>PROPER(TRIM(raw_orders!H96))</f>
        <v>Haryana</v>
      </c>
      <c r="I96" s="34" t="str">
        <f>PROPER(TRIM(raw_orders!I96))</f>
        <v>Gurugram</v>
      </c>
      <c r="J96" s="34" t="str">
        <f>PROPER(TRIM(raw_orders!J96))</f>
        <v>Technology</v>
      </c>
      <c r="K96" s="34" t="str">
        <f>PROPER(TRIM(raw_orders!K96))</f>
        <v>Phones</v>
      </c>
      <c r="L96" t="s">
        <v>570</v>
      </c>
      <c r="M96" s="9" t="str">
        <f>PROPER(TRIM(raw_orders!M96))</f>
        <v>Second Class</v>
      </c>
      <c r="N96" s="11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s="9" t="str">
        <f>PROPER(TRIM(raw_orders!T96))</f>
        <v>Pending</v>
      </c>
      <c r="U96" s="9" t="str">
        <f>PROPER(TRIM(raw_orders!U96))</f>
        <v>Cancelled</v>
      </c>
      <c r="V96" s="11">
        <f t="shared" si="18"/>
        <v>3</v>
      </c>
      <c r="W96" s="11">
        <f t="shared" si="21"/>
        <v>0</v>
      </c>
      <c r="X96" s="11">
        <f t="shared" si="22"/>
        <v>26470.710000000003</v>
      </c>
      <c r="Y96" s="11">
        <f t="shared" si="23"/>
        <v>5103.1100000000042</v>
      </c>
      <c r="Z96" s="11">
        <f t="shared" si="24"/>
        <v>0.19278326875251944</v>
      </c>
      <c r="AA96" s="11" t="str">
        <f t="shared" si="25"/>
        <v>September</v>
      </c>
      <c r="AB96" s="11">
        <f t="shared" si="26"/>
        <v>2024</v>
      </c>
      <c r="AC96" s="11" t="str">
        <f t="shared" si="27"/>
        <v>Clean</v>
      </c>
      <c r="AD96" s="33" t="str">
        <f t="shared" si="19"/>
        <v>ORD-2024-100954554145544CUST-1926Diya PatelConsumerNorthHaryanaGurugramTechnologyPhonesElite Phones 723Second Class73781.53026470.7121367.65103.11PendingCancelled3</v>
      </c>
      <c r="AE96" s="56" t="str">
        <f t="shared" si="20"/>
        <v>OK</v>
      </c>
      <c r="AF96" s="33" t="str">
        <f t="shared" si="28"/>
        <v/>
      </c>
      <c r="AG96" s="33" t="str">
        <f t="shared" si="29"/>
        <v/>
      </c>
      <c r="AH96" s="55" t="str">
        <f t="shared" si="30"/>
        <v/>
      </c>
      <c r="AI96" s="53" t="str">
        <f t="shared" si="31"/>
        <v>Match</v>
      </c>
      <c r="AJ96" s="53" t="str">
        <f t="shared" si="32"/>
        <v>Match</v>
      </c>
      <c r="AK96" s="33" t="str">
        <f>PROPER(TRIM(raw_orders!G96))</f>
        <v>North</v>
      </c>
      <c r="AL96" s="33" t="str">
        <f>PROPER(TRIM(raw_orders!M96))</f>
        <v>Second Class</v>
      </c>
    </row>
    <row r="97" spans="1:38">
      <c r="A97" t="s">
        <v>571</v>
      </c>
      <c r="B97" s="10">
        <v>45786</v>
      </c>
      <c r="C97" s="10">
        <v>45910</v>
      </c>
      <c r="D97" t="s">
        <v>574</v>
      </c>
      <c r="E97" s="34" t="str">
        <f>PROPER(TRIM(raw_orders!E97))</f>
        <v>Sneha Kapoor</v>
      </c>
      <c r="F97" s="34" t="str">
        <f>PROPER(TRIM(raw_orders!F97))</f>
        <v>Corporate</v>
      </c>
      <c r="G97" s="34" t="str">
        <f>PROPER(TRIM(raw_orders!G97))</f>
        <v>West</v>
      </c>
      <c r="H97" s="34" t="str">
        <f>PROPER(TRIM(raw_orders!H97))</f>
        <v>Goa</v>
      </c>
      <c r="I97" s="34" t="str">
        <f>PROPER(TRIM(raw_orders!I97))</f>
        <v>Panaji</v>
      </c>
      <c r="J97" s="34" t="str">
        <f>PROPER(TRIM(raw_orders!J97))</f>
        <v>Furniture</v>
      </c>
      <c r="K97" s="34" t="str">
        <f>PROPER(TRIM(raw_orders!K97))</f>
        <v>Bookcases</v>
      </c>
      <c r="L97" t="s">
        <v>575</v>
      </c>
      <c r="M97" s="9" t="str">
        <f>PROPER(TRIM(raw_orders!M97))</f>
        <v>Same Day</v>
      </c>
      <c r="N97" s="11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s="9" t="str">
        <f>PROPER(TRIM(raw_orders!T97))</f>
        <v>Paid</v>
      </c>
      <c r="U97" s="9" t="str">
        <f>PROPER(TRIM(raw_orders!U97))</f>
        <v>Completed</v>
      </c>
      <c r="V97" s="11">
        <f t="shared" si="18"/>
        <v>124</v>
      </c>
      <c r="W97" s="11">
        <f t="shared" si="21"/>
        <v>0</v>
      </c>
      <c r="X97" s="11">
        <f t="shared" si="22"/>
        <v>10524.78</v>
      </c>
      <c r="Y97" s="11">
        <f t="shared" si="23"/>
        <v>1683.7300000000014</v>
      </c>
      <c r="Z97" s="11">
        <f t="shared" si="24"/>
        <v>0.15997769074507984</v>
      </c>
      <c r="AA97" s="11" t="str">
        <f t="shared" si="25"/>
        <v>May</v>
      </c>
      <c r="AB97" s="11">
        <f t="shared" si="26"/>
        <v>2025</v>
      </c>
      <c r="AC97" s="11" t="str">
        <f t="shared" si="27"/>
        <v>Clean</v>
      </c>
      <c r="AD97" s="33" t="str">
        <f t="shared" si="19"/>
        <v>ORD-2025-100964578645910CUST-2687Sneha KapoorCorporateWestGoaPanajiFurnitureBookcasesClassic Bookcases 988Same Day61754.13010524.788841.051683.73PaidCompleted124</v>
      </c>
      <c r="AE97" s="56" t="str">
        <f t="shared" si="20"/>
        <v>OK</v>
      </c>
      <c r="AF97" s="33" t="str">
        <f t="shared" si="28"/>
        <v/>
      </c>
      <c r="AG97" s="33" t="str">
        <f t="shared" si="29"/>
        <v/>
      </c>
      <c r="AH97" s="55" t="str">
        <f t="shared" si="30"/>
        <v/>
      </c>
      <c r="AI97" s="53" t="str">
        <f t="shared" si="31"/>
        <v>Match</v>
      </c>
      <c r="AJ97" s="53" t="str">
        <f t="shared" si="32"/>
        <v>Match</v>
      </c>
      <c r="AK97" s="33" t="str">
        <f>PROPER(TRIM(raw_orders!G97))</f>
        <v>West</v>
      </c>
      <c r="AL97" s="33" t="str">
        <f>PROPER(TRIM(raw_orders!M97))</f>
        <v>Same Day</v>
      </c>
    </row>
    <row r="98" spans="1:38">
      <c r="A98" t="s">
        <v>576</v>
      </c>
      <c r="B98" s="10">
        <v>45448</v>
      </c>
      <c r="C98" s="10">
        <v>45479</v>
      </c>
      <c r="D98" t="s">
        <v>579</v>
      </c>
      <c r="E98" s="34" t="str">
        <f>PROPER(TRIM(raw_orders!E98))</f>
        <v>Rahul Verma</v>
      </c>
      <c r="F98" s="34" t="str">
        <f>PROPER(TRIM(raw_orders!F98))</f>
        <v>Home Office</v>
      </c>
      <c r="G98" s="34" t="str">
        <f>PROPER(TRIM(raw_orders!G98))</f>
        <v>East</v>
      </c>
      <c r="H98" s="34" t="str">
        <f>PROPER(TRIM(raw_orders!H98))</f>
        <v>Odisha</v>
      </c>
      <c r="I98" s="34" t="str">
        <f>PROPER(TRIM(raw_orders!I98))</f>
        <v>Bhubaneswar</v>
      </c>
      <c r="J98" s="34" t="str">
        <f>PROPER(TRIM(raw_orders!J98))</f>
        <v>Technology</v>
      </c>
      <c r="K98" s="34" t="str">
        <f>PROPER(TRIM(raw_orders!K98))</f>
        <v>Copiers</v>
      </c>
      <c r="L98" t="s">
        <v>580</v>
      </c>
      <c r="M98" s="9" t="str">
        <f>PROPER(TRIM(raw_orders!M98))</f>
        <v>Second Class</v>
      </c>
      <c r="N98" s="11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s="9" t="str">
        <f>PROPER(TRIM(raw_orders!T98))</f>
        <v>Paid</v>
      </c>
      <c r="U98" s="9" t="str">
        <f>PROPER(TRIM(raw_orders!U98))</f>
        <v>Completed</v>
      </c>
      <c r="V98" s="11">
        <f t="shared" si="18"/>
        <v>31</v>
      </c>
      <c r="W98" s="11">
        <f t="shared" si="21"/>
        <v>0.15</v>
      </c>
      <c r="X98" s="11">
        <f t="shared" si="22"/>
        <v>3840.7079999999996</v>
      </c>
      <c r="Y98" s="11">
        <f t="shared" si="23"/>
        <v>1324.4179999999997</v>
      </c>
      <c r="Z98" s="11">
        <f t="shared" si="24"/>
        <v>0.34483694152224009</v>
      </c>
      <c r="AA98" s="11" t="str">
        <f t="shared" si="25"/>
        <v>June</v>
      </c>
      <c r="AB98" s="11">
        <f t="shared" si="26"/>
        <v>2024</v>
      </c>
      <c r="AC98" s="11" t="str">
        <f t="shared" si="27"/>
        <v>Clean</v>
      </c>
      <c r="AD98" s="33" t="str">
        <f t="shared" si="19"/>
        <v>ORD-2024-100974544845479CUST-7283Rahul VermaHome OfficeEastOdishaBhubaneswarTechnologyCopiersSmart Copiers 547Second Class22259.240.153840.712516.291324.42PaidCompleted31</v>
      </c>
      <c r="AE98" s="56" t="str">
        <f t="shared" si="20"/>
        <v>OK</v>
      </c>
      <c r="AF98" s="33" t="str">
        <f t="shared" si="28"/>
        <v/>
      </c>
      <c r="AG98" s="33" t="str">
        <f t="shared" si="29"/>
        <v/>
      </c>
      <c r="AH98" s="55" t="str">
        <f t="shared" si="30"/>
        <v/>
      </c>
      <c r="AI98" s="53" t="str">
        <f t="shared" si="31"/>
        <v>Match</v>
      </c>
      <c r="AJ98" s="53" t="str">
        <f t="shared" si="32"/>
        <v>Match</v>
      </c>
      <c r="AK98" s="33" t="str">
        <f>PROPER(TRIM(raw_orders!G98))</f>
        <v>East</v>
      </c>
      <c r="AL98" s="33" t="str">
        <f>PROPER(TRIM(raw_orders!M98))</f>
        <v>Second Class</v>
      </c>
    </row>
    <row r="99" spans="1:38">
      <c r="A99" t="s">
        <v>581</v>
      </c>
      <c r="B99" s="10">
        <v>45877</v>
      </c>
      <c r="C99" s="10">
        <v>45880</v>
      </c>
      <c r="D99" t="s">
        <v>584</v>
      </c>
      <c r="E99" s="34" t="str">
        <f>PROPER(TRIM(raw_orders!E99))</f>
        <v>Diya Patel</v>
      </c>
      <c r="F99" s="34" t="str">
        <f>PROPER(TRIM(raw_orders!F99))</f>
        <v>Small Business</v>
      </c>
      <c r="G99" s="34" t="str">
        <f>PROPER(TRIM(raw_orders!G99))</f>
        <v>West</v>
      </c>
      <c r="H99" s="34" t="str">
        <f>PROPER(TRIM(raw_orders!H99))</f>
        <v>Gujarat</v>
      </c>
      <c r="I99" s="34" t="str">
        <f>PROPER(TRIM(raw_orders!I99))</f>
        <v>Ahmedabad</v>
      </c>
      <c r="J99" s="34" t="str">
        <f>PROPER(TRIM(raw_orders!J99))</f>
        <v>Office Supplies</v>
      </c>
      <c r="K99" s="34" t="str">
        <f>PROPER(TRIM(raw_orders!K99))</f>
        <v>Storage</v>
      </c>
      <c r="L99" t="s">
        <v>585</v>
      </c>
      <c r="M99" s="9" t="str">
        <f>PROPER(TRIM(raw_orders!M99))</f>
        <v>Same Day</v>
      </c>
      <c r="N99" s="11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s="9" t="str">
        <f>PROPER(TRIM(raw_orders!T99))</f>
        <v>Pending</v>
      </c>
      <c r="U99" s="9" t="str">
        <f>PROPER(TRIM(raw_orders!U99))</f>
        <v>Returned</v>
      </c>
      <c r="V99" s="11">
        <f t="shared" si="18"/>
        <v>3</v>
      </c>
      <c r="W99" s="11">
        <f t="shared" si="21"/>
        <v>0.2</v>
      </c>
      <c r="X99" s="11">
        <f t="shared" si="22"/>
        <v>14409.44</v>
      </c>
      <c r="Y99" s="11">
        <f t="shared" si="23"/>
        <v>5599.4700000000012</v>
      </c>
      <c r="Z99" s="11">
        <f t="shared" si="24"/>
        <v>0.38859733619071951</v>
      </c>
      <c r="AA99" s="11" t="str">
        <f t="shared" si="25"/>
        <v>August</v>
      </c>
      <c r="AB99" s="11">
        <f t="shared" si="26"/>
        <v>2025</v>
      </c>
      <c r="AC99" s="11" t="str">
        <f t="shared" si="27"/>
        <v>Clean</v>
      </c>
      <c r="AD99" s="33" t="str">
        <f t="shared" si="19"/>
        <v>ORD-2025-100984587745880CUST-8111Diya PatelSmall BusinessWestGujaratAhmedabadOffice SuppliesStorageBasic Storage 656Same Day53602.360.214409.448809.975599.47PendingReturned3</v>
      </c>
      <c r="AE99" s="56" t="str">
        <f t="shared" si="20"/>
        <v>OK</v>
      </c>
      <c r="AF99" s="33" t="str">
        <f t="shared" si="28"/>
        <v/>
      </c>
      <c r="AG99" s="33" t="str">
        <f t="shared" si="29"/>
        <v/>
      </c>
      <c r="AH99" s="55" t="str">
        <f t="shared" si="30"/>
        <v/>
      </c>
      <c r="AI99" s="53" t="str">
        <f t="shared" si="31"/>
        <v>Match</v>
      </c>
      <c r="AJ99" s="53" t="str">
        <f t="shared" si="32"/>
        <v>Match</v>
      </c>
      <c r="AK99" s="33" t="str">
        <f>PROPER(TRIM(raw_orders!G99))</f>
        <v>West</v>
      </c>
      <c r="AL99" s="33" t="str">
        <f>PROPER(TRIM(raw_orders!M99))</f>
        <v>Same Day</v>
      </c>
    </row>
    <row r="100" spans="1:38" s="45" customFormat="1" ht="19.2" customHeight="1">
      <c r="A100" s="45" t="s">
        <v>586</v>
      </c>
      <c r="B100" s="62">
        <v>45317</v>
      </c>
      <c r="C100" s="62">
        <v>45323</v>
      </c>
      <c r="D100" s="45" t="s">
        <v>589</v>
      </c>
      <c r="E100" s="58" t="str">
        <f>PROPER(TRIM(raw_orders!E100))</f>
        <v>Rohan Mehta</v>
      </c>
      <c r="F100" s="58" t="str">
        <f>PROPER(TRIM(raw_orders!F100))</f>
        <v>Home Office</v>
      </c>
      <c r="G100" s="58" t="str">
        <f>PROPER(TRIM(raw_orders!G100))</f>
        <v>South</v>
      </c>
      <c r="H100" s="58" t="str">
        <f>PROPER(TRIM(raw_orders!H100))</f>
        <v>Kerala</v>
      </c>
      <c r="I100" s="58" t="str">
        <f>PROPER(TRIM(raw_orders!I100))</f>
        <v>Kochi</v>
      </c>
      <c r="J100" s="58" t="str">
        <f>PROPER(TRIM(raw_orders!J100))</f>
        <v>Technology</v>
      </c>
      <c r="K100" s="58" t="str">
        <f>PROPER(TRIM(raw_orders!K100))</f>
        <v>Copiers</v>
      </c>
      <c r="L100" s="45" t="s">
        <v>590</v>
      </c>
      <c r="M100" s="45" t="s">
        <v>4153</v>
      </c>
      <c r="N100" s="58">
        <v>8</v>
      </c>
      <c r="O100" s="45">
        <v>2108.9299999999998</v>
      </c>
      <c r="P100" s="45">
        <v>0.1</v>
      </c>
      <c r="Q100" s="45">
        <v>15184.3</v>
      </c>
      <c r="R100" s="45">
        <v>11270.74</v>
      </c>
      <c r="S100" s="45">
        <v>3913.56</v>
      </c>
      <c r="T100" s="45" t="str">
        <f>PROPER(TRIM(raw_orders!T100))</f>
        <v>Paid</v>
      </c>
      <c r="U100" s="45" t="str">
        <f>PROPER(TRIM(raw_orders!U100))</f>
        <v>Completed</v>
      </c>
      <c r="V100" s="58">
        <f t="shared" si="18"/>
        <v>6</v>
      </c>
      <c r="W100" s="58">
        <f t="shared" si="21"/>
        <v>0.1</v>
      </c>
      <c r="X100" s="58">
        <f t="shared" si="22"/>
        <v>15184.295999999998</v>
      </c>
      <c r="Y100" s="58">
        <f t="shared" si="23"/>
        <v>3913.5559999999987</v>
      </c>
      <c r="Z100" s="58">
        <f t="shared" si="24"/>
        <v>0.25773707256497103</v>
      </c>
      <c r="AA100" s="58" t="str">
        <f t="shared" si="25"/>
        <v>January</v>
      </c>
      <c r="AB100" s="58">
        <f t="shared" si="26"/>
        <v>2024</v>
      </c>
      <c r="AC100" s="58" t="str">
        <f t="shared" si="27"/>
        <v>Warning</v>
      </c>
      <c r="AD100" s="60" t="str">
        <f t="shared" si="19"/>
        <v>ORD-2024-100994531745323CUST-5434Rohan MehtaHome OfficeSouthKeralaKochiTechnologyCopiersElite Copiers 785Unknown82108.930.115184.311270.743913.56PaidCompleted6</v>
      </c>
      <c r="AE100" s="59" t="str">
        <f t="shared" si="20"/>
        <v>OK</v>
      </c>
      <c r="AF100" s="60" t="str">
        <f t="shared" si="28"/>
        <v/>
      </c>
      <c r="AG100" s="60" t="str">
        <f t="shared" si="29"/>
        <v/>
      </c>
      <c r="AH100" s="61" t="str">
        <f t="shared" si="30"/>
        <v/>
      </c>
      <c r="AI100" s="63" t="str">
        <f t="shared" si="31"/>
        <v>Match</v>
      </c>
      <c r="AJ100" s="63" t="str">
        <f t="shared" si="32"/>
        <v>Match</v>
      </c>
      <c r="AK100" s="60" t="str">
        <f>PROPER(TRIM(raw_orders!G100))</f>
        <v>South</v>
      </c>
      <c r="AL100" s="60" t="str">
        <f>PROPER(TRIM(raw_orders!M100))</f>
        <v/>
      </c>
    </row>
    <row r="101" spans="1:38">
      <c r="A101" t="s">
        <v>591</v>
      </c>
      <c r="B101" s="10">
        <v>45962</v>
      </c>
      <c r="C101" s="10">
        <v>45962</v>
      </c>
      <c r="D101" t="s">
        <v>593</v>
      </c>
      <c r="E101" s="34" t="str">
        <f>PROPER(TRIM(raw_orders!E101))</f>
        <v>Aditi Sen</v>
      </c>
      <c r="F101" s="34" t="str">
        <f>PROPER(TRIM(raw_orders!F101))</f>
        <v>Small Business</v>
      </c>
      <c r="G101" s="34" t="str">
        <f>PROPER(TRIM(raw_orders!G101))</f>
        <v>West</v>
      </c>
      <c r="H101" s="34" t="str">
        <f>PROPER(TRIM(raw_orders!H101))</f>
        <v>Rajasthan</v>
      </c>
      <c r="I101" s="34" t="str">
        <f>PROPER(TRIM(raw_orders!I101))</f>
        <v>Udaipur</v>
      </c>
      <c r="J101" s="34" t="str">
        <f>PROPER(TRIM(raw_orders!J101))</f>
        <v>Technology</v>
      </c>
      <c r="K101" s="34" t="str">
        <f>PROPER(TRIM(raw_orders!K101))</f>
        <v>Accessories</v>
      </c>
      <c r="L101" t="s">
        <v>594</v>
      </c>
      <c r="M101" s="9" t="str">
        <f>PROPER(TRIM(raw_orders!M101))</f>
        <v>Same Day</v>
      </c>
      <c r="N101" s="1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s="9" t="str">
        <f>PROPER(TRIM(raw_orders!T101))</f>
        <v>Paid</v>
      </c>
      <c r="U101" s="9" t="str">
        <f>PROPER(TRIM(raw_orders!U101))</f>
        <v>Completed</v>
      </c>
      <c r="V101" s="11">
        <f t="shared" si="18"/>
        <v>0</v>
      </c>
      <c r="W101" s="11">
        <f t="shared" si="21"/>
        <v>0</v>
      </c>
      <c r="X101" s="11">
        <f t="shared" si="22"/>
        <v>6495.87</v>
      </c>
      <c r="Y101" s="11">
        <f t="shared" si="23"/>
        <v>1794.9799999999996</v>
      </c>
      <c r="Z101" s="11">
        <f t="shared" si="24"/>
        <v>0.27632634273777024</v>
      </c>
      <c r="AA101" s="11" t="str">
        <f t="shared" si="25"/>
        <v>November</v>
      </c>
      <c r="AB101" s="11">
        <f t="shared" si="26"/>
        <v>2025</v>
      </c>
      <c r="AC101" s="11" t="str">
        <f t="shared" si="27"/>
        <v>Clean</v>
      </c>
      <c r="AD101" s="33" t="str">
        <f t="shared" si="19"/>
        <v>ORD-2025-101004596245962CUST-3865Aditi SenSmall BusinessWestRajasthanUdaipurTechnologyAccessoriesSmart Accessories 542Same Day32165.2906495.874700.891794.98PaidCompleted0</v>
      </c>
      <c r="AE101" s="56" t="str">
        <f t="shared" si="20"/>
        <v>OK</v>
      </c>
      <c r="AF101" s="33" t="str">
        <f t="shared" si="28"/>
        <v/>
      </c>
      <c r="AG101" s="33" t="str">
        <f t="shared" si="29"/>
        <v/>
      </c>
      <c r="AH101" s="55" t="str">
        <f>IF(V101&lt;0,"Invalid Shipping Record","")</f>
        <v/>
      </c>
      <c r="AI101" s="53" t="str">
        <f t="shared" si="31"/>
        <v>Match</v>
      </c>
      <c r="AJ101" s="53" t="str">
        <f t="shared" si="32"/>
        <v>Match</v>
      </c>
      <c r="AK101" s="33" t="str">
        <f>PROPER(TRIM(raw_orders!G101))</f>
        <v>West</v>
      </c>
      <c r="AL101" s="33" t="str">
        <f>PROPER(TRIM(raw_orders!M101))</f>
        <v>Same Day</v>
      </c>
    </row>
    <row r="102" spans="1:38">
      <c r="A102" t="s">
        <v>595</v>
      </c>
      <c r="B102" s="10">
        <v>45912</v>
      </c>
      <c r="C102" s="10">
        <v>45918</v>
      </c>
      <c r="D102" t="s">
        <v>598</v>
      </c>
      <c r="E102" s="34" t="str">
        <f>PROPER(TRIM(raw_orders!E102))</f>
        <v>Aarav Sharma</v>
      </c>
      <c r="F102" s="34" t="str">
        <f>PROPER(TRIM(raw_orders!F102))</f>
        <v>Home Office</v>
      </c>
      <c r="G102" s="34" t="str">
        <f>PROPER(TRIM(raw_orders!G102))</f>
        <v>South</v>
      </c>
      <c r="H102" s="34" t="str">
        <f>PROPER(TRIM(raw_orders!H102))</f>
        <v>Kerala</v>
      </c>
      <c r="I102" s="34" t="str">
        <f>PROPER(TRIM(raw_orders!I102))</f>
        <v>Kochi</v>
      </c>
      <c r="J102" s="34" t="str">
        <f>PROPER(TRIM(raw_orders!J102))</f>
        <v>Office Supplies</v>
      </c>
      <c r="K102" s="34" t="str">
        <f>PROPER(TRIM(raw_orders!K102))</f>
        <v>Storage</v>
      </c>
      <c r="L102" t="s">
        <v>599</v>
      </c>
      <c r="M102" s="9" t="str">
        <f>PROPER(TRIM(raw_orders!M102))</f>
        <v>Standard Class</v>
      </c>
      <c r="N102" s="11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s="9" t="str">
        <f>PROPER(TRIM(raw_orders!T102))</f>
        <v>Paid</v>
      </c>
      <c r="U102" s="9" t="str">
        <f>PROPER(TRIM(raw_orders!U102))</f>
        <v>Completed</v>
      </c>
      <c r="V102" s="11">
        <f t="shared" si="18"/>
        <v>6</v>
      </c>
      <c r="W102" s="11">
        <f t="shared" si="21"/>
        <v>0.05</v>
      </c>
      <c r="X102" s="11">
        <f t="shared" si="22"/>
        <v>9540.659999999998</v>
      </c>
      <c r="Y102" s="11">
        <f t="shared" si="23"/>
        <v>3979.1699999999983</v>
      </c>
      <c r="Z102" s="11">
        <f t="shared" si="24"/>
        <v>0.41707491934520241</v>
      </c>
      <c r="AA102" s="11" t="str">
        <f t="shared" si="25"/>
        <v>September</v>
      </c>
      <c r="AB102" s="11">
        <f t="shared" si="26"/>
        <v>2025</v>
      </c>
      <c r="AC102" s="11" t="str">
        <f t="shared" si="27"/>
        <v>Clean</v>
      </c>
      <c r="AD102" s="33" t="str">
        <f t="shared" si="19"/>
        <v>ORD-2025-101014591245918CUST-6015Aarav SharmaHome OfficeSouthKeralaKochiOffice SuppliesStorageEco Storage 936Standard Class61673.80.059540.665561.493979.17PaidCompleted6</v>
      </c>
      <c r="AE102" s="56" t="str">
        <f t="shared" si="20"/>
        <v>OK</v>
      </c>
      <c r="AF102" s="33" t="str">
        <f t="shared" si="28"/>
        <v/>
      </c>
      <c r="AG102" s="33" t="str">
        <f t="shared" si="29"/>
        <v/>
      </c>
      <c r="AH102" s="55" t="str">
        <f t="shared" si="30"/>
        <v/>
      </c>
      <c r="AI102" s="53" t="str">
        <f t="shared" si="31"/>
        <v>Match</v>
      </c>
      <c r="AJ102" s="53" t="str">
        <f t="shared" si="32"/>
        <v>Match</v>
      </c>
      <c r="AK102" s="33" t="str">
        <f>PROPER(TRIM(raw_orders!G102))</f>
        <v>South</v>
      </c>
      <c r="AL102" s="33" t="str">
        <f>PROPER(TRIM(raw_orders!M102))</f>
        <v>Standard Class</v>
      </c>
    </row>
    <row r="103" spans="1:38">
      <c r="A103" t="s">
        <v>600</v>
      </c>
      <c r="B103" s="10">
        <v>45465</v>
      </c>
      <c r="C103" s="10">
        <v>45469</v>
      </c>
      <c r="D103" t="s">
        <v>602</v>
      </c>
      <c r="E103" s="34" t="str">
        <f>PROPER(TRIM(raw_orders!E103))</f>
        <v>Rohan Mehta</v>
      </c>
      <c r="F103" s="34" t="str">
        <f>PROPER(TRIM(raw_orders!F103))</f>
        <v>Home Office</v>
      </c>
      <c r="G103" s="34" t="str">
        <f>PROPER(TRIM(raw_orders!G103))</f>
        <v>East</v>
      </c>
      <c r="H103" s="34" t="str">
        <f>PROPER(TRIM(raw_orders!H103))</f>
        <v>Bihar</v>
      </c>
      <c r="I103" s="34" t="str">
        <f>PROPER(TRIM(raw_orders!I103))</f>
        <v>Patna</v>
      </c>
      <c r="J103" s="34" t="str">
        <f>PROPER(TRIM(raw_orders!J103))</f>
        <v>Furniture</v>
      </c>
      <c r="K103" s="34" t="str">
        <f>PROPER(TRIM(raw_orders!K103))</f>
        <v>Furnishings</v>
      </c>
      <c r="L103" t="s">
        <v>603</v>
      </c>
      <c r="M103" s="9" t="str">
        <f>PROPER(TRIM(raw_orders!M103))</f>
        <v>First Class</v>
      </c>
      <c r="N103" s="11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s="9" t="str">
        <f>PROPER(TRIM(raw_orders!T103))</f>
        <v>Paid</v>
      </c>
      <c r="U103" s="9" t="str">
        <f>PROPER(TRIM(raw_orders!U103))</f>
        <v>Completed</v>
      </c>
      <c r="V103" s="11">
        <f t="shared" si="18"/>
        <v>4</v>
      </c>
      <c r="W103" s="11">
        <f t="shared" si="21"/>
        <v>0.25</v>
      </c>
      <c r="X103" s="11">
        <f t="shared" si="22"/>
        <v>16486.95</v>
      </c>
      <c r="Y103" s="11">
        <f t="shared" si="23"/>
        <v>4432.8100000000013</v>
      </c>
      <c r="Z103" s="11">
        <f t="shared" si="24"/>
        <v>0.26886780150361356</v>
      </c>
      <c r="AA103" s="11" t="str">
        <f t="shared" si="25"/>
        <v>June</v>
      </c>
      <c r="AB103" s="11">
        <f t="shared" si="26"/>
        <v>2024</v>
      </c>
      <c r="AC103" s="11" t="str">
        <f t="shared" si="27"/>
        <v>Clean</v>
      </c>
      <c r="AD103" s="33" t="str">
        <f t="shared" si="19"/>
        <v>ORD-2024-101024546545469CUST-7909Rohan MehtaHome OfficeEastBiharPatnaFurnitureFurnishingsClassic Furnishings 682First Class54396.520.2516486.9512054.144432.81PaidCompleted4</v>
      </c>
      <c r="AE103" s="56" t="str">
        <f t="shared" si="20"/>
        <v>OK</v>
      </c>
      <c r="AF103" s="33" t="str">
        <f t="shared" si="28"/>
        <v/>
      </c>
      <c r="AG103" s="33" t="str">
        <f t="shared" si="29"/>
        <v/>
      </c>
      <c r="AH103" s="55" t="str">
        <f t="shared" si="30"/>
        <v/>
      </c>
      <c r="AI103" s="53" t="str">
        <f t="shared" si="31"/>
        <v>Match</v>
      </c>
      <c r="AJ103" s="53" t="str">
        <f t="shared" si="32"/>
        <v>Match</v>
      </c>
      <c r="AK103" s="33" t="str">
        <f>PROPER(TRIM(raw_orders!G103))</f>
        <v>East</v>
      </c>
      <c r="AL103" s="33" t="str">
        <f>PROPER(TRIM(raw_orders!M103))</f>
        <v>First Class</v>
      </c>
    </row>
    <row r="104" spans="1:38">
      <c r="A104" t="s">
        <v>604</v>
      </c>
      <c r="B104" s="10">
        <v>45850</v>
      </c>
      <c r="C104" s="10">
        <v>45854</v>
      </c>
      <c r="D104" t="s">
        <v>607</v>
      </c>
      <c r="E104" s="34" t="str">
        <f>PROPER(TRIM(raw_orders!E104))</f>
        <v>Vikram Iyer</v>
      </c>
      <c r="F104" s="34" t="str">
        <f>PROPER(TRIM(raw_orders!F104))</f>
        <v>Consumer</v>
      </c>
      <c r="G104" s="34" t="str">
        <f>PROPER(TRIM(raw_orders!G104))</f>
        <v>South</v>
      </c>
      <c r="H104" s="34" t="str">
        <f>PROPER(TRIM(raw_orders!H104))</f>
        <v>Karnataka</v>
      </c>
      <c r="I104" s="34" t="str">
        <f>PROPER(TRIM(raw_orders!I104))</f>
        <v>Bengaluru</v>
      </c>
      <c r="J104" s="34" t="str">
        <f>PROPER(TRIM(raw_orders!J104))</f>
        <v>Furniture</v>
      </c>
      <c r="K104" s="34" t="str">
        <f>PROPER(TRIM(raw_orders!K104))</f>
        <v>Chairs</v>
      </c>
      <c r="L104" t="s">
        <v>608</v>
      </c>
      <c r="M104" s="9" t="str">
        <f>PROPER(TRIM(raw_orders!M104))</f>
        <v>First Class</v>
      </c>
      <c r="N104" s="11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s="9" t="str">
        <f>PROPER(TRIM(raw_orders!T104))</f>
        <v>Refunded</v>
      </c>
      <c r="U104" s="9" t="str">
        <f>PROPER(TRIM(raw_orders!U104))</f>
        <v>Cancelled</v>
      </c>
      <c r="V104" s="11">
        <f t="shared" si="18"/>
        <v>4</v>
      </c>
      <c r="W104" s="11">
        <f t="shared" si="21"/>
        <v>0</v>
      </c>
      <c r="X104" s="11">
        <f t="shared" si="22"/>
        <v>11462.84</v>
      </c>
      <c r="Y104" s="11">
        <f t="shared" si="23"/>
        <v>2483.0599999999995</v>
      </c>
      <c r="Z104" s="11">
        <f t="shared" si="24"/>
        <v>0.21661822026653077</v>
      </c>
      <c r="AA104" s="11" t="str">
        <f t="shared" si="25"/>
        <v>July</v>
      </c>
      <c r="AB104" s="11">
        <f t="shared" si="26"/>
        <v>2025</v>
      </c>
      <c r="AC104" s="11" t="str">
        <f t="shared" si="27"/>
        <v>Clean</v>
      </c>
      <c r="AD104" s="33" t="str">
        <f t="shared" si="19"/>
        <v>ORD-2025-101034585045854CUST-9603Vikram IyerConsumerSouthKarnatakaBengaluruFurnitureChairsClassic Chairs 604First Class42865.71011462.848979.782483.06RefundedCancelled4</v>
      </c>
      <c r="AE104" s="56" t="str">
        <f t="shared" si="20"/>
        <v>OK</v>
      </c>
      <c r="AF104" s="33" t="str">
        <f t="shared" si="28"/>
        <v/>
      </c>
      <c r="AG104" s="33" t="str">
        <f t="shared" si="29"/>
        <v/>
      </c>
      <c r="AH104" s="55" t="str">
        <f t="shared" si="30"/>
        <v/>
      </c>
      <c r="AI104" s="53" t="str">
        <f t="shared" si="31"/>
        <v>Match</v>
      </c>
      <c r="AJ104" s="53" t="str">
        <f t="shared" si="32"/>
        <v>Match</v>
      </c>
      <c r="AK104" s="33" t="str">
        <f>PROPER(TRIM(raw_orders!G104))</f>
        <v>South</v>
      </c>
      <c r="AL104" s="33" t="str">
        <f>PROPER(TRIM(raw_orders!M104))</f>
        <v>First Class</v>
      </c>
    </row>
    <row r="105" spans="1:38">
      <c r="A105" t="s">
        <v>609</v>
      </c>
      <c r="B105" s="10">
        <v>45779</v>
      </c>
      <c r="C105" s="10">
        <v>45787</v>
      </c>
      <c r="D105" t="s">
        <v>612</v>
      </c>
      <c r="E105" s="34" t="str">
        <f>PROPER(TRIM(raw_orders!E105))</f>
        <v>Kabir Singh</v>
      </c>
      <c r="F105" s="34" t="str">
        <f>PROPER(TRIM(raw_orders!F105))</f>
        <v>Corporate</v>
      </c>
      <c r="G105" s="34" t="str">
        <f>PROPER(TRIM(raw_orders!G105))</f>
        <v>West</v>
      </c>
      <c r="H105" s="34" t="str">
        <f>PROPER(TRIM(raw_orders!H105))</f>
        <v>Maharashtra</v>
      </c>
      <c r="I105" s="34" t="str">
        <f>PROPER(TRIM(raw_orders!I105))</f>
        <v>Mumbai</v>
      </c>
      <c r="J105" s="34" t="str">
        <f>PROPER(TRIM(raw_orders!J105))</f>
        <v>Furniture</v>
      </c>
      <c r="K105" s="34" t="str">
        <f>PROPER(TRIM(raw_orders!K105))</f>
        <v>Tables</v>
      </c>
      <c r="L105" t="s">
        <v>613</v>
      </c>
      <c r="M105" s="9" t="str">
        <f>PROPER(TRIM(raw_orders!M105))</f>
        <v>First Class</v>
      </c>
      <c r="N105" s="11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s="9" t="str">
        <f>PROPER(TRIM(raw_orders!T105))</f>
        <v>Paid</v>
      </c>
      <c r="U105" s="9" t="str">
        <f>PROPER(TRIM(raw_orders!U105))</f>
        <v>Completed</v>
      </c>
      <c r="V105" s="11">
        <f t="shared" si="18"/>
        <v>8</v>
      </c>
      <c r="W105" s="11">
        <f t="shared" si="21"/>
        <v>0.2</v>
      </c>
      <c r="X105" s="11">
        <f t="shared" si="22"/>
        <v>7809.0880000000006</v>
      </c>
      <c r="Y105" s="11">
        <f t="shared" si="23"/>
        <v>1151.3380000000006</v>
      </c>
      <c r="Z105" s="11">
        <f t="shared" si="24"/>
        <v>0.14743565445798543</v>
      </c>
      <c r="AA105" s="11" t="str">
        <f t="shared" si="25"/>
        <v>May</v>
      </c>
      <c r="AB105" s="11">
        <f t="shared" si="26"/>
        <v>2025</v>
      </c>
      <c r="AC105" s="11" t="str">
        <f t="shared" si="27"/>
        <v>Clean</v>
      </c>
      <c r="AD105" s="33" t="str">
        <f t="shared" si="19"/>
        <v>ORD-2025-101044577945787CUST-6263Kabir SinghCorporateWestMaharashtraMumbaiFurnitureTablesPrime Tables 377First Class42440.340.27809.096657.751151.34PaidCompleted8</v>
      </c>
      <c r="AE105" s="56" t="str">
        <f t="shared" si="20"/>
        <v>OK</v>
      </c>
      <c r="AF105" s="33" t="str">
        <f t="shared" si="28"/>
        <v/>
      </c>
      <c r="AG105" s="33" t="str">
        <f t="shared" si="29"/>
        <v/>
      </c>
      <c r="AH105" s="55" t="str">
        <f t="shared" si="30"/>
        <v/>
      </c>
      <c r="AI105" s="53" t="str">
        <f t="shared" si="31"/>
        <v>Match</v>
      </c>
      <c r="AJ105" s="53" t="str">
        <f t="shared" si="32"/>
        <v>Match</v>
      </c>
      <c r="AK105" s="33" t="str">
        <f>PROPER(TRIM(raw_orders!G105))</f>
        <v>West</v>
      </c>
      <c r="AL105" s="33" t="str">
        <f>PROPER(TRIM(raw_orders!M105))</f>
        <v>First Class</v>
      </c>
    </row>
    <row r="106" spans="1:38">
      <c r="A106" t="s">
        <v>614</v>
      </c>
      <c r="B106" s="10">
        <v>45689</v>
      </c>
      <c r="C106" s="10">
        <v>45696</v>
      </c>
      <c r="D106" t="s">
        <v>617</v>
      </c>
      <c r="E106" s="34" t="str">
        <f>PROPER(TRIM(raw_orders!E106))</f>
        <v>Ananya Rao</v>
      </c>
      <c r="F106" s="34" t="str">
        <f>PROPER(TRIM(raw_orders!F106))</f>
        <v>Consumer</v>
      </c>
      <c r="G106" s="34" t="str">
        <f>PROPER(TRIM(raw_orders!G106))</f>
        <v>South</v>
      </c>
      <c r="H106" s="34" t="str">
        <f>PROPER(TRIM(raw_orders!H106))</f>
        <v>Karnataka</v>
      </c>
      <c r="I106" s="34" t="str">
        <f>PROPER(TRIM(raw_orders!I106))</f>
        <v>Bengaluru</v>
      </c>
      <c r="J106" s="34" t="str">
        <f>PROPER(TRIM(raw_orders!J106))</f>
        <v>Office Supplies</v>
      </c>
      <c r="K106" s="34" t="str">
        <f>PROPER(TRIM(raw_orders!K106))</f>
        <v>Labels</v>
      </c>
      <c r="L106" t="s">
        <v>618</v>
      </c>
      <c r="M106" s="9" t="str">
        <f>PROPER(TRIM(raw_orders!M106))</f>
        <v>Same Day</v>
      </c>
      <c r="N106" s="11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s="9" t="str">
        <f>PROPER(TRIM(raw_orders!T106))</f>
        <v>Paid</v>
      </c>
      <c r="U106" s="9" t="str">
        <f>PROPER(TRIM(raw_orders!U106))</f>
        <v>Cancelled</v>
      </c>
      <c r="V106" s="11">
        <f t="shared" si="18"/>
        <v>7</v>
      </c>
      <c r="W106" s="11">
        <f t="shared" si="21"/>
        <v>0.25</v>
      </c>
      <c r="X106" s="11">
        <f t="shared" si="22"/>
        <v>7922.0250000000005</v>
      </c>
      <c r="Y106" s="11">
        <f t="shared" si="23"/>
        <v>2302.0750000000007</v>
      </c>
      <c r="Z106" s="11">
        <f t="shared" si="24"/>
        <v>0.29059173633004193</v>
      </c>
      <c r="AA106" s="11" t="str">
        <f t="shared" si="25"/>
        <v>February</v>
      </c>
      <c r="AB106" s="11">
        <f t="shared" si="26"/>
        <v>2025</v>
      </c>
      <c r="AC106" s="11" t="str">
        <f t="shared" si="27"/>
        <v>Clean</v>
      </c>
      <c r="AD106" s="33" t="str">
        <f t="shared" si="19"/>
        <v>ORD-2025-101054568945696CUST-1576Ananya RaoConsumerSouthKarnatakaBengaluruOffice SuppliesLabelsPrime Labels 807Same Day52112.540.258260.465619.952302.08PaidCancelled7</v>
      </c>
      <c r="AE106" s="56" t="str">
        <f t="shared" si="20"/>
        <v>OK</v>
      </c>
      <c r="AF106" s="33" t="str">
        <f t="shared" si="28"/>
        <v/>
      </c>
      <c r="AG106" s="33" t="str">
        <f t="shared" si="29"/>
        <v/>
      </c>
      <c r="AH106" s="55" t="str">
        <f t="shared" si="30"/>
        <v/>
      </c>
      <c r="AI106" s="53" t="str">
        <f t="shared" si="31"/>
        <v>Mismatch</v>
      </c>
      <c r="AJ106" s="53" t="str">
        <f t="shared" si="32"/>
        <v>Match</v>
      </c>
      <c r="AK106" s="33" t="str">
        <f>PROPER(TRIM(raw_orders!G106))</f>
        <v>South</v>
      </c>
      <c r="AL106" s="33" t="str">
        <f>PROPER(TRIM(raw_orders!M106))</f>
        <v>Same Day</v>
      </c>
    </row>
    <row r="107" spans="1:38">
      <c r="A107" t="s">
        <v>619</v>
      </c>
      <c r="B107" s="10">
        <v>45467</v>
      </c>
      <c r="C107" s="10">
        <v>45472</v>
      </c>
      <c r="D107" t="s">
        <v>622</v>
      </c>
      <c r="E107" s="34" t="str">
        <f>PROPER(TRIM(raw_orders!E107))</f>
        <v>Mira Das</v>
      </c>
      <c r="F107" s="34" t="str">
        <f>PROPER(TRIM(raw_orders!F107))</f>
        <v>Home Office</v>
      </c>
      <c r="G107" s="34" t="str">
        <f>PROPER(TRIM(raw_orders!G107))</f>
        <v>East</v>
      </c>
      <c r="H107" s="34" t="str">
        <f>PROPER(TRIM(raw_orders!H107))</f>
        <v>West Bengal</v>
      </c>
      <c r="I107" s="34" t="str">
        <f>PROPER(TRIM(raw_orders!I107))</f>
        <v>Kolkata</v>
      </c>
      <c r="J107" s="34" t="str">
        <f>PROPER(TRIM(raw_orders!J107))</f>
        <v>Furniture</v>
      </c>
      <c r="K107" s="34" t="str">
        <f>PROPER(TRIM(raw_orders!K107))</f>
        <v>Tables</v>
      </c>
      <c r="L107" t="s">
        <v>623</v>
      </c>
      <c r="M107" s="9" t="str">
        <f>PROPER(TRIM(raw_orders!M107))</f>
        <v>Second Class</v>
      </c>
      <c r="N107" s="11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s="9" t="str">
        <f>PROPER(TRIM(raw_orders!T107))</f>
        <v>Paid</v>
      </c>
      <c r="U107" s="9" t="str">
        <f>PROPER(TRIM(raw_orders!U107))</f>
        <v>Completed</v>
      </c>
      <c r="V107" s="11">
        <f t="shared" si="18"/>
        <v>5</v>
      </c>
      <c r="W107" s="11">
        <f t="shared" si="21"/>
        <v>0.1</v>
      </c>
      <c r="X107" s="11">
        <f t="shared" si="22"/>
        <v>1233</v>
      </c>
      <c r="Y107" s="11">
        <f t="shared" si="23"/>
        <v>226.10000000000002</v>
      </c>
      <c r="Z107" s="11">
        <f t="shared" si="24"/>
        <v>0.18337388483373887</v>
      </c>
      <c r="AA107" s="11" t="str">
        <f t="shared" si="25"/>
        <v>June</v>
      </c>
      <c r="AB107" s="11">
        <f t="shared" si="26"/>
        <v>2024</v>
      </c>
      <c r="AC107" s="11" t="str">
        <f t="shared" si="27"/>
        <v>Clean</v>
      </c>
      <c r="AD107" s="33" t="str">
        <f t="shared" si="19"/>
        <v>ORD-2024-101064546745472CUST-6540Mira DasHome OfficeEastWest BengalKolkataFurnitureTablesEco Tables 575Second Class26850.112331006.9226.1PaidCompleted5</v>
      </c>
      <c r="AE107" s="56" t="str">
        <f t="shared" si="20"/>
        <v>OK</v>
      </c>
      <c r="AF107" s="33" t="str">
        <f t="shared" si="28"/>
        <v/>
      </c>
      <c r="AG107" s="33" t="str">
        <f t="shared" si="29"/>
        <v/>
      </c>
      <c r="AH107" s="55" t="str">
        <f t="shared" si="30"/>
        <v/>
      </c>
      <c r="AI107" s="53" t="str">
        <f t="shared" si="31"/>
        <v>Match</v>
      </c>
      <c r="AJ107" s="53" t="str">
        <f t="shared" si="32"/>
        <v>Match</v>
      </c>
      <c r="AK107" s="33" t="str">
        <f>PROPER(TRIM(raw_orders!G107))</f>
        <v>East</v>
      </c>
      <c r="AL107" s="33" t="str">
        <f>PROPER(TRIM(raw_orders!M107))</f>
        <v>Second Class</v>
      </c>
    </row>
    <row r="108" spans="1:38" s="45" customFormat="1" ht="18.600000000000001" customHeight="1">
      <c r="A108" s="45" t="s">
        <v>624</v>
      </c>
      <c r="B108" s="62">
        <v>45342</v>
      </c>
      <c r="C108" s="62">
        <v>45350</v>
      </c>
      <c r="D108" s="45" t="s">
        <v>627</v>
      </c>
      <c r="E108" s="58" t="str">
        <f>PROPER(TRIM(raw_orders!E108))</f>
        <v>Arjun Bose</v>
      </c>
      <c r="F108" s="58" t="str">
        <f>PROPER(TRIM(raw_orders!F108))</f>
        <v>Home Office</v>
      </c>
      <c r="G108" s="58" t="str">
        <f>PROPER(TRIM(raw_orders!G108))</f>
        <v>East</v>
      </c>
      <c r="H108" s="58" t="str">
        <f>PROPER(TRIM(raw_orders!H108))</f>
        <v>West Bengal</v>
      </c>
      <c r="I108" s="58" t="str">
        <f>PROPER(TRIM(raw_orders!I108))</f>
        <v>Kolkata</v>
      </c>
      <c r="J108" s="58" t="str">
        <f>PROPER(TRIM(raw_orders!J108))</f>
        <v>Office Supplies</v>
      </c>
      <c r="K108" s="58" t="str">
        <f>PROPER(TRIM(raw_orders!K108))</f>
        <v>Paper</v>
      </c>
      <c r="L108" s="45" t="s">
        <v>628</v>
      </c>
      <c r="M108" s="45" t="str">
        <f>PROPER(TRIM(raw_orders!M108))</f>
        <v>Standard Class</v>
      </c>
      <c r="N108" s="58">
        <v>2</v>
      </c>
      <c r="O108" s="45">
        <v>4004.04</v>
      </c>
      <c r="Q108" s="45">
        <v>7207.27</v>
      </c>
      <c r="R108" s="45">
        <v>5709.39</v>
      </c>
      <c r="S108" s="45">
        <v>1497.88</v>
      </c>
      <c r="T108" s="45" t="str">
        <f>PROPER(TRIM(raw_orders!T108))</f>
        <v>Paid</v>
      </c>
      <c r="U108" s="45" t="str">
        <f>PROPER(TRIM(raw_orders!U108))</f>
        <v>Cancelled</v>
      </c>
      <c r="V108" s="58">
        <f t="shared" si="18"/>
        <v>8</v>
      </c>
      <c r="W108" s="58">
        <f t="shared" si="21"/>
        <v>0</v>
      </c>
      <c r="X108" s="58">
        <f t="shared" si="22"/>
        <v>8008.08</v>
      </c>
      <c r="Y108" s="58">
        <f t="shared" si="23"/>
        <v>2298.6899999999996</v>
      </c>
      <c r="Z108" s="58">
        <f t="shared" si="24"/>
        <v>0.28704633320346445</v>
      </c>
      <c r="AA108" s="58" t="str">
        <f t="shared" si="25"/>
        <v>February</v>
      </c>
      <c r="AB108" s="58">
        <f t="shared" si="26"/>
        <v>2024</v>
      </c>
      <c r="AC108" s="58" t="str">
        <f t="shared" si="27"/>
        <v>Warning</v>
      </c>
      <c r="AD108" s="60" t="str">
        <f t="shared" si="19"/>
        <v>ORD-2024-101074534245350CUST-4008Arjun BoseHome OfficeEastWest BengalKolkataOffice SuppliesPaperEco Paper 918Standard Class24004.047207.275709.391497.88PaidCancelled8</v>
      </c>
      <c r="AE108" s="59" t="str">
        <f t="shared" si="20"/>
        <v>OK</v>
      </c>
      <c r="AF108" s="60" t="str">
        <f t="shared" si="28"/>
        <v/>
      </c>
      <c r="AG108" s="60" t="str">
        <f t="shared" si="29"/>
        <v/>
      </c>
      <c r="AH108" s="61" t="str">
        <f t="shared" si="30"/>
        <v/>
      </c>
      <c r="AI108" s="63" t="str">
        <f t="shared" si="31"/>
        <v>Mismatch</v>
      </c>
      <c r="AJ108" s="63" t="str">
        <f t="shared" si="32"/>
        <v>Mismatch</v>
      </c>
      <c r="AK108" s="60" t="str">
        <f>PROPER(TRIM(raw_orders!G108))</f>
        <v>East</v>
      </c>
      <c r="AL108" s="60" t="str">
        <f>PROPER(TRIM(raw_orders!M108))</f>
        <v>Standard Class</v>
      </c>
    </row>
    <row r="109" spans="1:38">
      <c r="A109" t="s">
        <v>629</v>
      </c>
      <c r="B109" s="10">
        <v>45594</v>
      </c>
      <c r="C109" s="10">
        <v>45600</v>
      </c>
      <c r="D109" t="s">
        <v>632</v>
      </c>
      <c r="E109" s="34" t="str">
        <f>PROPER(TRIM(raw_orders!E109))</f>
        <v>Rohan Mehta</v>
      </c>
      <c r="F109" s="34" t="str">
        <f>PROPER(TRIM(raw_orders!F109))</f>
        <v>Home Office</v>
      </c>
      <c r="G109" s="34" t="str">
        <f>PROPER(TRIM(raw_orders!G109))</f>
        <v>East</v>
      </c>
      <c r="H109" s="34" t="str">
        <f>PROPER(TRIM(raw_orders!H109))</f>
        <v>West Bengal</v>
      </c>
      <c r="I109" s="34" t="str">
        <f>PROPER(TRIM(raw_orders!I109))</f>
        <v>Kolkata</v>
      </c>
      <c r="J109" s="34" t="str">
        <f>PROPER(TRIM(raw_orders!J109))</f>
        <v>Furniture</v>
      </c>
      <c r="K109" s="34" t="str">
        <f>PROPER(TRIM(raw_orders!K109))</f>
        <v>Furnishings</v>
      </c>
      <c r="L109" t="s">
        <v>633</v>
      </c>
      <c r="M109" s="9" t="str">
        <f>PROPER(TRIM(raw_orders!M109))</f>
        <v>First Class</v>
      </c>
      <c r="N109" s="11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s="9" t="str">
        <f>PROPER(TRIM(raw_orders!T109))</f>
        <v>Paid</v>
      </c>
      <c r="U109" s="9" t="str">
        <f>PROPER(TRIM(raw_orders!U109))</f>
        <v>Completed</v>
      </c>
      <c r="V109" s="11">
        <f t="shared" si="18"/>
        <v>6</v>
      </c>
      <c r="W109" s="11">
        <f t="shared" si="21"/>
        <v>0.05</v>
      </c>
      <c r="X109" s="11">
        <f t="shared" si="22"/>
        <v>12263.236500000001</v>
      </c>
      <c r="Y109" s="11">
        <f t="shared" si="23"/>
        <v>3337.6665000000012</v>
      </c>
      <c r="Z109" s="11">
        <f t="shared" si="24"/>
        <v>0.27216848504878799</v>
      </c>
      <c r="AA109" s="11" t="str">
        <f t="shared" si="25"/>
        <v>October</v>
      </c>
      <c r="AB109" s="11">
        <f t="shared" si="26"/>
        <v>2024</v>
      </c>
      <c r="AC109" s="11" t="str">
        <f t="shared" si="27"/>
        <v>Clean</v>
      </c>
      <c r="AD109" s="33" t="str">
        <f t="shared" si="19"/>
        <v>ORD-2024-101084559445600CUST-6604Rohan MehtaHome OfficeEastWest BengalKolkataFurnitureFurnishingsPrime Furnishings 952First Class34302.890.0512263.248925.573337.67PaidCompleted6</v>
      </c>
      <c r="AE109" s="56" t="str">
        <f t="shared" si="20"/>
        <v>OK</v>
      </c>
      <c r="AF109" s="33" t="str">
        <f t="shared" si="28"/>
        <v/>
      </c>
      <c r="AG109" s="33" t="str">
        <f t="shared" si="29"/>
        <v/>
      </c>
      <c r="AH109" s="55" t="str">
        <f t="shared" si="30"/>
        <v/>
      </c>
      <c r="AI109" s="53" t="str">
        <f t="shared" si="31"/>
        <v>Match</v>
      </c>
      <c r="AJ109" s="53" t="str">
        <f t="shared" si="32"/>
        <v>Match</v>
      </c>
      <c r="AK109" s="33" t="str">
        <f>PROPER(TRIM(raw_orders!G109))</f>
        <v>East</v>
      </c>
      <c r="AL109" s="33" t="str">
        <f>PROPER(TRIM(raw_orders!M109))</f>
        <v>First Class</v>
      </c>
    </row>
    <row r="110" spans="1:38">
      <c r="A110" t="s">
        <v>634</v>
      </c>
      <c r="B110" s="10">
        <v>45519</v>
      </c>
      <c r="C110" s="10">
        <v>45527</v>
      </c>
      <c r="D110" t="s">
        <v>637</v>
      </c>
      <c r="E110" s="34" t="str">
        <f>PROPER(TRIM(raw_orders!E110))</f>
        <v>Aditi Sen</v>
      </c>
      <c r="F110" s="34" t="str">
        <f>PROPER(TRIM(raw_orders!F110))</f>
        <v>Small Business</v>
      </c>
      <c r="G110" s="34" t="str">
        <f>PROPER(TRIM(raw_orders!G110))</f>
        <v>East</v>
      </c>
      <c r="H110" s="34" t="str">
        <f>PROPER(TRIM(raw_orders!H110))</f>
        <v>Odisha</v>
      </c>
      <c r="I110" s="34" t="str">
        <f>PROPER(TRIM(raw_orders!I110))</f>
        <v>Bhubaneswar</v>
      </c>
      <c r="J110" s="34" t="str">
        <f>PROPER(TRIM(raw_orders!J110))</f>
        <v>Furniture</v>
      </c>
      <c r="K110" s="34" t="str">
        <f>PROPER(TRIM(raw_orders!K110))</f>
        <v>Bookcases</v>
      </c>
      <c r="L110" t="s">
        <v>638</v>
      </c>
      <c r="M110" s="9" t="str">
        <f>PROPER(TRIM(raw_orders!M110))</f>
        <v>Same Day</v>
      </c>
      <c r="N110" s="11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s="9" t="str">
        <f>PROPER(TRIM(raw_orders!T110))</f>
        <v>Paid</v>
      </c>
      <c r="U110" s="9" t="str">
        <f>PROPER(TRIM(raw_orders!U110))</f>
        <v>Completed</v>
      </c>
      <c r="V110" s="11">
        <f t="shared" si="18"/>
        <v>8</v>
      </c>
      <c r="W110" s="11">
        <f t="shared" si="21"/>
        <v>0.25</v>
      </c>
      <c r="X110" s="11">
        <f t="shared" si="22"/>
        <v>806.31</v>
      </c>
      <c r="Y110" s="11">
        <f t="shared" si="23"/>
        <v>307.80999999999995</v>
      </c>
      <c r="Z110" s="11">
        <f t="shared" si="24"/>
        <v>0.38175143555208291</v>
      </c>
      <c r="AA110" s="11" t="str">
        <f t="shared" si="25"/>
        <v>August</v>
      </c>
      <c r="AB110" s="11">
        <f t="shared" si="26"/>
        <v>2024</v>
      </c>
      <c r="AC110" s="11" t="str">
        <f t="shared" si="27"/>
        <v>Clean</v>
      </c>
      <c r="AD110" s="33" t="str">
        <f t="shared" si="19"/>
        <v>ORD-2024-101094551945527CUST-4337Aditi SenSmall BusinessEastOdishaBhubaneswarFurnitureBookcasesPrime Bookcases 631Same Day2537.540.25806.31498.5307.81PaidCompleted8</v>
      </c>
      <c r="AE110" s="56" t="str">
        <f t="shared" si="20"/>
        <v>OK</v>
      </c>
      <c r="AF110" s="33" t="str">
        <f t="shared" si="28"/>
        <v/>
      </c>
      <c r="AG110" s="33" t="str">
        <f t="shared" si="29"/>
        <v/>
      </c>
      <c r="AH110" s="55" t="str">
        <f t="shared" si="30"/>
        <v/>
      </c>
      <c r="AI110" s="53" t="str">
        <f t="shared" si="31"/>
        <v>Match</v>
      </c>
      <c r="AJ110" s="53" t="str">
        <f t="shared" si="32"/>
        <v>Match</v>
      </c>
      <c r="AK110" s="33" t="str">
        <f>PROPER(TRIM(raw_orders!G110))</f>
        <v>East</v>
      </c>
      <c r="AL110" s="33" t="str">
        <f>PROPER(TRIM(raw_orders!M110))</f>
        <v>Same Day</v>
      </c>
    </row>
    <row r="111" spans="1:38">
      <c r="A111" t="s">
        <v>639</v>
      </c>
      <c r="B111" s="10">
        <v>45892</v>
      </c>
      <c r="C111" s="10">
        <v>45896</v>
      </c>
      <c r="D111" t="s">
        <v>641</v>
      </c>
      <c r="E111" s="34" t="str">
        <f>PROPER(TRIM(raw_orders!E111))</f>
        <v>Sneha Kapoor</v>
      </c>
      <c r="F111" s="34" t="str">
        <f>PROPER(TRIM(raw_orders!F111))</f>
        <v>Consumer</v>
      </c>
      <c r="G111" s="34" t="str">
        <f>PROPER(TRIM(raw_orders!G111))</f>
        <v>North</v>
      </c>
      <c r="H111" s="34" t="str">
        <f>PROPER(TRIM(raw_orders!H111))</f>
        <v>Delhi</v>
      </c>
      <c r="I111" s="34" t="str">
        <f>PROPER(TRIM(raw_orders!I111))</f>
        <v>New Delhi</v>
      </c>
      <c r="J111" s="34" t="str">
        <f>PROPER(TRIM(raw_orders!J111))</f>
        <v>Office Supplies</v>
      </c>
      <c r="K111" s="34" t="str">
        <f>PROPER(TRIM(raw_orders!K111))</f>
        <v>Binders</v>
      </c>
      <c r="L111" t="s">
        <v>642</v>
      </c>
      <c r="M111" s="9" t="str">
        <f>PROPER(TRIM(raw_orders!M111))</f>
        <v>Second Class</v>
      </c>
      <c r="N111" s="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s="9" t="str">
        <f>PROPER(TRIM(raw_orders!T111))</f>
        <v>Paid</v>
      </c>
      <c r="U111" s="9" t="str">
        <f>PROPER(TRIM(raw_orders!U111))</f>
        <v>Completed</v>
      </c>
      <c r="V111" s="11">
        <f t="shared" si="18"/>
        <v>4</v>
      </c>
      <c r="W111" s="11">
        <f t="shared" si="21"/>
        <v>0.25</v>
      </c>
      <c r="X111" s="11">
        <f t="shared" si="22"/>
        <v>2091.4650000000001</v>
      </c>
      <c r="Y111" s="11">
        <f t="shared" si="23"/>
        <v>774.24500000000012</v>
      </c>
      <c r="Z111" s="11">
        <f t="shared" si="24"/>
        <v>0.37019266399389905</v>
      </c>
      <c r="AA111" s="11" t="str">
        <f t="shared" si="25"/>
        <v>August</v>
      </c>
      <c r="AB111" s="11">
        <f t="shared" si="26"/>
        <v>2025</v>
      </c>
      <c r="AC111" s="11" t="str">
        <f t="shared" si="27"/>
        <v>Clean</v>
      </c>
      <c r="AD111" s="33" t="str">
        <f t="shared" si="19"/>
        <v>ORD-2025-101104589245896CUST-3740Sneha KapoorConsumerNorthDelhiNew DelhiOffice SuppliesBindersClassic Binders 660Second Class12788.620.252091.471317.22774.25PaidCompleted4</v>
      </c>
      <c r="AE111" s="56" t="str">
        <f t="shared" si="20"/>
        <v>OK</v>
      </c>
      <c r="AF111" s="33" t="str">
        <f t="shared" si="28"/>
        <v/>
      </c>
      <c r="AG111" s="33" t="str">
        <f t="shared" si="29"/>
        <v/>
      </c>
      <c r="AH111" s="55" t="str">
        <f t="shared" si="30"/>
        <v/>
      </c>
      <c r="AI111" s="53" t="str">
        <f t="shared" si="31"/>
        <v>Match</v>
      </c>
      <c r="AJ111" s="53" t="str">
        <f t="shared" si="32"/>
        <v>Match</v>
      </c>
      <c r="AK111" s="33" t="str">
        <f>PROPER(TRIM(raw_orders!G111))</f>
        <v>North</v>
      </c>
      <c r="AL111" s="33" t="str">
        <f>PROPER(TRIM(raw_orders!M111))</f>
        <v>Second Class</v>
      </c>
    </row>
    <row r="112" spans="1:38">
      <c r="A112" t="s">
        <v>643</v>
      </c>
      <c r="B112" s="10">
        <v>45583</v>
      </c>
      <c r="C112" s="10">
        <v>45589</v>
      </c>
      <c r="D112" t="s">
        <v>646</v>
      </c>
      <c r="E112" s="34" t="str">
        <f>PROPER(TRIM(raw_orders!E112))</f>
        <v>Vikram Iyer</v>
      </c>
      <c r="F112" s="34" t="str">
        <f>PROPER(TRIM(raw_orders!F112))</f>
        <v>Corporate</v>
      </c>
      <c r="G112" s="34" t="str">
        <f>PROPER(TRIM(raw_orders!G112))</f>
        <v>South</v>
      </c>
      <c r="H112" s="34" t="str">
        <f>PROPER(TRIM(raw_orders!H112))</f>
        <v>Kerala</v>
      </c>
      <c r="I112" s="34" t="str">
        <f>PROPER(TRIM(raw_orders!I112))</f>
        <v>Kochi</v>
      </c>
      <c r="J112" s="34" t="str">
        <f>PROPER(TRIM(raw_orders!J112))</f>
        <v>Office Supplies</v>
      </c>
      <c r="K112" s="34" t="str">
        <f>PROPER(TRIM(raw_orders!K112))</f>
        <v>Labels</v>
      </c>
      <c r="L112" t="s">
        <v>647</v>
      </c>
      <c r="M112" s="9" t="str">
        <f>PROPER(TRIM(raw_orders!M112))</f>
        <v>First Class</v>
      </c>
      <c r="N112" s="11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s="9" t="str">
        <f>PROPER(TRIM(raw_orders!T112))</f>
        <v>Refunded</v>
      </c>
      <c r="U112" s="9" t="str">
        <f>PROPER(TRIM(raw_orders!U112))</f>
        <v>Cancelled</v>
      </c>
      <c r="V112" s="11">
        <f t="shared" si="18"/>
        <v>6</v>
      </c>
      <c r="W112" s="11">
        <f t="shared" si="21"/>
        <v>0</v>
      </c>
      <c r="X112" s="11">
        <f t="shared" si="22"/>
        <v>4500.9399999999996</v>
      </c>
      <c r="Y112" s="11">
        <f t="shared" si="23"/>
        <v>1893.2099999999996</v>
      </c>
      <c r="Z112" s="11">
        <f t="shared" si="24"/>
        <v>0.42062546934640316</v>
      </c>
      <c r="AA112" s="11" t="str">
        <f t="shared" si="25"/>
        <v>October</v>
      </c>
      <c r="AB112" s="11">
        <f t="shared" si="26"/>
        <v>2024</v>
      </c>
      <c r="AC112" s="11" t="str">
        <f t="shared" si="27"/>
        <v>Clean</v>
      </c>
      <c r="AD112" s="33" t="str">
        <f t="shared" si="19"/>
        <v>ORD-2024-101114558345589CUST-7128Vikram IyerCorporateSouthKeralaKochiOffice SuppliesLabelsPro Labels 255First Class22250.4704500.942607.731893.21RefundedCancelled6</v>
      </c>
      <c r="AE112" s="56" t="str">
        <f t="shared" si="20"/>
        <v>OK</v>
      </c>
      <c r="AF112" s="33" t="str">
        <f t="shared" si="28"/>
        <v/>
      </c>
      <c r="AG112" s="33" t="str">
        <f t="shared" si="29"/>
        <v/>
      </c>
      <c r="AH112" s="55" t="str">
        <f t="shared" si="30"/>
        <v/>
      </c>
      <c r="AI112" s="53" t="str">
        <f t="shared" si="31"/>
        <v>Match</v>
      </c>
      <c r="AJ112" s="53" t="str">
        <f t="shared" si="32"/>
        <v>Match</v>
      </c>
      <c r="AK112" s="33" t="str">
        <f>PROPER(TRIM(raw_orders!G112))</f>
        <v>South</v>
      </c>
      <c r="AL112" s="33" t="str">
        <f>PROPER(TRIM(raw_orders!M112))</f>
        <v>First Class</v>
      </c>
    </row>
    <row r="113" spans="1:38">
      <c r="A113" t="s">
        <v>648</v>
      </c>
      <c r="B113" s="10">
        <v>45835</v>
      </c>
      <c r="C113" s="10">
        <v>45838</v>
      </c>
      <c r="D113" t="s">
        <v>651</v>
      </c>
      <c r="E113" s="34" t="str">
        <f>PROPER(TRIM(raw_orders!E113))</f>
        <v>Neha Gupta</v>
      </c>
      <c r="F113" s="34" t="str">
        <f>PROPER(TRIM(raw_orders!F113))</f>
        <v>Corporate</v>
      </c>
      <c r="G113" s="34" t="str">
        <f>PROPER(TRIM(raw_orders!G113))</f>
        <v>East</v>
      </c>
      <c r="H113" s="34" t="str">
        <f>PROPER(TRIM(raw_orders!H113))</f>
        <v>Bihar</v>
      </c>
      <c r="I113" s="34" t="str">
        <f>PROPER(TRIM(raw_orders!I113))</f>
        <v>Patna</v>
      </c>
      <c r="J113" s="34" t="str">
        <f>PROPER(TRIM(raw_orders!J113))</f>
        <v>Technology</v>
      </c>
      <c r="K113" s="34" t="str">
        <f>PROPER(TRIM(raw_orders!K113))</f>
        <v>Accessories</v>
      </c>
      <c r="L113" t="s">
        <v>652</v>
      </c>
      <c r="M113" s="9" t="str">
        <f>PROPER(TRIM(raw_orders!M113))</f>
        <v>First Class</v>
      </c>
      <c r="N113" s="11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s="9" t="str">
        <f>PROPER(TRIM(raw_orders!T113))</f>
        <v>Pending</v>
      </c>
      <c r="U113" s="9" t="str">
        <f>PROPER(TRIM(raw_orders!U113))</f>
        <v>Cancelled</v>
      </c>
      <c r="V113" s="11">
        <f t="shared" si="18"/>
        <v>3</v>
      </c>
      <c r="W113" s="11">
        <f t="shared" si="21"/>
        <v>0.05</v>
      </c>
      <c r="X113" s="11">
        <f t="shared" si="22"/>
        <v>1623.018</v>
      </c>
      <c r="Y113" s="11">
        <f t="shared" si="23"/>
        <v>545.55799999999999</v>
      </c>
      <c r="Z113" s="11">
        <f t="shared" si="24"/>
        <v>0.3361379849145234</v>
      </c>
      <c r="AA113" s="11" t="str">
        <f t="shared" si="25"/>
        <v>June</v>
      </c>
      <c r="AB113" s="11">
        <f t="shared" si="26"/>
        <v>2025</v>
      </c>
      <c r="AC113" s="11" t="str">
        <f t="shared" si="27"/>
        <v>Clean</v>
      </c>
      <c r="AD113" s="33" t="str">
        <f t="shared" si="19"/>
        <v>ORD-2025-101124583545838CUST-4743Neha GuptaCorporateEastBiharPatnaTechnologyAccessoriesBasic Accessories 187First Class11708.440.051623.021077.46545.56PendingCancelled3</v>
      </c>
      <c r="AE113" s="56" t="str">
        <f t="shared" si="20"/>
        <v>OK</v>
      </c>
      <c r="AF113" s="33" t="str">
        <f t="shared" si="28"/>
        <v/>
      </c>
      <c r="AG113" s="33" t="str">
        <f t="shared" si="29"/>
        <v/>
      </c>
      <c r="AH113" s="55" t="str">
        <f t="shared" si="30"/>
        <v/>
      </c>
      <c r="AI113" s="53" t="str">
        <f t="shared" si="31"/>
        <v>Match</v>
      </c>
      <c r="AJ113" s="53" t="str">
        <f t="shared" si="32"/>
        <v>Match</v>
      </c>
      <c r="AK113" s="33" t="str">
        <f>PROPER(TRIM(raw_orders!G113))</f>
        <v>East</v>
      </c>
      <c r="AL113" s="33" t="str">
        <f>PROPER(TRIM(raw_orders!M113))</f>
        <v>First Class</v>
      </c>
    </row>
    <row r="114" spans="1:38" s="45" customFormat="1" ht="20.399999999999999" customHeight="1">
      <c r="A114" s="45" t="s">
        <v>653</v>
      </c>
      <c r="B114" s="62">
        <v>45301</v>
      </c>
      <c r="C114" s="62">
        <v>45305</v>
      </c>
      <c r="D114" s="45" t="s">
        <v>656</v>
      </c>
      <c r="E114" s="58" t="str">
        <f>PROPER(TRIM(raw_orders!E114))</f>
        <v>Sneha Kapoor</v>
      </c>
      <c r="F114" s="58" t="str">
        <f>PROPER(TRIM(raw_orders!F114))</f>
        <v>Consumer</v>
      </c>
      <c r="G114" s="58" t="s">
        <v>4153</v>
      </c>
      <c r="H114" s="58" t="str">
        <f>PROPER(TRIM(raw_orders!H114))</f>
        <v>Gujarat</v>
      </c>
      <c r="I114" s="58" t="str">
        <f>PROPER(TRIM(raw_orders!I114))</f>
        <v>Ahmedabad</v>
      </c>
      <c r="J114" s="58" t="str">
        <f>PROPER(TRIM(raw_orders!J114))</f>
        <v>Technology</v>
      </c>
      <c r="K114" s="58" t="str">
        <f>PROPER(TRIM(raw_orders!K114))</f>
        <v>Accessories</v>
      </c>
      <c r="L114" s="45" t="s">
        <v>657</v>
      </c>
      <c r="M114" s="45" t="str">
        <f>PROPER(TRIM(raw_orders!M114))</f>
        <v>Standard Class</v>
      </c>
      <c r="N114" s="58">
        <v>3</v>
      </c>
      <c r="O114" s="45">
        <v>3829.48</v>
      </c>
      <c r="P114" s="45">
        <v>0.05</v>
      </c>
      <c r="Q114" s="45">
        <v>10914.02</v>
      </c>
      <c r="R114" s="45">
        <v>6548.74</v>
      </c>
      <c r="S114" s="45">
        <v>4365.28</v>
      </c>
      <c r="T114" s="45" t="str">
        <f>PROPER(TRIM(raw_orders!T114))</f>
        <v>Paid</v>
      </c>
      <c r="U114" s="45" t="str">
        <f>PROPER(TRIM(raw_orders!U114))</f>
        <v>Completed</v>
      </c>
      <c r="V114" s="58">
        <f t="shared" si="18"/>
        <v>4</v>
      </c>
      <c r="W114" s="58">
        <f t="shared" si="21"/>
        <v>0.05</v>
      </c>
      <c r="X114" s="58">
        <f t="shared" si="22"/>
        <v>10914.018</v>
      </c>
      <c r="Y114" s="58">
        <f t="shared" si="23"/>
        <v>4365.2780000000002</v>
      </c>
      <c r="Z114" s="58">
        <f t="shared" si="24"/>
        <v>0.39996983695647198</v>
      </c>
      <c r="AA114" s="58" t="str">
        <f t="shared" si="25"/>
        <v>January</v>
      </c>
      <c r="AB114" s="58">
        <f t="shared" si="26"/>
        <v>2024</v>
      </c>
      <c r="AC114" s="58" t="str">
        <f t="shared" si="27"/>
        <v>Warning</v>
      </c>
      <c r="AD114" s="60" t="str">
        <f t="shared" si="19"/>
        <v>ORD-2024-101134530145305CUST-5213Sneha KapoorConsumerUnknownGujaratAhmedabadTechnologyAccessoriesMax Accessories 451Standard Class33829.480.0510914.026548.744365.28PaidCompleted4</v>
      </c>
      <c r="AE114" s="59" t="str">
        <f t="shared" si="20"/>
        <v>OK</v>
      </c>
      <c r="AF114" s="60" t="str">
        <f t="shared" si="28"/>
        <v/>
      </c>
      <c r="AG114" s="60" t="str">
        <f t="shared" si="29"/>
        <v/>
      </c>
      <c r="AH114" s="61" t="str">
        <f t="shared" si="30"/>
        <v/>
      </c>
      <c r="AI114" s="63" t="str">
        <f t="shared" si="31"/>
        <v>Match</v>
      </c>
      <c r="AJ114" s="63" t="str">
        <f t="shared" si="32"/>
        <v>Match</v>
      </c>
      <c r="AK114" s="60" t="str">
        <f>PROPER(TRIM(raw_orders!G114))</f>
        <v/>
      </c>
      <c r="AL114" s="60" t="str">
        <f>PROPER(TRIM(raw_orders!M114))</f>
        <v>Standard Class</v>
      </c>
    </row>
    <row r="115" spans="1:38">
      <c r="A115" t="s">
        <v>658</v>
      </c>
      <c r="B115" s="10">
        <v>45628</v>
      </c>
      <c r="C115" s="10">
        <v>45628</v>
      </c>
      <c r="D115" t="s">
        <v>521</v>
      </c>
      <c r="E115" s="34" t="str">
        <f>PROPER(TRIM(raw_orders!E115))</f>
        <v>Isha Nair</v>
      </c>
      <c r="F115" s="34" t="str">
        <f>PROPER(TRIM(raw_orders!F115))</f>
        <v>Home Office</v>
      </c>
      <c r="G115" s="34" t="str">
        <f>PROPER(TRIM(raw_orders!G115))</f>
        <v>South</v>
      </c>
      <c r="H115" s="34" t="str">
        <f>PROPER(TRIM(raw_orders!H115))</f>
        <v>Tamil Nadu</v>
      </c>
      <c r="I115" s="34" t="str">
        <f>PROPER(TRIM(raw_orders!I115))</f>
        <v>Chennai</v>
      </c>
      <c r="J115" s="34" t="str">
        <f>PROPER(TRIM(raw_orders!J115))</f>
        <v>Furniture</v>
      </c>
      <c r="K115" s="34" t="str">
        <f>PROPER(TRIM(raw_orders!K115))</f>
        <v>Tables</v>
      </c>
      <c r="L115" t="s">
        <v>660</v>
      </c>
      <c r="M115" s="9" t="str">
        <f>PROPER(TRIM(raw_orders!M115))</f>
        <v>Standard Class</v>
      </c>
      <c r="N115" s="11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s="9" t="str">
        <f>PROPER(TRIM(raw_orders!T115))</f>
        <v>Paid</v>
      </c>
      <c r="U115" s="9" t="str">
        <f>PROPER(TRIM(raw_orders!U115))</f>
        <v>Completed</v>
      </c>
      <c r="V115" s="11">
        <f t="shared" si="18"/>
        <v>0</v>
      </c>
      <c r="W115" s="11">
        <f t="shared" si="21"/>
        <v>0.25</v>
      </c>
      <c r="X115" s="11">
        <f t="shared" si="22"/>
        <v>2450.5875000000001</v>
      </c>
      <c r="Y115" s="11">
        <f t="shared" si="23"/>
        <v>810.69749999999999</v>
      </c>
      <c r="Z115" s="11">
        <f t="shared" si="24"/>
        <v>0.33081761006289306</v>
      </c>
      <c r="AA115" s="11" t="str">
        <f t="shared" si="25"/>
        <v>December</v>
      </c>
      <c r="AB115" s="11">
        <f t="shared" si="26"/>
        <v>2024</v>
      </c>
      <c r="AC115" s="11" t="str">
        <f t="shared" si="27"/>
        <v>Clean</v>
      </c>
      <c r="AD115" s="33" t="str">
        <f t="shared" si="19"/>
        <v>ORD-2024-101144562845628CUST-4989Isha NairHome OfficeSouthTamil NaduChennaiFurnitureTablesClassic Tables 752Standard Class31089.150.252450.591639.89810.7PaidCompleted0</v>
      </c>
      <c r="AE115" s="56" t="str">
        <f t="shared" si="20"/>
        <v>OK</v>
      </c>
      <c r="AF115" s="33" t="str">
        <f t="shared" si="28"/>
        <v/>
      </c>
      <c r="AG115" s="33" t="str">
        <f t="shared" si="29"/>
        <v/>
      </c>
      <c r="AH115" s="55" t="str">
        <f>IF(V115&lt;0,"Invalid Shipping Record","")</f>
        <v/>
      </c>
      <c r="AI115" s="53" t="str">
        <f t="shared" si="31"/>
        <v>Match</v>
      </c>
      <c r="AJ115" s="53" t="str">
        <f t="shared" si="32"/>
        <v>Match</v>
      </c>
      <c r="AK115" s="33" t="str">
        <f>PROPER(TRIM(raw_orders!G115))</f>
        <v>South</v>
      </c>
      <c r="AL115" s="33" t="str">
        <f>PROPER(TRIM(raw_orders!M115))</f>
        <v>Standard Class</v>
      </c>
    </row>
    <row r="116" spans="1:38">
      <c r="A116" t="s">
        <v>661</v>
      </c>
      <c r="B116" s="10">
        <v>45560</v>
      </c>
      <c r="C116" s="10">
        <v>45565</v>
      </c>
      <c r="D116" t="s">
        <v>664</v>
      </c>
      <c r="E116" s="34" t="str">
        <f>PROPER(TRIM(raw_orders!E116))</f>
        <v>Neha Gupta</v>
      </c>
      <c r="F116" s="34" t="str">
        <f>PROPER(TRIM(raw_orders!F116))</f>
        <v>Small Business</v>
      </c>
      <c r="G116" s="34" t="str">
        <f>PROPER(TRIM(raw_orders!G116))</f>
        <v>North</v>
      </c>
      <c r="H116" s="34" t="str">
        <f>PROPER(TRIM(raw_orders!H116))</f>
        <v>Rajasthan</v>
      </c>
      <c r="I116" s="34" t="str">
        <f>PROPER(TRIM(raw_orders!I116))</f>
        <v>Jaipur</v>
      </c>
      <c r="J116" s="34" t="str">
        <f>PROPER(TRIM(raw_orders!J116))</f>
        <v>Technology</v>
      </c>
      <c r="K116" s="34" t="str">
        <f>PROPER(TRIM(raw_orders!K116))</f>
        <v>Accessories</v>
      </c>
      <c r="L116" t="s">
        <v>665</v>
      </c>
      <c r="M116" s="9" t="str">
        <f>PROPER(TRIM(raw_orders!M116))</f>
        <v>Second Class</v>
      </c>
      <c r="N116" s="11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s="9" t="str">
        <f>PROPER(TRIM(raw_orders!T116))</f>
        <v>Pending</v>
      </c>
      <c r="U116" s="9" t="str">
        <f>PROPER(TRIM(raw_orders!U116))</f>
        <v>Cancelled</v>
      </c>
      <c r="V116" s="11">
        <f t="shared" si="18"/>
        <v>5</v>
      </c>
      <c r="W116" s="11">
        <f t="shared" si="21"/>
        <v>0.1</v>
      </c>
      <c r="X116" s="11">
        <f t="shared" si="22"/>
        <v>3949.56</v>
      </c>
      <c r="Y116" s="11">
        <f t="shared" si="23"/>
        <v>762.82999999999993</v>
      </c>
      <c r="Z116" s="11">
        <f t="shared" si="24"/>
        <v>0.19314303365438173</v>
      </c>
      <c r="AA116" s="11" t="str">
        <f t="shared" si="25"/>
        <v>September</v>
      </c>
      <c r="AB116" s="11">
        <f t="shared" si="26"/>
        <v>2024</v>
      </c>
      <c r="AC116" s="11" t="str">
        <f t="shared" si="27"/>
        <v>Clean</v>
      </c>
      <c r="AD116" s="33" t="str">
        <f t="shared" si="19"/>
        <v>ORD-2024-101154556045565CUST-2927Neha GuptaSmall BusinessNorthRajasthanJaipurTechnologyAccessoriesEco Accessories 452Second Class14388.40.13949.563186.73762.83PendingCancelled5</v>
      </c>
      <c r="AE116" s="56" t="str">
        <f t="shared" si="20"/>
        <v>OK</v>
      </c>
      <c r="AF116" s="33" t="str">
        <f t="shared" si="28"/>
        <v/>
      </c>
      <c r="AG116" s="33" t="str">
        <f t="shared" si="29"/>
        <v/>
      </c>
      <c r="AH116" s="55" t="str">
        <f t="shared" si="30"/>
        <v/>
      </c>
      <c r="AI116" s="53" t="str">
        <f t="shared" si="31"/>
        <v>Match</v>
      </c>
      <c r="AJ116" s="53" t="str">
        <f t="shared" si="32"/>
        <v>Match</v>
      </c>
      <c r="AK116" s="33" t="str">
        <f>PROPER(TRIM(raw_orders!G116))</f>
        <v>North</v>
      </c>
      <c r="AL116" s="33" t="str">
        <f>PROPER(TRIM(raw_orders!M116))</f>
        <v>Second Class</v>
      </c>
    </row>
    <row r="117" spans="1:38">
      <c r="A117" t="s">
        <v>666</v>
      </c>
      <c r="B117" s="10">
        <v>45653</v>
      </c>
      <c r="C117" s="10">
        <v>45658</v>
      </c>
      <c r="D117" t="s">
        <v>669</v>
      </c>
      <c r="E117" s="34" t="str">
        <f>PROPER(TRIM(raw_orders!E117))</f>
        <v>Kabir Singh</v>
      </c>
      <c r="F117" s="34" t="str">
        <f>PROPER(TRIM(raw_orders!F117))</f>
        <v>Corporate</v>
      </c>
      <c r="G117" s="34" t="str">
        <f>PROPER(TRIM(raw_orders!G117))</f>
        <v>South</v>
      </c>
      <c r="H117" s="34" t="str">
        <f>PROPER(TRIM(raw_orders!H117))</f>
        <v>Tamil Nadu</v>
      </c>
      <c r="I117" s="34" t="str">
        <f>PROPER(TRIM(raw_orders!I117))</f>
        <v>Chennai</v>
      </c>
      <c r="J117" s="34" t="str">
        <f>PROPER(TRIM(raw_orders!J117))</f>
        <v>Office Supplies</v>
      </c>
      <c r="K117" s="34" t="str">
        <f>PROPER(TRIM(raw_orders!K117))</f>
        <v>Binders</v>
      </c>
      <c r="L117" t="s">
        <v>670</v>
      </c>
      <c r="M117" s="9" t="str">
        <f>PROPER(TRIM(raw_orders!M117))</f>
        <v>Same Day</v>
      </c>
      <c r="N117" s="11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s="9" t="str">
        <f>PROPER(TRIM(raw_orders!T117))</f>
        <v>Paid</v>
      </c>
      <c r="U117" s="9" t="str">
        <f>PROPER(TRIM(raw_orders!U117))</f>
        <v>Cancelled</v>
      </c>
      <c r="V117" s="11">
        <f t="shared" si="18"/>
        <v>5</v>
      </c>
      <c r="W117" s="11">
        <f t="shared" si="21"/>
        <v>0.15</v>
      </c>
      <c r="X117" s="11">
        <f t="shared" si="22"/>
        <v>758.77799999999991</v>
      </c>
      <c r="Y117" s="11">
        <f t="shared" si="23"/>
        <v>268.0379999999999</v>
      </c>
      <c r="Z117" s="11">
        <f t="shared" si="24"/>
        <v>0.35324956706704719</v>
      </c>
      <c r="AA117" s="11" t="str">
        <f t="shared" si="25"/>
        <v>December</v>
      </c>
      <c r="AB117" s="11">
        <f t="shared" si="26"/>
        <v>2024</v>
      </c>
      <c r="AC117" s="11" t="str">
        <f t="shared" si="27"/>
        <v>Clean</v>
      </c>
      <c r="AD117" s="33" t="str">
        <f t="shared" si="19"/>
        <v>ORD-2024-101164565345658CUST-7764Kabir SinghCorporateSouthTamil NaduChennaiOffice SuppliesBindersClassic Binders 203Same Day2446.340.15758.78490.74268.04PaidCancelled5</v>
      </c>
      <c r="AE117" s="56" t="str">
        <f t="shared" si="20"/>
        <v>OK</v>
      </c>
      <c r="AF117" s="33" t="str">
        <f t="shared" si="28"/>
        <v/>
      </c>
      <c r="AG117" s="33" t="str">
        <f t="shared" si="29"/>
        <v/>
      </c>
      <c r="AH117" s="55" t="str">
        <f t="shared" si="30"/>
        <v/>
      </c>
      <c r="AI117" s="53" t="str">
        <f t="shared" si="31"/>
        <v>Match</v>
      </c>
      <c r="AJ117" s="53" t="str">
        <f t="shared" si="32"/>
        <v>Match</v>
      </c>
      <c r="AK117" s="33" t="str">
        <f>PROPER(TRIM(raw_orders!G117))</f>
        <v>South</v>
      </c>
      <c r="AL117" s="33" t="str">
        <f>PROPER(TRIM(raw_orders!M117))</f>
        <v>Same Day</v>
      </c>
    </row>
    <row r="118" spans="1:38">
      <c r="A118" t="s">
        <v>671</v>
      </c>
      <c r="B118" s="10">
        <v>45703</v>
      </c>
      <c r="C118" s="10">
        <v>45707</v>
      </c>
      <c r="D118" t="s">
        <v>674</v>
      </c>
      <c r="E118" s="34" t="str">
        <f>PROPER(TRIM(raw_orders!E118))</f>
        <v>Ananya Rao</v>
      </c>
      <c r="F118" s="34" t="str">
        <f>PROPER(TRIM(raw_orders!F118))</f>
        <v>Small Business</v>
      </c>
      <c r="G118" s="34" t="s">
        <v>4153</v>
      </c>
      <c r="H118" s="34" t="str">
        <f>PROPER(TRIM(raw_orders!H118))</f>
        <v>Madhya Pradesh</v>
      </c>
      <c r="I118" s="34" t="str">
        <f>PROPER(TRIM(raw_orders!I118))</f>
        <v>Indore</v>
      </c>
      <c r="J118" s="34" t="str">
        <f>PROPER(TRIM(raw_orders!J118))</f>
        <v>Office Supplies</v>
      </c>
      <c r="K118" s="34" t="str">
        <f>PROPER(TRIM(raw_orders!K118))</f>
        <v>Binders</v>
      </c>
      <c r="L118" t="s">
        <v>675</v>
      </c>
      <c r="M118" s="9" t="str">
        <f>PROPER(TRIM(raw_orders!M118))</f>
        <v>First Class</v>
      </c>
      <c r="N118" s="11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s="9" t="str">
        <f>PROPER(TRIM(raw_orders!T118))</f>
        <v>Failed</v>
      </c>
      <c r="U118" s="9" t="str">
        <f>PROPER(TRIM(raw_orders!U118))</f>
        <v>Cancelled</v>
      </c>
      <c r="V118" s="11">
        <f t="shared" si="18"/>
        <v>4</v>
      </c>
      <c r="W118" s="11">
        <f t="shared" si="21"/>
        <v>0.25</v>
      </c>
      <c r="X118" s="11">
        <f t="shared" si="22"/>
        <v>3590.9324999999999</v>
      </c>
      <c r="Y118" s="11">
        <f t="shared" si="23"/>
        <v>529.54250000000002</v>
      </c>
      <c r="Z118" s="11">
        <f t="shared" si="24"/>
        <v>0.14746657031286442</v>
      </c>
      <c r="AA118" s="11" t="str">
        <f t="shared" si="25"/>
        <v>February</v>
      </c>
      <c r="AB118" s="11">
        <f t="shared" si="26"/>
        <v>2025</v>
      </c>
      <c r="AC118" s="11" t="str">
        <f t="shared" si="27"/>
        <v>Warning</v>
      </c>
      <c r="AD118" s="33" t="str">
        <f t="shared" si="19"/>
        <v>ORD-2025-101174570345707CUST-3632Ananya RaoSmall BusinessUnknownMadhya PradeshIndoreOffice SuppliesBindersBasic Binders 859First Class9531.990.253590.933061.39529.54FailedCancelled4</v>
      </c>
      <c r="AE118" s="56" t="str">
        <f t="shared" si="20"/>
        <v>OK</v>
      </c>
      <c r="AF118" s="33" t="str">
        <f t="shared" si="28"/>
        <v/>
      </c>
      <c r="AG118" s="33" t="str">
        <f t="shared" si="29"/>
        <v/>
      </c>
      <c r="AH118" s="55" t="str">
        <f t="shared" si="30"/>
        <v/>
      </c>
      <c r="AI118" s="53" t="str">
        <f t="shared" si="31"/>
        <v>Match</v>
      </c>
      <c r="AJ118" s="53" t="str">
        <f t="shared" si="32"/>
        <v>Match</v>
      </c>
      <c r="AK118" s="33" t="str">
        <f>PROPER(TRIM(raw_orders!G118))</f>
        <v/>
      </c>
      <c r="AL118" s="33" t="str">
        <f>PROPER(TRIM(raw_orders!M118))</f>
        <v>First Class</v>
      </c>
    </row>
    <row r="119" spans="1:38">
      <c r="A119" t="s">
        <v>676</v>
      </c>
      <c r="B119" s="10">
        <v>45337</v>
      </c>
      <c r="C119" s="10">
        <v>45339</v>
      </c>
      <c r="D119" t="s">
        <v>679</v>
      </c>
      <c r="E119" s="34" t="str">
        <f>PROPER(TRIM(raw_orders!E119))</f>
        <v>Mira Das</v>
      </c>
      <c r="F119" s="34" t="str">
        <f>PROPER(TRIM(raw_orders!F119))</f>
        <v>Home Office</v>
      </c>
      <c r="G119" s="34" t="str">
        <f>PROPER(TRIM(raw_orders!G119))</f>
        <v>South</v>
      </c>
      <c r="H119" s="34" t="str">
        <f>PROPER(TRIM(raw_orders!H119))</f>
        <v>Tamil Nadu</v>
      </c>
      <c r="I119" s="34" t="str">
        <f>PROPER(TRIM(raw_orders!I119))</f>
        <v>Chennai</v>
      </c>
      <c r="J119" s="34" t="str">
        <f>PROPER(TRIM(raw_orders!J119))</f>
        <v>Technology</v>
      </c>
      <c r="K119" s="34" t="str">
        <f>PROPER(TRIM(raw_orders!K119))</f>
        <v>Machines</v>
      </c>
      <c r="L119" t="s">
        <v>680</v>
      </c>
      <c r="M119" s="9" t="str">
        <f>PROPER(TRIM(raw_orders!M119))</f>
        <v>Standard Class</v>
      </c>
      <c r="N119" s="11">
        <v>9</v>
      </c>
      <c r="O119">
        <v>3324.55</v>
      </c>
      <c r="P119" s="35">
        <v>0.7</v>
      </c>
      <c r="Q119">
        <v>25432.81</v>
      </c>
      <c r="R119">
        <v>20370.16</v>
      </c>
      <c r="S119">
        <v>5062.6499999999996</v>
      </c>
      <c r="T119" s="9" t="str">
        <f>PROPER(TRIM(raw_orders!T119))</f>
        <v>Paid</v>
      </c>
      <c r="U119" s="9" t="str">
        <f>PROPER(TRIM(raw_orders!U119))</f>
        <v>Completed</v>
      </c>
      <c r="V119" s="11">
        <f t="shared" si="18"/>
        <v>2</v>
      </c>
      <c r="W119" s="11">
        <f t="shared" si="21"/>
        <v>0.7</v>
      </c>
      <c r="X119" s="11">
        <f t="shared" si="22"/>
        <v>8976.2850000000017</v>
      </c>
      <c r="Y119" s="11">
        <f t="shared" si="23"/>
        <v>-11393.874999999998</v>
      </c>
      <c r="Z119" s="11">
        <f t="shared" si="24"/>
        <v>-1.2693307977632167</v>
      </c>
      <c r="AA119" s="11" t="str">
        <f t="shared" si="25"/>
        <v>February</v>
      </c>
      <c r="AB119" s="11">
        <f t="shared" si="26"/>
        <v>2024</v>
      </c>
      <c r="AC119" s="11" t="str">
        <f t="shared" si="27"/>
        <v>Clean</v>
      </c>
      <c r="AD119" s="33" t="str">
        <f t="shared" si="19"/>
        <v>ORD-2024-101184533745339CUST-9608Mira DasHome OfficeSouthTamil NaduChennaiTechnologyMachinesElite Machines 705Standard Class93324.550.725432.8120370.165062.65PaidCompleted2</v>
      </c>
      <c r="AE119" s="56" t="str">
        <f t="shared" si="20"/>
        <v>OK</v>
      </c>
      <c r="AF119" s="33" t="str">
        <f t="shared" si="28"/>
        <v/>
      </c>
      <c r="AG119" s="33" t="str">
        <f t="shared" si="29"/>
        <v/>
      </c>
      <c r="AH119" s="55" t="str">
        <f t="shared" si="30"/>
        <v/>
      </c>
      <c r="AI119" s="53" t="str">
        <f t="shared" si="31"/>
        <v>Mismatch</v>
      </c>
      <c r="AJ119" s="53" t="str">
        <f t="shared" si="32"/>
        <v>Mismatch</v>
      </c>
      <c r="AK119" s="33" t="str">
        <f>PROPER(TRIM(raw_orders!G119))</f>
        <v>South</v>
      </c>
      <c r="AL119" s="33" t="str">
        <f>PROPER(TRIM(raw_orders!M119))</f>
        <v>Standard Class</v>
      </c>
    </row>
    <row r="120" spans="1:38">
      <c r="A120" t="s">
        <v>682</v>
      </c>
      <c r="B120" s="10">
        <v>45453</v>
      </c>
      <c r="C120" s="10">
        <v>45461</v>
      </c>
      <c r="D120" t="s">
        <v>685</v>
      </c>
      <c r="E120" s="34" t="str">
        <f>PROPER(TRIM(raw_orders!E120))</f>
        <v>Vikram Iyer</v>
      </c>
      <c r="F120" s="34" t="str">
        <f>PROPER(TRIM(raw_orders!F120))</f>
        <v>Home Office</v>
      </c>
      <c r="G120" s="34" t="str">
        <f>PROPER(TRIM(raw_orders!G120))</f>
        <v>South</v>
      </c>
      <c r="H120" s="34" t="str">
        <f>PROPER(TRIM(raw_orders!H120))</f>
        <v>Andhra Pradesh</v>
      </c>
      <c r="I120" s="34" t="str">
        <f>PROPER(TRIM(raw_orders!I120))</f>
        <v>Vijayawada</v>
      </c>
      <c r="J120" s="34" t="str">
        <f>PROPER(TRIM(raw_orders!J120))</f>
        <v>Technology</v>
      </c>
      <c r="K120" s="34" t="str">
        <f>PROPER(TRIM(raw_orders!K120))</f>
        <v>Copiers</v>
      </c>
      <c r="L120" t="s">
        <v>687</v>
      </c>
      <c r="M120" s="9" t="str">
        <f>PROPER(TRIM(raw_orders!M120))</f>
        <v>Same Day</v>
      </c>
      <c r="N120" s="11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s="9" t="str">
        <f>PROPER(TRIM(raw_orders!T120))</f>
        <v>Paid</v>
      </c>
      <c r="U120" s="9" t="str">
        <f>PROPER(TRIM(raw_orders!U120))</f>
        <v>Completed</v>
      </c>
      <c r="V120" s="11">
        <f t="shared" si="18"/>
        <v>8</v>
      </c>
      <c r="W120" s="11">
        <f t="shared" si="21"/>
        <v>0.2</v>
      </c>
      <c r="X120" s="11">
        <f t="shared" si="22"/>
        <v>6321.0800000000008</v>
      </c>
      <c r="Y120" s="11">
        <f t="shared" si="23"/>
        <v>1913.8600000000006</v>
      </c>
      <c r="Z120" s="11">
        <f t="shared" si="24"/>
        <v>0.30277420947053357</v>
      </c>
      <c r="AA120" s="11" t="str">
        <f t="shared" si="25"/>
        <v>June</v>
      </c>
      <c r="AB120" s="11">
        <f t="shared" si="26"/>
        <v>2024</v>
      </c>
      <c r="AC120" s="11" t="str">
        <f t="shared" si="27"/>
        <v>Clean</v>
      </c>
      <c r="AD120" s="33" t="str">
        <f t="shared" si="19"/>
        <v>ORD-2024-101194545345461CUST-9135Vikram IyerHome OfficeSouthAndhra PradeshVijayawadaTechnologyCopiersPro Copiers 208Same Day51580.270.26321.084407.221913.86PaidCompleted8</v>
      </c>
      <c r="AE120" s="56" t="str">
        <f t="shared" si="20"/>
        <v>OK</v>
      </c>
      <c r="AF120" s="33" t="str">
        <f t="shared" si="28"/>
        <v/>
      </c>
      <c r="AG120" s="33" t="str">
        <f t="shared" si="29"/>
        <v/>
      </c>
      <c r="AH120" s="55" t="str">
        <f t="shared" si="30"/>
        <v/>
      </c>
      <c r="AI120" s="53" t="str">
        <f t="shared" si="31"/>
        <v>Match</v>
      </c>
      <c r="AJ120" s="53" t="str">
        <f t="shared" si="32"/>
        <v>Match</v>
      </c>
      <c r="AK120" s="33" t="str">
        <f>PROPER(TRIM(raw_orders!G120))</f>
        <v>South</v>
      </c>
      <c r="AL120" s="33" t="str">
        <f>PROPER(TRIM(raw_orders!M120))</f>
        <v>Same Day</v>
      </c>
    </row>
    <row r="121" spans="1:38">
      <c r="A121" t="s">
        <v>688</v>
      </c>
      <c r="B121" s="10">
        <v>45455</v>
      </c>
      <c r="C121" s="10">
        <v>45462</v>
      </c>
      <c r="D121" t="s">
        <v>691</v>
      </c>
      <c r="E121" s="34" t="str">
        <f>PROPER(TRIM(raw_orders!E121))</f>
        <v>Aditi Sen</v>
      </c>
      <c r="F121" s="34" t="str">
        <f>PROPER(TRIM(raw_orders!F121))</f>
        <v>Small Business</v>
      </c>
      <c r="G121" s="34" t="str">
        <f>PROPER(TRIM(raw_orders!G121))</f>
        <v>South</v>
      </c>
      <c r="H121" s="34" t="str">
        <f>PROPER(TRIM(raw_orders!H121))</f>
        <v>Kerala</v>
      </c>
      <c r="I121" s="34" t="str">
        <f>PROPER(TRIM(raw_orders!I121))</f>
        <v>Kochi</v>
      </c>
      <c r="J121" s="34" t="str">
        <f>PROPER(TRIM(raw_orders!J121))</f>
        <v>Furniture</v>
      </c>
      <c r="K121" s="34" t="str">
        <f>PROPER(TRIM(raw_orders!K121))</f>
        <v>Chairs</v>
      </c>
      <c r="L121" t="s">
        <v>692</v>
      </c>
      <c r="M121" s="9" t="str">
        <f>PROPER(TRIM(raw_orders!M121))</f>
        <v>Standard Class</v>
      </c>
      <c r="N121" s="1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s="9" t="str">
        <f>PROPER(TRIM(raw_orders!T121))</f>
        <v>Refunded</v>
      </c>
      <c r="U121" s="9" t="str">
        <f>PROPER(TRIM(raw_orders!U121))</f>
        <v>Returned</v>
      </c>
      <c r="V121" s="11">
        <f t="shared" si="18"/>
        <v>7</v>
      </c>
      <c r="W121" s="11">
        <f t="shared" si="21"/>
        <v>0.25</v>
      </c>
      <c r="X121" s="11">
        <f t="shared" si="22"/>
        <v>1884.3000000000002</v>
      </c>
      <c r="Y121" s="11">
        <f t="shared" si="23"/>
        <v>366.61000000000013</v>
      </c>
      <c r="Z121" s="11">
        <f t="shared" si="24"/>
        <v>0.19456031417502526</v>
      </c>
      <c r="AA121" s="11" t="str">
        <f t="shared" si="25"/>
        <v>June</v>
      </c>
      <c r="AB121" s="11">
        <f t="shared" si="26"/>
        <v>2024</v>
      </c>
      <c r="AC121" s="11" t="str">
        <f t="shared" si="27"/>
        <v>Clean</v>
      </c>
      <c r="AD121" s="33" t="str">
        <f t="shared" si="19"/>
        <v>ORD-2024-101204545545462CUST-7861Aditi SenSmall BusinessSouthKeralaKochiFurnitureChairsElite Chairs 921Standard Class8314.050.251884.31517.69366.61RefundedReturned7</v>
      </c>
      <c r="AE121" s="56" t="str">
        <f t="shared" si="20"/>
        <v>OK</v>
      </c>
      <c r="AF121" s="33" t="str">
        <f t="shared" si="28"/>
        <v/>
      </c>
      <c r="AG121" s="33" t="str">
        <f t="shared" si="29"/>
        <v/>
      </c>
      <c r="AH121" s="55" t="str">
        <f t="shared" si="30"/>
        <v/>
      </c>
      <c r="AI121" s="53" t="str">
        <f t="shared" si="31"/>
        <v>Match</v>
      </c>
      <c r="AJ121" s="53" t="str">
        <f t="shared" si="32"/>
        <v>Match</v>
      </c>
      <c r="AK121" s="33" t="str">
        <f>PROPER(TRIM(raw_orders!G121))</f>
        <v>South</v>
      </c>
      <c r="AL121" s="33" t="str">
        <f>PROPER(TRIM(raw_orders!M121))</f>
        <v>Standard Class</v>
      </c>
    </row>
    <row r="122" spans="1:38">
      <c r="A122" t="s">
        <v>693</v>
      </c>
      <c r="B122" s="10">
        <v>45514</v>
      </c>
      <c r="C122" s="10">
        <v>45522</v>
      </c>
      <c r="D122" t="s">
        <v>695</v>
      </c>
      <c r="E122" s="34" t="str">
        <f>PROPER(TRIM(raw_orders!E122))</f>
        <v>Sneha Kapoor</v>
      </c>
      <c r="F122" s="34" t="str">
        <f>PROPER(TRIM(raw_orders!F122))</f>
        <v>Small Business</v>
      </c>
      <c r="G122" s="34" t="str">
        <f>PROPER(TRIM(raw_orders!G122))</f>
        <v>East</v>
      </c>
      <c r="H122" s="34" t="str">
        <f>PROPER(TRIM(raw_orders!H122))</f>
        <v>Bihar</v>
      </c>
      <c r="I122" s="34" t="str">
        <f>PROPER(TRIM(raw_orders!I122))</f>
        <v>Patna</v>
      </c>
      <c r="J122" s="34" t="str">
        <f>PROPER(TRIM(raw_orders!J122))</f>
        <v>Technology</v>
      </c>
      <c r="K122" s="34" t="str">
        <f>PROPER(TRIM(raw_orders!K122))</f>
        <v>Phones</v>
      </c>
      <c r="L122" t="s">
        <v>696</v>
      </c>
      <c r="M122" s="9" t="str">
        <f>PROPER(TRIM(raw_orders!M122))</f>
        <v>Standard Class</v>
      </c>
      <c r="N122" s="11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s="9" t="str">
        <f>PROPER(TRIM(raw_orders!T122))</f>
        <v>Paid</v>
      </c>
      <c r="U122" s="9" t="str">
        <f>PROPER(TRIM(raw_orders!U122))</f>
        <v>Returned</v>
      </c>
      <c r="V122" s="11">
        <f t="shared" si="18"/>
        <v>8</v>
      </c>
      <c r="W122" s="11">
        <f t="shared" si="21"/>
        <v>0.2</v>
      </c>
      <c r="X122" s="11">
        <f t="shared" si="22"/>
        <v>1458.9360000000001</v>
      </c>
      <c r="Y122" s="11">
        <f t="shared" si="23"/>
        <v>565.7360000000001</v>
      </c>
      <c r="Z122" s="11">
        <f t="shared" si="24"/>
        <v>0.38777300717783375</v>
      </c>
      <c r="AA122" s="11" t="str">
        <f t="shared" si="25"/>
        <v>August</v>
      </c>
      <c r="AB122" s="11">
        <f t="shared" si="26"/>
        <v>2024</v>
      </c>
      <c r="AC122" s="11" t="str">
        <f t="shared" si="27"/>
        <v>Clean</v>
      </c>
      <c r="AD122" s="33" t="str">
        <f t="shared" si="19"/>
        <v>ORD-2024-101214551445522CUST-6096Sneha KapoorSmall BusinessEastBiharPatnaTechnologyPhonesPrime Phones 540Standard Class11823.670.21458.94893.2565.74PaidReturned8</v>
      </c>
      <c r="AE122" s="56" t="str">
        <f t="shared" si="20"/>
        <v>OK</v>
      </c>
      <c r="AF122" s="33" t="str">
        <f t="shared" si="28"/>
        <v/>
      </c>
      <c r="AG122" s="33" t="str">
        <f t="shared" si="29"/>
        <v/>
      </c>
      <c r="AH122" s="55" t="str">
        <f t="shared" si="30"/>
        <v/>
      </c>
      <c r="AI122" s="53" t="str">
        <f t="shared" si="31"/>
        <v>Match</v>
      </c>
      <c r="AJ122" s="53" t="str">
        <f t="shared" si="32"/>
        <v>Match</v>
      </c>
      <c r="AK122" s="33" t="str">
        <f>PROPER(TRIM(raw_orders!G122))</f>
        <v>East</v>
      </c>
      <c r="AL122" s="33" t="str">
        <f>PROPER(TRIM(raw_orders!M122))</f>
        <v>Standard Class</v>
      </c>
    </row>
    <row r="123" spans="1:38">
      <c r="A123" t="s">
        <v>697</v>
      </c>
      <c r="B123" s="10">
        <v>45891</v>
      </c>
      <c r="C123" s="10">
        <v>45895</v>
      </c>
      <c r="D123" t="s">
        <v>700</v>
      </c>
      <c r="E123" s="34" t="str">
        <f>PROPER(TRIM(raw_orders!E123))</f>
        <v>Kabir Singh</v>
      </c>
      <c r="F123" s="34" t="str">
        <f>PROPER(TRIM(raw_orders!F123))</f>
        <v>Small Business</v>
      </c>
      <c r="G123" s="34" t="str">
        <f>PROPER(TRIM(raw_orders!G123))</f>
        <v>South</v>
      </c>
      <c r="H123" s="34" t="str">
        <f>PROPER(TRIM(raw_orders!H123))</f>
        <v>Andhra Pradesh</v>
      </c>
      <c r="I123" s="34" t="str">
        <f>PROPER(TRIM(raw_orders!I123))</f>
        <v>Vijayawada</v>
      </c>
      <c r="J123" s="34" t="str">
        <f>PROPER(TRIM(raw_orders!J123))</f>
        <v>Technology</v>
      </c>
      <c r="K123" s="34" t="str">
        <f>PROPER(TRIM(raw_orders!K123))</f>
        <v>Machines</v>
      </c>
      <c r="L123" t="s">
        <v>702</v>
      </c>
      <c r="M123" s="9" t="str">
        <f>PROPER(TRIM(raw_orders!M123))</f>
        <v>Second Class</v>
      </c>
      <c r="N123" s="11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s="9" t="str">
        <f>PROPER(TRIM(raw_orders!T123))</f>
        <v>Refunded</v>
      </c>
      <c r="U123" s="9" t="str">
        <f>PROPER(TRIM(raw_orders!U123))</f>
        <v>Cancelled</v>
      </c>
      <c r="V123" s="11">
        <f t="shared" si="18"/>
        <v>4</v>
      </c>
      <c r="W123" s="11">
        <f t="shared" si="21"/>
        <v>0</v>
      </c>
      <c r="X123" s="11">
        <f t="shared" si="22"/>
        <v>17414.599999999999</v>
      </c>
      <c r="Y123" s="11">
        <f t="shared" si="23"/>
        <v>5653.6899999999987</v>
      </c>
      <c r="Z123" s="11">
        <f t="shared" si="24"/>
        <v>0.3246523032398102</v>
      </c>
      <c r="AA123" s="11" t="str">
        <f t="shared" si="25"/>
        <v>August</v>
      </c>
      <c r="AB123" s="11">
        <f t="shared" si="26"/>
        <v>2025</v>
      </c>
      <c r="AC123" s="11" t="str">
        <f t="shared" si="27"/>
        <v>Clean</v>
      </c>
      <c r="AD123" s="33" t="str">
        <f t="shared" si="19"/>
        <v>ORD-2025-101224589145895CUST-2044Kabir SinghSmall BusinessSouthAndhra PradeshVijayawadaTechnologyMachinesMax Machines 948Second Class53482.92017414.611760.915653.69RefundedCancelled4</v>
      </c>
      <c r="AE123" s="56" t="str">
        <f t="shared" si="20"/>
        <v>OK</v>
      </c>
      <c r="AF123" s="33" t="str">
        <f t="shared" si="28"/>
        <v/>
      </c>
      <c r="AG123" s="33" t="str">
        <f t="shared" si="29"/>
        <v/>
      </c>
      <c r="AH123" s="55" t="str">
        <f t="shared" si="30"/>
        <v/>
      </c>
      <c r="AI123" s="53" t="str">
        <f t="shared" si="31"/>
        <v>Match</v>
      </c>
      <c r="AJ123" s="53" t="str">
        <f t="shared" si="32"/>
        <v>Match</v>
      </c>
      <c r="AK123" s="33" t="str">
        <f>PROPER(TRIM(raw_orders!G123))</f>
        <v>South</v>
      </c>
      <c r="AL123" s="33" t="str">
        <f>PROPER(TRIM(raw_orders!M123))</f>
        <v>Second Class</v>
      </c>
    </row>
    <row r="124" spans="1:38" ht="41.4">
      <c r="A124" t="s">
        <v>703</v>
      </c>
      <c r="B124" s="10">
        <v>45626</v>
      </c>
      <c r="C124" s="10">
        <v>45394</v>
      </c>
      <c r="D124" t="s">
        <v>706</v>
      </c>
      <c r="E124" s="34" t="str">
        <f>PROPER(TRIM(raw_orders!E124))</f>
        <v>Ananya Rao</v>
      </c>
      <c r="F124" s="34" t="str">
        <f>PROPER(TRIM(raw_orders!F124))</f>
        <v>Small Business</v>
      </c>
      <c r="G124" s="34" t="str">
        <f>PROPER(TRIM(raw_orders!G124))</f>
        <v>East</v>
      </c>
      <c r="H124" s="34" t="str">
        <f>PROPER(TRIM(raw_orders!H124))</f>
        <v>Assam</v>
      </c>
      <c r="I124" s="34" t="str">
        <f>PROPER(TRIM(raw_orders!I124))</f>
        <v>Guwahati</v>
      </c>
      <c r="J124" s="34" t="str">
        <f>PROPER(TRIM(raw_orders!J124))</f>
        <v>Furniture</v>
      </c>
      <c r="K124" s="34" t="str">
        <f>PROPER(TRIM(raw_orders!K124))</f>
        <v>Chairs</v>
      </c>
      <c r="L124" t="s">
        <v>707</v>
      </c>
      <c r="M124" s="9" t="str">
        <f>PROPER(TRIM(raw_orders!M124))</f>
        <v>Second Class</v>
      </c>
      <c r="N124" s="11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s="9" t="str">
        <f>PROPER(TRIM(raw_orders!T124))</f>
        <v>Paid</v>
      </c>
      <c r="U124" s="9" t="str">
        <f>PROPER(TRIM(raw_orders!U124))</f>
        <v>Completed</v>
      </c>
      <c r="V124" s="11">
        <f t="shared" si="18"/>
        <v>-232</v>
      </c>
      <c r="W124" s="11">
        <f t="shared" si="21"/>
        <v>0</v>
      </c>
      <c r="X124" s="11">
        <f t="shared" si="22"/>
        <v>511.04999999999995</v>
      </c>
      <c r="Y124" s="11">
        <f t="shared" si="23"/>
        <v>143.86999999999995</v>
      </c>
      <c r="Z124" s="11">
        <f t="shared" si="24"/>
        <v>0.28151844242246349</v>
      </c>
      <c r="AA124" s="11" t="str">
        <f t="shared" si="25"/>
        <v>November</v>
      </c>
      <c r="AB124" s="11">
        <f t="shared" si="26"/>
        <v>2024</v>
      </c>
      <c r="AC124" s="11" t="str">
        <f t="shared" si="27"/>
        <v>Invalid</v>
      </c>
      <c r="AD124" s="33" t="str">
        <f t="shared" si="19"/>
        <v>ORD-2024-101234562645394CUST-1721Ananya RaoSmall BusinessEastAssamGuwahatiFurnitureChairsMax Chairs 786Second Class3170.350511.05367.18143.87PaidCompleted-232</v>
      </c>
      <c r="AE124" s="56" t="str">
        <f t="shared" si="20"/>
        <v>OK</v>
      </c>
      <c r="AF124" s="33" t="str">
        <f t="shared" si="28"/>
        <v/>
      </c>
      <c r="AG124" s="33" t="str">
        <f t="shared" si="29"/>
        <v/>
      </c>
      <c r="AH124" s="55" t="str">
        <f>IF(V124&lt;0,"Invalid Shipping Record","")</f>
        <v>Invalid Shipping Record</v>
      </c>
      <c r="AI124" s="53" t="str">
        <f t="shared" si="31"/>
        <v>Match</v>
      </c>
      <c r="AJ124" s="53" t="str">
        <f t="shared" si="32"/>
        <v>Match</v>
      </c>
      <c r="AK124" s="33" t="str">
        <f>PROPER(TRIM(raw_orders!G124))</f>
        <v>East</v>
      </c>
      <c r="AL124" s="33" t="str">
        <f>PROPER(TRIM(raw_orders!M124))</f>
        <v>Second Class</v>
      </c>
    </row>
    <row r="125" spans="1:38" ht="27.6">
      <c r="A125" t="s">
        <v>708</v>
      </c>
      <c r="B125" s="10">
        <v>45436</v>
      </c>
      <c r="C125" s="10">
        <v>45437</v>
      </c>
      <c r="D125" t="s">
        <v>711</v>
      </c>
      <c r="E125" s="34" t="str">
        <f>PROPER(TRIM(raw_orders!E125))</f>
        <v>Sneha Kapoor</v>
      </c>
      <c r="F125" s="34" t="str">
        <f>PROPER(TRIM(raw_orders!F125))</f>
        <v>Small Business</v>
      </c>
      <c r="G125" s="34" t="str">
        <f>PROPER(TRIM(raw_orders!G125))</f>
        <v>North</v>
      </c>
      <c r="H125" s="34" t="str">
        <f>PROPER(TRIM(raw_orders!H125))</f>
        <v>Punjab</v>
      </c>
      <c r="I125" s="34" t="str">
        <f>PROPER(TRIM(raw_orders!I125))</f>
        <v>Ludhiana</v>
      </c>
      <c r="J125" s="34" t="str">
        <f>PROPER(TRIM(raw_orders!J125))</f>
        <v>Technology</v>
      </c>
      <c r="K125" s="34" t="str">
        <f>PROPER(TRIM(raw_orders!K125))</f>
        <v>Copiers</v>
      </c>
      <c r="L125" t="s">
        <v>713</v>
      </c>
      <c r="M125" s="9" t="str">
        <f>PROPER(TRIM(raw_orders!M125))</f>
        <v>Same Day</v>
      </c>
      <c r="N125" s="11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s="9" t="str">
        <f>PROPER(TRIM(raw_orders!T125))</f>
        <v>Refunded</v>
      </c>
      <c r="U125" s="9" t="str">
        <f>PROPER(TRIM(raw_orders!U125))</f>
        <v>Cancelled</v>
      </c>
      <c r="V125" s="11">
        <f t="shared" si="18"/>
        <v>1</v>
      </c>
      <c r="W125" s="11">
        <f t="shared" si="21"/>
        <v>0</v>
      </c>
      <c r="X125" s="11">
        <f t="shared" si="22"/>
        <v>634.13</v>
      </c>
      <c r="Y125" s="11">
        <f t="shared" si="23"/>
        <v>180.77999999999997</v>
      </c>
      <c r="Z125" s="11">
        <f t="shared" si="24"/>
        <v>0.28508350022865969</v>
      </c>
      <c r="AA125" s="11" t="str">
        <f t="shared" si="25"/>
        <v>May</v>
      </c>
      <c r="AB125" s="11">
        <f t="shared" si="26"/>
        <v>2024</v>
      </c>
      <c r="AC125" s="11" t="str">
        <f t="shared" si="27"/>
        <v>Invalid</v>
      </c>
      <c r="AD125" s="33" t="str">
        <f t="shared" si="19"/>
        <v>ORD-2024-101244543645437CUST-1007Sneha KapoorSmall BusinessNorthPunjabLudhianaTechnologyCopiersMax Copiers 970Same Day1634.130634.13453.35180.78RefundedCancelled1</v>
      </c>
      <c r="AE125" s="56" t="str">
        <f t="shared" si="20"/>
        <v>Review Required</v>
      </c>
      <c r="AF125" s="33" t="str">
        <f t="shared" si="28"/>
        <v/>
      </c>
      <c r="AG125" s="33" t="str">
        <f t="shared" si="29"/>
        <v/>
      </c>
      <c r="AH125" s="55" t="str">
        <f t="shared" si="30"/>
        <v/>
      </c>
      <c r="AI125" s="53" t="str">
        <f t="shared" si="31"/>
        <v>Match</v>
      </c>
      <c r="AJ125" s="53" t="str">
        <f t="shared" si="32"/>
        <v>Match</v>
      </c>
      <c r="AK125" s="33" t="str">
        <f>PROPER(TRIM(raw_orders!G125))</f>
        <v>North</v>
      </c>
      <c r="AL125" s="33" t="str">
        <f>PROPER(TRIM(raw_orders!M125))</f>
        <v>Same Day</v>
      </c>
    </row>
    <row r="126" spans="1:38">
      <c r="A126" t="s">
        <v>714</v>
      </c>
      <c r="B126" s="10">
        <v>45494</v>
      </c>
      <c r="C126" s="10">
        <v>45497</v>
      </c>
      <c r="D126" t="s">
        <v>716</v>
      </c>
      <c r="E126" s="34" t="str">
        <f>PROPER(TRIM(raw_orders!E126))</f>
        <v>Isha Nair</v>
      </c>
      <c r="F126" s="34" t="str">
        <f>PROPER(TRIM(raw_orders!F126))</f>
        <v>Corporate</v>
      </c>
      <c r="G126" s="34" t="str">
        <f>PROPER(TRIM(raw_orders!G126))</f>
        <v>South</v>
      </c>
      <c r="H126" s="34" t="str">
        <f>PROPER(TRIM(raw_orders!H126))</f>
        <v>Karnataka</v>
      </c>
      <c r="I126" s="34" t="str">
        <f>PROPER(TRIM(raw_orders!I126))</f>
        <v>Bengaluru</v>
      </c>
      <c r="J126" s="34" t="str">
        <f>PROPER(TRIM(raw_orders!J126))</f>
        <v>Technology</v>
      </c>
      <c r="K126" s="34" t="str">
        <f>PROPER(TRIM(raw_orders!K126))</f>
        <v>Copiers</v>
      </c>
      <c r="L126" t="s">
        <v>717</v>
      </c>
      <c r="M126" s="9" t="str">
        <f>PROPER(TRIM(raw_orders!M126))</f>
        <v>Standard Class</v>
      </c>
      <c r="N126" s="11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s="9" t="str">
        <f>PROPER(TRIM(raw_orders!T126))</f>
        <v>Paid</v>
      </c>
      <c r="U126" s="9" t="str">
        <f>PROPER(TRIM(raw_orders!U126))</f>
        <v>Completed</v>
      </c>
      <c r="V126" s="11">
        <f t="shared" si="18"/>
        <v>3</v>
      </c>
      <c r="W126" s="11">
        <f t="shared" si="21"/>
        <v>-0.15</v>
      </c>
      <c r="X126" s="11">
        <f t="shared" si="22"/>
        <v>4813.3709999999992</v>
      </c>
      <c r="Y126" s="11">
        <f t="shared" si="23"/>
        <v>1369.6309999999994</v>
      </c>
      <c r="Z126" s="11">
        <f t="shared" si="24"/>
        <v>0.28454715001191466</v>
      </c>
      <c r="AA126" s="11" t="str">
        <f t="shared" si="25"/>
        <v>July</v>
      </c>
      <c r="AB126" s="11">
        <f t="shared" si="26"/>
        <v>2024</v>
      </c>
      <c r="AC126" s="11" t="str">
        <f t="shared" si="27"/>
        <v>Invalid</v>
      </c>
      <c r="AD126" s="33" t="str">
        <f t="shared" si="19"/>
        <v>ORD-2024-101254549445497CUST-4450Isha NairCorporateSouthKarnatakaBengaluruTechnologyCopiersPro Copiers 769Standard Class9465.06-0.154185.543443.74741.8PaidCompleted3</v>
      </c>
      <c r="AE126" s="56" t="str">
        <f t="shared" si="20"/>
        <v>OK</v>
      </c>
      <c r="AF126" s="33" t="str">
        <f t="shared" si="28"/>
        <v>Invalid Discount</v>
      </c>
      <c r="AG126" s="33" t="str">
        <f t="shared" si="29"/>
        <v/>
      </c>
      <c r="AH126" s="55" t="str">
        <f t="shared" si="30"/>
        <v/>
      </c>
      <c r="AI126" s="53" t="str">
        <f t="shared" si="31"/>
        <v>Mismatch</v>
      </c>
      <c r="AJ126" s="53" t="str">
        <f t="shared" si="32"/>
        <v>Mismatch</v>
      </c>
      <c r="AK126" s="33" t="str">
        <f>PROPER(TRIM(raw_orders!G126))</f>
        <v>South</v>
      </c>
      <c r="AL126" s="33" t="str">
        <f>PROPER(TRIM(raw_orders!M126))</f>
        <v>Standard Class</v>
      </c>
    </row>
    <row r="127" spans="1:38">
      <c r="A127" t="s">
        <v>718</v>
      </c>
      <c r="B127" s="10">
        <v>45855</v>
      </c>
      <c r="C127" s="10">
        <v>45856</v>
      </c>
      <c r="D127" t="s">
        <v>721</v>
      </c>
      <c r="E127" s="34" t="str">
        <f>PROPER(TRIM(raw_orders!E127))</f>
        <v>Neha Gupta</v>
      </c>
      <c r="F127" s="34" t="str">
        <f>PROPER(TRIM(raw_orders!F127))</f>
        <v>Small Business</v>
      </c>
      <c r="G127" s="34" t="str">
        <f>PROPER(TRIM(raw_orders!G127))</f>
        <v>West</v>
      </c>
      <c r="H127" s="34" t="str">
        <f>PROPER(TRIM(raw_orders!H127))</f>
        <v>Rajasthan</v>
      </c>
      <c r="I127" s="34" t="str">
        <f>PROPER(TRIM(raw_orders!I127))</f>
        <v>Udaipur</v>
      </c>
      <c r="J127" s="34" t="str">
        <f>PROPER(TRIM(raw_orders!J127))</f>
        <v>Furniture</v>
      </c>
      <c r="K127" s="34" t="str">
        <f>PROPER(TRIM(raw_orders!K127))</f>
        <v>Tables</v>
      </c>
      <c r="L127" t="s">
        <v>722</v>
      </c>
      <c r="M127" s="9" t="str">
        <f>PROPER(TRIM(raw_orders!M127))</f>
        <v>Same Day</v>
      </c>
      <c r="N127" s="11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s="9" t="str">
        <f>PROPER(TRIM(raw_orders!T127))</f>
        <v>Refunded</v>
      </c>
      <c r="U127" s="9" t="str">
        <f>PROPER(TRIM(raw_orders!U127))</f>
        <v>Returned</v>
      </c>
      <c r="V127" s="11">
        <f t="shared" si="18"/>
        <v>1</v>
      </c>
      <c r="W127" s="11">
        <f t="shared" si="21"/>
        <v>0.25</v>
      </c>
      <c r="X127" s="11">
        <f t="shared" si="22"/>
        <v>14558.715</v>
      </c>
      <c r="Y127" s="11">
        <f t="shared" si="23"/>
        <v>4967.2350000000006</v>
      </c>
      <c r="Z127" s="11">
        <f t="shared" si="24"/>
        <v>0.34118636157105903</v>
      </c>
      <c r="AA127" s="11" t="str">
        <f t="shared" si="25"/>
        <v>July</v>
      </c>
      <c r="AB127" s="11">
        <f t="shared" si="26"/>
        <v>2025</v>
      </c>
      <c r="AC127" s="11" t="str">
        <f t="shared" si="27"/>
        <v>Clean</v>
      </c>
      <c r="AD127" s="33" t="str">
        <f t="shared" si="19"/>
        <v>ORD-2025-101264585545856CUST-7924Neha GuptaSmall BusinessWestRajasthanUdaipurFurnitureTablesBasic Tables 753Same Day63235.270.2514558.729591.484967.24RefundedReturned1</v>
      </c>
      <c r="AE127" s="56" t="str">
        <f t="shared" si="20"/>
        <v>OK</v>
      </c>
      <c r="AF127" s="33" t="str">
        <f t="shared" si="28"/>
        <v/>
      </c>
      <c r="AG127" s="33" t="str">
        <f t="shared" si="29"/>
        <v/>
      </c>
      <c r="AH127" s="55" t="str">
        <f t="shared" si="30"/>
        <v/>
      </c>
      <c r="AI127" s="53" t="str">
        <f t="shared" si="31"/>
        <v>Match</v>
      </c>
      <c r="AJ127" s="53" t="str">
        <f t="shared" si="32"/>
        <v>Match</v>
      </c>
      <c r="AK127" s="33" t="str">
        <f>PROPER(TRIM(raw_orders!G127))</f>
        <v>West</v>
      </c>
      <c r="AL127" s="33" t="str">
        <f>PROPER(TRIM(raw_orders!M127))</f>
        <v>Same Day</v>
      </c>
    </row>
    <row r="128" spans="1:38">
      <c r="A128" t="s">
        <v>723</v>
      </c>
      <c r="B128" s="10">
        <v>45924</v>
      </c>
      <c r="C128" s="10">
        <v>45926</v>
      </c>
      <c r="D128" t="s">
        <v>726</v>
      </c>
      <c r="E128" s="34" t="str">
        <f>PROPER(TRIM(raw_orders!E128))</f>
        <v>Priya Menon</v>
      </c>
      <c r="F128" s="34" t="str">
        <f>PROPER(TRIM(raw_orders!F128))</f>
        <v>Corporate</v>
      </c>
      <c r="G128" s="34" t="str">
        <f>PROPER(TRIM(raw_orders!G128))</f>
        <v>North</v>
      </c>
      <c r="H128" s="34" t="str">
        <f>PROPER(TRIM(raw_orders!H128))</f>
        <v>Delhi</v>
      </c>
      <c r="I128" s="34" t="str">
        <f>PROPER(TRIM(raw_orders!I128))</f>
        <v>New Delhi</v>
      </c>
      <c r="J128" s="34" t="str">
        <f>PROPER(TRIM(raw_orders!J128))</f>
        <v>Technology</v>
      </c>
      <c r="K128" s="34" t="str">
        <f>PROPER(TRIM(raw_orders!K128))</f>
        <v>Copiers</v>
      </c>
      <c r="L128" t="s">
        <v>727</v>
      </c>
      <c r="M128" s="9" t="str">
        <f>PROPER(TRIM(raw_orders!M128))</f>
        <v>Standard Class</v>
      </c>
      <c r="N128" s="11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s="9" t="str">
        <f>PROPER(TRIM(raw_orders!T128))</f>
        <v>Paid</v>
      </c>
      <c r="U128" s="9" t="str">
        <f>PROPER(TRIM(raw_orders!U128))</f>
        <v>Completed</v>
      </c>
      <c r="V128" s="11">
        <f t="shared" si="18"/>
        <v>2</v>
      </c>
      <c r="W128" s="11">
        <f t="shared" si="21"/>
        <v>0.1</v>
      </c>
      <c r="X128" s="11">
        <f t="shared" si="22"/>
        <v>4303.4220000000005</v>
      </c>
      <c r="Y128" s="11">
        <f t="shared" si="23"/>
        <v>1734.8520000000003</v>
      </c>
      <c r="Z128" s="11">
        <f t="shared" si="24"/>
        <v>0.40313313451481175</v>
      </c>
      <c r="AA128" s="11" t="str">
        <f t="shared" si="25"/>
        <v>September</v>
      </c>
      <c r="AB128" s="11">
        <f t="shared" si="26"/>
        <v>2025</v>
      </c>
      <c r="AC128" s="11" t="str">
        <f t="shared" si="27"/>
        <v>Clean</v>
      </c>
      <c r="AD128" s="33" t="str">
        <f t="shared" si="19"/>
        <v>ORD-2025-101274592445926CUST-1715Priya MenonCorporateNorthDelhiNew DelhiTechnologyCopiersPrime Copiers 651Standard Class31593.860.14303.422568.571734.85PaidCompleted2</v>
      </c>
      <c r="AE128" s="56" t="str">
        <f t="shared" si="20"/>
        <v>OK</v>
      </c>
      <c r="AF128" s="33" t="str">
        <f t="shared" si="28"/>
        <v/>
      </c>
      <c r="AG128" s="33" t="str">
        <f t="shared" si="29"/>
        <v/>
      </c>
      <c r="AH128" s="55" t="str">
        <f t="shared" si="30"/>
        <v/>
      </c>
      <c r="AI128" s="53" t="str">
        <f t="shared" si="31"/>
        <v>Match</v>
      </c>
      <c r="AJ128" s="53" t="str">
        <f t="shared" si="32"/>
        <v>Match</v>
      </c>
      <c r="AK128" s="33" t="str">
        <f>PROPER(TRIM(raw_orders!G128))</f>
        <v>North</v>
      </c>
      <c r="AL128" s="33" t="str">
        <f>PROPER(TRIM(raw_orders!M128))</f>
        <v>Standard Class</v>
      </c>
    </row>
    <row r="129" spans="1:38" ht="41.4">
      <c r="A129" t="s">
        <v>728</v>
      </c>
      <c r="B129" s="10">
        <v>45687</v>
      </c>
      <c r="C129" s="10">
        <v>45683</v>
      </c>
      <c r="D129" t="s">
        <v>730</v>
      </c>
      <c r="E129" s="34" t="str">
        <f>PROPER(TRIM(raw_orders!E129))</f>
        <v>Priya Menon</v>
      </c>
      <c r="F129" s="34" t="str">
        <f>PROPER(TRIM(raw_orders!F129))</f>
        <v>Corporate</v>
      </c>
      <c r="G129" s="34" t="str">
        <f>PROPER(TRIM(raw_orders!G129))</f>
        <v>West</v>
      </c>
      <c r="H129" s="34" t="str">
        <f>PROPER(TRIM(raw_orders!H129))</f>
        <v>Madhya Pradesh</v>
      </c>
      <c r="I129" s="34" t="str">
        <f>PROPER(TRIM(raw_orders!I129))</f>
        <v>Indore</v>
      </c>
      <c r="J129" s="34" t="str">
        <f>PROPER(TRIM(raw_orders!J129))</f>
        <v>Office Supplies</v>
      </c>
      <c r="K129" s="34" t="str">
        <f>PROPER(TRIM(raw_orders!K129))</f>
        <v>Storage</v>
      </c>
      <c r="L129" t="s">
        <v>731</v>
      </c>
      <c r="M129" s="9" t="str">
        <f>PROPER(TRIM(raw_orders!M129))</f>
        <v>Second Class</v>
      </c>
      <c r="N129" s="11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s="9" t="str">
        <f>PROPER(TRIM(raw_orders!T129))</f>
        <v>Paid</v>
      </c>
      <c r="U129" s="9" t="str">
        <f>PROPER(TRIM(raw_orders!U129))</f>
        <v>Completed</v>
      </c>
      <c r="V129" s="11">
        <f t="shared" si="18"/>
        <v>-4</v>
      </c>
      <c r="W129" s="11">
        <f t="shared" si="21"/>
        <v>0.05</v>
      </c>
      <c r="X129" s="11">
        <f t="shared" si="22"/>
        <v>5774.67</v>
      </c>
      <c r="Y129" s="11">
        <f t="shared" si="23"/>
        <v>2256.31</v>
      </c>
      <c r="Z129" s="11">
        <f t="shared" si="24"/>
        <v>0.39072535746631409</v>
      </c>
      <c r="AA129" s="11" t="str">
        <f t="shared" si="25"/>
        <v>January</v>
      </c>
      <c r="AB129" s="11">
        <f t="shared" si="26"/>
        <v>2025</v>
      </c>
      <c r="AC129" s="11" t="str">
        <f t="shared" si="27"/>
        <v>Invalid</v>
      </c>
      <c r="AD129" s="33" t="str">
        <f t="shared" si="19"/>
        <v>ORD-2025-101284568745683CUST-6802Priya MenonCorporateWestMadhya PradeshIndoreOffice SuppliesStorageBasic Storage 321Second Class23039.30.055774.673518.362256.31PaidCompleted-4</v>
      </c>
      <c r="AE129" s="56" t="str">
        <f t="shared" si="20"/>
        <v>OK</v>
      </c>
      <c r="AF129" s="33" t="str">
        <f t="shared" si="28"/>
        <v/>
      </c>
      <c r="AG129" s="33" t="str">
        <f t="shared" si="29"/>
        <v/>
      </c>
      <c r="AH129" s="55" t="str">
        <f>IF(V129&lt;0,"Invalid Shipping Record","")</f>
        <v>Invalid Shipping Record</v>
      </c>
      <c r="AI129" s="53" t="str">
        <f t="shared" si="31"/>
        <v>Match</v>
      </c>
      <c r="AJ129" s="53" t="str">
        <f t="shared" si="32"/>
        <v>Match</v>
      </c>
      <c r="AK129" s="33" t="str">
        <f>PROPER(TRIM(raw_orders!G129))</f>
        <v>West</v>
      </c>
      <c r="AL129" s="33" t="str">
        <f>PROPER(TRIM(raw_orders!M129))</f>
        <v>Second Class</v>
      </c>
    </row>
    <row r="130" spans="1:38">
      <c r="A130" t="s">
        <v>732</v>
      </c>
      <c r="B130" s="10">
        <v>45639</v>
      </c>
      <c r="C130" s="10">
        <v>45642</v>
      </c>
      <c r="D130" t="s">
        <v>735</v>
      </c>
      <c r="E130" s="34" t="str">
        <f>PROPER(TRIM(raw_orders!E130))</f>
        <v>Neha Gupta</v>
      </c>
      <c r="F130" s="34" t="str">
        <f>PROPER(TRIM(raw_orders!F130))</f>
        <v>Small Business</v>
      </c>
      <c r="G130" s="34" t="str">
        <f>PROPER(TRIM(raw_orders!G130))</f>
        <v>East</v>
      </c>
      <c r="H130" s="34" t="str">
        <f>PROPER(TRIM(raw_orders!H130))</f>
        <v>Odisha</v>
      </c>
      <c r="I130" s="34" t="str">
        <f>PROPER(TRIM(raw_orders!I130))</f>
        <v>Bhubaneswar</v>
      </c>
      <c r="J130" s="34" t="str">
        <f>PROPER(TRIM(raw_orders!J130))</f>
        <v>Furniture</v>
      </c>
      <c r="K130" s="34" t="str">
        <f>PROPER(TRIM(raw_orders!K130))</f>
        <v>Furnishings</v>
      </c>
      <c r="L130" t="s">
        <v>736</v>
      </c>
      <c r="M130" s="9" t="str">
        <f>PROPER(TRIM(raw_orders!M130))</f>
        <v>Standard Class</v>
      </c>
      <c r="N130" s="11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s="9" t="str">
        <f>PROPER(TRIM(raw_orders!T130))</f>
        <v>Paid</v>
      </c>
      <c r="U130" s="9" t="str">
        <f>PROPER(TRIM(raw_orders!U130))</f>
        <v>Returned</v>
      </c>
      <c r="V130" s="11">
        <f t="shared" ref="V130:V193" si="33">C130-B130</f>
        <v>3</v>
      </c>
      <c r="W130" s="11">
        <f t="shared" si="21"/>
        <v>0.05</v>
      </c>
      <c r="X130" s="11">
        <f t="shared" si="22"/>
        <v>4386.3874999999998</v>
      </c>
      <c r="Y130" s="11">
        <f t="shared" si="23"/>
        <v>1019.5074999999997</v>
      </c>
      <c r="Z130" s="11">
        <f t="shared" si="24"/>
        <v>0.2324253158208206</v>
      </c>
      <c r="AA130" s="11" t="str">
        <f t="shared" si="25"/>
        <v>December</v>
      </c>
      <c r="AB130" s="11">
        <f t="shared" si="26"/>
        <v>2024</v>
      </c>
      <c r="AC130" s="11" t="str">
        <f t="shared" si="27"/>
        <v>Clean</v>
      </c>
      <c r="AD130" s="33" t="str">
        <f t="shared" ref="AD130:AD193" si="34">A130&amp;B130&amp;C130&amp;D130&amp;E130&amp;F130&amp;G130&amp;H130&amp;I130&amp;J130&amp;K130&amp;L130&amp;M130&amp;N130&amp;O130&amp;P130&amp;Q130&amp;R130&amp;S130&amp;T130&amp;U130&amp;V130</f>
        <v>ORD-2024-101294563945642CUST-9328Neha GuptaSmall BusinessEastOdishaBhubaneswarFurnitureFurnishingsPrime Furnishings 710Standard Class5923.450.054386.393366.881019.51PaidReturned3</v>
      </c>
      <c r="AE130" s="56" t="str">
        <f t="shared" ref="AE130:AE193" si="35">IF(COUNTIF($A$2:$A$933,A130)=1,"OK",IF(COUNTIF($AD$2:$AD$933,AD130)&gt;1,"Exact Duplicate", "Review Required"))</f>
        <v>OK</v>
      </c>
      <c r="AF130" s="33" t="str">
        <f t="shared" si="28"/>
        <v/>
      </c>
      <c r="AG130" s="33" t="str">
        <f t="shared" si="29"/>
        <v/>
      </c>
      <c r="AH130" s="55" t="str">
        <f t="shared" si="30"/>
        <v/>
      </c>
      <c r="AI130" s="53" t="str">
        <f t="shared" si="31"/>
        <v>Match</v>
      </c>
      <c r="AJ130" s="53" t="str">
        <f t="shared" si="32"/>
        <v>Match</v>
      </c>
      <c r="AK130" s="33" t="str">
        <f>PROPER(TRIM(raw_orders!G130))</f>
        <v>East</v>
      </c>
      <c r="AL130" s="33" t="str">
        <f>PROPER(TRIM(raw_orders!M130))</f>
        <v>Standard Class</v>
      </c>
    </row>
    <row r="131" spans="1:38">
      <c r="A131" t="s">
        <v>737</v>
      </c>
      <c r="B131" s="10">
        <v>45492</v>
      </c>
      <c r="C131" s="10">
        <v>45498</v>
      </c>
      <c r="D131" t="s">
        <v>739</v>
      </c>
      <c r="E131" s="34" t="str">
        <f>PROPER(TRIM(raw_orders!E131))</f>
        <v>Isha Nair</v>
      </c>
      <c r="F131" s="34" t="str">
        <f>PROPER(TRIM(raw_orders!F131))</f>
        <v>Small Business</v>
      </c>
      <c r="G131" s="34" t="str">
        <f>PROPER(TRIM(raw_orders!G131))</f>
        <v>West</v>
      </c>
      <c r="H131" s="34" t="str">
        <f>PROPER(TRIM(raw_orders!H131))</f>
        <v>Goa</v>
      </c>
      <c r="I131" s="34" t="str">
        <f>PROPER(TRIM(raw_orders!I131))</f>
        <v>Panaji</v>
      </c>
      <c r="J131" s="34" t="str">
        <f>PROPER(TRIM(raw_orders!J131))</f>
        <v>Office Supplies</v>
      </c>
      <c r="K131" s="34" t="str">
        <f>PROPER(TRIM(raw_orders!K131))</f>
        <v>Binders</v>
      </c>
      <c r="L131" t="s">
        <v>740</v>
      </c>
      <c r="M131" s="9" t="str">
        <f>PROPER(TRIM(raw_orders!M131))</f>
        <v>Standard Class</v>
      </c>
      <c r="N131" s="1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s="9" t="str">
        <f>PROPER(TRIM(raw_orders!T131))</f>
        <v>Paid</v>
      </c>
      <c r="U131" s="9" t="str">
        <f>PROPER(TRIM(raw_orders!U131))</f>
        <v>Completed</v>
      </c>
      <c r="V131" s="11">
        <f t="shared" si="33"/>
        <v>6</v>
      </c>
      <c r="W131" s="11">
        <f t="shared" ref="W131:W194" si="36">IF(AND(P131="",Q131&lt;&gt;"",N131&lt;&gt;"",S131&lt;&gt;""),0,IF(OR(P131&lt;0,P131&gt;1),P131,P131))</f>
        <v>0.05</v>
      </c>
      <c r="X131" s="11">
        <f t="shared" ref="X131:X194" si="37">N131*O131*(1-P131)</f>
        <v>18229.5785</v>
      </c>
      <c r="Y131" s="11">
        <f t="shared" ref="Y131:Y194" si="38">X131-R131</f>
        <v>3090.4285</v>
      </c>
      <c r="Z131" s="11">
        <f t="shared" ref="Z131:Z194" si="39">Y131/X131</f>
        <v>0.16952824773211295</v>
      </c>
      <c r="AA131" s="11" t="str">
        <f t="shared" ref="AA131:AA194" si="40">TEXT(B131,"MMMM")</f>
        <v>July</v>
      </c>
      <c r="AB131" s="11">
        <f t="shared" ref="AB131:AB194" si="41">YEAR(B131)</f>
        <v>2024</v>
      </c>
      <c r="AC131" s="11" t="str">
        <f t="shared" ref="AC131:AC194" si="42">IF(OR(AF131 = "Invalid Discount",AG131="Invalid Discount",AH131="Invalid Shipping Record",AE131="Review Required"),"Invalid",IF(OR(G131="Unknown",M131="Unknown",ISBLANK(P131)),"Warning","Clean"))</f>
        <v>Clean</v>
      </c>
      <c r="AD131" s="33" t="str">
        <f t="shared" si="34"/>
        <v>ORD-2024-101304549245498CUST-2588Isha NairSmall BusinessWestGoaPanajiOffice SuppliesBindersElite Binders 723Standard Class72741.290.0518229.5815139.153090.43PaidCompleted6</v>
      </c>
      <c r="AE131" s="56" t="str">
        <f t="shared" si="35"/>
        <v>OK</v>
      </c>
      <c r="AF131" s="33" t="str">
        <f t="shared" ref="AF131:AF194" si="43">IF(P131&lt;0,"Invalid Discount","")</f>
        <v/>
      </c>
      <c r="AG131" s="33" t="str">
        <f t="shared" ref="AG131:AG194" si="44">IF(P131&gt;1,"Invalid Discount","")</f>
        <v/>
      </c>
      <c r="AH131" s="55" t="str">
        <f t="shared" ref="AH131:AH194" si="45">IF(V131&lt;1,"Invalid Shipping Record","")</f>
        <v/>
      </c>
      <c r="AI131" s="53" t="str">
        <f t="shared" ref="AI131:AI194" si="46">IF(ROUND(Q131,2)=ROUND(X131,2),"Match","Mismatch")</f>
        <v>Match</v>
      </c>
      <c r="AJ131" s="53" t="str">
        <f t="shared" ref="AJ131:AJ194" si="47">IF(ROUND(S131,2)=ROUND(Y131,2),"Match","Mismatch")</f>
        <v>Match</v>
      </c>
      <c r="AK131" s="33" t="str">
        <f>PROPER(TRIM(raw_orders!G131))</f>
        <v>West</v>
      </c>
      <c r="AL131" s="33" t="str">
        <f>PROPER(TRIM(raw_orders!M131))</f>
        <v>Standard Class</v>
      </c>
    </row>
    <row r="132" spans="1:38">
      <c r="A132" t="s">
        <v>741</v>
      </c>
      <c r="B132" s="10">
        <v>45318</v>
      </c>
      <c r="C132" s="10">
        <v>45324</v>
      </c>
      <c r="D132" t="s">
        <v>744</v>
      </c>
      <c r="E132" s="34" t="str">
        <f>PROPER(TRIM(raw_orders!E132))</f>
        <v>Arjun Bose</v>
      </c>
      <c r="F132" s="34" t="str">
        <f>PROPER(TRIM(raw_orders!F132))</f>
        <v>Consumer</v>
      </c>
      <c r="G132" s="34" t="str">
        <f>PROPER(TRIM(raw_orders!G132))</f>
        <v>West</v>
      </c>
      <c r="H132" s="34" t="str">
        <f>PROPER(TRIM(raw_orders!H132))</f>
        <v>Gujarat</v>
      </c>
      <c r="I132" s="34" t="str">
        <f>PROPER(TRIM(raw_orders!I132))</f>
        <v>Ahmedabad</v>
      </c>
      <c r="J132" s="34" t="str">
        <f>PROPER(TRIM(raw_orders!J132))</f>
        <v>Office Supplies</v>
      </c>
      <c r="K132" s="34" t="str">
        <f>PROPER(TRIM(raw_orders!K132))</f>
        <v>Labels</v>
      </c>
      <c r="L132" t="s">
        <v>745</v>
      </c>
      <c r="M132" s="9" t="str">
        <f>PROPER(TRIM(raw_orders!M132))</f>
        <v>Same Day</v>
      </c>
      <c r="N132" s="11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s="9" t="str">
        <f>PROPER(TRIM(raw_orders!T132))</f>
        <v>Pending</v>
      </c>
      <c r="U132" s="9" t="str">
        <f>PROPER(TRIM(raw_orders!U132))</f>
        <v>Cancelled</v>
      </c>
      <c r="V132" s="11">
        <f t="shared" si="33"/>
        <v>6</v>
      </c>
      <c r="W132" s="11">
        <f t="shared" si="36"/>
        <v>0.2</v>
      </c>
      <c r="X132" s="11">
        <f t="shared" si="37"/>
        <v>873.68</v>
      </c>
      <c r="Y132" s="11">
        <f t="shared" si="38"/>
        <v>211.95999999999992</v>
      </c>
      <c r="Z132" s="11">
        <f t="shared" si="39"/>
        <v>0.24260598846259493</v>
      </c>
      <c r="AA132" s="11" t="str">
        <f t="shared" si="40"/>
        <v>January</v>
      </c>
      <c r="AB132" s="11">
        <f t="shared" si="41"/>
        <v>2024</v>
      </c>
      <c r="AC132" s="11" t="str">
        <f t="shared" si="42"/>
        <v>Clean</v>
      </c>
      <c r="AD132" s="33" t="str">
        <f t="shared" si="34"/>
        <v>ORD-2024-101314531845324CUST-5435Arjun BoseConsumerWestGujaratAhmedabadOffice SuppliesLabelsSmart Labels 878Same Day5218.420.2873.68661.72211.96PendingCancelled6</v>
      </c>
      <c r="AE132" s="56" t="str">
        <f t="shared" si="35"/>
        <v>OK</v>
      </c>
      <c r="AF132" s="33" t="str">
        <f t="shared" si="43"/>
        <v/>
      </c>
      <c r="AG132" s="33" t="str">
        <f t="shared" si="44"/>
        <v/>
      </c>
      <c r="AH132" s="55" t="str">
        <f t="shared" si="45"/>
        <v/>
      </c>
      <c r="AI132" s="53" t="str">
        <f t="shared" si="46"/>
        <v>Match</v>
      </c>
      <c r="AJ132" s="53" t="str">
        <f t="shared" si="47"/>
        <v>Match</v>
      </c>
      <c r="AK132" s="33" t="str">
        <f>PROPER(TRIM(raw_orders!G132))</f>
        <v>West</v>
      </c>
      <c r="AL132" s="33" t="str">
        <f>PROPER(TRIM(raw_orders!M132))</f>
        <v>Same Day</v>
      </c>
    </row>
    <row r="133" spans="1:38">
      <c r="A133" t="s">
        <v>746</v>
      </c>
      <c r="B133" s="10">
        <v>45929</v>
      </c>
      <c r="C133" s="10">
        <v>45934</v>
      </c>
      <c r="D133" t="s">
        <v>749</v>
      </c>
      <c r="E133" s="34" t="str">
        <f>PROPER(TRIM(raw_orders!E133))</f>
        <v>Ananya Rao</v>
      </c>
      <c r="F133" s="34" t="str">
        <f>PROPER(TRIM(raw_orders!F133))</f>
        <v>Home Office</v>
      </c>
      <c r="G133" s="34" t="str">
        <f>PROPER(TRIM(raw_orders!G133))</f>
        <v>East</v>
      </c>
      <c r="H133" s="34" t="str">
        <f>PROPER(TRIM(raw_orders!H133))</f>
        <v>Jharkhand</v>
      </c>
      <c r="I133" s="34" t="str">
        <f>PROPER(TRIM(raw_orders!I133))</f>
        <v>Ranchi</v>
      </c>
      <c r="J133" s="34" t="str">
        <f>PROPER(TRIM(raw_orders!J133))</f>
        <v>Office Supplies</v>
      </c>
      <c r="K133" s="34" t="str">
        <f>PROPER(TRIM(raw_orders!K133))</f>
        <v>Paper</v>
      </c>
      <c r="L133" t="s">
        <v>750</v>
      </c>
      <c r="M133" s="9" t="str">
        <f>PROPER(TRIM(raw_orders!M133))</f>
        <v>Same Day</v>
      </c>
      <c r="N133" s="11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s="9" t="str">
        <f>PROPER(TRIM(raw_orders!T133))</f>
        <v>Paid</v>
      </c>
      <c r="U133" s="9" t="str">
        <f>PROPER(TRIM(raw_orders!U133))</f>
        <v>Completed</v>
      </c>
      <c r="V133" s="11">
        <f t="shared" si="33"/>
        <v>5</v>
      </c>
      <c r="W133" s="11">
        <f t="shared" si="36"/>
        <v>0.2</v>
      </c>
      <c r="X133" s="11">
        <f t="shared" si="37"/>
        <v>2692.152</v>
      </c>
      <c r="Y133" s="11">
        <f t="shared" si="38"/>
        <v>647.66200000000003</v>
      </c>
      <c r="Z133" s="11">
        <f t="shared" si="39"/>
        <v>0.24057408348414205</v>
      </c>
      <c r="AA133" s="11" t="str">
        <f t="shared" si="40"/>
        <v>September</v>
      </c>
      <c r="AB133" s="11">
        <f t="shared" si="41"/>
        <v>2025</v>
      </c>
      <c r="AC133" s="11" t="str">
        <f t="shared" si="42"/>
        <v>Clean</v>
      </c>
      <c r="AD133" s="33" t="str">
        <f t="shared" si="34"/>
        <v>ORD-2025-101324592945934CUST-7637Ananya RaoHome OfficeEastJharkhandRanchiOffice SuppliesPaperPro Paper 934Same Day9373.910.22692.152044.49647.66PaidCompleted5</v>
      </c>
      <c r="AE133" s="56" t="str">
        <f t="shared" si="35"/>
        <v>OK</v>
      </c>
      <c r="AF133" s="33" t="str">
        <f t="shared" si="43"/>
        <v/>
      </c>
      <c r="AG133" s="33" t="str">
        <f t="shared" si="44"/>
        <v/>
      </c>
      <c r="AH133" s="55" t="str">
        <f t="shared" si="45"/>
        <v/>
      </c>
      <c r="AI133" s="53" t="str">
        <f t="shared" si="46"/>
        <v>Match</v>
      </c>
      <c r="AJ133" s="53" t="str">
        <f t="shared" si="47"/>
        <v>Match</v>
      </c>
      <c r="AK133" s="33" t="str">
        <f>PROPER(TRIM(raw_orders!G133))</f>
        <v>East</v>
      </c>
      <c r="AL133" s="33" t="str">
        <f>PROPER(TRIM(raw_orders!M133))</f>
        <v>Same Day</v>
      </c>
    </row>
    <row r="134" spans="1:38">
      <c r="A134" t="s">
        <v>751</v>
      </c>
      <c r="B134" s="10">
        <v>45600</v>
      </c>
      <c r="C134" s="10">
        <v>45600</v>
      </c>
      <c r="D134" t="s">
        <v>753</v>
      </c>
      <c r="E134" s="34" t="str">
        <f>PROPER(TRIM(raw_orders!E134))</f>
        <v>Kabir Singh</v>
      </c>
      <c r="F134" s="34" t="str">
        <f>PROPER(TRIM(raw_orders!F134))</f>
        <v>Corporate</v>
      </c>
      <c r="G134" s="34" t="str">
        <f>PROPER(TRIM(raw_orders!G134))</f>
        <v>East</v>
      </c>
      <c r="H134" s="34" t="str">
        <f>PROPER(TRIM(raw_orders!H134))</f>
        <v>Assam</v>
      </c>
      <c r="I134" s="34" t="str">
        <f>PROPER(TRIM(raw_orders!I134))</f>
        <v>Guwahati</v>
      </c>
      <c r="J134" s="34" t="str">
        <f>PROPER(TRIM(raw_orders!J134))</f>
        <v>Technology</v>
      </c>
      <c r="K134" s="34" t="str">
        <f>PROPER(TRIM(raw_orders!K134))</f>
        <v>Machines</v>
      </c>
      <c r="L134" t="s">
        <v>754</v>
      </c>
      <c r="M134" s="9" t="str">
        <f>PROPER(TRIM(raw_orders!M134))</f>
        <v>First Class</v>
      </c>
      <c r="N134" s="11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s="9" t="str">
        <f>PROPER(TRIM(raw_orders!T134))</f>
        <v>Failed</v>
      </c>
      <c r="U134" s="9" t="str">
        <f>PROPER(TRIM(raw_orders!U134))</f>
        <v>Cancelled</v>
      </c>
      <c r="V134" s="11">
        <f t="shared" si="33"/>
        <v>0</v>
      </c>
      <c r="W134" s="11">
        <f t="shared" si="36"/>
        <v>0</v>
      </c>
      <c r="X134" s="11">
        <f t="shared" si="37"/>
        <v>1066.1600000000001</v>
      </c>
      <c r="Y134" s="11">
        <f t="shared" si="38"/>
        <v>409.86000000000013</v>
      </c>
      <c r="Z134" s="11">
        <f t="shared" si="39"/>
        <v>0.38442635251744589</v>
      </c>
      <c r="AA134" s="11" t="str">
        <f t="shared" si="40"/>
        <v>November</v>
      </c>
      <c r="AB134" s="11">
        <f t="shared" si="41"/>
        <v>2024</v>
      </c>
      <c r="AC134" s="11" t="str">
        <f t="shared" si="42"/>
        <v>Clean</v>
      </c>
      <c r="AD134" s="33" t="str">
        <f t="shared" si="34"/>
        <v>ORD-2024-101334560045600CUST-3602Kabir SinghCorporateEastAssamGuwahatiTechnologyMachinesClassic Machines 886First Class2533.0801066.16656.3409.86FailedCancelled0</v>
      </c>
      <c r="AE134" s="56" t="str">
        <f t="shared" si="35"/>
        <v>OK</v>
      </c>
      <c r="AF134" s="33" t="str">
        <f t="shared" si="43"/>
        <v/>
      </c>
      <c r="AG134" s="33" t="str">
        <f t="shared" si="44"/>
        <v/>
      </c>
      <c r="AH134" s="55" t="str">
        <f>IF(V134&lt;0,"Invalid Shipping Record","")</f>
        <v/>
      </c>
      <c r="AI134" s="53" t="str">
        <f t="shared" si="46"/>
        <v>Match</v>
      </c>
      <c r="AJ134" s="53" t="str">
        <f t="shared" si="47"/>
        <v>Match</v>
      </c>
      <c r="AK134" s="33" t="str">
        <f>PROPER(TRIM(raw_orders!G134))</f>
        <v>East</v>
      </c>
      <c r="AL134" s="33" t="str">
        <f>PROPER(TRIM(raw_orders!M134))</f>
        <v>First Class</v>
      </c>
    </row>
    <row r="135" spans="1:38">
      <c r="A135" t="s">
        <v>755</v>
      </c>
      <c r="B135" s="10">
        <v>45639</v>
      </c>
      <c r="C135" s="10">
        <v>45644</v>
      </c>
      <c r="D135" t="s">
        <v>758</v>
      </c>
      <c r="E135" s="34" t="str">
        <f>PROPER(TRIM(raw_orders!E135))</f>
        <v>Karan Malhotra</v>
      </c>
      <c r="F135" s="34" t="str">
        <f>PROPER(TRIM(raw_orders!F135))</f>
        <v>Consumer</v>
      </c>
      <c r="G135" s="34" t="str">
        <f>PROPER(TRIM(raw_orders!G135))</f>
        <v>West</v>
      </c>
      <c r="H135" s="34" t="str">
        <f>PROPER(TRIM(raw_orders!H135))</f>
        <v>Goa</v>
      </c>
      <c r="I135" s="34" t="str">
        <f>PROPER(TRIM(raw_orders!I135))</f>
        <v>Panaji</v>
      </c>
      <c r="J135" s="34" t="str">
        <f>PROPER(TRIM(raw_orders!J135))</f>
        <v>Technology</v>
      </c>
      <c r="K135" s="34" t="str">
        <f>PROPER(TRIM(raw_orders!K135))</f>
        <v>Phones</v>
      </c>
      <c r="L135" t="s">
        <v>759</v>
      </c>
      <c r="M135" s="9" t="str">
        <f>PROPER(TRIM(raw_orders!M135))</f>
        <v>Second Class</v>
      </c>
      <c r="N135" s="11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s="9" t="str">
        <f>PROPER(TRIM(raw_orders!T135))</f>
        <v>Paid</v>
      </c>
      <c r="U135" s="9" t="str">
        <f>PROPER(TRIM(raw_orders!U135))</f>
        <v>Completed</v>
      </c>
      <c r="V135" s="11">
        <f t="shared" si="33"/>
        <v>5</v>
      </c>
      <c r="W135" s="11">
        <f t="shared" si="36"/>
        <v>0.15</v>
      </c>
      <c r="X135" s="11">
        <f t="shared" si="37"/>
        <v>22930.62</v>
      </c>
      <c r="Y135" s="11">
        <f t="shared" si="38"/>
        <v>6055.07</v>
      </c>
      <c r="Z135" s="11">
        <f t="shared" si="39"/>
        <v>0.26406045715292475</v>
      </c>
      <c r="AA135" s="11" t="str">
        <f t="shared" si="40"/>
        <v>December</v>
      </c>
      <c r="AB135" s="11">
        <f t="shared" si="41"/>
        <v>2024</v>
      </c>
      <c r="AC135" s="11" t="str">
        <f t="shared" si="42"/>
        <v>Clean</v>
      </c>
      <c r="AD135" s="33" t="str">
        <f t="shared" si="34"/>
        <v>ORD-2024-101344563945644CUST-9441Karan MalhotraConsumerWestGoaPanajiTechnologyPhonesPrime Phones 419Second Class83372.150.1522930.6216875.556055.07PaidCompleted5</v>
      </c>
      <c r="AE135" s="56" t="str">
        <f t="shared" si="35"/>
        <v>OK</v>
      </c>
      <c r="AF135" s="33" t="str">
        <f t="shared" si="43"/>
        <v/>
      </c>
      <c r="AG135" s="33" t="str">
        <f t="shared" si="44"/>
        <v/>
      </c>
      <c r="AH135" s="55" t="str">
        <f t="shared" si="45"/>
        <v/>
      </c>
      <c r="AI135" s="53" t="str">
        <f t="shared" si="46"/>
        <v>Match</v>
      </c>
      <c r="AJ135" s="53" t="str">
        <f t="shared" si="47"/>
        <v>Match</v>
      </c>
      <c r="AK135" s="33" t="str">
        <f>PROPER(TRIM(raw_orders!G135))</f>
        <v>West</v>
      </c>
      <c r="AL135" s="33" t="str">
        <f>PROPER(TRIM(raw_orders!M135))</f>
        <v>Second Class</v>
      </c>
    </row>
    <row r="136" spans="1:38">
      <c r="A136" t="s">
        <v>760</v>
      </c>
      <c r="B136" s="10">
        <v>45852</v>
      </c>
      <c r="C136" s="10">
        <v>45852</v>
      </c>
      <c r="D136" t="s">
        <v>763</v>
      </c>
      <c r="E136" s="34" t="str">
        <f>PROPER(TRIM(raw_orders!E136))</f>
        <v>Vikram Iyer</v>
      </c>
      <c r="F136" s="34" t="str">
        <f>PROPER(TRIM(raw_orders!F136))</f>
        <v>Home Office</v>
      </c>
      <c r="G136" s="34" t="str">
        <f>PROPER(TRIM(raw_orders!G136))</f>
        <v>East</v>
      </c>
      <c r="H136" s="34" t="str">
        <f>PROPER(TRIM(raw_orders!H136))</f>
        <v>West Bengal</v>
      </c>
      <c r="I136" s="34" t="str">
        <f>PROPER(TRIM(raw_orders!I136))</f>
        <v>Kolkata</v>
      </c>
      <c r="J136" s="34" t="str">
        <f>PROPER(TRIM(raw_orders!J136))</f>
        <v>Furniture</v>
      </c>
      <c r="K136" s="34" t="str">
        <f>PROPER(TRIM(raw_orders!K136))</f>
        <v>Bookcases</v>
      </c>
      <c r="L136" t="s">
        <v>764</v>
      </c>
      <c r="M136" s="9" t="s">
        <v>4153</v>
      </c>
      <c r="N136" s="11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s="9" t="str">
        <f>PROPER(TRIM(raw_orders!T136))</f>
        <v>Pending</v>
      </c>
      <c r="U136" s="9" t="str">
        <f>PROPER(TRIM(raw_orders!U136))</f>
        <v>Cancelled</v>
      </c>
      <c r="V136" s="11">
        <f t="shared" si="33"/>
        <v>0</v>
      </c>
      <c r="W136" s="11">
        <f t="shared" si="36"/>
        <v>0.25</v>
      </c>
      <c r="X136" s="11">
        <f t="shared" si="37"/>
        <v>1436.625</v>
      </c>
      <c r="Y136" s="11">
        <f t="shared" si="38"/>
        <v>524.10500000000002</v>
      </c>
      <c r="Z136" s="11">
        <f t="shared" si="39"/>
        <v>0.36481684503610895</v>
      </c>
      <c r="AA136" s="11" t="str">
        <f t="shared" si="40"/>
        <v>July</v>
      </c>
      <c r="AB136" s="11">
        <f t="shared" si="41"/>
        <v>2025</v>
      </c>
      <c r="AC136" s="11" t="str">
        <f t="shared" si="42"/>
        <v>Warning</v>
      </c>
      <c r="AD136" s="33" t="str">
        <f t="shared" si="34"/>
        <v>ORD-2025-101354585245852CUST-7361Vikram IyerHome OfficeEastWest BengalKolkataFurnitureBookcasesElite Bookcases 266Unknown5383.10.251436.62912.52524.1PendingCancelled0</v>
      </c>
      <c r="AE136" s="56" t="str">
        <f t="shared" si="35"/>
        <v>OK</v>
      </c>
      <c r="AF136" s="33" t="str">
        <f t="shared" si="43"/>
        <v/>
      </c>
      <c r="AG136" s="33" t="str">
        <f t="shared" si="44"/>
        <v/>
      </c>
      <c r="AH136" s="55" t="str">
        <f t="shared" ref="AH136:AH139" si="48">IF(V136&lt;0,"Invalid Shipping Record","")</f>
        <v/>
      </c>
      <c r="AI136" s="53" t="str">
        <f t="shared" si="46"/>
        <v>Mismatch</v>
      </c>
      <c r="AJ136" s="53" t="str">
        <f t="shared" si="47"/>
        <v>Mismatch</v>
      </c>
      <c r="AK136" s="33" t="str">
        <f>PROPER(TRIM(raw_orders!G136))</f>
        <v>East</v>
      </c>
      <c r="AL136" s="33" t="str">
        <f>PROPER(TRIM(raw_orders!M136))</f>
        <v/>
      </c>
    </row>
    <row r="137" spans="1:38">
      <c r="A137" t="s">
        <v>765</v>
      </c>
      <c r="B137" s="10">
        <v>45893</v>
      </c>
      <c r="C137" s="10">
        <v>45893</v>
      </c>
      <c r="D137" t="s">
        <v>767</v>
      </c>
      <c r="E137" s="34" t="str">
        <f>PROPER(TRIM(raw_orders!E137))</f>
        <v>Diya Patel</v>
      </c>
      <c r="F137" s="34" t="str">
        <f>PROPER(TRIM(raw_orders!F137))</f>
        <v>Small Business</v>
      </c>
      <c r="G137" s="34" t="str">
        <f>PROPER(TRIM(raw_orders!G137))</f>
        <v>South</v>
      </c>
      <c r="H137" s="34" t="str">
        <f>PROPER(TRIM(raw_orders!H137))</f>
        <v>Kerala</v>
      </c>
      <c r="I137" s="34" t="str">
        <f>PROPER(TRIM(raw_orders!I137))</f>
        <v>Kochi</v>
      </c>
      <c r="J137" s="34" t="str">
        <f>PROPER(TRIM(raw_orders!J137))</f>
        <v>Furniture</v>
      </c>
      <c r="K137" s="34" t="str">
        <f>PROPER(TRIM(raw_orders!K137))</f>
        <v>Bookcases</v>
      </c>
      <c r="L137" t="s">
        <v>768</v>
      </c>
      <c r="M137" s="9" t="str">
        <f>PROPER(TRIM(raw_orders!M137))</f>
        <v>Standard Class</v>
      </c>
      <c r="N137" s="11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s="9" t="str">
        <f>PROPER(TRIM(raw_orders!T137))</f>
        <v>Paid</v>
      </c>
      <c r="U137" s="9" t="str">
        <f>PROPER(TRIM(raw_orders!U137))</f>
        <v>Completed</v>
      </c>
      <c r="V137" s="11">
        <f t="shared" si="33"/>
        <v>0</v>
      </c>
      <c r="W137" s="11">
        <f t="shared" si="36"/>
        <v>0</v>
      </c>
      <c r="X137" s="11">
        <f t="shared" si="37"/>
        <v>3424.78</v>
      </c>
      <c r="Y137" s="11">
        <f t="shared" si="38"/>
        <v>1473.3300000000002</v>
      </c>
      <c r="Z137" s="11">
        <f t="shared" si="39"/>
        <v>0.43019697615613267</v>
      </c>
      <c r="AA137" s="11" t="str">
        <f t="shared" si="40"/>
        <v>August</v>
      </c>
      <c r="AB137" s="11">
        <f t="shared" si="41"/>
        <v>2025</v>
      </c>
      <c r="AC137" s="11" t="str">
        <f t="shared" si="42"/>
        <v>Clean</v>
      </c>
      <c r="AD137" s="33" t="str">
        <f t="shared" si="34"/>
        <v>ORD-2025-101364589345893CUST-1148Diya PatelSmall BusinessSouthKeralaKochiFurnitureBookcasesPrime Bookcases 954Standard Class13424.7803424.781951.451473.33PaidCompleted0</v>
      </c>
      <c r="AE137" s="56" t="str">
        <f t="shared" si="35"/>
        <v>OK</v>
      </c>
      <c r="AF137" s="33" t="str">
        <f t="shared" si="43"/>
        <v/>
      </c>
      <c r="AG137" s="33" t="str">
        <f t="shared" si="44"/>
        <v/>
      </c>
      <c r="AH137" s="55" t="str">
        <f t="shared" si="48"/>
        <v/>
      </c>
      <c r="AI137" s="53" t="str">
        <f t="shared" si="46"/>
        <v>Match</v>
      </c>
      <c r="AJ137" s="53" t="str">
        <f t="shared" si="47"/>
        <v>Match</v>
      </c>
      <c r="AK137" s="33" t="str">
        <f>PROPER(TRIM(raw_orders!G137))</f>
        <v>South</v>
      </c>
      <c r="AL137" s="33" t="str">
        <f>PROPER(TRIM(raw_orders!M137))</f>
        <v>Standard Class</v>
      </c>
    </row>
    <row r="138" spans="1:38" ht="41.4">
      <c r="A138" t="s">
        <v>769</v>
      </c>
      <c r="B138" s="10">
        <v>45902</v>
      </c>
      <c r="C138" s="10">
        <v>45703</v>
      </c>
      <c r="D138" t="s">
        <v>772</v>
      </c>
      <c r="E138" s="34" t="str">
        <f>PROPER(TRIM(raw_orders!E138))</f>
        <v>Mira Das</v>
      </c>
      <c r="F138" s="34" t="str">
        <f>PROPER(TRIM(raw_orders!F138))</f>
        <v>Home Office</v>
      </c>
      <c r="G138" s="34" t="str">
        <f>PROPER(TRIM(raw_orders!G138))</f>
        <v>East</v>
      </c>
      <c r="H138" s="34" t="str">
        <f>PROPER(TRIM(raw_orders!H138))</f>
        <v>Jharkhand</v>
      </c>
      <c r="I138" s="34" t="str">
        <f>PROPER(TRIM(raw_orders!I138))</f>
        <v>Ranchi</v>
      </c>
      <c r="J138" s="34" t="str">
        <f>PROPER(TRIM(raw_orders!J138))</f>
        <v>Office Supplies</v>
      </c>
      <c r="K138" s="34" t="str">
        <f>PROPER(TRIM(raw_orders!K138))</f>
        <v>Binders</v>
      </c>
      <c r="L138" t="s">
        <v>773</v>
      </c>
      <c r="M138" s="9" t="str">
        <f>PROPER(TRIM(raw_orders!M138))</f>
        <v>Standard Class</v>
      </c>
      <c r="N138" s="11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s="9" t="str">
        <f>PROPER(TRIM(raw_orders!T138))</f>
        <v>Paid</v>
      </c>
      <c r="U138" s="9" t="str">
        <f>PROPER(TRIM(raw_orders!U138))</f>
        <v>Completed</v>
      </c>
      <c r="V138" s="11">
        <f t="shared" si="33"/>
        <v>-199</v>
      </c>
      <c r="W138" s="11">
        <f t="shared" si="36"/>
        <v>0.2</v>
      </c>
      <c r="X138" s="11">
        <f t="shared" si="37"/>
        <v>31178.376000000004</v>
      </c>
      <c r="Y138" s="11">
        <f t="shared" si="38"/>
        <v>9757.2860000000037</v>
      </c>
      <c r="Z138" s="11">
        <f t="shared" si="39"/>
        <v>0.31295042435821552</v>
      </c>
      <c r="AA138" s="11" t="str">
        <f t="shared" si="40"/>
        <v>September</v>
      </c>
      <c r="AB138" s="11">
        <f t="shared" si="41"/>
        <v>2025</v>
      </c>
      <c r="AC138" s="11" t="str">
        <f t="shared" si="42"/>
        <v>Invalid</v>
      </c>
      <c r="AD138" s="33" t="str">
        <f t="shared" si="34"/>
        <v>ORD-2025-101374590245703CUST-3350Mira DasHome OfficeEastJharkhandRanchiOffice SuppliesBindersMax Binders 362Standard Class94330.330.231178.3821421.099757.29PaidCompleted-199</v>
      </c>
      <c r="AE138" s="56" t="str">
        <f t="shared" si="35"/>
        <v>OK</v>
      </c>
      <c r="AF138" s="33" t="str">
        <f t="shared" si="43"/>
        <v/>
      </c>
      <c r="AG138" s="33" t="str">
        <f t="shared" si="44"/>
        <v/>
      </c>
      <c r="AH138" s="55" t="str">
        <f t="shared" si="48"/>
        <v>Invalid Shipping Record</v>
      </c>
      <c r="AI138" s="53" t="str">
        <f t="shared" si="46"/>
        <v>Match</v>
      </c>
      <c r="AJ138" s="53" t="str">
        <f t="shared" si="47"/>
        <v>Match</v>
      </c>
      <c r="AK138" s="33" t="str">
        <f>PROPER(TRIM(raw_orders!G138))</f>
        <v>East</v>
      </c>
      <c r="AL138" s="33" t="str">
        <f>PROPER(TRIM(raw_orders!M138))</f>
        <v>Standard Class</v>
      </c>
    </row>
    <row r="139" spans="1:38">
      <c r="A139" t="s">
        <v>775</v>
      </c>
      <c r="B139" s="10">
        <v>45666</v>
      </c>
      <c r="C139" s="10">
        <v>45666</v>
      </c>
      <c r="D139" t="s">
        <v>778</v>
      </c>
      <c r="E139" s="34" t="str">
        <f>PROPER(TRIM(raw_orders!E139))</f>
        <v>Sneha Kapoor</v>
      </c>
      <c r="F139" s="34" t="str">
        <f>PROPER(TRIM(raw_orders!F139))</f>
        <v>Small Business</v>
      </c>
      <c r="G139" s="34" t="str">
        <f>PROPER(TRIM(raw_orders!G139))</f>
        <v>North</v>
      </c>
      <c r="H139" s="34" t="str">
        <f>PROPER(TRIM(raw_orders!H139))</f>
        <v>Rajasthan</v>
      </c>
      <c r="I139" s="34" t="str">
        <f>PROPER(TRIM(raw_orders!I139))</f>
        <v>Jaipur</v>
      </c>
      <c r="J139" s="34" t="str">
        <f>PROPER(TRIM(raw_orders!J139))</f>
        <v>Furniture</v>
      </c>
      <c r="K139" s="34" t="str">
        <f>PROPER(TRIM(raw_orders!K139))</f>
        <v>Chairs</v>
      </c>
      <c r="L139" t="s">
        <v>779</v>
      </c>
      <c r="M139" s="9" t="str">
        <f>PROPER(TRIM(raw_orders!M139))</f>
        <v>Same Day</v>
      </c>
      <c r="N139" s="11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s="9" t="str">
        <f>PROPER(TRIM(raw_orders!T139))</f>
        <v>Paid</v>
      </c>
      <c r="U139" s="9" t="str">
        <f>PROPER(TRIM(raw_orders!U139))</f>
        <v>Completed</v>
      </c>
      <c r="V139" s="11">
        <f t="shared" si="33"/>
        <v>0</v>
      </c>
      <c r="W139" s="11">
        <f t="shared" si="36"/>
        <v>0.1</v>
      </c>
      <c r="X139" s="11">
        <f t="shared" si="37"/>
        <v>19202.904000000002</v>
      </c>
      <c r="Y139" s="11">
        <f t="shared" si="38"/>
        <v>3676.2840000000015</v>
      </c>
      <c r="Z139" s="11">
        <f t="shared" si="39"/>
        <v>0.19144416906942829</v>
      </c>
      <c r="AA139" s="11" t="str">
        <f t="shared" si="40"/>
        <v>January</v>
      </c>
      <c r="AB139" s="11">
        <f t="shared" si="41"/>
        <v>2025</v>
      </c>
      <c r="AC139" s="11" t="str">
        <f t="shared" si="42"/>
        <v>Clean</v>
      </c>
      <c r="AD139" s="33" t="str">
        <f t="shared" si="34"/>
        <v>ORD-2025-101384566645666CUST-7932Sneha KapoorSmall BusinessNorthRajasthanJaipurFurnitureChairsPrime Chairs 261Same Day82667.070.119202.915526.623676.28PaidCompleted0</v>
      </c>
      <c r="AE139" s="56" t="str">
        <f t="shared" si="35"/>
        <v>OK</v>
      </c>
      <c r="AF139" s="33" t="str">
        <f t="shared" si="43"/>
        <v/>
      </c>
      <c r="AG139" s="33" t="str">
        <f t="shared" si="44"/>
        <v/>
      </c>
      <c r="AH139" s="55" t="str">
        <f t="shared" si="48"/>
        <v/>
      </c>
      <c r="AI139" s="53" t="str">
        <f t="shared" si="46"/>
        <v>Match</v>
      </c>
      <c r="AJ139" s="53" t="str">
        <f t="shared" si="47"/>
        <v>Match</v>
      </c>
      <c r="AK139" s="33" t="str">
        <f>PROPER(TRIM(raw_orders!G139))</f>
        <v>North</v>
      </c>
      <c r="AL139" s="33" t="str">
        <f>PROPER(TRIM(raw_orders!M139))</f>
        <v>Same Day</v>
      </c>
    </row>
    <row r="140" spans="1:38">
      <c r="A140" t="s">
        <v>780</v>
      </c>
      <c r="B140" s="10">
        <v>45311</v>
      </c>
      <c r="C140" s="10">
        <v>45317</v>
      </c>
      <c r="D140" t="s">
        <v>783</v>
      </c>
      <c r="E140" s="34" t="str">
        <f>PROPER(TRIM(raw_orders!E140))</f>
        <v>Diya Patel</v>
      </c>
      <c r="F140" s="34" t="str">
        <f>PROPER(TRIM(raw_orders!F140))</f>
        <v>Home Office</v>
      </c>
      <c r="G140" s="34" t="str">
        <f>PROPER(TRIM(raw_orders!G140))</f>
        <v>East</v>
      </c>
      <c r="H140" s="34" t="str">
        <f>PROPER(TRIM(raw_orders!H140))</f>
        <v>Jharkhand</v>
      </c>
      <c r="I140" s="34" t="str">
        <f>PROPER(TRIM(raw_orders!I140))</f>
        <v>Ranchi</v>
      </c>
      <c r="J140" s="34" t="str">
        <f>PROPER(TRIM(raw_orders!J140))</f>
        <v>Technology</v>
      </c>
      <c r="K140" s="34" t="str">
        <f>PROPER(TRIM(raw_orders!K140))</f>
        <v>Machines</v>
      </c>
      <c r="L140" t="s">
        <v>784</v>
      </c>
      <c r="M140" s="9" t="str">
        <f>PROPER(TRIM(raw_orders!M140))</f>
        <v>Standard Class</v>
      </c>
      <c r="N140" s="11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s="9" t="str">
        <f>PROPER(TRIM(raw_orders!T140))</f>
        <v>Paid</v>
      </c>
      <c r="U140" s="9" t="str">
        <f>PROPER(TRIM(raw_orders!U140))</f>
        <v>Completed</v>
      </c>
      <c r="V140" s="11">
        <f t="shared" si="33"/>
        <v>6</v>
      </c>
      <c r="W140" s="11">
        <f t="shared" si="36"/>
        <v>0.25</v>
      </c>
      <c r="X140" s="11">
        <f t="shared" si="37"/>
        <v>24018.300000000003</v>
      </c>
      <c r="Y140" s="11">
        <f t="shared" si="38"/>
        <v>9947.5200000000023</v>
      </c>
      <c r="Z140" s="11">
        <f t="shared" si="39"/>
        <v>0.41416419979765434</v>
      </c>
      <c r="AA140" s="11" t="str">
        <f t="shared" si="40"/>
        <v>January</v>
      </c>
      <c r="AB140" s="11">
        <f t="shared" si="41"/>
        <v>2024</v>
      </c>
      <c r="AC140" s="11" t="str">
        <f t="shared" si="42"/>
        <v>Clean</v>
      </c>
      <c r="AD140" s="33" t="str">
        <f t="shared" si="34"/>
        <v>ORD-2024-101394531145317CUST-7173Diya PatelHome OfficeEastJharkhandRanchiTechnologyMachinesBasic Machines 185Standard Class84003.050.2524018.314070.789947.52PaidCompleted6</v>
      </c>
      <c r="AE140" s="56" t="str">
        <f t="shared" si="35"/>
        <v>OK</v>
      </c>
      <c r="AF140" s="33" t="str">
        <f t="shared" si="43"/>
        <v/>
      </c>
      <c r="AG140" s="33" t="str">
        <f t="shared" si="44"/>
        <v/>
      </c>
      <c r="AH140" s="55" t="str">
        <f t="shared" si="45"/>
        <v/>
      </c>
      <c r="AI140" s="53" t="str">
        <f t="shared" si="46"/>
        <v>Match</v>
      </c>
      <c r="AJ140" s="53" t="str">
        <f t="shared" si="47"/>
        <v>Match</v>
      </c>
      <c r="AK140" s="33" t="str">
        <f>PROPER(TRIM(raw_orders!G140))</f>
        <v>East</v>
      </c>
      <c r="AL140" s="33" t="str">
        <f>PROPER(TRIM(raw_orders!M140))</f>
        <v>Standard Class</v>
      </c>
    </row>
    <row r="141" spans="1:38">
      <c r="A141" t="s">
        <v>785</v>
      </c>
      <c r="B141" s="10">
        <v>45718</v>
      </c>
      <c r="C141" s="10">
        <v>45841</v>
      </c>
      <c r="D141" t="s">
        <v>788</v>
      </c>
      <c r="E141" s="34" t="str">
        <f>PROPER(TRIM(raw_orders!E141))</f>
        <v>Neha Gupta</v>
      </c>
      <c r="F141" s="34" t="str">
        <f>PROPER(TRIM(raw_orders!F141))</f>
        <v>Home Office</v>
      </c>
      <c r="G141" s="34" t="str">
        <f>PROPER(TRIM(raw_orders!G141))</f>
        <v>South</v>
      </c>
      <c r="H141" s="34" t="str">
        <f>PROPER(TRIM(raw_orders!H141))</f>
        <v>Karnataka</v>
      </c>
      <c r="I141" s="34" t="str">
        <f>PROPER(TRIM(raw_orders!I141))</f>
        <v>Bengaluru</v>
      </c>
      <c r="J141" s="34" t="str">
        <f>PROPER(TRIM(raw_orders!J141))</f>
        <v>Office Supplies</v>
      </c>
      <c r="K141" s="34" t="str">
        <f>PROPER(TRIM(raw_orders!K141))</f>
        <v>Labels</v>
      </c>
      <c r="L141" t="s">
        <v>789</v>
      </c>
      <c r="M141" s="9" t="str">
        <f>PROPER(TRIM(raw_orders!M141))</f>
        <v>Standard Class</v>
      </c>
      <c r="N141" s="1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s="9" t="str">
        <f>PROPER(TRIM(raw_orders!T141))</f>
        <v>Paid</v>
      </c>
      <c r="U141" s="9" t="str">
        <f>PROPER(TRIM(raw_orders!U141))</f>
        <v>Completed</v>
      </c>
      <c r="V141" s="11">
        <f t="shared" si="33"/>
        <v>123</v>
      </c>
      <c r="W141" s="11">
        <f t="shared" si="36"/>
        <v>0</v>
      </c>
      <c r="X141" s="11">
        <f t="shared" si="37"/>
        <v>10301.040000000001</v>
      </c>
      <c r="Y141" s="11">
        <f t="shared" si="38"/>
        <v>3736.9800000000005</v>
      </c>
      <c r="Z141" s="11">
        <f t="shared" si="39"/>
        <v>0.3627769623261341</v>
      </c>
      <c r="AA141" s="11" t="str">
        <f t="shared" si="40"/>
        <v>March</v>
      </c>
      <c r="AB141" s="11">
        <f t="shared" si="41"/>
        <v>2025</v>
      </c>
      <c r="AC141" s="11" t="str">
        <f t="shared" si="42"/>
        <v>Clean</v>
      </c>
      <c r="AD141" s="33" t="str">
        <f t="shared" si="34"/>
        <v>ORD-2025-101404571845841CUST-4225Neha GuptaHome OfficeSouthKarnatakaBengaluruOffice SuppliesLabelsBasic Labels 509Standard Class81287.63010301.046564.063736.98PaidCompleted123</v>
      </c>
      <c r="AE141" s="56" t="str">
        <f t="shared" si="35"/>
        <v>OK</v>
      </c>
      <c r="AF141" s="33" t="str">
        <f t="shared" si="43"/>
        <v/>
      </c>
      <c r="AG141" s="33" t="str">
        <f t="shared" si="44"/>
        <v/>
      </c>
      <c r="AH141" s="55" t="str">
        <f t="shared" si="45"/>
        <v/>
      </c>
      <c r="AI141" s="53" t="str">
        <f t="shared" si="46"/>
        <v>Match</v>
      </c>
      <c r="AJ141" s="53" t="str">
        <f t="shared" si="47"/>
        <v>Match</v>
      </c>
      <c r="AK141" s="33" t="str">
        <f>PROPER(TRIM(raw_orders!G141))</f>
        <v>South</v>
      </c>
      <c r="AL141" s="33" t="str">
        <f>PROPER(TRIM(raw_orders!M141))</f>
        <v>Standard Class</v>
      </c>
    </row>
    <row r="142" spans="1:38">
      <c r="A142" t="s">
        <v>790</v>
      </c>
      <c r="B142" s="10">
        <v>45443</v>
      </c>
      <c r="C142" s="10">
        <v>45444</v>
      </c>
      <c r="D142" t="s">
        <v>793</v>
      </c>
      <c r="E142" s="34" t="str">
        <f>PROPER(TRIM(raw_orders!E142))</f>
        <v>Mira Das</v>
      </c>
      <c r="F142" s="34" t="str">
        <f>PROPER(TRIM(raw_orders!F142))</f>
        <v>Corporate</v>
      </c>
      <c r="G142" s="34" t="str">
        <f>PROPER(TRIM(raw_orders!G142))</f>
        <v>South</v>
      </c>
      <c r="H142" s="34" t="str">
        <f>PROPER(TRIM(raw_orders!H142))</f>
        <v>Karnataka</v>
      </c>
      <c r="I142" s="34" t="str">
        <f>PROPER(TRIM(raw_orders!I142))</f>
        <v>Bengaluru</v>
      </c>
      <c r="J142" s="34" t="str">
        <f>PROPER(TRIM(raw_orders!J142))</f>
        <v>Furniture</v>
      </c>
      <c r="K142" s="34" t="str">
        <f>PROPER(TRIM(raw_orders!K142))</f>
        <v>Bookcases</v>
      </c>
      <c r="L142" t="s">
        <v>794</v>
      </c>
      <c r="M142" s="9" t="str">
        <f>PROPER(TRIM(raw_orders!M142))</f>
        <v>Same Day</v>
      </c>
      <c r="N142" s="11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s="9" t="str">
        <f>PROPER(TRIM(raw_orders!T142))</f>
        <v>Paid</v>
      </c>
      <c r="U142" s="9" t="str">
        <f>PROPER(TRIM(raw_orders!U142))</f>
        <v>Completed</v>
      </c>
      <c r="V142" s="11">
        <f t="shared" si="33"/>
        <v>1</v>
      </c>
      <c r="W142" s="11">
        <f t="shared" si="36"/>
        <v>0</v>
      </c>
      <c r="X142" s="11">
        <f t="shared" si="37"/>
        <v>8743.6500000000015</v>
      </c>
      <c r="Y142" s="11">
        <f t="shared" si="38"/>
        <v>2139.8900000000012</v>
      </c>
      <c r="Z142" s="11">
        <f t="shared" si="39"/>
        <v>0.24473646589239059</v>
      </c>
      <c r="AA142" s="11" t="str">
        <f t="shared" si="40"/>
        <v>May</v>
      </c>
      <c r="AB142" s="11">
        <f t="shared" si="41"/>
        <v>2024</v>
      </c>
      <c r="AC142" s="11" t="str">
        <f t="shared" si="42"/>
        <v>Clean</v>
      </c>
      <c r="AD142" s="33" t="str">
        <f t="shared" si="34"/>
        <v>ORD-2024-101414544345444CUST-2149Mira DasCorporateSouthKarnatakaBengaluruFurnitureBookcasesElite Bookcases 696Same Day32914.5508743.656603.762139.89PaidCompleted1</v>
      </c>
      <c r="AE142" s="56" t="str">
        <f t="shared" si="35"/>
        <v>OK</v>
      </c>
      <c r="AF142" s="33" t="str">
        <f t="shared" si="43"/>
        <v/>
      </c>
      <c r="AG142" s="33" t="str">
        <f t="shared" si="44"/>
        <v/>
      </c>
      <c r="AH142" s="55" t="str">
        <f t="shared" si="45"/>
        <v/>
      </c>
      <c r="AI142" s="53" t="str">
        <f t="shared" si="46"/>
        <v>Match</v>
      </c>
      <c r="AJ142" s="53" t="str">
        <f t="shared" si="47"/>
        <v>Match</v>
      </c>
      <c r="AK142" s="33" t="str">
        <f>PROPER(TRIM(raw_orders!G142))</f>
        <v>South</v>
      </c>
      <c r="AL142" s="33" t="str">
        <f>PROPER(TRIM(raw_orders!M142))</f>
        <v>Same Day</v>
      </c>
    </row>
    <row r="143" spans="1:38">
      <c r="A143" t="s">
        <v>795</v>
      </c>
      <c r="B143" s="10">
        <v>45374</v>
      </c>
      <c r="C143" s="10">
        <v>45380</v>
      </c>
      <c r="D143" t="s">
        <v>798</v>
      </c>
      <c r="E143" s="34" t="str">
        <f>PROPER(TRIM(raw_orders!E143))</f>
        <v>Priya Menon</v>
      </c>
      <c r="F143" s="34" t="str">
        <f>PROPER(TRIM(raw_orders!F143))</f>
        <v>Corporate</v>
      </c>
      <c r="G143" s="34" t="str">
        <f>PROPER(TRIM(raw_orders!G143))</f>
        <v>North</v>
      </c>
      <c r="H143" s="34" t="str">
        <f>PROPER(TRIM(raw_orders!H143))</f>
        <v>Delhi</v>
      </c>
      <c r="I143" s="34" t="str">
        <f>PROPER(TRIM(raw_orders!I143))</f>
        <v>New Delhi</v>
      </c>
      <c r="J143" s="34" t="str">
        <f>PROPER(TRIM(raw_orders!J143))</f>
        <v>Furniture</v>
      </c>
      <c r="K143" s="34" t="str">
        <f>PROPER(TRIM(raw_orders!K143))</f>
        <v>Bookcases</v>
      </c>
      <c r="L143" t="s">
        <v>799</v>
      </c>
      <c r="M143" s="9" t="str">
        <f>PROPER(TRIM(raw_orders!M143))</f>
        <v>Same Day</v>
      </c>
      <c r="N143" s="11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s="9" t="str">
        <f>PROPER(TRIM(raw_orders!T143))</f>
        <v>Paid</v>
      </c>
      <c r="U143" s="9" t="str">
        <f>PROPER(TRIM(raw_orders!U143))</f>
        <v>Returned</v>
      </c>
      <c r="V143" s="11">
        <f t="shared" si="33"/>
        <v>6</v>
      </c>
      <c r="W143" s="11">
        <f t="shared" si="36"/>
        <v>0.1</v>
      </c>
      <c r="X143" s="11">
        <f t="shared" si="37"/>
        <v>3996.027</v>
      </c>
      <c r="Y143" s="11">
        <f t="shared" si="38"/>
        <v>1136.5169999999998</v>
      </c>
      <c r="Z143" s="11">
        <f t="shared" si="39"/>
        <v>0.28441174196270441</v>
      </c>
      <c r="AA143" s="11" t="str">
        <f t="shared" si="40"/>
        <v>March</v>
      </c>
      <c r="AB143" s="11">
        <f t="shared" si="41"/>
        <v>2024</v>
      </c>
      <c r="AC143" s="11" t="str">
        <f t="shared" si="42"/>
        <v>Clean</v>
      </c>
      <c r="AD143" s="33" t="str">
        <f t="shared" si="34"/>
        <v>ORD-2024-101424537445380CUST-3314Priya MenonCorporateNorthDelhiNew DelhiFurnitureBookcasesElite Bookcases 772Same Day7634.290.13996.032859.511136.52PaidReturned6</v>
      </c>
      <c r="AE143" s="56" t="str">
        <f t="shared" si="35"/>
        <v>OK</v>
      </c>
      <c r="AF143" s="33" t="str">
        <f t="shared" si="43"/>
        <v/>
      </c>
      <c r="AG143" s="33" t="str">
        <f t="shared" si="44"/>
        <v/>
      </c>
      <c r="AH143" s="55" t="str">
        <f t="shared" si="45"/>
        <v/>
      </c>
      <c r="AI143" s="53" t="str">
        <f t="shared" si="46"/>
        <v>Match</v>
      </c>
      <c r="AJ143" s="53" t="str">
        <f t="shared" si="47"/>
        <v>Match</v>
      </c>
      <c r="AK143" s="33" t="str">
        <f>PROPER(TRIM(raw_orders!G143))</f>
        <v>North</v>
      </c>
      <c r="AL143" s="33" t="str">
        <f>PROPER(TRIM(raw_orders!M143))</f>
        <v>Same Day</v>
      </c>
    </row>
    <row r="144" spans="1:38" ht="41.4">
      <c r="A144" t="s">
        <v>800</v>
      </c>
      <c r="B144" s="10">
        <v>45381</v>
      </c>
      <c r="C144" s="10">
        <v>45377</v>
      </c>
      <c r="D144" t="s">
        <v>803</v>
      </c>
      <c r="E144" s="34" t="str">
        <f>PROPER(TRIM(raw_orders!E144))</f>
        <v>Aditi Sen</v>
      </c>
      <c r="F144" s="34" t="str">
        <f>PROPER(TRIM(raw_orders!F144))</f>
        <v>Home Office</v>
      </c>
      <c r="G144" s="34" t="str">
        <f>PROPER(TRIM(raw_orders!G144))</f>
        <v>North</v>
      </c>
      <c r="H144" s="34" t="str">
        <f>PROPER(TRIM(raw_orders!H144))</f>
        <v>Rajasthan</v>
      </c>
      <c r="I144" s="34" t="str">
        <f>PROPER(TRIM(raw_orders!I144))</f>
        <v>Jaipur</v>
      </c>
      <c r="J144" s="34" t="str">
        <f>PROPER(TRIM(raw_orders!J144))</f>
        <v>Technology</v>
      </c>
      <c r="K144" s="34" t="str">
        <f>PROPER(TRIM(raw_orders!K144))</f>
        <v>Phones</v>
      </c>
      <c r="L144" t="s">
        <v>804</v>
      </c>
      <c r="M144" s="9" t="str">
        <f>PROPER(TRIM(raw_orders!M144))</f>
        <v>Second Class</v>
      </c>
      <c r="N144" s="11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s="9" t="str">
        <f>PROPER(TRIM(raw_orders!T144))</f>
        <v>Paid</v>
      </c>
      <c r="U144" s="9" t="str">
        <f>PROPER(TRIM(raw_orders!U144))</f>
        <v>Completed</v>
      </c>
      <c r="V144" s="11">
        <f t="shared" si="33"/>
        <v>-4</v>
      </c>
      <c r="W144" s="11">
        <f t="shared" si="36"/>
        <v>0.15</v>
      </c>
      <c r="X144" s="11">
        <f t="shared" si="37"/>
        <v>3857.0449999999996</v>
      </c>
      <c r="Y144" s="11">
        <f t="shared" si="38"/>
        <v>1087.7849999999994</v>
      </c>
      <c r="Z144" s="11">
        <f t="shared" si="39"/>
        <v>0.28202548842442843</v>
      </c>
      <c r="AA144" s="11" t="str">
        <f t="shared" si="40"/>
        <v>March</v>
      </c>
      <c r="AB144" s="11">
        <f t="shared" si="41"/>
        <v>2024</v>
      </c>
      <c r="AC144" s="11" t="str">
        <f t="shared" si="42"/>
        <v>Invalid</v>
      </c>
      <c r="AD144" s="33" t="str">
        <f t="shared" si="34"/>
        <v>ORD-2024-101434538145377CUST-8944Aditi SenHome OfficeNorthRajasthanJaipurTechnologyPhonesClassic Phones 142Second Class5907.540.153857.042769.261087.78PaidCompleted-4</v>
      </c>
      <c r="AE144" s="56" t="str">
        <f t="shared" si="35"/>
        <v>Review Required</v>
      </c>
      <c r="AF144" s="33" t="str">
        <f t="shared" si="43"/>
        <v/>
      </c>
      <c r="AG144" s="33" t="str">
        <f t="shared" si="44"/>
        <v/>
      </c>
      <c r="AH144" s="55" t="str">
        <f>IF(V144&lt;0,"Invalid Shipping Record","")</f>
        <v>Invalid Shipping Record</v>
      </c>
      <c r="AI144" s="53" t="str">
        <f t="shared" si="46"/>
        <v>Mismatch</v>
      </c>
      <c r="AJ144" s="53" t="str">
        <f t="shared" si="47"/>
        <v>Mismatch</v>
      </c>
      <c r="AK144" s="33" t="str">
        <f>PROPER(TRIM(raw_orders!G144))</f>
        <v>North</v>
      </c>
      <c r="AL144" s="33" t="str">
        <f>PROPER(TRIM(raw_orders!M144))</f>
        <v>Second Class</v>
      </c>
    </row>
    <row r="145" spans="1:38">
      <c r="A145" t="s">
        <v>805</v>
      </c>
      <c r="B145" s="10">
        <v>45375</v>
      </c>
      <c r="C145" s="10">
        <v>45377</v>
      </c>
      <c r="D145" t="s">
        <v>807</v>
      </c>
      <c r="E145" s="34" t="str">
        <f>PROPER(TRIM(raw_orders!E145))</f>
        <v>Priya Menon</v>
      </c>
      <c r="F145" s="34" t="str">
        <f>PROPER(TRIM(raw_orders!F145))</f>
        <v>Consumer</v>
      </c>
      <c r="G145" s="34" t="str">
        <f>PROPER(TRIM(raw_orders!G145))</f>
        <v>West</v>
      </c>
      <c r="H145" s="34" t="str">
        <f>PROPER(TRIM(raw_orders!H145))</f>
        <v>Gujarat</v>
      </c>
      <c r="I145" s="34" t="str">
        <f>PROPER(TRIM(raw_orders!I145))</f>
        <v>Ahmedabad</v>
      </c>
      <c r="J145" s="34" t="str">
        <f>PROPER(TRIM(raw_orders!J145))</f>
        <v>Office Supplies</v>
      </c>
      <c r="K145" s="34" t="str">
        <f>PROPER(TRIM(raw_orders!K145))</f>
        <v>Paper</v>
      </c>
      <c r="L145" t="s">
        <v>808</v>
      </c>
      <c r="M145" s="9" t="str">
        <f>PROPER(TRIM(raw_orders!M145))</f>
        <v>Second Class</v>
      </c>
      <c r="N145" s="11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s="9" t="str">
        <f>PROPER(TRIM(raw_orders!T145))</f>
        <v>Paid</v>
      </c>
      <c r="U145" s="9" t="str">
        <f>PROPER(TRIM(raw_orders!U145))</f>
        <v>Returned</v>
      </c>
      <c r="V145" s="11">
        <f t="shared" si="33"/>
        <v>2</v>
      </c>
      <c r="W145" s="11">
        <f t="shared" si="36"/>
        <v>0.1</v>
      </c>
      <c r="X145" s="11">
        <f t="shared" si="37"/>
        <v>3068.55</v>
      </c>
      <c r="Y145" s="11">
        <f t="shared" si="38"/>
        <v>1152.3900000000001</v>
      </c>
      <c r="Z145" s="11">
        <f t="shared" si="39"/>
        <v>0.3755487119323459</v>
      </c>
      <c r="AA145" s="11" t="str">
        <f t="shared" si="40"/>
        <v>March</v>
      </c>
      <c r="AB145" s="11">
        <f t="shared" si="41"/>
        <v>2024</v>
      </c>
      <c r="AC145" s="11" t="str">
        <f t="shared" si="42"/>
        <v>Clean</v>
      </c>
      <c r="AD145" s="33" t="str">
        <f t="shared" si="34"/>
        <v>ORD-2024-101444537545377CUST-3144Priya MenonConsumerWestGujaratAhmedabadOffice SuppliesPaperPro Paper 575Second Class13409.50.13068.551916.161152.39PaidReturned2</v>
      </c>
      <c r="AE145" s="56" t="str">
        <f t="shared" si="35"/>
        <v>OK</v>
      </c>
      <c r="AF145" s="33" t="str">
        <f t="shared" si="43"/>
        <v/>
      </c>
      <c r="AG145" s="33" t="str">
        <f t="shared" si="44"/>
        <v/>
      </c>
      <c r="AH145" s="55" t="str">
        <f t="shared" si="45"/>
        <v/>
      </c>
      <c r="AI145" s="53" t="str">
        <f t="shared" si="46"/>
        <v>Match</v>
      </c>
      <c r="AJ145" s="53" t="str">
        <f t="shared" si="47"/>
        <v>Match</v>
      </c>
      <c r="AK145" s="33" t="str">
        <f>PROPER(TRIM(raw_orders!G145))</f>
        <v>West</v>
      </c>
      <c r="AL145" s="33" t="str">
        <f>PROPER(TRIM(raw_orders!M145))</f>
        <v>Second Class</v>
      </c>
    </row>
    <row r="146" spans="1:38" ht="41.4">
      <c r="A146" t="s">
        <v>809</v>
      </c>
      <c r="B146" s="10">
        <v>45479</v>
      </c>
      <c r="C146" s="10">
        <v>45458</v>
      </c>
      <c r="D146" t="s">
        <v>811</v>
      </c>
      <c r="E146" s="34" t="str">
        <f>PROPER(TRIM(raw_orders!E146))</f>
        <v>Kabir Singh</v>
      </c>
      <c r="F146" s="34" t="str">
        <f>PROPER(TRIM(raw_orders!F146))</f>
        <v>Small Business</v>
      </c>
      <c r="G146" s="34" t="str">
        <f>PROPER(TRIM(raw_orders!G146))</f>
        <v>South</v>
      </c>
      <c r="H146" s="34" t="str">
        <f>PROPER(TRIM(raw_orders!H146))</f>
        <v>Telangana</v>
      </c>
      <c r="I146" s="34" t="str">
        <f>PROPER(TRIM(raw_orders!I146))</f>
        <v>Hyderabad</v>
      </c>
      <c r="J146" s="34" t="str">
        <f>PROPER(TRIM(raw_orders!J146))</f>
        <v>Technology</v>
      </c>
      <c r="K146" s="34" t="str">
        <f>PROPER(TRIM(raw_orders!K146))</f>
        <v>Accessories</v>
      </c>
      <c r="L146" t="s">
        <v>812</v>
      </c>
      <c r="M146" s="9" t="str">
        <f>PROPER(TRIM(raw_orders!M146))</f>
        <v>First Class</v>
      </c>
      <c r="N146" s="11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s="9" t="str">
        <f>PROPER(TRIM(raw_orders!T146))</f>
        <v>Refunded</v>
      </c>
      <c r="U146" s="9" t="str">
        <f>PROPER(TRIM(raw_orders!U146))</f>
        <v>Returned</v>
      </c>
      <c r="V146" s="11">
        <f t="shared" si="33"/>
        <v>-21</v>
      </c>
      <c r="W146" s="11">
        <f t="shared" si="36"/>
        <v>0.25</v>
      </c>
      <c r="X146" s="11">
        <f t="shared" si="37"/>
        <v>11276.947499999998</v>
      </c>
      <c r="Y146" s="11">
        <f t="shared" si="38"/>
        <v>4368.1874999999982</v>
      </c>
      <c r="Z146" s="11">
        <f t="shared" si="39"/>
        <v>0.38735548782150481</v>
      </c>
      <c r="AA146" s="11" t="str">
        <f t="shared" si="40"/>
        <v>July</v>
      </c>
      <c r="AB146" s="11">
        <f t="shared" si="41"/>
        <v>2024</v>
      </c>
      <c r="AC146" s="11" t="str">
        <f t="shared" si="42"/>
        <v>Invalid</v>
      </c>
      <c r="AD146" s="33" t="str">
        <f t="shared" si="34"/>
        <v>ORD-2024-101454547945458CUST-6747Kabir SinghSmall BusinessSouthTelanganaHyderabadTechnologyAccessoriesElite Accessories 905First Class72147.990.2511276.956908.764368.19RefundedReturned-21</v>
      </c>
      <c r="AE146" s="56" t="str">
        <f t="shared" si="35"/>
        <v>OK</v>
      </c>
      <c r="AF146" s="33" t="str">
        <f t="shared" si="43"/>
        <v/>
      </c>
      <c r="AG146" s="33" t="str">
        <f t="shared" si="44"/>
        <v/>
      </c>
      <c r="AH146" s="55" t="str">
        <f t="shared" ref="AH146:AH147" si="49">IF(V146&lt;0,"Invalid Shipping Record","")</f>
        <v>Invalid Shipping Record</v>
      </c>
      <c r="AI146" s="53" t="str">
        <f t="shared" si="46"/>
        <v>Match</v>
      </c>
      <c r="AJ146" s="53" t="str">
        <f t="shared" si="47"/>
        <v>Match</v>
      </c>
      <c r="AK146" s="33" t="str">
        <f>PROPER(TRIM(raw_orders!G146))</f>
        <v>South</v>
      </c>
      <c r="AL146" s="33" t="str">
        <f>PROPER(TRIM(raw_orders!M146))</f>
        <v>First Class</v>
      </c>
    </row>
    <row r="147" spans="1:38" ht="41.4">
      <c r="A147" t="s">
        <v>813</v>
      </c>
      <c r="B147" s="10">
        <v>45965</v>
      </c>
      <c r="C147" s="10">
        <v>45760</v>
      </c>
      <c r="D147" t="s">
        <v>816</v>
      </c>
      <c r="E147" s="34" t="str">
        <f>PROPER(TRIM(raw_orders!E147))</f>
        <v>Mira Das</v>
      </c>
      <c r="F147" s="34" t="str">
        <f>PROPER(TRIM(raw_orders!F147))</f>
        <v>Small Business</v>
      </c>
      <c r="G147" s="34" t="str">
        <f>PROPER(TRIM(raw_orders!G147))</f>
        <v>West</v>
      </c>
      <c r="H147" s="34" t="str">
        <f>PROPER(TRIM(raw_orders!H147))</f>
        <v>Goa</v>
      </c>
      <c r="I147" s="34" t="str">
        <f>PROPER(TRIM(raw_orders!I147))</f>
        <v>Panaji</v>
      </c>
      <c r="J147" s="34" t="str">
        <f>PROPER(TRIM(raw_orders!J147))</f>
        <v>Office Supplies</v>
      </c>
      <c r="K147" s="34" t="str">
        <f>PROPER(TRIM(raw_orders!K147))</f>
        <v>Paper</v>
      </c>
      <c r="L147" t="s">
        <v>817</v>
      </c>
      <c r="M147" s="9" t="str">
        <f>PROPER(TRIM(raw_orders!M147))</f>
        <v>Standard Class</v>
      </c>
      <c r="N147" s="11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s="9" t="str">
        <f>PROPER(TRIM(raw_orders!T147))</f>
        <v>Paid</v>
      </c>
      <c r="U147" s="9" t="str">
        <f>PROPER(TRIM(raw_orders!U147))</f>
        <v>Completed</v>
      </c>
      <c r="V147" s="11">
        <f t="shared" si="33"/>
        <v>-205</v>
      </c>
      <c r="W147" s="11">
        <f t="shared" si="36"/>
        <v>0.1</v>
      </c>
      <c r="X147" s="11">
        <f t="shared" si="37"/>
        <v>15055.74</v>
      </c>
      <c r="Y147" s="11">
        <f t="shared" si="38"/>
        <v>5246.91</v>
      </c>
      <c r="Z147" s="11">
        <f t="shared" si="39"/>
        <v>0.34849897779850075</v>
      </c>
      <c r="AA147" s="11" t="str">
        <f t="shared" si="40"/>
        <v>November</v>
      </c>
      <c r="AB147" s="11">
        <f t="shared" si="41"/>
        <v>2025</v>
      </c>
      <c r="AC147" s="11" t="str">
        <f t="shared" si="42"/>
        <v>Invalid</v>
      </c>
      <c r="AD147" s="33" t="str">
        <f t="shared" si="34"/>
        <v>ORD-2025-101464596545760CUST-6161Mira DasSmall BusinessWestGoaPanajiOffice SuppliesPaperSmart Paper 899Standard Class44182.150.115055.749808.835246.91PaidCompleted-205</v>
      </c>
      <c r="AE147" s="56" t="str">
        <f t="shared" si="35"/>
        <v>OK</v>
      </c>
      <c r="AF147" s="33" t="str">
        <f t="shared" si="43"/>
        <v/>
      </c>
      <c r="AG147" s="33" t="str">
        <f t="shared" si="44"/>
        <v/>
      </c>
      <c r="AH147" s="55" t="str">
        <f t="shared" si="49"/>
        <v>Invalid Shipping Record</v>
      </c>
      <c r="AI147" s="53" t="str">
        <f t="shared" si="46"/>
        <v>Match</v>
      </c>
      <c r="AJ147" s="53" t="str">
        <f t="shared" si="47"/>
        <v>Match</v>
      </c>
      <c r="AK147" s="33" t="str">
        <f>PROPER(TRIM(raw_orders!G147))</f>
        <v>West</v>
      </c>
      <c r="AL147" s="33" t="str">
        <f>PROPER(TRIM(raw_orders!M147))</f>
        <v>Standard Class</v>
      </c>
    </row>
    <row r="148" spans="1:38">
      <c r="A148" t="s">
        <v>818</v>
      </c>
      <c r="B148" s="10">
        <v>45868</v>
      </c>
      <c r="C148" s="10">
        <v>45870</v>
      </c>
      <c r="D148" t="s">
        <v>821</v>
      </c>
      <c r="E148" s="34" t="str">
        <f>PROPER(TRIM(raw_orders!E148))</f>
        <v>Sneha Kapoor</v>
      </c>
      <c r="F148" s="34" t="str">
        <f>PROPER(TRIM(raw_orders!F148))</f>
        <v>Small Business</v>
      </c>
      <c r="G148" s="34" t="str">
        <f>PROPER(TRIM(raw_orders!G148))</f>
        <v>South</v>
      </c>
      <c r="H148" s="34" t="str">
        <f>PROPER(TRIM(raw_orders!H148))</f>
        <v>Tamil Nadu</v>
      </c>
      <c r="I148" s="34" t="str">
        <f>PROPER(TRIM(raw_orders!I148))</f>
        <v>Chennai</v>
      </c>
      <c r="J148" s="34" t="str">
        <f>PROPER(TRIM(raw_orders!J148))</f>
        <v>Office Supplies</v>
      </c>
      <c r="K148" s="34" t="str">
        <f>PROPER(TRIM(raw_orders!K148))</f>
        <v>Storage</v>
      </c>
      <c r="L148" t="s">
        <v>822</v>
      </c>
      <c r="M148" s="9" t="str">
        <f>PROPER(TRIM(raw_orders!M148))</f>
        <v>Same Day</v>
      </c>
      <c r="N148" s="11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s="9" t="str">
        <f>PROPER(TRIM(raw_orders!T148))</f>
        <v>Paid</v>
      </c>
      <c r="U148" s="9" t="str">
        <f>PROPER(TRIM(raw_orders!U148))</f>
        <v>Completed</v>
      </c>
      <c r="V148" s="11">
        <f t="shared" si="33"/>
        <v>2</v>
      </c>
      <c r="W148" s="11">
        <f t="shared" si="36"/>
        <v>0.1</v>
      </c>
      <c r="X148" s="11">
        <f t="shared" si="37"/>
        <v>25639.983</v>
      </c>
      <c r="Y148" s="11">
        <f t="shared" si="38"/>
        <v>4004.9029999999984</v>
      </c>
      <c r="Z148" s="11">
        <f t="shared" si="39"/>
        <v>0.1561975684617263</v>
      </c>
      <c r="AA148" s="11" t="str">
        <f t="shared" si="40"/>
        <v>July</v>
      </c>
      <c r="AB148" s="11">
        <f t="shared" si="41"/>
        <v>2025</v>
      </c>
      <c r="AC148" s="11" t="str">
        <f t="shared" si="42"/>
        <v>Clean</v>
      </c>
      <c r="AD148" s="33" t="str">
        <f t="shared" si="34"/>
        <v>ORD-2025-101474586845870CUST-1460Sneha KapoorSmall BusinessSouthTamil NaduChennaiOffice SuppliesStorageClassic Storage 423Same Day93165.430.125639.9821635.084004.9PaidCompleted2</v>
      </c>
      <c r="AE148" s="56" t="str">
        <f t="shared" si="35"/>
        <v>OK</v>
      </c>
      <c r="AF148" s="33" t="str">
        <f t="shared" si="43"/>
        <v/>
      </c>
      <c r="AG148" s="33" t="str">
        <f t="shared" si="44"/>
        <v/>
      </c>
      <c r="AH148" s="55" t="str">
        <f t="shared" si="45"/>
        <v/>
      </c>
      <c r="AI148" s="53" t="str">
        <f t="shared" si="46"/>
        <v>Match</v>
      </c>
      <c r="AJ148" s="53" t="str">
        <f t="shared" si="47"/>
        <v>Match</v>
      </c>
      <c r="AK148" s="33" t="str">
        <f>PROPER(TRIM(raw_orders!G148))</f>
        <v>South</v>
      </c>
      <c r="AL148" s="33" t="str">
        <f>PROPER(TRIM(raw_orders!M148))</f>
        <v>Same Day</v>
      </c>
    </row>
    <row r="149" spans="1:38">
      <c r="A149" t="s">
        <v>823</v>
      </c>
      <c r="B149" s="10">
        <v>45649</v>
      </c>
      <c r="C149" s="10">
        <v>45656</v>
      </c>
      <c r="D149" t="s">
        <v>826</v>
      </c>
      <c r="E149" s="34" t="str">
        <f>PROPER(TRIM(raw_orders!E149))</f>
        <v>Priya Menon</v>
      </c>
      <c r="F149" s="34" t="str">
        <f>PROPER(TRIM(raw_orders!F149))</f>
        <v>Home Office</v>
      </c>
      <c r="G149" s="34" t="str">
        <f>PROPER(TRIM(raw_orders!G149))</f>
        <v>West</v>
      </c>
      <c r="H149" s="34" t="str">
        <f>PROPER(TRIM(raw_orders!H149))</f>
        <v>Goa</v>
      </c>
      <c r="I149" s="34" t="str">
        <f>PROPER(TRIM(raw_orders!I149))</f>
        <v>Panaji</v>
      </c>
      <c r="J149" s="34" t="str">
        <f>PROPER(TRIM(raw_orders!J149))</f>
        <v>Furniture</v>
      </c>
      <c r="K149" s="34" t="str">
        <f>PROPER(TRIM(raw_orders!K149))</f>
        <v>Furnishings</v>
      </c>
      <c r="L149" t="s">
        <v>827</v>
      </c>
      <c r="M149" s="9" t="str">
        <f>PROPER(TRIM(raw_orders!M149))</f>
        <v>First Class</v>
      </c>
      <c r="N149" s="11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s="9" t="str">
        <f>PROPER(TRIM(raw_orders!T149))</f>
        <v>Paid</v>
      </c>
      <c r="U149" s="9" t="str">
        <f>PROPER(TRIM(raw_orders!U149))</f>
        <v>Completed</v>
      </c>
      <c r="V149" s="11">
        <f t="shared" si="33"/>
        <v>7</v>
      </c>
      <c r="W149" s="11">
        <f t="shared" si="36"/>
        <v>0.1</v>
      </c>
      <c r="X149" s="11">
        <f t="shared" si="37"/>
        <v>2779.92</v>
      </c>
      <c r="Y149" s="11">
        <f t="shared" si="38"/>
        <v>1035.8700000000001</v>
      </c>
      <c r="Z149" s="11">
        <f t="shared" si="39"/>
        <v>0.37262583095916435</v>
      </c>
      <c r="AA149" s="11" t="str">
        <f t="shared" si="40"/>
        <v>December</v>
      </c>
      <c r="AB149" s="11">
        <f t="shared" si="41"/>
        <v>2024</v>
      </c>
      <c r="AC149" s="11" t="str">
        <f t="shared" si="42"/>
        <v>Clean</v>
      </c>
      <c r="AD149" s="33" t="str">
        <f t="shared" si="34"/>
        <v>ORD-2024-101484564945656CUST-2692Priya MenonHome OfficeWestGoaPanajiFurnitureFurnishingsClassic Furnishings 743First Class8386.10.12779.921744.051035.87PaidCompleted7</v>
      </c>
      <c r="AE149" s="56" t="str">
        <f t="shared" si="35"/>
        <v>OK</v>
      </c>
      <c r="AF149" s="33" t="str">
        <f t="shared" si="43"/>
        <v/>
      </c>
      <c r="AG149" s="33" t="str">
        <f t="shared" si="44"/>
        <v/>
      </c>
      <c r="AH149" s="55" t="str">
        <f t="shared" si="45"/>
        <v/>
      </c>
      <c r="AI149" s="53" t="str">
        <f t="shared" si="46"/>
        <v>Match</v>
      </c>
      <c r="AJ149" s="53" t="str">
        <f t="shared" si="47"/>
        <v>Match</v>
      </c>
      <c r="AK149" s="33" t="str">
        <f>PROPER(TRIM(raw_orders!G149))</f>
        <v>West</v>
      </c>
      <c r="AL149" s="33" t="str">
        <f>PROPER(TRIM(raw_orders!M149))</f>
        <v>First Class</v>
      </c>
    </row>
    <row r="150" spans="1:38">
      <c r="A150" t="s">
        <v>828</v>
      </c>
      <c r="B150" s="10">
        <v>45697</v>
      </c>
      <c r="C150" s="10">
        <v>45701</v>
      </c>
      <c r="D150" t="s">
        <v>831</v>
      </c>
      <c r="E150" s="34" t="str">
        <f>PROPER(TRIM(raw_orders!E150))</f>
        <v>Mira Das</v>
      </c>
      <c r="F150" s="34" t="str">
        <f>PROPER(TRIM(raw_orders!F150))</f>
        <v>Home Office</v>
      </c>
      <c r="G150" s="34" t="str">
        <f>PROPER(TRIM(raw_orders!G150))</f>
        <v>West</v>
      </c>
      <c r="H150" s="34" t="str">
        <f>PROPER(TRIM(raw_orders!H150))</f>
        <v>Madhya Pradesh</v>
      </c>
      <c r="I150" s="34" t="str">
        <f>PROPER(TRIM(raw_orders!I150))</f>
        <v>Indore</v>
      </c>
      <c r="J150" s="34" t="str">
        <f>PROPER(TRIM(raw_orders!J150))</f>
        <v>Technology</v>
      </c>
      <c r="K150" s="34" t="str">
        <f>PROPER(TRIM(raw_orders!K150))</f>
        <v>Phones</v>
      </c>
      <c r="L150" t="s">
        <v>832</v>
      </c>
      <c r="M150" s="9" t="s">
        <v>4153</v>
      </c>
      <c r="N150" s="11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s="9" t="str">
        <f>PROPER(TRIM(raw_orders!T150))</f>
        <v>Paid</v>
      </c>
      <c r="U150" s="9" t="str">
        <f>PROPER(TRIM(raw_orders!U150))</f>
        <v>Completed</v>
      </c>
      <c r="V150" s="11">
        <f t="shared" si="33"/>
        <v>4</v>
      </c>
      <c r="W150" s="11">
        <f t="shared" si="36"/>
        <v>0.25</v>
      </c>
      <c r="X150" s="11">
        <f t="shared" si="37"/>
        <v>10176.42</v>
      </c>
      <c r="Y150" s="11">
        <f t="shared" si="38"/>
        <v>2571.9499999999998</v>
      </c>
      <c r="Z150" s="11">
        <f t="shared" si="39"/>
        <v>0.252736227474888</v>
      </c>
      <c r="AA150" s="11" t="str">
        <f t="shared" si="40"/>
        <v>February</v>
      </c>
      <c r="AB150" s="11">
        <f t="shared" si="41"/>
        <v>2025</v>
      </c>
      <c r="AC150" s="11" t="str">
        <f t="shared" si="42"/>
        <v>Warning</v>
      </c>
      <c r="AD150" s="33" t="str">
        <f t="shared" si="34"/>
        <v>ORD-2025-101494569745701CUST-2822Mira DasHome OfficeWestMadhya PradeshIndoreTechnologyPhonesSmart Phones 336Unknown81696.070.2510176.427604.472571.95PaidCompleted4</v>
      </c>
      <c r="AE150" s="56" t="str">
        <f t="shared" si="35"/>
        <v>OK</v>
      </c>
      <c r="AF150" s="33" t="str">
        <f t="shared" si="43"/>
        <v/>
      </c>
      <c r="AG150" s="33" t="str">
        <f t="shared" si="44"/>
        <v/>
      </c>
      <c r="AH150" s="55" t="str">
        <f t="shared" si="45"/>
        <v/>
      </c>
      <c r="AI150" s="53" t="str">
        <f t="shared" si="46"/>
        <v>Match</v>
      </c>
      <c r="AJ150" s="53" t="str">
        <f t="shared" si="47"/>
        <v>Match</v>
      </c>
      <c r="AK150" s="33" t="str">
        <f>PROPER(TRIM(raw_orders!G150))</f>
        <v>West</v>
      </c>
      <c r="AL150" s="33" t="str">
        <f>PROPER(TRIM(raw_orders!M150))</f>
        <v/>
      </c>
    </row>
    <row r="151" spans="1:38">
      <c r="A151" t="s">
        <v>833</v>
      </c>
      <c r="B151" s="10">
        <v>45321</v>
      </c>
      <c r="C151" s="10">
        <v>45321</v>
      </c>
      <c r="D151" t="s">
        <v>835</v>
      </c>
      <c r="E151" s="34" t="str">
        <f>PROPER(TRIM(raw_orders!E151))</f>
        <v>Aarav Sharma</v>
      </c>
      <c r="F151" s="34" t="str">
        <f>PROPER(TRIM(raw_orders!F151))</f>
        <v>Small Business</v>
      </c>
      <c r="G151" s="34" t="str">
        <f>PROPER(TRIM(raw_orders!G151))</f>
        <v>West</v>
      </c>
      <c r="H151" s="34" t="str">
        <f>PROPER(TRIM(raw_orders!H151))</f>
        <v>Rajasthan</v>
      </c>
      <c r="I151" s="34" t="str">
        <f>PROPER(TRIM(raw_orders!I151))</f>
        <v>Udaipur</v>
      </c>
      <c r="J151" s="34" t="str">
        <f>PROPER(TRIM(raw_orders!J151))</f>
        <v>Technology</v>
      </c>
      <c r="K151" s="34" t="str">
        <f>PROPER(TRIM(raw_orders!K151))</f>
        <v>Copiers</v>
      </c>
      <c r="L151" t="s">
        <v>837</v>
      </c>
      <c r="M151" s="9" t="str">
        <f>PROPER(TRIM(raw_orders!M151))</f>
        <v>Same Day</v>
      </c>
      <c r="N151" s="1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s="9" t="str">
        <f>PROPER(TRIM(raw_orders!T151))</f>
        <v>Paid</v>
      </c>
      <c r="U151" s="9" t="str">
        <f>PROPER(TRIM(raw_orders!U151))</f>
        <v>Completed</v>
      </c>
      <c r="V151" s="11">
        <f t="shared" si="33"/>
        <v>0</v>
      </c>
      <c r="W151" s="11">
        <f t="shared" si="36"/>
        <v>0.25</v>
      </c>
      <c r="X151" s="11">
        <f t="shared" si="37"/>
        <v>13269.952499999999</v>
      </c>
      <c r="Y151" s="11">
        <f t="shared" si="38"/>
        <v>4292.8524999999991</v>
      </c>
      <c r="Z151" s="11">
        <f t="shared" si="39"/>
        <v>0.32350172315989822</v>
      </c>
      <c r="AA151" s="11" t="str">
        <f t="shared" si="40"/>
        <v>January</v>
      </c>
      <c r="AB151" s="11">
        <f t="shared" si="41"/>
        <v>2024</v>
      </c>
      <c r="AC151" s="11" t="str">
        <f t="shared" si="42"/>
        <v>Clean</v>
      </c>
      <c r="AD151" s="33" t="str">
        <f t="shared" si="34"/>
        <v>ORD-2024-101504532145321CUST-5876Aarav SharmaSmall BusinessWestRajasthanUdaipurTechnologyCopiersEco Copiers 381Same Day72527.610.2513269.958977.14292.85PaidCompleted0</v>
      </c>
      <c r="AE151" s="56" t="str">
        <f t="shared" si="35"/>
        <v>OK</v>
      </c>
      <c r="AF151" s="33" t="str">
        <f t="shared" si="43"/>
        <v/>
      </c>
      <c r="AG151" s="33" t="str">
        <f t="shared" si="44"/>
        <v/>
      </c>
      <c r="AH151" s="55" t="str">
        <f t="shared" ref="AH151:AH153" si="50">IF(V151&lt;0,"Invalid Shipping Record","")</f>
        <v/>
      </c>
      <c r="AI151" s="53" t="str">
        <f t="shared" si="46"/>
        <v>Match</v>
      </c>
      <c r="AJ151" s="53" t="str">
        <f t="shared" si="47"/>
        <v>Match</v>
      </c>
      <c r="AK151" s="33" t="str">
        <f>PROPER(TRIM(raw_orders!G151))</f>
        <v>West</v>
      </c>
      <c r="AL151" s="33" t="str">
        <f>PROPER(TRIM(raw_orders!M151))</f>
        <v>Same Day</v>
      </c>
    </row>
    <row r="152" spans="1:38" ht="41.4">
      <c r="A152" t="s">
        <v>838</v>
      </c>
      <c r="B152" s="10">
        <v>45385</v>
      </c>
      <c r="C152" s="10">
        <v>45363</v>
      </c>
      <c r="D152" t="s">
        <v>841</v>
      </c>
      <c r="E152" s="34" t="str">
        <f>PROPER(TRIM(raw_orders!E152))</f>
        <v>Arjun Bose</v>
      </c>
      <c r="F152" s="34" t="str">
        <f>PROPER(TRIM(raw_orders!F152))</f>
        <v>Consumer</v>
      </c>
      <c r="G152" s="34" t="s">
        <v>4153</v>
      </c>
      <c r="H152" s="34" t="str">
        <f>PROPER(TRIM(raw_orders!H152))</f>
        <v>Gujarat</v>
      </c>
      <c r="I152" s="34" t="str">
        <f>PROPER(TRIM(raw_orders!I152))</f>
        <v>Ahmedabad</v>
      </c>
      <c r="J152" s="34" t="str">
        <f>PROPER(TRIM(raw_orders!J152))</f>
        <v>Furniture</v>
      </c>
      <c r="K152" s="34" t="str">
        <f>PROPER(TRIM(raw_orders!K152))</f>
        <v>Bookcases</v>
      </c>
      <c r="L152" t="s">
        <v>842</v>
      </c>
      <c r="M152" s="9" t="str">
        <f>PROPER(TRIM(raw_orders!M152))</f>
        <v>First Class</v>
      </c>
      <c r="N152" s="11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s="9" t="str">
        <f>PROPER(TRIM(raw_orders!T152))</f>
        <v>Paid</v>
      </c>
      <c r="U152" s="9" t="str">
        <f>PROPER(TRIM(raw_orders!U152))</f>
        <v>Completed</v>
      </c>
      <c r="V152" s="11">
        <f t="shared" si="33"/>
        <v>-22</v>
      </c>
      <c r="W152" s="11">
        <f t="shared" si="36"/>
        <v>0.1</v>
      </c>
      <c r="X152" s="11">
        <f t="shared" si="37"/>
        <v>1398.7079999999999</v>
      </c>
      <c r="Y152" s="11">
        <f t="shared" si="38"/>
        <v>341.78799999999978</v>
      </c>
      <c r="Z152" s="11">
        <f t="shared" si="39"/>
        <v>0.24435979489643286</v>
      </c>
      <c r="AA152" s="11" t="str">
        <f t="shared" si="40"/>
        <v>April</v>
      </c>
      <c r="AB152" s="11">
        <f t="shared" si="41"/>
        <v>2024</v>
      </c>
      <c r="AC152" s="11" t="str">
        <f t="shared" si="42"/>
        <v>Invalid</v>
      </c>
      <c r="AD152" s="33" t="str">
        <f t="shared" si="34"/>
        <v>ORD-2024-101514538545363CUST-4661Arjun BoseConsumerUnknownGujaratAhmedabadFurnitureBookcasesMax Bookcases 595First Class11554.120.11398.711056.92341.79PaidCompleted-22</v>
      </c>
      <c r="AE152" s="56" t="str">
        <f t="shared" si="35"/>
        <v>OK</v>
      </c>
      <c r="AF152" s="33" t="str">
        <f t="shared" si="43"/>
        <v/>
      </c>
      <c r="AG152" s="33" t="str">
        <f t="shared" si="44"/>
        <v/>
      </c>
      <c r="AH152" s="55" t="str">
        <f t="shared" si="50"/>
        <v>Invalid Shipping Record</v>
      </c>
      <c r="AI152" s="53" t="str">
        <f t="shared" si="46"/>
        <v>Match</v>
      </c>
      <c r="AJ152" s="53" t="str">
        <f t="shared" si="47"/>
        <v>Match</v>
      </c>
      <c r="AK152" s="33" t="str">
        <f>PROPER(TRIM(raw_orders!G152))</f>
        <v/>
      </c>
      <c r="AL152" s="33" t="str">
        <f>PROPER(TRIM(raw_orders!M152))</f>
        <v>First Class</v>
      </c>
    </row>
    <row r="153" spans="1:38">
      <c r="A153" t="s">
        <v>843</v>
      </c>
      <c r="B153" s="10">
        <v>45470</v>
      </c>
      <c r="C153" s="10">
        <v>45470</v>
      </c>
      <c r="D153" t="s">
        <v>846</v>
      </c>
      <c r="E153" s="34" t="str">
        <f>PROPER(TRIM(raw_orders!E153))</f>
        <v>Neha Gupta</v>
      </c>
      <c r="F153" s="34" t="str">
        <f>PROPER(TRIM(raw_orders!F153))</f>
        <v>Home Office</v>
      </c>
      <c r="G153" s="34" t="s">
        <v>4153</v>
      </c>
      <c r="H153" s="34" t="str">
        <f>PROPER(TRIM(raw_orders!H153))</f>
        <v>Madhya Pradesh</v>
      </c>
      <c r="I153" s="34" t="str">
        <f>PROPER(TRIM(raw_orders!I153))</f>
        <v>Indore</v>
      </c>
      <c r="J153" s="34" t="str">
        <f>PROPER(TRIM(raw_orders!J153))</f>
        <v>Technology</v>
      </c>
      <c r="K153" s="34" t="str">
        <f>PROPER(TRIM(raw_orders!K153))</f>
        <v>Copiers</v>
      </c>
      <c r="L153" t="s">
        <v>847</v>
      </c>
      <c r="M153" s="9" t="str">
        <f>PROPER(TRIM(raw_orders!M153))</f>
        <v>Standard Class</v>
      </c>
      <c r="N153" s="11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s="9" t="str">
        <f>PROPER(TRIM(raw_orders!T153))</f>
        <v>Pending</v>
      </c>
      <c r="U153" s="9" t="str">
        <f>PROPER(TRIM(raw_orders!U153))</f>
        <v>Returned</v>
      </c>
      <c r="V153" s="11">
        <f t="shared" si="33"/>
        <v>0</v>
      </c>
      <c r="W153" s="11">
        <f t="shared" si="36"/>
        <v>0</v>
      </c>
      <c r="X153" s="11">
        <f t="shared" si="37"/>
        <v>7718.22</v>
      </c>
      <c r="Y153" s="11">
        <f t="shared" si="38"/>
        <v>2362.29</v>
      </c>
      <c r="Z153" s="11">
        <f t="shared" si="39"/>
        <v>0.30606668376905555</v>
      </c>
      <c r="AA153" s="11" t="str">
        <f t="shared" si="40"/>
        <v>June</v>
      </c>
      <c r="AB153" s="11">
        <f t="shared" si="41"/>
        <v>2024</v>
      </c>
      <c r="AC153" s="11" t="str">
        <f t="shared" si="42"/>
        <v>Warning</v>
      </c>
      <c r="AD153" s="33" t="str">
        <f t="shared" si="34"/>
        <v>ORD-2024-101524547045470CUST-6011Neha GuptaHome OfficeUnknownMadhya PradeshIndoreTechnologyCopiersMax Copiers 992Standard Class23859.1107718.225355.932362.29PendingReturned0</v>
      </c>
      <c r="AE153" s="56" t="str">
        <f t="shared" si="35"/>
        <v>OK</v>
      </c>
      <c r="AF153" s="33" t="str">
        <f t="shared" si="43"/>
        <v/>
      </c>
      <c r="AG153" s="33" t="str">
        <f t="shared" si="44"/>
        <v/>
      </c>
      <c r="AH153" s="55" t="str">
        <f t="shared" si="50"/>
        <v/>
      </c>
      <c r="AI153" s="53" t="str">
        <f t="shared" si="46"/>
        <v>Match</v>
      </c>
      <c r="AJ153" s="53" t="str">
        <f t="shared" si="47"/>
        <v>Match</v>
      </c>
      <c r="AK153" s="33" t="str">
        <f>PROPER(TRIM(raw_orders!G153))</f>
        <v/>
      </c>
      <c r="AL153" s="33" t="str">
        <f>PROPER(TRIM(raw_orders!M153))</f>
        <v>Standard Class</v>
      </c>
    </row>
    <row r="154" spans="1:38">
      <c r="A154" t="s">
        <v>848</v>
      </c>
      <c r="B154" s="10">
        <v>45457</v>
      </c>
      <c r="C154" s="10">
        <v>45460</v>
      </c>
      <c r="D154" t="s">
        <v>851</v>
      </c>
      <c r="E154" s="34" t="str">
        <f>PROPER(TRIM(raw_orders!E154))</f>
        <v>Kabir Singh</v>
      </c>
      <c r="F154" s="34" t="str">
        <f>PROPER(TRIM(raw_orders!F154))</f>
        <v>Small Business</v>
      </c>
      <c r="G154" s="34" t="str">
        <f>PROPER(TRIM(raw_orders!G154))</f>
        <v>South</v>
      </c>
      <c r="H154" s="34" t="str">
        <f>PROPER(TRIM(raw_orders!H154))</f>
        <v>Kerala</v>
      </c>
      <c r="I154" s="34" t="str">
        <f>PROPER(TRIM(raw_orders!I154))</f>
        <v>Kochi</v>
      </c>
      <c r="J154" s="34" t="str">
        <f>PROPER(TRIM(raw_orders!J154))</f>
        <v>Furniture</v>
      </c>
      <c r="K154" s="34" t="str">
        <f>PROPER(TRIM(raw_orders!K154))</f>
        <v>Tables</v>
      </c>
      <c r="L154" t="s">
        <v>852</v>
      </c>
      <c r="M154" s="9" t="str">
        <f>PROPER(TRIM(raw_orders!M154))</f>
        <v>Second Class</v>
      </c>
      <c r="N154" s="11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s="9" t="str">
        <f>PROPER(TRIM(raw_orders!T154))</f>
        <v>Pending</v>
      </c>
      <c r="U154" s="9" t="str">
        <f>PROPER(TRIM(raw_orders!U154))</f>
        <v>Returned</v>
      </c>
      <c r="V154" s="11">
        <f t="shared" si="33"/>
        <v>3</v>
      </c>
      <c r="W154" s="11">
        <f t="shared" si="36"/>
        <v>0.1</v>
      </c>
      <c r="X154" s="11">
        <f t="shared" si="37"/>
        <v>5875.4160000000002</v>
      </c>
      <c r="Y154" s="11">
        <f t="shared" si="38"/>
        <v>1494.866</v>
      </c>
      <c r="Z154" s="11">
        <f t="shared" si="39"/>
        <v>0.25442726098032886</v>
      </c>
      <c r="AA154" s="11" t="str">
        <f t="shared" si="40"/>
        <v>June</v>
      </c>
      <c r="AB154" s="11">
        <f t="shared" si="41"/>
        <v>2024</v>
      </c>
      <c r="AC154" s="11" t="str">
        <f t="shared" si="42"/>
        <v>Clean</v>
      </c>
      <c r="AD154" s="33" t="str">
        <f t="shared" si="34"/>
        <v>ORD-2024-101534545745460CUST-6160Kabir SinghSmall BusinessSouthKeralaKochiFurnitureTablesPro Tables 407Second Class61088.040.15875.424380.551494.87PendingReturned3</v>
      </c>
      <c r="AE154" s="56" t="str">
        <f t="shared" si="35"/>
        <v>OK</v>
      </c>
      <c r="AF154" s="33" t="str">
        <f t="shared" si="43"/>
        <v/>
      </c>
      <c r="AG154" s="33" t="str">
        <f t="shared" si="44"/>
        <v/>
      </c>
      <c r="AH154" s="55" t="str">
        <f t="shared" si="45"/>
        <v/>
      </c>
      <c r="AI154" s="53" t="str">
        <f t="shared" si="46"/>
        <v>Match</v>
      </c>
      <c r="AJ154" s="53" t="str">
        <f t="shared" si="47"/>
        <v>Match</v>
      </c>
      <c r="AK154" s="33" t="str">
        <f>PROPER(TRIM(raw_orders!G154))</f>
        <v>South</v>
      </c>
      <c r="AL154" s="33" t="str">
        <f>PROPER(TRIM(raw_orders!M154))</f>
        <v>Second Class</v>
      </c>
    </row>
    <row r="155" spans="1:38">
      <c r="A155" t="s">
        <v>853</v>
      </c>
      <c r="B155" s="10">
        <v>45923</v>
      </c>
      <c r="C155" s="10">
        <v>45925</v>
      </c>
      <c r="D155" t="s">
        <v>856</v>
      </c>
      <c r="E155" s="34" t="str">
        <f>PROPER(TRIM(raw_orders!E155))</f>
        <v>Aditi Sen</v>
      </c>
      <c r="F155" s="34" t="str">
        <f>PROPER(TRIM(raw_orders!F155))</f>
        <v>Consumer</v>
      </c>
      <c r="G155" s="34" t="str">
        <f>PROPER(TRIM(raw_orders!G155))</f>
        <v>East</v>
      </c>
      <c r="H155" s="34" t="str">
        <f>PROPER(TRIM(raw_orders!H155))</f>
        <v>Odisha</v>
      </c>
      <c r="I155" s="34" t="str">
        <f>PROPER(TRIM(raw_orders!I155))</f>
        <v>Bhubaneswar</v>
      </c>
      <c r="J155" s="34" t="str">
        <f>PROPER(TRIM(raw_orders!J155))</f>
        <v>Office Supplies</v>
      </c>
      <c r="K155" s="34" t="str">
        <f>PROPER(TRIM(raw_orders!K155))</f>
        <v>Labels</v>
      </c>
      <c r="L155" t="s">
        <v>857</v>
      </c>
      <c r="M155" s="9" t="str">
        <f>PROPER(TRIM(raw_orders!M155))</f>
        <v>Standard Class</v>
      </c>
      <c r="N155" s="11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s="9" t="str">
        <f>PROPER(TRIM(raw_orders!T155))</f>
        <v>Refunded</v>
      </c>
      <c r="U155" s="9" t="str">
        <f>PROPER(TRIM(raw_orders!U155))</f>
        <v>Returned</v>
      </c>
      <c r="V155" s="11">
        <f t="shared" si="33"/>
        <v>2</v>
      </c>
      <c r="W155" s="11">
        <f t="shared" si="36"/>
        <v>0</v>
      </c>
      <c r="X155" s="11">
        <f t="shared" si="37"/>
        <v>22962.17</v>
      </c>
      <c r="Y155" s="11">
        <f t="shared" si="38"/>
        <v>7245.6699999999983</v>
      </c>
      <c r="Z155" s="11">
        <f t="shared" si="39"/>
        <v>0.31554813852523517</v>
      </c>
      <c r="AA155" s="11" t="str">
        <f t="shared" si="40"/>
        <v>September</v>
      </c>
      <c r="AB155" s="11">
        <f t="shared" si="41"/>
        <v>2025</v>
      </c>
      <c r="AC155" s="11" t="str">
        <f t="shared" si="42"/>
        <v>Clean</v>
      </c>
      <c r="AD155" s="33" t="str">
        <f t="shared" si="34"/>
        <v>ORD-2025-101544592345925CUST-6971Aditi SenConsumerEastOdishaBhubaneswarOffice SuppliesLabelsPrime Labels 559Standard Class73280.31022962.1715716.57245.67RefundedReturned2</v>
      </c>
      <c r="AE155" s="56" t="str">
        <f t="shared" si="35"/>
        <v>OK</v>
      </c>
      <c r="AF155" s="33" t="str">
        <f t="shared" si="43"/>
        <v/>
      </c>
      <c r="AG155" s="33" t="str">
        <f t="shared" si="44"/>
        <v/>
      </c>
      <c r="AH155" s="55" t="str">
        <f t="shared" si="45"/>
        <v/>
      </c>
      <c r="AI155" s="53" t="str">
        <f t="shared" si="46"/>
        <v>Match</v>
      </c>
      <c r="AJ155" s="53" t="str">
        <f t="shared" si="47"/>
        <v>Match</v>
      </c>
      <c r="AK155" s="33" t="str">
        <f>PROPER(TRIM(raw_orders!G155))</f>
        <v>East</v>
      </c>
      <c r="AL155" s="33" t="str">
        <f>PROPER(TRIM(raw_orders!M155))</f>
        <v>Standard Class</v>
      </c>
    </row>
    <row r="156" spans="1:38" ht="41.4">
      <c r="A156" t="s">
        <v>858</v>
      </c>
      <c r="B156" s="10">
        <v>45334</v>
      </c>
      <c r="C156" s="10">
        <v>45333</v>
      </c>
      <c r="D156" t="s">
        <v>669</v>
      </c>
      <c r="E156" s="34" t="str">
        <f>PROPER(TRIM(raw_orders!E156))</f>
        <v>Priya Menon</v>
      </c>
      <c r="F156" s="34" t="str">
        <f>PROPER(TRIM(raw_orders!F156))</f>
        <v>Consumer</v>
      </c>
      <c r="G156" s="34" t="str">
        <f>PROPER(TRIM(raw_orders!G156))</f>
        <v>South</v>
      </c>
      <c r="H156" s="34" t="str">
        <f>PROPER(TRIM(raw_orders!H156))</f>
        <v>Tamil Nadu</v>
      </c>
      <c r="I156" s="34" t="str">
        <f>PROPER(TRIM(raw_orders!I156))</f>
        <v>Chennai</v>
      </c>
      <c r="J156" s="34" t="str">
        <f>PROPER(TRIM(raw_orders!J156))</f>
        <v>Furniture</v>
      </c>
      <c r="K156" s="34" t="str">
        <f>PROPER(TRIM(raw_orders!K156))</f>
        <v>Bookcases</v>
      </c>
      <c r="L156" t="s">
        <v>861</v>
      </c>
      <c r="M156" s="9" t="str">
        <f>PROPER(TRIM(raw_orders!M156))</f>
        <v>Same Day</v>
      </c>
      <c r="N156" s="11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s="9" t="str">
        <f>PROPER(TRIM(raw_orders!T156))</f>
        <v>Paid</v>
      </c>
      <c r="U156" s="9" t="str">
        <f>PROPER(TRIM(raw_orders!U156))</f>
        <v>Completed</v>
      </c>
      <c r="V156" s="11">
        <f t="shared" si="33"/>
        <v>-1</v>
      </c>
      <c r="W156" s="11">
        <f t="shared" si="36"/>
        <v>0.15</v>
      </c>
      <c r="X156" s="11">
        <f t="shared" si="37"/>
        <v>2209.252</v>
      </c>
      <c r="Y156" s="11">
        <f t="shared" si="38"/>
        <v>685.47199999999998</v>
      </c>
      <c r="Z156" s="11">
        <f t="shared" si="39"/>
        <v>0.31027334138432372</v>
      </c>
      <c r="AA156" s="11" t="str">
        <f t="shared" si="40"/>
        <v>February</v>
      </c>
      <c r="AB156" s="11">
        <f t="shared" si="41"/>
        <v>2024</v>
      </c>
      <c r="AC156" s="11" t="str">
        <f t="shared" si="42"/>
        <v>Invalid</v>
      </c>
      <c r="AD156" s="33" t="str">
        <f t="shared" si="34"/>
        <v>ORD-2024-101554533445333CUST-7764Priya MenonConsumerSouthTamil NaduChennaiFurnitureBookcasesClassic Bookcases 847Same Day12599.120.152209.251523.78685.47PaidCompleted-1</v>
      </c>
      <c r="AE156" s="56" t="str">
        <f t="shared" si="35"/>
        <v>OK</v>
      </c>
      <c r="AF156" s="33" t="str">
        <f t="shared" si="43"/>
        <v/>
      </c>
      <c r="AG156" s="33" t="str">
        <f t="shared" si="44"/>
        <v/>
      </c>
      <c r="AH156" s="55" t="str">
        <f>IF(V156&lt;0,"Invalid Shipping Record","")</f>
        <v>Invalid Shipping Record</v>
      </c>
      <c r="AI156" s="53" t="str">
        <f t="shared" si="46"/>
        <v>Match</v>
      </c>
      <c r="AJ156" s="53" t="str">
        <f t="shared" si="47"/>
        <v>Match</v>
      </c>
      <c r="AK156" s="33" t="str">
        <f>PROPER(TRIM(raw_orders!G156))</f>
        <v>South</v>
      </c>
      <c r="AL156" s="33" t="str">
        <f>PROPER(TRIM(raw_orders!M156))</f>
        <v>Same Day</v>
      </c>
    </row>
    <row r="157" spans="1:38">
      <c r="A157" t="s">
        <v>862</v>
      </c>
      <c r="B157" s="10">
        <v>45683</v>
      </c>
      <c r="C157" s="10">
        <v>45691</v>
      </c>
      <c r="D157" t="s">
        <v>863</v>
      </c>
      <c r="E157" s="34" t="str">
        <f>PROPER(TRIM(raw_orders!E157))</f>
        <v>Karan Malhotra</v>
      </c>
      <c r="F157" s="34" t="str">
        <f>PROPER(TRIM(raw_orders!F157))</f>
        <v>Corporate</v>
      </c>
      <c r="G157" s="34" t="str">
        <f>PROPER(TRIM(raw_orders!G157))</f>
        <v>West</v>
      </c>
      <c r="H157" s="34" t="str">
        <f>PROPER(TRIM(raw_orders!H157))</f>
        <v>Rajasthan</v>
      </c>
      <c r="I157" s="34" t="str">
        <f>PROPER(TRIM(raw_orders!I157))</f>
        <v>Udaipur</v>
      </c>
      <c r="J157" s="34" t="str">
        <f>PROPER(TRIM(raw_orders!J157))</f>
        <v>Furniture</v>
      </c>
      <c r="K157" s="34" t="str">
        <f>PROPER(TRIM(raw_orders!K157))</f>
        <v>Furnishings</v>
      </c>
      <c r="L157" t="s">
        <v>864</v>
      </c>
      <c r="M157" s="9" t="str">
        <f>PROPER(TRIM(raw_orders!M157))</f>
        <v>Same Day</v>
      </c>
      <c r="N157" s="11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s="9" t="str">
        <f>PROPER(TRIM(raw_orders!T157))</f>
        <v>Refunded</v>
      </c>
      <c r="U157" s="9" t="str">
        <f>PROPER(TRIM(raw_orders!U157))</f>
        <v>Returned</v>
      </c>
      <c r="V157" s="11">
        <f t="shared" si="33"/>
        <v>8</v>
      </c>
      <c r="W157" s="11">
        <f t="shared" si="36"/>
        <v>0.1</v>
      </c>
      <c r="X157" s="11">
        <f t="shared" si="37"/>
        <v>7720.1640000000007</v>
      </c>
      <c r="Y157" s="11">
        <f t="shared" si="38"/>
        <v>1839.1640000000007</v>
      </c>
      <c r="Z157" s="11">
        <f t="shared" si="39"/>
        <v>0.23822861794127695</v>
      </c>
      <c r="AA157" s="11" t="str">
        <f t="shared" si="40"/>
        <v>January</v>
      </c>
      <c r="AB157" s="11">
        <f t="shared" si="41"/>
        <v>2025</v>
      </c>
      <c r="AC157" s="11" t="str">
        <f t="shared" si="42"/>
        <v>Clean</v>
      </c>
      <c r="AD157" s="33" t="str">
        <f t="shared" si="34"/>
        <v>ORD-2025-101564568345691CUST-8327Karan MalhotraCorporateWestRajasthanUdaipurFurnitureFurnishingsClassic Furnishings 655Same Day32859.320.17720.1658811839.16RefundedReturned8</v>
      </c>
      <c r="AE157" s="56" t="str">
        <f t="shared" si="35"/>
        <v>OK</v>
      </c>
      <c r="AF157" s="33" t="str">
        <f t="shared" si="43"/>
        <v/>
      </c>
      <c r="AG157" s="33" t="str">
        <f t="shared" si="44"/>
        <v/>
      </c>
      <c r="AH157" s="55" t="str">
        <f t="shared" si="45"/>
        <v/>
      </c>
      <c r="AI157" s="53" t="str">
        <f t="shared" si="46"/>
        <v>Match</v>
      </c>
      <c r="AJ157" s="53" t="str">
        <f t="shared" si="47"/>
        <v>Match</v>
      </c>
      <c r="AK157" s="33" t="str">
        <f>PROPER(TRIM(raw_orders!G157))</f>
        <v>West</v>
      </c>
      <c r="AL157" s="33" t="str">
        <f>PROPER(TRIM(raw_orders!M157))</f>
        <v>Same Day</v>
      </c>
    </row>
    <row r="158" spans="1:38">
      <c r="A158" t="s">
        <v>865</v>
      </c>
      <c r="B158" s="10">
        <v>45743</v>
      </c>
      <c r="C158" s="10">
        <v>45743</v>
      </c>
      <c r="D158" t="s">
        <v>868</v>
      </c>
      <c r="E158" s="34" t="str">
        <f>PROPER(TRIM(raw_orders!E158))</f>
        <v>Vikram Iyer</v>
      </c>
      <c r="F158" s="34" t="str">
        <f>PROPER(TRIM(raw_orders!F158))</f>
        <v>Small Business</v>
      </c>
      <c r="G158" s="34" t="str">
        <f>PROPER(TRIM(raw_orders!G158))</f>
        <v>East</v>
      </c>
      <c r="H158" s="34" t="str">
        <f>PROPER(TRIM(raw_orders!H158))</f>
        <v>Bihar</v>
      </c>
      <c r="I158" s="34" t="str">
        <f>PROPER(TRIM(raw_orders!I158))</f>
        <v>Patna</v>
      </c>
      <c r="J158" s="34" t="str">
        <f>PROPER(TRIM(raw_orders!J158))</f>
        <v>Technology</v>
      </c>
      <c r="K158" s="34" t="str">
        <f>PROPER(TRIM(raw_orders!K158))</f>
        <v>Machines</v>
      </c>
      <c r="L158" t="s">
        <v>869</v>
      </c>
      <c r="M158" s="9" t="str">
        <f>PROPER(TRIM(raw_orders!M158))</f>
        <v>Second Class</v>
      </c>
      <c r="N158" s="11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s="9" t="str">
        <f>PROPER(TRIM(raw_orders!T158))</f>
        <v>Paid</v>
      </c>
      <c r="U158" s="9" t="str">
        <f>PROPER(TRIM(raw_orders!U158))</f>
        <v>Completed</v>
      </c>
      <c r="V158" s="11">
        <f t="shared" si="33"/>
        <v>0</v>
      </c>
      <c r="W158" s="11">
        <f t="shared" si="36"/>
        <v>0.25</v>
      </c>
      <c r="X158" s="11">
        <f t="shared" si="37"/>
        <v>12103.192500000001</v>
      </c>
      <c r="Y158" s="11">
        <f t="shared" si="38"/>
        <v>5385.3225000000011</v>
      </c>
      <c r="Z158" s="11">
        <f t="shared" si="39"/>
        <v>0.44495057812225997</v>
      </c>
      <c r="AA158" s="11" t="str">
        <f t="shared" si="40"/>
        <v>March</v>
      </c>
      <c r="AB158" s="11">
        <f t="shared" si="41"/>
        <v>2025</v>
      </c>
      <c r="AC158" s="11" t="str">
        <f t="shared" si="42"/>
        <v>Clean</v>
      </c>
      <c r="AD158" s="33" t="str">
        <f t="shared" si="34"/>
        <v>ORD-2025-101574574345743CUST-4058Vikram IyerSmall BusinessEastBiharPatnaTechnologyMachinesEco Machines 657Second Class72305.370.2512103.196717.875385.32PaidCompleted0</v>
      </c>
      <c r="AE158" s="56" t="str">
        <f t="shared" si="35"/>
        <v>OK</v>
      </c>
      <c r="AF158" s="33" t="str">
        <f t="shared" si="43"/>
        <v/>
      </c>
      <c r="AG158" s="33" t="str">
        <f t="shared" si="44"/>
        <v/>
      </c>
      <c r="AH158" s="55" t="str">
        <f>IF(V158&lt;0,"Invalid Shipping Record","")</f>
        <v/>
      </c>
      <c r="AI158" s="53" t="str">
        <f t="shared" si="46"/>
        <v>Match</v>
      </c>
      <c r="AJ158" s="53" t="str">
        <f t="shared" si="47"/>
        <v>Match</v>
      </c>
      <c r="AK158" s="33" t="str">
        <f>PROPER(TRIM(raw_orders!G158))</f>
        <v>East</v>
      </c>
      <c r="AL158" s="33" t="str">
        <f>PROPER(TRIM(raw_orders!M158))</f>
        <v>Second Class</v>
      </c>
    </row>
    <row r="159" spans="1:38">
      <c r="A159" t="s">
        <v>870</v>
      </c>
      <c r="B159" s="10">
        <v>45587</v>
      </c>
      <c r="C159" s="10">
        <v>45589</v>
      </c>
      <c r="D159" t="s">
        <v>873</v>
      </c>
      <c r="E159" s="34" t="str">
        <f>PROPER(TRIM(raw_orders!E159))</f>
        <v>Rohan Mehta</v>
      </c>
      <c r="F159" s="34" t="str">
        <f>PROPER(TRIM(raw_orders!F159))</f>
        <v>Small Business</v>
      </c>
      <c r="G159" s="34" t="str">
        <f>PROPER(TRIM(raw_orders!G159))</f>
        <v>South</v>
      </c>
      <c r="H159" s="34" t="str">
        <f>PROPER(TRIM(raw_orders!H159))</f>
        <v>Andhra Pradesh</v>
      </c>
      <c r="I159" s="34" t="str">
        <f>PROPER(TRIM(raw_orders!I159))</f>
        <v>Vijayawada</v>
      </c>
      <c r="J159" s="34" t="str">
        <f>PROPER(TRIM(raw_orders!J159))</f>
        <v>Furniture</v>
      </c>
      <c r="K159" s="34" t="str">
        <f>PROPER(TRIM(raw_orders!K159))</f>
        <v>Bookcases</v>
      </c>
      <c r="L159" t="s">
        <v>874</v>
      </c>
      <c r="M159" s="9" t="str">
        <f>PROPER(TRIM(raw_orders!M159))</f>
        <v>Standard Class</v>
      </c>
      <c r="N159" s="11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s="9" t="str">
        <f>PROPER(TRIM(raw_orders!T159))</f>
        <v>Paid</v>
      </c>
      <c r="U159" s="9" t="str">
        <f>PROPER(TRIM(raw_orders!U159))</f>
        <v>Completed</v>
      </c>
      <c r="V159" s="11">
        <f t="shared" si="33"/>
        <v>2</v>
      </c>
      <c r="W159" s="11">
        <f t="shared" si="36"/>
        <v>0.15</v>
      </c>
      <c r="X159" s="11">
        <f t="shared" si="37"/>
        <v>2335.3919999999998</v>
      </c>
      <c r="Y159" s="11">
        <f t="shared" si="38"/>
        <v>869.24199999999973</v>
      </c>
      <c r="Z159" s="11">
        <f t="shared" si="39"/>
        <v>0.3722038955344541</v>
      </c>
      <c r="AA159" s="11" t="str">
        <f t="shared" si="40"/>
        <v>October</v>
      </c>
      <c r="AB159" s="11">
        <f t="shared" si="41"/>
        <v>2024</v>
      </c>
      <c r="AC159" s="11" t="str">
        <f t="shared" si="42"/>
        <v>Clean</v>
      </c>
      <c r="AD159" s="33" t="str">
        <f t="shared" si="34"/>
        <v>ORD-2024-101584558745589CUST-1142Rohan MehtaSmall BusinessSouthAndhra PradeshVijayawadaFurnitureBookcasesPro Bookcases 430Standard Class3915.840.152335.391466.15869.24PaidCompleted2</v>
      </c>
      <c r="AE159" s="56" t="str">
        <f t="shared" si="35"/>
        <v>OK</v>
      </c>
      <c r="AF159" s="33" t="str">
        <f t="shared" si="43"/>
        <v/>
      </c>
      <c r="AG159" s="33" t="str">
        <f t="shared" si="44"/>
        <v/>
      </c>
      <c r="AH159" s="55" t="str">
        <f t="shared" si="45"/>
        <v/>
      </c>
      <c r="AI159" s="53" t="str">
        <f t="shared" si="46"/>
        <v>Match</v>
      </c>
      <c r="AJ159" s="53" t="str">
        <f t="shared" si="47"/>
        <v>Match</v>
      </c>
      <c r="AK159" s="33" t="str">
        <f>PROPER(TRIM(raw_orders!G159))</f>
        <v>South</v>
      </c>
      <c r="AL159" s="33" t="str">
        <f>PROPER(TRIM(raw_orders!M159))</f>
        <v>Standard Class</v>
      </c>
    </row>
    <row r="160" spans="1:38">
      <c r="A160" t="s">
        <v>875</v>
      </c>
      <c r="B160" s="10">
        <v>45544</v>
      </c>
      <c r="C160" s="10">
        <v>45546</v>
      </c>
      <c r="D160" t="s">
        <v>878</v>
      </c>
      <c r="E160" s="34" t="str">
        <f>PROPER(TRIM(raw_orders!E160))</f>
        <v>Neha Gupta</v>
      </c>
      <c r="F160" s="34" t="str">
        <f>PROPER(TRIM(raw_orders!F160))</f>
        <v>Home Office</v>
      </c>
      <c r="G160" s="34" t="str">
        <f>PROPER(TRIM(raw_orders!G160))</f>
        <v>South</v>
      </c>
      <c r="H160" s="34" t="str">
        <f>PROPER(TRIM(raw_orders!H160))</f>
        <v>Telangana</v>
      </c>
      <c r="I160" s="34" t="str">
        <f>PROPER(TRIM(raw_orders!I160))</f>
        <v>Hyderabad</v>
      </c>
      <c r="J160" s="34" t="str">
        <f>PROPER(TRIM(raw_orders!J160))</f>
        <v>Furniture</v>
      </c>
      <c r="K160" s="34" t="str">
        <f>PROPER(TRIM(raw_orders!K160))</f>
        <v>Bookcases</v>
      </c>
      <c r="L160" t="s">
        <v>879</v>
      </c>
      <c r="M160" s="9" t="str">
        <f>PROPER(TRIM(raw_orders!M160))</f>
        <v>First Class</v>
      </c>
      <c r="N160" s="11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s="9" t="str">
        <f>PROPER(TRIM(raw_orders!T160))</f>
        <v>Paid</v>
      </c>
      <c r="U160" s="9" t="str">
        <f>PROPER(TRIM(raw_orders!U160))</f>
        <v>Completed</v>
      </c>
      <c r="V160" s="11">
        <f t="shared" si="33"/>
        <v>2</v>
      </c>
      <c r="W160" s="11">
        <f t="shared" si="36"/>
        <v>0.05</v>
      </c>
      <c r="X160" s="11">
        <f t="shared" si="37"/>
        <v>3989.5629999999996</v>
      </c>
      <c r="Y160" s="11">
        <f t="shared" si="38"/>
        <v>1608.1829999999995</v>
      </c>
      <c r="Z160" s="11">
        <f t="shared" si="39"/>
        <v>0.40309753223598666</v>
      </c>
      <c r="AA160" s="11" t="str">
        <f t="shared" si="40"/>
        <v>September</v>
      </c>
      <c r="AB160" s="11">
        <f t="shared" si="41"/>
        <v>2024</v>
      </c>
      <c r="AC160" s="11" t="str">
        <f t="shared" si="42"/>
        <v>Clean</v>
      </c>
      <c r="AD160" s="33" t="str">
        <f t="shared" si="34"/>
        <v>ORD-2024-101594554445546CUST-2324Neha GuptaHome OfficeSouthTelanganaHyderabadFurnitureBookcasesMax Bookcases 881First Class14199.540.053989.562381.381608.18PaidCompleted2</v>
      </c>
      <c r="AE160" s="56" t="str">
        <f t="shared" si="35"/>
        <v>OK</v>
      </c>
      <c r="AF160" s="33" t="str">
        <f t="shared" si="43"/>
        <v/>
      </c>
      <c r="AG160" s="33" t="str">
        <f t="shared" si="44"/>
        <v/>
      </c>
      <c r="AH160" s="55" t="str">
        <f t="shared" si="45"/>
        <v/>
      </c>
      <c r="AI160" s="53" t="str">
        <f t="shared" si="46"/>
        <v>Match</v>
      </c>
      <c r="AJ160" s="53" t="str">
        <f t="shared" si="47"/>
        <v>Match</v>
      </c>
      <c r="AK160" s="33" t="str">
        <f>PROPER(TRIM(raw_orders!G160))</f>
        <v>South</v>
      </c>
      <c r="AL160" s="33" t="str">
        <f>PROPER(TRIM(raw_orders!M160))</f>
        <v>First Class</v>
      </c>
    </row>
    <row r="161" spans="1:38">
      <c r="A161" t="s">
        <v>880</v>
      </c>
      <c r="B161" s="10">
        <v>45687</v>
      </c>
      <c r="C161" s="10">
        <v>45749</v>
      </c>
      <c r="D161" t="s">
        <v>883</v>
      </c>
      <c r="E161" s="34" t="str">
        <f>PROPER(TRIM(raw_orders!E161))</f>
        <v>Priya Menon</v>
      </c>
      <c r="F161" s="34" t="str">
        <f>PROPER(TRIM(raw_orders!F161))</f>
        <v>Corporate</v>
      </c>
      <c r="G161" s="34" t="str">
        <f>PROPER(TRIM(raw_orders!G161))</f>
        <v>North</v>
      </c>
      <c r="H161" s="34" t="str">
        <f>PROPER(TRIM(raw_orders!H161))</f>
        <v>Haryana</v>
      </c>
      <c r="I161" s="34" t="str">
        <f>PROPER(TRIM(raw_orders!I161))</f>
        <v>Gurugram</v>
      </c>
      <c r="J161" s="34" t="str">
        <f>PROPER(TRIM(raw_orders!J161))</f>
        <v>Furniture</v>
      </c>
      <c r="K161" s="34" t="str">
        <f>PROPER(TRIM(raw_orders!K161))</f>
        <v>Chairs</v>
      </c>
      <c r="L161" t="s">
        <v>884</v>
      </c>
      <c r="M161" s="9" t="str">
        <f>PROPER(TRIM(raw_orders!M161))</f>
        <v>Same Day</v>
      </c>
      <c r="N161" s="1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s="9" t="str">
        <f>PROPER(TRIM(raw_orders!T161))</f>
        <v>Pending</v>
      </c>
      <c r="U161" s="9" t="str">
        <f>PROPER(TRIM(raw_orders!U161))</f>
        <v>Cancelled</v>
      </c>
      <c r="V161" s="11">
        <f t="shared" si="33"/>
        <v>62</v>
      </c>
      <c r="W161" s="11">
        <f t="shared" si="36"/>
        <v>0.15</v>
      </c>
      <c r="X161" s="11">
        <f t="shared" si="37"/>
        <v>33893.324999999997</v>
      </c>
      <c r="Y161" s="11">
        <f t="shared" si="38"/>
        <v>8142.9749999999985</v>
      </c>
      <c r="Z161" s="11">
        <f t="shared" si="39"/>
        <v>0.24025305867748292</v>
      </c>
      <c r="AA161" s="11" t="str">
        <f t="shared" si="40"/>
        <v>January</v>
      </c>
      <c r="AB161" s="11">
        <f t="shared" si="41"/>
        <v>2025</v>
      </c>
      <c r="AC161" s="11" t="str">
        <f t="shared" si="42"/>
        <v>Clean</v>
      </c>
      <c r="AD161" s="33" t="str">
        <f t="shared" si="34"/>
        <v>ORD-2025-101604568745749CUST-7717Priya MenonCorporateNorthHaryanaGurugramFurnitureChairsElite Chairs 998Same Day94430.50.1533893.3225750.358142.97PendingCancelled62</v>
      </c>
      <c r="AE161" s="56" t="str">
        <f t="shared" si="35"/>
        <v>OK</v>
      </c>
      <c r="AF161" s="33" t="str">
        <f t="shared" si="43"/>
        <v/>
      </c>
      <c r="AG161" s="33" t="str">
        <f t="shared" si="44"/>
        <v/>
      </c>
      <c r="AH161" s="55" t="str">
        <f t="shared" si="45"/>
        <v/>
      </c>
      <c r="AI161" s="53" t="str">
        <f t="shared" si="46"/>
        <v>Mismatch</v>
      </c>
      <c r="AJ161" s="53" t="str">
        <f t="shared" si="47"/>
        <v>Mismatch</v>
      </c>
      <c r="AK161" s="33" t="str">
        <f>PROPER(TRIM(raw_orders!G161))</f>
        <v>North</v>
      </c>
      <c r="AL161" s="33" t="str">
        <f>PROPER(TRIM(raw_orders!M161))</f>
        <v>Same Day</v>
      </c>
    </row>
    <row r="162" spans="1:38">
      <c r="A162" t="s">
        <v>885</v>
      </c>
      <c r="B162" s="10">
        <v>45879</v>
      </c>
      <c r="C162" s="10">
        <v>45936</v>
      </c>
      <c r="D162" t="s">
        <v>888</v>
      </c>
      <c r="E162" s="34" t="str">
        <f>PROPER(TRIM(raw_orders!E162))</f>
        <v>Vikram Iyer</v>
      </c>
      <c r="F162" s="34" t="str">
        <f>PROPER(TRIM(raw_orders!F162))</f>
        <v>Small Business</v>
      </c>
      <c r="G162" s="34" t="str">
        <f>PROPER(TRIM(raw_orders!G162))</f>
        <v>West</v>
      </c>
      <c r="H162" s="34" t="str">
        <f>PROPER(TRIM(raw_orders!H162))</f>
        <v>Maharashtra</v>
      </c>
      <c r="I162" s="34" t="str">
        <f>PROPER(TRIM(raw_orders!I162))</f>
        <v>Mumbai</v>
      </c>
      <c r="J162" s="34" t="str">
        <f>PROPER(TRIM(raw_orders!J162))</f>
        <v>Office Supplies</v>
      </c>
      <c r="K162" s="34" t="str">
        <f>PROPER(TRIM(raw_orders!K162))</f>
        <v>Paper</v>
      </c>
      <c r="L162" t="s">
        <v>889</v>
      </c>
      <c r="M162" s="9" t="str">
        <f>PROPER(TRIM(raw_orders!M162))</f>
        <v>Second Class</v>
      </c>
      <c r="N162" s="11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s="9" t="str">
        <f>PROPER(TRIM(raw_orders!T162))</f>
        <v>Pending</v>
      </c>
      <c r="U162" s="9" t="str">
        <f>PROPER(TRIM(raw_orders!U162))</f>
        <v>Cancelled</v>
      </c>
      <c r="V162" s="11">
        <f t="shared" si="33"/>
        <v>57</v>
      </c>
      <c r="W162" s="11">
        <f t="shared" si="36"/>
        <v>0.05</v>
      </c>
      <c r="X162" s="11">
        <f t="shared" si="37"/>
        <v>4789.5960000000005</v>
      </c>
      <c r="Y162" s="11">
        <f t="shared" si="38"/>
        <v>751.95600000000059</v>
      </c>
      <c r="Z162" s="11">
        <f t="shared" si="39"/>
        <v>0.1569977927157114</v>
      </c>
      <c r="AA162" s="11" t="str">
        <f t="shared" si="40"/>
        <v>August</v>
      </c>
      <c r="AB162" s="11">
        <f t="shared" si="41"/>
        <v>2025</v>
      </c>
      <c r="AC162" s="11" t="str">
        <f t="shared" si="42"/>
        <v>Clean</v>
      </c>
      <c r="AD162" s="33" t="str">
        <f t="shared" si="34"/>
        <v>ORD-2025-101614587945936CUST-4932Vikram IyerSmall BusinessWestMaharashtraMumbaiOffice SuppliesPaperMax Paper 113Second Class41260.420.054789.64037.64751.96PendingCancelled57</v>
      </c>
      <c r="AE162" s="56" t="str">
        <f t="shared" si="35"/>
        <v>OK</v>
      </c>
      <c r="AF162" s="33" t="str">
        <f t="shared" si="43"/>
        <v/>
      </c>
      <c r="AG162" s="33" t="str">
        <f t="shared" si="44"/>
        <v/>
      </c>
      <c r="AH162" s="55" t="str">
        <f t="shared" si="45"/>
        <v/>
      </c>
      <c r="AI162" s="53" t="str">
        <f t="shared" si="46"/>
        <v>Match</v>
      </c>
      <c r="AJ162" s="53" t="str">
        <f t="shared" si="47"/>
        <v>Match</v>
      </c>
      <c r="AK162" s="33" t="str">
        <f>PROPER(TRIM(raw_orders!G162))</f>
        <v>West</v>
      </c>
      <c r="AL162" s="33" t="str">
        <f>PROPER(TRIM(raw_orders!M162))</f>
        <v>Second Class</v>
      </c>
    </row>
    <row r="163" spans="1:38">
      <c r="A163" t="s">
        <v>890</v>
      </c>
      <c r="B163" s="10">
        <v>45862</v>
      </c>
      <c r="C163" s="10">
        <v>45868</v>
      </c>
      <c r="D163" t="s">
        <v>893</v>
      </c>
      <c r="E163" s="34" t="str">
        <f>PROPER(TRIM(raw_orders!E163))</f>
        <v>Arjun Bose</v>
      </c>
      <c r="F163" s="34" t="str">
        <f>PROPER(TRIM(raw_orders!F163))</f>
        <v>Consumer</v>
      </c>
      <c r="G163" s="34" t="str">
        <f>PROPER(TRIM(raw_orders!G163))</f>
        <v>West</v>
      </c>
      <c r="H163" s="34" t="str">
        <f>PROPER(TRIM(raw_orders!H163))</f>
        <v>Rajasthan</v>
      </c>
      <c r="I163" s="34" t="str">
        <f>PROPER(TRIM(raw_orders!I163))</f>
        <v>Udaipur</v>
      </c>
      <c r="J163" s="34" t="str">
        <f>PROPER(TRIM(raw_orders!J163))</f>
        <v>Office Supplies</v>
      </c>
      <c r="K163" s="34" t="str">
        <f>PROPER(TRIM(raw_orders!K163))</f>
        <v>Binders</v>
      </c>
      <c r="L163" t="s">
        <v>895</v>
      </c>
      <c r="M163" s="9" t="str">
        <f>PROPER(TRIM(raw_orders!M163))</f>
        <v>Standard Class</v>
      </c>
      <c r="N163" s="11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s="9" t="str">
        <f>PROPER(TRIM(raw_orders!T163))</f>
        <v>Pending</v>
      </c>
      <c r="U163" s="9" t="str">
        <f>PROPER(TRIM(raw_orders!U163))</f>
        <v>Cancelled</v>
      </c>
      <c r="V163" s="11">
        <f t="shared" si="33"/>
        <v>6</v>
      </c>
      <c r="W163" s="11">
        <f t="shared" si="36"/>
        <v>0</v>
      </c>
      <c r="X163" s="11">
        <f t="shared" si="37"/>
        <v>1643.41</v>
      </c>
      <c r="Y163" s="11">
        <f t="shared" si="38"/>
        <v>736.0100000000001</v>
      </c>
      <c r="Z163" s="11">
        <f t="shared" si="39"/>
        <v>0.44785537388722235</v>
      </c>
      <c r="AA163" s="11" t="str">
        <f t="shared" si="40"/>
        <v>July</v>
      </c>
      <c r="AB163" s="11">
        <f t="shared" si="41"/>
        <v>2025</v>
      </c>
      <c r="AC163" s="11" t="str">
        <f t="shared" si="42"/>
        <v>Clean</v>
      </c>
      <c r="AD163" s="33" t="str">
        <f t="shared" si="34"/>
        <v>ORD-2025-101624586245868CUST-2367Arjun BoseConsumerWestRajasthanUdaipurOffice SuppliesBindersSmart Binders 267Standard Class11643.4101643.41907.4736.01PendingCancelled6</v>
      </c>
      <c r="AE163" s="56" t="str">
        <f t="shared" si="35"/>
        <v>OK</v>
      </c>
      <c r="AF163" s="33" t="str">
        <f t="shared" si="43"/>
        <v/>
      </c>
      <c r="AG163" s="33" t="str">
        <f t="shared" si="44"/>
        <v/>
      </c>
      <c r="AH163" s="55" t="str">
        <f t="shared" si="45"/>
        <v/>
      </c>
      <c r="AI163" s="53" t="str">
        <f t="shared" si="46"/>
        <v>Match</v>
      </c>
      <c r="AJ163" s="53" t="str">
        <f t="shared" si="47"/>
        <v>Match</v>
      </c>
      <c r="AK163" s="33" t="str">
        <f>PROPER(TRIM(raw_orders!G163))</f>
        <v>West</v>
      </c>
      <c r="AL163" s="33" t="str">
        <f>PROPER(TRIM(raw_orders!M163))</f>
        <v>Standard Class</v>
      </c>
    </row>
    <row r="164" spans="1:38">
      <c r="A164" t="s">
        <v>896</v>
      </c>
      <c r="B164" s="10">
        <v>45360</v>
      </c>
      <c r="C164" s="10">
        <v>45365</v>
      </c>
      <c r="D164" t="s">
        <v>899</v>
      </c>
      <c r="E164" s="34" t="str">
        <f>PROPER(TRIM(raw_orders!E164))</f>
        <v>Neha Gupta</v>
      </c>
      <c r="F164" s="34" t="str">
        <f>PROPER(TRIM(raw_orders!F164))</f>
        <v>Small Business</v>
      </c>
      <c r="G164" s="34" t="str">
        <f>PROPER(TRIM(raw_orders!G164))</f>
        <v>West</v>
      </c>
      <c r="H164" s="34" t="str">
        <f>PROPER(TRIM(raw_orders!H164))</f>
        <v>Goa</v>
      </c>
      <c r="I164" s="34" t="str">
        <f>PROPER(TRIM(raw_orders!I164))</f>
        <v>Panaji</v>
      </c>
      <c r="J164" s="34" t="str">
        <f>PROPER(TRIM(raw_orders!J164))</f>
        <v>Furniture</v>
      </c>
      <c r="K164" s="34" t="str">
        <f>PROPER(TRIM(raw_orders!K164))</f>
        <v>Furnishings</v>
      </c>
      <c r="L164" t="s">
        <v>900</v>
      </c>
      <c r="M164" s="9" t="str">
        <f>PROPER(TRIM(raw_orders!M164))</f>
        <v>Second Class</v>
      </c>
      <c r="N164" s="11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s="9" t="str">
        <f>PROPER(TRIM(raw_orders!T164))</f>
        <v>Pending</v>
      </c>
      <c r="U164" s="9" t="str">
        <f>PROPER(TRIM(raw_orders!U164))</f>
        <v>Returned</v>
      </c>
      <c r="V164" s="11">
        <f t="shared" si="33"/>
        <v>5</v>
      </c>
      <c r="W164" s="11">
        <f t="shared" si="36"/>
        <v>0</v>
      </c>
      <c r="X164" s="11">
        <f t="shared" si="37"/>
        <v>35782.720000000001</v>
      </c>
      <c r="Y164" s="11">
        <f t="shared" si="38"/>
        <v>9358.3100000000013</v>
      </c>
      <c r="Z164" s="11">
        <f t="shared" si="39"/>
        <v>0.2615315437171909</v>
      </c>
      <c r="AA164" s="11" t="str">
        <f t="shared" si="40"/>
        <v>March</v>
      </c>
      <c r="AB164" s="11">
        <f t="shared" si="41"/>
        <v>2024</v>
      </c>
      <c r="AC164" s="11" t="str">
        <f t="shared" si="42"/>
        <v>Clean</v>
      </c>
      <c r="AD164" s="33" t="str">
        <f t="shared" si="34"/>
        <v>ORD-2024-101634536045365CUST-4830Neha GuptaSmall BusinessWestGoaPanajiFurnitureFurnishingsPro Furnishings 108Second Class84472.84035997.6226424.419358.31PendingReturned5</v>
      </c>
      <c r="AE164" s="56" t="str">
        <f t="shared" si="35"/>
        <v>OK</v>
      </c>
      <c r="AF164" s="33" t="str">
        <f t="shared" si="43"/>
        <v/>
      </c>
      <c r="AG164" s="33" t="str">
        <f t="shared" si="44"/>
        <v/>
      </c>
      <c r="AH164" s="55" t="str">
        <f t="shared" si="45"/>
        <v/>
      </c>
      <c r="AI164" s="53" t="str">
        <f t="shared" si="46"/>
        <v>Mismatch</v>
      </c>
      <c r="AJ164" s="53" t="str">
        <f t="shared" si="47"/>
        <v>Match</v>
      </c>
      <c r="AK164" s="33" t="str">
        <f>PROPER(TRIM(raw_orders!G164))</f>
        <v>West</v>
      </c>
      <c r="AL164" s="33" t="str">
        <f>PROPER(TRIM(raw_orders!M164))</f>
        <v>Second Class</v>
      </c>
    </row>
    <row r="165" spans="1:38">
      <c r="A165" t="s">
        <v>901</v>
      </c>
      <c r="B165" s="10">
        <v>45921</v>
      </c>
      <c r="C165" s="10">
        <v>45926</v>
      </c>
      <c r="D165" t="s">
        <v>903</v>
      </c>
      <c r="E165" s="34" t="str">
        <f>PROPER(TRIM(raw_orders!E165))</f>
        <v>Rohan Mehta</v>
      </c>
      <c r="F165" s="34" t="str">
        <f>PROPER(TRIM(raw_orders!F165))</f>
        <v>Home Office</v>
      </c>
      <c r="G165" s="34" t="str">
        <f>PROPER(TRIM(raw_orders!G165))</f>
        <v>West</v>
      </c>
      <c r="H165" s="34" t="str">
        <f>PROPER(TRIM(raw_orders!H165))</f>
        <v>Gujarat</v>
      </c>
      <c r="I165" s="34" t="str">
        <f>PROPER(TRIM(raw_orders!I165))</f>
        <v>Ahmedabad</v>
      </c>
      <c r="J165" s="34" t="str">
        <f>PROPER(TRIM(raw_orders!J165))</f>
        <v>Furniture</v>
      </c>
      <c r="K165" s="34" t="str">
        <f>PROPER(TRIM(raw_orders!K165))</f>
        <v>Tables</v>
      </c>
      <c r="L165" t="s">
        <v>904</v>
      </c>
      <c r="M165" s="9" t="s">
        <v>4153</v>
      </c>
      <c r="N165" s="11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s="9" t="str">
        <f>PROPER(TRIM(raw_orders!T165))</f>
        <v>Pending</v>
      </c>
      <c r="U165" s="9" t="str">
        <f>PROPER(TRIM(raw_orders!U165))</f>
        <v>Returned</v>
      </c>
      <c r="V165" s="11">
        <f t="shared" si="33"/>
        <v>5</v>
      </c>
      <c r="W165" s="11">
        <f t="shared" si="36"/>
        <v>0.1</v>
      </c>
      <c r="X165" s="11">
        <f t="shared" si="37"/>
        <v>15679.332</v>
      </c>
      <c r="Y165" s="11">
        <f t="shared" si="38"/>
        <v>3201.5120000000006</v>
      </c>
      <c r="Z165" s="11">
        <f t="shared" si="39"/>
        <v>0.20418675999717339</v>
      </c>
      <c r="AA165" s="11" t="str">
        <f t="shared" si="40"/>
        <v>September</v>
      </c>
      <c r="AB165" s="11">
        <f t="shared" si="41"/>
        <v>2025</v>
      </c>
      <c r="AC165" s="11" t="str">
        <f t="shared" si="42"/>
        <v>Warning</v>
      </c>
      <c r="AD165" s="33" t="str">
        <f t="shared" si="34"/>
        <v>ORD-2025-101644592145926CUST-2548Rohan MehtaHome OfficeWestGujaratAhmedabadFurnitureTablesElite Tables 389Unknown62903.580.115679.3312477.823201.51PendingReturned5</v>
      </c>
      <c r="AE165" s="56" t="str">
        <f t="shared" si="35"/>
        <v>OK</v>
      </c>
      <c r="AF165" s="33" t="str">
        <f t="shared" si="43"/>
        <v/>
      </c>
      <c r="AG165" s="33" t="str">
        <f t="shared" si="44"/>
        <v/>
      </c>
      <c r="AH165" s="55" t="str">
        <f t="shared" si="45"/>
        <v/>
      </c>
      <c r="AI165" s="53" t="str">
        <f t="shared" si="46"/>
        <v>Match</v>
      </c>
      <c r="AJ165" s="53" t="str">
        <f t="shared" si="47"/>
        <v>Match</v>
      </c>
      <c r="AK165" s="33" t="str">
        <f>PROPER(TRIM(raw_orders!G165))</f>
        <v>West</v>
      </c>
      <c r="AL165" s="33" t="str">
        <f>PROPER(TRIM(raw_orders!M165))</f>
        <v/>
      </c>
    </row>
    <row r="166" spans="1:38">
      <c r="A166" t="s">
        <v>905</v>
      </c>
      <c r="B166" s="10">
        <v>45909</v>
      </c>
      <c r="C166" s="10">
        <v>45914</v>
      </c>
      <c r="D166" t="s">
        <v>908</v>
      </c>
      <c r="E166" s="34" t="str">
        <f>PROPER(TRIM(raw_orders!E166))</f>
        <v>Rahul Verma</v>
      </c>
      <c r="F166" s="34" t="str">
        <f>PROPER(TRIM(raw_orders!F166))</f>
        <v>Small Business</v>
      </c>
      <c r="G166" s="34" t="str">
        <f>PROPER(TRIM(raw_orders!G166))</f>
        <v>East</v>
      </c>
      <c r="H166" s="34" t="str">
        <f>PROPER(TRIM(raw_orders!H166))</f>
        <v>West Bengal</v>
      </c>
      <c r="I166" s="34" t="str">
        <f>PROPER(TRIM(raw_orders!I166))</f>
        <v>Kolkata</v>
      </c>
      <c r="J166" s="34" t="str">
        <f>PROPER(TRIM(raw_orders!J166))</f>
        <v>Furniture</v>
      </c>
      <c r="K166" s="34" t="str">
        <f>PROPER(TRIM(raw_orders!K166))</f>
        <v>Bookcases</v>
      </c>
      <c r="L166" t="s">
        <v>909</v>
      </c>
      <c r="M166" s="9" t="str">
        <f>PROPER(TRIM(raw_orders!M166))</f>
        <v>Second Class</v>
      </c>
      <c r="N166" s="11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s="9" t="str">
        <f>PROPER(TRIM(raw_orders!T166))</f>
        <v>Paid</v>
      </c>
      <c r="U166" s="9" t="str">
        <f>PROPER(TRIM(raw_orders!U166))</f>
        <v>Completed</v>
      </c>
      <c r="V166" s="11">
        <f t="shared" si="33"/>
        <v>5</v>
      </c>
      <c r="W166" s="11">
        <f t="shared" si="36"/>
        <v>0.25</v>
      </c>
      <c r="X166" s="11">
        <f t="shared" si="37"/>
        <v>2365.8150000000001</v>
      </c>
      <c r="Y166" s="11">
        <f t="shared" si="38"/>
        <v>817.82500000000005</v>
      </c>
      <c r="Z166" s="11">
        <f t="shared" si="39"/>
        <v>0.34568425679945392</v>
      </c>
      <c r="AA166" s="11" t="str">
        <f t="shared" si="40"/>
        <v>September</v>
      </c>
      <c r="AB166" s="11">
        <f t="shared" si="41"/>
        <v>2025</v>
      </c>
      <c r="AC166" s="11" t="str">
        <f t="shared" si="42"/>
        <v>Clean</v>
      </c>
      <c r="AD166" s="33" t="str">
        <f t="shared" si="34"/>
        <v>ORD-2025-101654590945914CUST-3833Rahul VermaSmall BusinessEastWest BengalKolkataFurnitureBookcasesPro Bookcases 595Second Class13154.420.252365.821547.99817.83PaidCompleted5</v>
      </c>
      <c r="AE166" s="56" t="str">
        <f t="shared" si="35"/>
        <v>OK</v>
      </c>
      <c r="AF166" s="33" t="str">
        <f t="shared" si="43"/>
        <v/>
      </c>
      <c r="AG166" s="33" t="str">
        <f t="shared" si="44"/>
        <v/>
      </c>
      <c r="AH166" s="55" t="str">
        <f t="shared" si="45"/>
        <v/>
      </c>
      <c r="AI166" s="53" t="str">
        <f t="shared" si="46"/>
        <v>Match</v>
      </c>
      <c r="AJ166" s="53" t="str">
        <f t="shared" si="47"/>
        <v>Match</v>
      </c>
      <c r="AK166" s="33" t="str">
        <f>PROPER(TRIM(raw_orders!G166))</f>
        <v>East</v>
      </c>
      <c r="AL166" s="33" t="str">
        <f>PROPER(TRIM(raw_orders!M166))</f>
        <v>Second Class</v>
      </c>
    </row>
    <row r="167" spans="1:38">
      <c r="A167" t="s">
        <v>910</v>
      </c>
      <c r="B167" s="10">
        <v>45618</v>
      </c>
      <c r="C167" s="10">
        <v>45625</v>
      </c>
      <c r="D167" t="s">
        <v>913</v>
      </c>
      <c r="E167" s="34" t="str">
        <f>PROPER(TRIM(raw_orders!E167))</f>
        <v>Mira Das</v>
      </c>
      <c r="F167" s="34" t="str">
        <f>PROPER(TRIM(raw_orders!F167))</f>
        <v>Home Office</v>
      </c>
      <c r="G167" s="34" t="str">
        <f>PROPER(TRIM(raw_orders!G167))</f>
        <v>East</v>
      </c>
      <c r="H167" s="34" t="str">
        <f>PROPER(TRIM(raw_orders!H167))</f>
        <v>Bihar</v>
      </c>
      <c r="I167" s="34" t="str">
        <f>PROPER(TRIM(raw_orders!I167))</f>
        <v>Patna</v>
      </c>
      <c r="J167" s="34" t="str">
        <f>PROPER(TRIM(raw_orders!J167))</f>
        <v>Furniture</v>
      </c>
      <c r="K167" s="34" t="str">
        <f>PROPER(TRIM(raw_orders!K167))</f>
        <v>Chairs</v>
      </c>
      <c r="L167" t="s">
        <v>914</v>
      </c>
      <c r="M167" s="9" t="str">
        <f>PROPER(TRIM(raw_orders!M167))</f>
        <v>Standard Class</v>
      </c>
      <c r="N167" s="11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s="9" t="str">
        <f>PROPER(TRIM(raw_orders!T167))</f>
        <v>Paid</v>
      </c>
      <c r="U167" s="9" t="str">
        <f>PROPER(TRIM(raw_orders!U167))</f>
        <v>Completed</v>
      </c>
      <c r="V167" s="11">
        <f t="shared" si="33"/>
        <v>7</v>
      </c>
      <c r="W167" s="11">
        <f t="shared" si="36"/>
        <v>0.25</v>
      </c>
      <c r="X167" s="11">
        <f t="shared" si="37"/>
        <v>10268.969999999999</v>
      </c>
      <c r="Y167" s="11">
        <f t="shared" si="38"/>
        <v>3798.0499999999993</v>
      </c>
      <c r="Z167" s="11">
        <f t="shared" si="39"/>
        <v>0.36985695741637181</v>
      </c>
      <c r="AA167" s="11" t="str">
        <f t="shared" si="40"/>
        <v>November</v>
      </c>
      <c r="AB167" s="11">
        <f t="shared" si="41"/>
        <v>2024</v>
      </c>
      <c r="AC167" s="11" t="str">
        <f t="shared" si="42"/>
        <v>Clean</v>
      </c>
      <c r="AD167" s="33" t="str">
        <f t="shared" si="34"/>
        <v>ORD-2024-101664561845625CUST-4598Mira DasHome OfficeEastBiharPatnaFurnitureChairsMax Chairs 148Standard Class43422.990.2510268.976470.923798.05PaidCompleted7</v>
      </c>
      <c r="AE167" s="56" t="str">
        <f t="shared" si="35"/>
        <v>OK</v>
      </c>
      <c r="AF167" s="33" t="str">
        <f t="shared" si="43"/>
        <v/>
      </c>
      <c r="AG167" s="33" t="str">
        <f t="shared" si="44"/>
        <v/>
      </c>
      <c r="AH167" s="55" t="str">
        <f t="shared" si="45"/>
        <v/>
      </c>
      <c r="AI167" s="53" t="str">
        <f t="shared" si="46"/>
        <v>Match</v>
      </c>
      <c r="AJ167" s="53" t="str">
        <f t="shared" si="47"/>
        <v>Match</v>
      </c>
      <c r="AK167" s="33" t="str">
        <f>PROPER(TRIM(raw_orders!G167))</f>
        <v>East</v>
      </c>
      <c r="AL167" s="33" t="str">
        <f>PROPER(TRIM(raw_orders!M167))</f>
        <v>Standard Class</v>
      </c>
    </row>
    <row r="168" spans="1:38">
      <c r="A168" t="s">
        <v>915</v>
      </c>
      <c r="B168" s="10">
        <v>45708</v>
      </c>
      <c r="C168" s="10">
        <v>45714</v>
      </c>
      <c r="D168" t="s">
        <v>917</v>
      </c>
      <c r="E168" s="34" t="str">
        <f>PROPER(TRIM(raw_orders!E168))</f>
        <v>Karan Malhotra</v>
      </c>
      <c r="F168" s="34" t="str">
        <f>PROPER(TRIM(raw_orders!F168))</f>
        <v>Small Business</v>
      </c>
      <c r="G168" s="34" t="str">
        <f>PROPER(TRIM(raw_orders!G168))</f>
        <v>West</v>
      </c>
      <c r="H168" s="34" t="str">
        <f>PROPER(TRIM(raw_orders!H168))</f>
        <v>Gujarat</v>
      </c>
      <c r="I168" s="34" t="str">
        <f>PROPER(TRIM(raw_orders!I168))</f>
        <v>Ahmedabad</v>
      </c>
      <c r="J168" s="34" t="str">
        <f>PROPER(TRIM(raw_orders!J168))</f>
        <v>Office Supplies</v>
      </c>
      <c r="K168" s="34" t="str">
        <f>PROPER(TRIM(raw_orders!K168))</f>
        <v>Labels</v>
      </c>
      <c r="L168" t="s">
        <v>919</v>
      </c>
      <c r="M168" s="9" t="str">
        <f>PROPER(TRIM(raw_orders!M168))</f>
        <v>First Class</v>
      </c>
      <c r="N168" s="11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s="9" t="str">
        <f>PROPER(TRIM(raw_orders!T168))</f>
        <v>Paid</v>
      </c>
      <c r="U168" s="9" t="str">
        <f>PROPER(TRIM(raw_orders!U168))</f>
        <v>Completed</v>
      </c>
      <c r="V168" s="11">
        <f t="shared" si="33"/>
        <v>6</v>
      </c>
      <c r="W168" s="11">
        <f t="shared" si="36"/>
        <v>0.2</v>
      </c>
      <c r="X168" s="11">
        <f t="shared" si="37"/>
        <v>2046.28</v>
      </c>
      <c r="Y168" s="11">
        <f t="shared" si="38"/>
        <v>596.74</v>
      </c>
      <c r="Z168" s="11">
        <f t="shared" si="39"/>
        <v>0.29162186992982386</v>
      </c>
      <c r="AA168" s="11" t="str">
        <f t="shared" si="40"/>
        <v>February</v>
      </c>
      <c r="AB168" s="11">
        <f t="shared" si="41"/>
        <v>2025</v>
      </c>
      <c r="AC168" s="11" t="str">
        <f t="shared" si="42"/>
        <v>Clean</v>
      </c>
      <c r="AD168" s="33" t="str">
        <f t="shared" si="34"/>
        <v>ORD-2025-101674570845714CUST-7215Karan MalhotraSmall BusinessWestGujaratAhmedabadOffice SuppliesLabelsBasic Labels 671First Class12557.850.22046.281449.54596.74PaidCompleted6</v>
      </c>
      <c r="AE168" s="56" t="str">
        <f t="shared" si="35"/>
        <v>OK</v>
      </c>
      <c r="AF168" s="33" t="str">
        <f t="shared" si="43"/>
        <v/>
      </c>
      <c r="AG168" s="33" t="str">
        <f t="shared" si="44"/>
        <v/>
      </c>
      <c r="AH168" s="55" t="str">
        <f t="shared" si="45"/>
        <v/>
      </c>
      <c r="AI168" s="53" t="str">
        <f t="shared" si="46"/>
        <v>Match</v>
      </c>
      <c r="AJ168" s="53" t="str">
        <f t="shared" si="47"/>
        <v>Match</v>
      </c>
      <c r="AK168" s="33" t="str">
        <f>PROPER(TRIM(raw_orders!G168))</f>
        <v>West</v>
      </c>
      <c r="AL168" s="33" t="str">
        <f>PROPER(TRIM(raw_orders!M168))</f>
        <v>First Class</v>
      </c>
    </row>
    <row r="169" spans="1:38">
      <c r="A169" t="s">
        <v>920</v>
      </c>
      <c r="B169" s="10">
        <v>45887</v>
      </c>
      <c r="C169" s="10">
        <v>45887</v>
      </c>
      <c r="D169" t="s">
        <v>923</v>
      </c>
      <c r="E169" s="34" t="str">
        <f>PROPER(TRIM(raw_orders!E169))</f>
        <v>Arjun Bose</v>
      </c>
      <c r="F169" s="34" t="str">
        <f>PROPER(TRIM(raw_orders!F169))</f>
        <v>Home Office</v>
      </c>
      <c r="G169" s="34" t="str">
        <f>PROPER(TRIM(raw_orders!G169))</f>
        <v>South</v>
      </c>
      <c r="H169" s="34" t="str">
        <f>PROPER(TRIM(raw_orders!H169))</f>
        <v>Karnataka</v>
      </c>
      <c r="I169" s="34" t="str">
        <f>PROPER(TRIM(raw_orders!I169))</f>
        <v>Bengaluru</v>
      </c>
      <c r="J169" s="34" t="str">
        <f>PROPER(TRIM(raw_orders!J169))</f>
        <v>Office Supplies</v>
      </c>
      <c r="K169" s="34" t="str">
        <f>PROPER(TRIM(raw_orders!K169))</f>
        <v>Storage</v>
      </c>
      <c r="L169" t="s">
        <v>924</v>
      </c>
      <c r="M169" s="9" t="str">
        <f>PROPER(TRIM(raw_orders!M169))</f>
        <v>First Class</v>
      </c>
      <c r="N169" s="11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s="9" t="str">
        <f>PROPER(TRIM(raw_orders!T169))</f>
        <v>Paid</v>
      </c>
      <c r="U169" s="9" t="str">
        <f>PROPER(TRIM(raw_orders!U169))</f>
        <v>Returned</v>
      </c>
      <c r="V169" s="11">
        <f t="shared" si="33"/>
        <v>0</v>
      </c>
      <c r="W169" s="11">
        <f t="shared" si="36"/>
        <v>0.15</v>
      </c>
      <c r="X169" s="11">
        <f t="shared" si="37"/>
        <v>23186.6145</v>
      </c>
      <c r="Y169" s="11">
        <f t="shared" si="38"/>
        <v>5280.0744999999988</v>
      </c>
      <c r="Z169" s="11">
        <f t="shared" si="39"/>
        <v>0.22772080417345961</v>
      </c>
      <c r="AA169" s="11" t="str">
        <f t="shared" si="40"/>
        <v>August</v>
      </c>
      <c r="AB169" s="11">
        <f t="shared" si="41"/>
        <v>2025</v>
      </c>
      <c r="AC169" s="11" t="str">
        <f t="shared" si="42"/>
        <v>Clean</v>
      </c>
      <c r="AD169" s="33" t="str">
        <f t="shared" si="34"/>
        <v>ORD-2025-101684588745887CUST-7770Arjun BoseHome OfficeSouthKarnatakaBengaluruOffice SuppliesStorageElite Storage 628First Class93030.930.1523186.6117906.545280.07PaidReturned0</v>
      </c>
      <c r="AE169" s="56" t="str">
        <f t="shared" si="35"/>
        <v>OK</v>
      </c>
      <c r="AF169" s="33" t="str">
        <f t="shared" si="43"/>
        <v/>
      </c>
      <c r="AG169" s="33" t="str">
        <f t="shared" si="44"/>
        <v/>
      </c>
      <c r="AH169" s="55" t="str">
        <f>IF(V169&lt;0,"Invalid Shipping Record","")</f>
        <v/>
      </c>
      <c r="AI169" s="53" t="str">
        <f t="shared" si="46"/>
        <v>Match</v>
      </c>
      <c r="AJ169" s="53" t="str">
        <f t="shared" si="47"/>
        <v>Match</v>
      </c>
      <c r="AK169" s="33" t="str">
        <f>PROPER(TRIM(raw_orders!G169))</f>
        <v>South</v>
      </c>
      <c r="AL169" s="33" t="str">
        <f>PROPER(TRIM(raw_orders!M169))</f>
        <v>First Class</v>
      </c>
    </row>
    <row r="170" spans="1:38">
      <c r="A170" t="s">
        <v>925</v>
      </c>
      <c r="B170" s="10">
        <v>45677</v>
      </c>
      <c r="C170" s="10">
        <v>45680</v>
      </c>
      <c r="D170" t="s">
        <v>927</v>
      </c>
      <c r="E170" s="34" t="str">
        <f>PROPER(TRIM(raw_orders!E170))</f>
        <v>Kabir Singh</v>
      </c>
      <c r="F170" s="34" t="str">
        <f>PROPER(TRIM(raw_orders!F170))</f>
        <v>Consumer</v>
      </c>
      <c r="G170" s="34" t="str">
        <f>PROPER(TRIM(raw_orders!G170))</f>
        <v>West</v>
      </c>
      <c r="H170" s="34" t="str">
        <f>PROPER(TRIM(raw_orders!H170))</f>
        <v>Maharashtra</v>
      </c>
      <c r="I170" s="34" t="str">
        <f>PROPER(TRIM(raw_orders!I170))</f>
        <v>Mumbai</v>
      </c>
      <c r="J170" s="34" t="str">
        <f>PROPER(TRIM(raw_orders!J170))</f>
        <v>Technology</v>
      </c>
      <c r="K170" s="34" t="str">
        <f>PROPER(TRIM(raw_orders!K170))</f>
        <v>Accessories</v>
      </c>
      <c r="L170" t="s">
        <v>928</v>
      </c>
      <c r="M170" s="9" t="str">
        <f>PROPER(TRIM(raw_orders!M170))</f>
        <v>Same Day</v>
      </c>
      <c r="N170" s="11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s="9" t="str">
        <f>PROPER(TRIM(raw_orders!T170))</f>
        <v>Paid</v>
      </c>
      <c r="U170" s="9" t="str">
        <f>PROPER(TRIM(raw_orders!U170))</f>
        <v>Cancelled</v>
      </c>
      <c r="V170" s="11">
        <f t="shared" si="33"/>
        <v>3</v>
      </c>
      <c r="W170" s="11">
        <f t="shared" si="36"/>
        <v>0.2</v>
      </c>
      <c r="X170" s="11">
        <f t="shared" si="37"/>
        <v>2557.08</v>
      </c>
      <c r="Y170" s="11">
        <f t="shared" si="38"/>
        <v>531.38999999999987</v>
      </c>
      <c r="Z170" s="11">
        <f t="shared" si="39"/>
        <v>0.2078112534609789</v>
      </c>
      <c r="AA170" s="11" t="str">
        <f t="shared" si="40"/>
        <v>January</v>
      </c>
      <c r="AB170" s="11">
        <f t="shared" si="41"/>
        <v>2025</v>
      </c>
      <c r="AC170" s="11" t="str">
        <f t="shared" si="42"/>
        <v>Clean</v>
      </c>
      <c r="AD170" s="33" t="str">
        <f t="shared" si="34"/>
        <v>ORD-2025-101694567745680CUST-9756Kabir SinghConsumerWestMaharashtraMumbaiTechnologyAccessoriesEco Accessories 590Same Day5639.270.22557.082025.69531.39PaidCancelled3</v>
      </c>
      <c r="AE170" s="56" t="str">
        <f t="shared" si="35"/>
        <v>OK</v>
      </c>
      <c r="AF170" s="33" t="str">
        <f t="shared" si="43"/>
        <v/>
      </c>
      <c r="AG170" s="33" t="str">
        <f t="shared" si="44"/>
        <v/>
      </c>
      <c r="AH170" s="55" t="str">
        <f t="shared" si="45"/>
        <v/>
      </c>
      <c r="AI170" s="53" t="str">
        <f t="shared" si="46"/>
        <v>Match</v>
      </c>
      <c r="AJ170" s="53" t="str">
        <f t="shared" si="47"/>
        <v>Match</v>
      </c>
      <c r="AK170" s="33" t="str">
        <f>PROPER(TRIM(raw_orders!G170))</f>
        <v>West</v>
      </c>
      <c r="AL170" s="33" t="str">
        <f>PROPER(TRIM(raw_orders!M170))</f>
        <v>Same Day</v>
      </c>
    </row>
    <row r="171" spans="1:38">
      <c r="A171" t="s">
        <v>929</v>
      </c>
      <c r="B171" s="10">
        <v>45913</v>
      </c>
      <c r="C171" s="10">
        <v>45913</v>
      </c>
      <c r="D171" t="s">
        <v>932</v>
      </c>
      <c r="E171" s="34" t="str">
        <f>PROPER(TRIM(raw_orders!E171))</f>
        <v>Diya Patel</v>
      </c>
      <c r="F171" s="34" t="str">
        <f>PROPER(TRIM(raw_orders!F171))</f>
        <v>Consumer</v>
      </c>
      <c r="G171" s="34" t="str">
        <f>PROPER(TRIM(raw_orders!G171))</f>
        <v>East</v>
      </c>
      <c r="H171" s="34" t="str">
        <f>PROPER(TRIM(raw_orders!H171))</f>
        <v>Assam</v>
      </c>
      <c r="I171" s="34" t="str">
        <f>PROPER(TRIM(raw_orders!I171))</f>
        <v>Guwahati</v>
      </c>
      <c r="J171" s="34" t="str">
        <f>PROPER(TRIM(raw_orders!J171))</f>
        <v>Office Supplies</v>
      </c>
      <c r="K171" s="34" t="str">
        <f>PROPER(TRIM(raw_orders!K171))</f>
        <v>Art</v>
      </c>
      <c r="L171" t="s">
        <v>933</v>
      </c>
      <c r="M171" s="9" t="str">
        <f>PROPER(TRIM(raw_orders!M171))</f>
        <v>Standard Class</v>
      </c>
      <c r="N171" s="1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s="9" t="str">
        <f>PROPER(TRIM(raw_orders!T171))</f>
        <v>Pending</v>
      </c>
      <c r="U171" s="9" t="str">
        <f>PROPER(TRIM(raw_orders!U171))</f>
        <v>Returned</v>
      </c>
      <c r="V171" s="11">
        <f t="shared" si="33"/>
        <v>0</v>
      </c>
      <c r="W171" s="11">
        <f t="shared" si="36"/>
        <v>0.05</v>
      </c>
      <c r="X171" s="11">
        <f t="shared" si="37"/>
        <v>5577.6399999999994</v>
      </c>
      <c r="Y171" s="11">
        <f t="shared" si="38"/>
        <v>2036.3499999999995</v>
      </c>
      <c r="Z171" s="11">
        <f t="shared" si="39"/>
        <v>0.36509168752375548</v>
      </c>
      <c r="AA171" s="11" t="str">
        <f t="shared" si="40"/>
        <v>September</v>
      </c>
      <c r="AB171" s="11">
        <f t="shared" si="41"/>
        <v>2025</v>
      </c>
      <c r="AC171" s="11" t="str">
        <f t="shared" si="42"/>
        <v>Clean</v>
      </c>
      <c r="AD171" s="33" t="str">
        <f t="shared" si="34"/>
        <v>ORD-2025-101704591345913CUST-2261Diya PatelConsumerEastAssamGuwahatiOffice SuppliesArtPro Art 734Standard Class8733.90.055577.643541.292036.35PendingReturned0</v>
      </c>
      <c r="AE171" s="56" t="str">
        <f t="shared" si="35"/>
        <v>OK</v>
      </c>
      <c r="AF171" s="33" t="str">
        <f t="shared" si="43"/>
        <v/>
      </c>
      <c r="AG171" s="33" t="str">
        <f t="shared" si="44"/>
        <v/>
      </c>
      <c r="AH171" s="55" t="str">
        <f>IF(V171&lt;0,"Invalid Shipping Record","")</f>
        <v/>
      </c>
      <c r="AI171" s="53" t="str">
        <f t="shared" si="46"/>
        <v>Match</v>
      </c>
      <c r="AJ171" s="53" t="str">
        <f t="shared" si="47"/>
        <v>Match</v>
      </c>
      <c r="AK171" s="33" t="str">
        <f>PROPER(TRIM(raw_orders!G171))</f>
        <v>East</v>
      </c>
      <c r="AL171" s="33" t="str">
        <f>PROPER(TRIM(raw_orders!M171))</f>
        <v>Standard Class</v>
      </c>
    </row>
    <row r="172" spans="1:38" ht="27.6">
      <c r="A172" t="s">
        <v>934</v>
      </c>
      <c r="B172" s="10">
        <v>45847</v>
      </c>
      <c r="C172" s="10">
        <v>45915</v>
      </c>
      <c r="D172" t="s">
        <v>936</v>
      </c>
      <c r="E172" s="34" t="str">
        <f>PROPER(TRIM(raw_orders!E172))</f>
        <v>Rohan Mehta</v>
      </c>
      <c r="F172" s="34" t="str">
        <f>PROPER(TRIM(raw_orders!F172))</f>
        <v>Corporate</v>
      </c>
      <c r="G172" s="34" t="str">
        <f>PROPER(TRIM(raw_orders!G172))</f>
        <v>East</v>
      </c>
      <c r="H172" s="34" t="str">
        <f>PROPER(TRIM(raw_orders!H172))</f>
        <v>Bihar</v>
      </c>
      <c r="I172" s="34" t="str">
        <f>PROPER(TRIM(raw_orders!I172))</f>
        <v>Patna</v>
      </c>
      <c r="J172" s="34" t="str">
        <f>PROPER(TRIM(raw_orders!J172))</f>
        <v>Technology</v>
      </c>
      <c r="K172" s="34" t="str">
        <f>PROPER(TRIM(raw_orders!K172))</f>
        <v>Copiers</v>
      </c>
      <c r="L172" t="s">
        <v>937</v>
      </c>
      <c r="M172" s="9" t="str">
        <f>PROPER(TRIM(raw_orders!M172))</f>
        <v>Standard Class</v>
      </c>
      <c r="N172" s="11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s="9" t="str">
        <f>PROPER(TRIM(raw_orders!T172))</f>
        <v>Paid</v>
      </c>
      <c r="U172" s="9" t="str">
        <f>PROPER(TRIM(raw_orders!U172))</f>
        <v>Completed</v>
      </c>
      <c r="V172" s="11">
        <f t="shared" si="33"/>
        <v>68</v>
      </c>
      <c r="W172" s="11">
        <f t="shared" si="36"/>
        <v>0</v>
      </c>
      <c r="X172" s="11">
        <f t="shared" si="37"/>
        <v>5133.96</v>
      </c>
      <c r="Y172" s="11">
        <f t="shared" si="38"/>
        <v>1203.96</v>
      </c>
      <c r="Z172" s="11">
        <f t="shared" si="39"/>
        <v>0.23450903396208775</v>
      </c>
      <c r="AA172" s="11" t="str">
        <f t="shared" si="40"/>
        <v>July</v>
      </c>
      <c r="AB172" s="11">
        <f t="shared" si="41"/>
        <v>2025</v>
      </c>
      <c r="AC172" s="11" t="str">
        <f t="shared" si="42"/>
        <v>Invalid</v>
      </c>
      <c r="AD172" s="33" t="str">
        <f t="shared" si="34"/>
        <v>ORD-2025-101714584745915CUST-3734Rohan MehtaCorporateEastBiharPatnaTechnologyCopiersEco Copiers 102Standard Class31711.3205133.9639301203.96PaidCompleted68</v>
      </c>
      <c r="AE172" s="56" t="str">
        <f t="shared" si="35"/>
        <v>Review Required</v>
      </c>
      <c r="AF172" s="33" t="str">
        <f t="shared" si="43"/>
        <v/>
      </c>
      <c r="AG172" s="33" t="str">
        <f t="shared" si="44"/>
        <v/>
      </c>
      <c r="AH172" s="55" t="str">
        <f t="shared" si="45"/>
        <v/>
      </c>
      <c r="AI172" s="53" t="str">
        <f t="shared" si="46"/>
        <v>Match</v>
      </c>
      <c r="AJ172" s="53" t="str">
        <f t="shared" si="47"/>
        <v>Match</v>
      </c>
      <c r="AK172" s="33" t="str">
        <f>PROPER(TRIM(raw_orders!G172))</f>
        <v>East</v>
      </c>
      <c r="AL172" s="33" t="str">
        <f>PROPER(TRIM(raw_orders!M172))</f>
        <v>Standard Class</v>
      </c>
    </row>
    <row r="173" spans="1:38">
      <c r="A173" t="s">
        <v>938</v>
      </c>
      <c r="B173" s="10">
        <v>45711</v>
      </c>
      <c r="C173" s="10">
        <v>45713</v>
      </c>
      <c r="D173" t="s">
        <v>940</v>
      </c>
      <c r="E173" s="34" t="str">
        <f>PROPER(TRIM(raw_orders!E173))</f>
        <v>Karan Malhotra</v>
      </c>
      <c r="F173" s="34" t="str">
        <f>PROPER(TRIM(raw_orders!F173))</f>
        <v>Corporate</v>
      </c>
      <c r="G173" s="34" t="str">
        <f>PROPER(TRIM(raw_orders!G173))</f>
        <v>East</v>
      </c>
      <c r="H173" s="34" t="str">
        <f>PROPER(TRIM(raw_orders!H173))</f>
        <v>Bihar</v>
      </c>
      <c r="I173" s="34" t="str">
        <f>PROPER(TRIM(raw_orders!I173))</f>
        <v>Patna</v>
      </c>
      <c r="J173" s="34" t="str">
        <f>PROPER(TRIM(raw_orders!J173))</f>
        <v>Office Supplies</v>
      </c>
      <c r="K173" s="34" t="str">
        <f>PROPER(TRIM(raw_orders!K173))</f>
        <v>Labels</v>
      </c>
      <c r="L173" t="s">
        <v>941</v>
      </c>
      <c r="M173" s="9" t="str">
        <f>PROPER(TRIM(raw_orders!M173))</f>
        <v>Same Day</v>
      </c>
      <c r="N173" s="11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s="9" t="str">
        <f>PROPER(TRIM(raw_orders!T173))</f>
        <v>Paid</v>
      </c>
      <c r="U173" s="9" t="str">
        <f>PROPER(TRIM(raw_orders!U173))</f>
        <v>Completed</v>
      </c>
      <c r="V173" s="11">
        <f t="shared" si="33"/>
        <v>2</v>
      </c>
      <c r="W173" s="11">
        <f t="shared" si="36"/>
        <v>0.25</v>
      </c>
      <c r="X173" s="11">
        <f t="shared" si="37"/>
        <v>15923.512500000001</v>
      </c>
      <c r="Y173" s="11">
        <f t="shared" si="38"/>
        <v>4631.7125000000015</v>
      </c>
      <c r="Z173" s="11">
        <f t="shared" si="39"/>
        <v>0.29087253832971849</v>
      </c>
      <c r="AA173" s="11" t="str">
        <f t="shared" si="40"/>
        <v>February</v>
      </c>
      <c r="AB173" s="11">
        <f t="shared" si="41"/>
        <v>2025</v>
      </c>
      <c r="AC173" s="11" t="str">
        <f t="shared" si="42"/>
        <v>Clean</v>
      </c>
      <c r="AD173" s="33" t="str">
        <f t="shared" si="34"/>
        <v>ORD-2025-101724571145713CUST-3436Karan MalhotraCorporateEastBiharPatnaOffice SuppliesLabelsBasic Labels 876Same Day54246.270.2515923.5111291.84631.71PaidCompleted2</v>
      </c>
      <c r="AE173" s="56" t="str">
        <f t="shared" si="35"/>
        <v>OK</v>
      </c>
      <c r="AF173" s="33" t="str">
        <f t="shared" si="43"/>
        <v/>
      </c>
      <c r="AG173" s="33" t="str">
        <f t="shared" si="44"/>
        <v/>
      </c>
      <c r="AH173" s="55" t="str">
        <f t="shared" si="45"/>
        <v/>
      </c>
      <c r="AI173" s="53" t="str">
        <f t="shared" si="46"/>
        <v>Match</v>
      </c>
      <c r="AJ173" s="53" t="str">
        <f t="shared" si="47"/>
        <v>Match</v>
      </c>
      <c r="AK173" s="33" t="str">
        <f>PROPER(TRIM(raw_orders!G173))</f>
        <v>East</v>
      </c>
      <c r="AL173" s="33" t="str">
        <f>PROPER(TRIM(raw_orders!M173))</f>
        <v>Same Day</v>
      </c>
    </row>
    <row r="174" spans="1:38">
      <c r="A174" t="s">
        <v>942</v>
      </c>
      <c r="B174" s="10">
        <v>45696</v>
      </c>
      <c r="C174" s="10">
        <v>45938</v>
      </c>
      <c r="D174" t="s">
        <v>945</v>
      </c>
      <c r="E174" s="34" t="str">
        <f>PROPER(TRIM(raw_orders!E174))</f>
        <v>Karan Malhotra</v>
      </c>
      <c r="F174" s="34" t="str">
        <f>PROPER(TRIM(raw_orders!F174))</f>
        <v>Corporate</v>
      </c>
      <c r="G174" s="34" t="str">
        <f>PROPER(TRIM(raw_orders!G174))</f>
        <v>North</v>
      </c>
      <c r="H174" s="34" t="str">
        <f>PROPER(TRIM(raw_orders!H174))</f>
        <v>Delhi</v>
      </c>
      <c r="I174" s="34" t="str">
        <f>PROPER(TRIM(raw_orders!I174))</f>
        <v>New Delhi</v>
      </c>
      <c r="J174" s="34" t="str">
        <f>PROPER(TRIM(raw_orders!J174))</f>
        <v>Furniture</v>
      </c>
      <c r="K174" s="34" t="str">
        <f>PROPER(TRIM(raw_orders!K174))</f>
        <v>Furnishings</v>
      </c>
      <c r="L174" t="s">
        <v>946</v>
      </c>
      <c r="M174" s="9" t="str">
        <f>PROPER(TRIM(raw_orders!M174))</f>
        <v>Same Day</v>
      </c>
      <c r="N174" s="11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s="9" t="str">
        <f>PROPER(TRIM(raw_orders!T174))</f>
        <v>Refunded</v>
      </c>
      <c r="U174" s="9" t="str">
        <f>PROPER(TRIM(raw_orders!U174))</f>
        <v>Returned</v>
      </c>
      <c r="V174" s="11">
        <f t="shared" si="33"/>
        <v>242</v>
      </c>
      <c r="W174" s="11">
        <f t="shared" si="36"/>
        <v>0.1</v>
      </c>
      <c r="X174" s="11">
        <f t="shared" si="37"/>
        <v>23997.221999999998</v>
      </c>
      <c r="Y174" s="11">
        <f t="shared" si="38"/>
        <v>7862.5919999999987</v>
      </c>
      <c r="Z174" s="11">
        <f t="shared" si="39"/>
        <v>0.32764592501582057</v>
      </c>
      <c r="AA174" s="11" t="str">
        <f t="shared" si="40"/>
        <v>February</v>
      </c>
      <c r="AB174" s="11">
        <f t="shared" si="41"/>
        <v>2025</v>
      </c>
      <c r="AC174" s="11" t="str">
        <f t="shared" si="42"/>
        <v>Clean</v>
      </c>
      <c r="AD174" s="33" t="str">
        <f t="shared" si="34"/>
        <v>ORD-2025-101734569645938CUST-4845Karan MalhotraCorporateNorthDelhiNew DelhiFurnitureFurnishingsPrime Furnishings 381Same Day92962.620.123997.2216134.637862.59RefundedReturned242</v>
      </c>
      <c r="AE174" s="56" t="str">
        <f t="shared" si="35"/>
        <v>OK</v>
      </c>
      <c r="AF174" s="33" t="str">
        <f t="shared" si="43"/>
        <v/>
      </c>
      <c r="AG174" s="33" t="str">
        <f t="shared" si="44"/>
        <v/>
      </c>
      <c r="AH174" s="55" t="str">
        <f t="shared" si="45"/>
        <v/>
      </c>
      <c r="AI174" s="53" t="str">
        <f t="shared" si="46"/>
        <v>Match</v>
      </c>
      <c r="AJ174" s="53" t="str">
        <f t="shared" si="47"/>
        <v>Match</v>
      </c>
      <c r="AK174" s="33" t="str">
        <f>PROPER(TRIM(raw_orders!G174))</f>
        <v>North</v>
      </c>
      <c r="AL174" s="33" t="str">
        <f>PROPER(TRIM(raw_orders!M174))</f>
        <v>Same Day</v>
      </c>
    </row>
    <row r="175" spans="1:38">
      <c r="A175" t="s">
        <v>947</v>
      </c>
      <c r="B175" s="10">
        <v>45327</v>
      </c>
      <c r="C175" s="10">
        <v>45420</v>
      </c>
      <c r="D175" t="s">
        <v>950</v>
      </c>
      <c r="E175" s="34" t="str">
        <f>PROPER(TRIM(raw_orders!E175))</f>
        <v>Priya Menon</v>
      </c>
      <c r="F175" s="34" t="str">
        <f>PROPER(TRIM(raw_orders!F175))</f>
        <v>Home Office</v>
      </c>
      <c r="G175" s="34" t="str">
        <f>PROPER(TRIM(raw_orders!G175))</f>
        <v>North</v>
      </c>
      <c r="H175" s="34" t="str">
        <f>PROPER(TRIM(raw_orders!H175))</f>
        <v>Punjab</v>
      </c>
      <c r="I175" s="34" t="str">
        <f>PROPER(TRIM(raw_orders!I175))</f>
        <v>Ludhiana</v>
      </c>
      <c r="J175" s="34" t="str">
        <f>PROPER(TRIM(raw_orders!J175))</f>
        <v>Technology</v>
      </c>
      <c r="K175" s="34" t="str">
        <f>PROPER(TRIM(raw_orders!K175))</f>
        <v>Copiers</v>
      </c>
      <c r="L175" t="s">
        <v>952</v>
      </c>
      <c r="M175" s="9" t="str">
        <f>PROPER(TRIM(raw_orders!M175))</f>
        <v>Second Class</v>
      </c>
      <c r="N175" s="11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s="9" t="str">
        <f>PROPER(TRIM(raw_orders!T175))</f>
        <v>Paid</v>
      </c>
      <c r="U175" s="9" t="str">
        <f>PROPER(TRIM(raw_orders!U175))</f>
        <v>Completed</v>
      </c>
      <c r="V175" s="11">
        <f t="shared" si="33"/>
        <v>93</v>
      </c>
      <c r="W175" s="11">
        <f t="shared" si="36"/>
        <v>0.25</v>
      </c>
      <c r="X175" s="11">
        <f t="shared" si="37"/>
        <v>1734.1875</v>
      </c>
      <c r="Y175" s="11">
        <f t="shared" si="38"/>
        <v>348.11750000000006</v>
      </c>
      <c r="Z175" s="11">
        <f t="shared" si="39"/>
        <v>0.20073809781237614</v>
      </c>
      <c r="AA175" s="11" t="str">
        <f t="shared" si="40"/>
        <v>February</v>
      </c>
      <c r="AB175" s="11">
        <f t="shared" si="41"/>
        <v>2024</v>
      </c>
      <c r="AC175" s="11" t="str">
        <f t="shared" si="42"/>
        <v>Clean</v>
      </c>
      <c r="AD175" s="33" t="str">
        <f t="shared" si="34"/>
        <v>ORD-2024-101744532745420CUST-6153Priya MenonHome OfficeNorthPunjabLudhianaTechnologyCopiersPrime Copiers 440Second Class12312.250.251734.191386.07348.12PaidCompleted93</v>
      </c>
      <c r="AE175" s="56" t="str">
        <f t="shared" si="35"/>
        <v>OK</v>
      </c>
      <c r="AF175" s="33" t="str">
        <f t="shared" si="43"/>
        <v/>
      </c>
      <c r="AG175" s="33" t="str">
        <f t="shared" si="44"/>
        <v/>
      </c>
      <c r="AH175" s="55" t="str">
        <f t="shared" si="45"/>
        <v/>
      </c>
      <c r="AI175" s="53" t="str">
        <f t="shared" si="46"/>
        <v>Match</v>
      </c>
      <c r="AJ175" s="53" t="str">
        <f t="shared" si="47"/>
        <v>Match</v>
      </c>
      <c r="AK175" s="33" t="str">
        <f>PROPER(TRIM(raw_orders!G175))</f>
        <v>North</v>
      </c>
      <c r="AL175" s="33" t="str">
        <f>PROPER(TRIM(raw_orders!M175))</f>
        <v>Second Class</v>
      </c>
    </row>
    <row r="176" spans="1:38" ht="41.4">
      <c r="A176" t="s">
        <v>953</v>
      </c>
      <c r="B176" s="10">
        <v>45928</v>
      </c>
      <c r="C176" s="10">
        <v>45757</v>
      </c>
      <c r="D176" t="s">
        <v>956</v>
      </c>
      <c r="E176" s="34" t="str">
        <f>PROPER(TRIM(raw_orders!E176))</f>
        <v>Karan Malhotra</v>
      </c>
      <c r="F176" s="34" t="str">
        <f>PROPER(TRIM(raw_orders!F176))</f>
        <v>Small Business</v>
      </c>
      <c r="G176" s="34" t="str">
        <f>PROPER(TRIM(raw_orders!G176))</f>
        <v>South</v>
      </c>
      <c r="H176" s="34" t="str">
        <f>PROPER(TRIM(raw_orders!H176))</f>
        <v>Karnataka</v>
      </c>
      <c r="I176" s="34" t="str">
        <f>PROPER(TRIM(raw_orders!I176))</f>
        <v>Bengaluru</v>
      </c>
      <c r="J176" s="34" t="str">
        <f>PROPER(TRIM(raw_orders!J176))</f>
        <v>Furniture</v>
      </c>
      <c r="K176" s="34" t="str">
        <f>PROPER(TRIM(raw_orders!K176))</f>
        <v>Bookcases</v>
      </c>
      <c r="L176" t="s">
        <v>957</v>
      </c>
      <c r="M176" s="9" t="str">
        <f>PROPER(TRIM(raw_orders!M176))</f>
        <v>First Class</v>
      </c>
      <c r="N176" s="11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s="9" t="str">
        <f>PROPER(TRIM(raw_orders!T176))</f>
        <v>Pending</v>
      </c>
      <c r="U176" s="9" t="str">
        <f>PROPER(TRIM(raw_orders!U176))</f>
        <v>Returned</v>
      </c>
      <c r="V176" s="11">
        <f t="shared" si="33"/>
        <v>-171</v>
      </c>
      <c r="W176" s="11">
        <f t="shared" si="36"/>
        <v>0.15</v>
      </c>
      <c r="X176" s="11">
        <f t="shared" si="37"/>
        <v>8264.7029999999995</v>
      </c>
      <c r="Y176" s="11">
        <f t="shared" si="38"/>
        <v>3495.9529999999995</v>
      </c>
      <c r="Z176" s="11">
        <f t="shared" si="39"/>
        <v>0.42299801940856191</v>
      </c>
      <c r="AA176" s="11" t="str">
        <f t="shared" si="40"/>
        <v>September</v>
      </c>
      <c r="AB176" s="11">
        <f t="shared" si="41"/>
        <v>2025</v>
      </c>
      <c r="AC176" s="11" t="str">
        <f t="shared" si="42"/>
        <v>Invalid</v>
      </c>
      <c r="AD176" s="33" t="str">
        <f t="shared" si="34"/>
        <v>ORD-2025-101754592845757CUST-5475Karan MalhotraSmall BusinessSouthKarnatakaBengaluruFurnitureBookcasesPro Bookcases 319First Class61620.530.158264.74768.753495.95PendingReturned-171</v>
      </c>
      <c r="AE176" s="56" t="str">
        <f t="shared" si="35"/>
        <v>OK</v>
      </c>
      <c r="AF176" s="33" t="str">
        <f t="shared" si="43"/>
        <v/>
      </c>
      <c r="AG176" s="33" t="str">
        <f t="shared" si="44"/>
        <v/>
      </c>
      <c r="AH176" s="55" t="str">
        <f>IF(V176&lt;0,"Invalid Shipping Record","")</f>
        <v>Invalid Shipping Record</v>
      </c>
      <c r="AI176" s="53" t="str">
        <f t="shared" si="46"/>
        <v>Match</v>
      </c>
      <c r="AJ176" s="53" t="str">
        <f t="shared" si="47"/>
        <v>Match</v>
      </c>
      <c r="AK176" s="33" t="str">
        <f>PROPER(TRIM(raw_orders!G176))</f>
        <v>South</v>
      </c>
      <c r="AL176" s="33" t="str">
        <f>PROPER(TRIM(raw_orders!M176))</f>
        <v>First Class</v>
      </c>
    </row>
    <row r="177" spans="1:38">
      <c r="A177" t="s">
        <v>958</v>
      </c>
      <c r="B177" s="10">
        <v>45318</v>
      </c>
      <c r="C177" s="10">
        <v>45325</v>
      </c>
      <c r="D177" t="s">
        <v>960</v>
      </c>
      <c r="E177" s="34" t="str">
        <f>PROPER(TRIM(raw_orders!E177))</f>
        <v>Arjun Bose</v>
      </c>
      <c r="F177" s="34" t="str">
        <f>PROPER(TRIM(raw_orders!F177))</f>
        <v>Small Business</v>
      </c>
      <c r="G177" s="34" t="str">
        <f>PROPER(TRIM(raw_orders!G177))</f>
        <v>East</v>
      </c>
      <c r="H177" s="34" t="str">
        <f>PROPER(TRIM(raw_orders!H177))</f>
        <v>Bihar</v>
      </c>
      <c r="I177" s="34" t="str">
        <f>PROPER(TRIM(raw_orders!I177))</f>
        <v>Patna</v>
      </c>
      <c r="J177" s="34" t="str">
        <f>PROPER(TRIM(raw_orders!J177))</f>
        <v>Technology</v>
      </c>
      <c r="K177" s="34" t="str">
        <f>PROPER(TRIM(raw_orders!K177))</f>
        <v>Machines</v>
      </c>
      <c r="L177" t="s">
        <v>961</v>
      </c>
      <c r="M177" s="9" t="str">
        <f>PROPER(TRIM(raw_orders!M177))</f>
        <v>Same Day</v>
      </c>
      <c r="N177" s="11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s="9" t="str">
        <f>PROPER(TRIM(raw_orders!T177))</f>
        <v>Paid</v>
      </c>
      <c r="U177" s="9" t="str">
        <f>PROPER(TRIM(raw_orders!U177))</f>
        <v>Returned</v>
      </c>
      <c r="V177" s="11">
        <f t="shared" si="33"/>
        <v>7</v>
      </c>
      <c r="W177" s="11">
        <f t="shared" si="36"/>
        <v>0.15</v>
      </c>
      <c r="X177" s="11">
        <f t="shared" si="37"/>
        <v>15906.849000000002</v>
      </c>
      <c r="Y177" s="11">
        <f t="shared" si="38"/>
        <v>4892.3890000000029</v>
      </c>
      <c r="Z177" s="11">
        <f t="shared" si="39"/>
        <v>0.30756493633654297</v>
      </c>
      <c r="AA177" s="11" t="str">
        <f t="shared" si="40"/>
        <v>January</v>
      </c>
      <c r="AB177" s="11">
        <f t="shared" si="41"/>
        <v>2024</v>
      </c>
      <c r="AC177" s="11" t="str">
        <f t="shared" si="42"/>
        <v>Clean</v>
      </c>
      <c r="AD177" s="33" t="str">
        <f t="shared" si="34"/>
        <v>ORD-2024-101764531845325CUST-5580Arjun BoseSmall BusinessEastBiharPatnaTechnologyMachinesBasic Machines 584Same Day72673.420.1515906.8511014.464892.39PaidReturned7</v>
      </c>
      <c r="AE177" s="56" t="str">
        <f t="shared" si="35"/>
        <v>OK</v>
      </c>
      <c r="AF177" s="33" t="str">
        <f t="shared" si="43"/>
        <v/>
      </c>
      <c r="AG177" s="33" t="str">
        <f t="shared" si="44"/>
        <v/>
      </c>
      <c r="AH177" s="55" t="str">
        <f t="shared" si="45"/>
        <v/>
      </c>
      <c r="AI177" s="53" t="str">
        <f t="shared" si="46"/>
        <v>Match</v>
      </c>
      <c r="AJ177" s="53" t="str">
        <f t="shared" si="47"/>
        <v>Match</v>
      </c>
      <c r="AK177" s="33" t="str">
        <f>PROPER(TRIM(raw_orders!G177))</f>
        <v>East</v>
      </c>
      <c r="AL177" s="33" t="str">
        <f>PROPER(TRIM(raw_orders!M177))</f>
        <v>Same Day</v>
      </c>
    </row>
    <row r="178" spans="1:38">
      <c r="A178" t="s">
        <v>962</v>
      </c>
      <c r="B178" s="10">
        <v>45734</v>
      </c>
      <c r="C178" s="10">
        <v>45742</v>
      </c>
      <c r="D178" t="s">
        <v>965</v>
      </c>
      <c r="E178" s="34" t="str">
        <f>PROPER(TRIM(raw_orders!E178))</f>
        <v>Vikram Iyer</v>
      </c>
      <c r="F178" s="34" t="str">
        <f>PROPER(TRIM(raw_orders!F178))</f>
        <v>Corporate</v>
      </c>
      <c r="G178" s="34" t="str">
        <f>PROPER(TRIM(raw_orders!G178))</f>
        <v>East</v>
      </c>
      <c r="H178" s="34" t="str">
        <f>PROPER(TRIM(raw_orders!H178))</f>
        <v>Jharkhand</v>
      </c>
      <c r="I178" s="34" t="str">
        <f>PROPER(TRIM(raw_orders!I178))</f>
        <v>Ranchi</v>
      </c>
      <c r="J178" s="34" t="str">
        <f>PROPER(TRIM(raw_orders!J178))</f>
        <v>Furniture</v>
      </c>
      <c r="K178" s="34" t="str">
        <f>PROPER(TRIM(raw_orders!K178))</f>
        <v>Bookcases</v>
      </c>
      <c r="L178" t="s">
        <v>966</v>
      </c>
      <c r="M178" s="9" t="str">
        <f>PROPER(TRIM(raw_orders!M178))</f>
        <v>Standard Class</v>
      </c>
      <c r="N178" s="11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s="9" t="str">
        <f>PROPER(TRIM(raw_orders!T178))</f>
        <v>Paid</v>
      </c>
      <c r="U178" s="9" t="str">
        <f>PROPER(TRIM(raw_orders!U178))</f>
        <v>Completed</v>
      </c>
      <c r="V178" s="11">
        <f t="shared" si="33"/>
        <v>8</v>
      </c>
      <c r="W178" s="11">
        <f t="shared" si="36"/>
        <v>0.15</v>
      </c>
      <c r="X178" s="11">
        <f t="shared" si="37"/>
        <v>24229.011999999999</v>
      </c>
      <c r="Y178" s="11">
        <f t="shared" si="38"/>
        <v>10318.371999999999</v>
      </c>
      <c r="Z178" s="11">
        <f t="shared" si="39"/>
        <v>0.42586845885420338</v>
      </c>
      <c r="AA178" s="11" t="str">
        <f t="shared" si="40"/>
        <v>March</v>
      </c>
      <c r="AB178" s="11">
        <f t="shared" si="41"/>
        <v>2025</v>
      </c>
      <c r="AC178" s="11" t="str">
        <f t="shared" si="42"/>
        <v>Clean</v>
      </c>
      <c r="AD178" s="33" t="str">
        <f t="shared" si="34"/>
        <v>ORD-2025-101774573445742CUST-3027Vikram IyerCorporateEastJharkhandRanchiFurnitureBookcasesPro Bookcases 612Standard Class83563.090.1524229.0113910.6410318.37PaidCompleted8</v>
      </c>
      <c r="AE178" s="56" t="str">
        <f t="shared" si="35"/>
        <v>OK</v>
      </c>
      <c r="AF178" s="33" t="str">
        <f t="shared" si="43"/>
        <v/>
      </c>
      <c r="AG178" s="33" t="str">
        <f t="shared" si="44"/>
        <v/>
      </c>
      <c r="AH178" s="55" t="str">
        <f t="shared" si="45"/>
        <v/>
      </c>
      <c r="AI178" s="53" t="str">
        <f t="shared" si="46"/>
        <v>Match</v>
      </c>
      <c r="AJ178" s="53" t="str">
        <f t="shared" si="47"/>
        <v>Match</v>
      </c>
      <c r="AK178" s="33" t="str">
        <f>PROPER(TRIM(raw_orders!G178))</f>
        <v>East</v>
      </c>
      <c r="AL178" s="33" t="str">
        <f>PROPER(TRIM(raw_orders!M178))</f>
        <v>Standard Class</v>
      </c>
    </row>
    <row r="179" spans="1:38">
      <c r="A179" t="s">
        <v>967</v>
      </c>
      <c r="B179" s="10">
        <v>45297</v>
      </c>
      <c r="C179" s="10">
        <v>45446</v>
      </c>
      <c r="D179" t="s">
        <v>970</v>
      </c>
      <c r="E179" s="34" t="str">
        <f>PROPER(TRIM(raw_orders!E179))</f>
        <v>Sneha Kapoor</v>
      </c>
      <c r="F179" s="34" t="str">
        <f>PROPER(TRIM(raw_orders!F179))</f>
        <v>Home Office</v>
      </c>
      <c r="G179" s="34" t="s">
        <v>4153</v>
      </c>
      <c r="H179" s="34" t="str">
        <f>PROPER(TRIM(raw_orders!H179))</f>
        <v>Bihar</v>
      </c>
      <c r="I179" s="34" t="str">
        <f>PROPER(TRIM(raw_orders!I179))</f>
        <v>Patna</v>
      </c>
      <c r="J179" s="34" t="str">
        <f>PROPER(TRIM(raw_orders!J179))</f>
        <v>Office Supplies</v>
      </c>
      <c r="K179" s="34" t="str">
        <f>PROPER(TRIM(raw_orders!K179))</f>
        <v>Art</v>
      </c>
      <c r="L179" t="s">
        <v>971</v>
      </c>
      <c r="M179" s="9" t="str">
        <f>PROPER(TRIM(raw_orders!M179))</f>
        <v>Same Day</v>
      </c>
      <c r="N179" s="11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s="9" t="str">
        <f>PROPER(TRIM(raw_orders!T179))</f>
        <v>Paid</v>
      </c>
      <c r="U179" s="9" t="str">
        <f>PROPER(TRIM(raw_orders!U179))</f>
        <v>Completed</v>
      </c>
      <c r="V179" s="11">
        <f t="shared" si="33"/>
        <v>149</v>
      </c>
      <c r="W179" s="11">
        <f t="shared" si="36"/>
        <v>0</v>
      </c>
      <c r="X179" s="11">
        <f t="shared" si="37"/>
        <v>31039.599999999999</v>
      </c>
      <c r="Y179" s="11">
        <f t="shared" si="38"/>
        <v>10172.879999999997</v>
      </c>
      <c r="Z179" s="11">
        <f t="shared" si="39"/>
        <v>0.32773875952009685</v>
      </c>
      <c r="AA179" s="11" t="str">
        <f t="shared" si="40"/>
        <v>January</v>
      </c>
      <c r="AB179" s="11">
        <f t="shared" si="41"/>
        <v>2024</v>
      </c>
      <c r="AC179" s="11" t="str">
        <f t="shared" si="42"/>
        <v>Warning</v>
      </c>
      <c r="AD179" s="33" t="str">
        <f t="shared" si="34"/>
        <v>ORD-2024-101784529745446CUST-4399Sneha KapoorHome OfficeUnknownBiharPatnaOffice SuppliesArtClassic Art 573Same Day83879.95031039.620866.7210172.88PaidCompleted149</v>
      </c>
      <c r="AE179" s="56" t="str">
        <f t="shared" si="35"/>
        <v>OK</v>
      </c>
      <c r="AF179" s="33" t="str">
        <f t="shared" si="43"/>
        <v/>
      </c>
      <c r="AG179" s="33" t="str">
        <f t="shared" si="44"/>
        <v/>
      </c>
      <c r="AH179" s="55" t="str">
        <f t="shared" si="45"/>
        <v/>
      </c>
      <c r="AI179" s="53" t="str">
        <f t="shared" si="46"/>
        <v>Match</v>
      </c>
      <c r="AJ179" s="53" t="str">
        <f t="shared" si="47"/>
        <v>Match</v>
      </c>
      <c r="AK179" s="33" t="str">
        <f>PROPER(TRIM(raw_orders!G179))</f>
        <v/>
      </c>
      <c r="AL179" s="33" t="str">
        <f>PROPER(TRIM(raw_orders!M179))</f>
        <v>Same Day</v>
      </c>
    </row>
    <row r="180" spans="1:38">
      <c r="A180" t="s">
        <v>972</v>
      </c>
      <c r="B180" s="10">
        <v>45565</v>
      </c>
      <c r="C180" s="10">
        <v>45565</v>
      </c>
      <c r="D180" t="s">
        <v>975</v>
      </c>
      <c r="E180" s="34" t="str">
        <f>PROPER(TRIM(raw_orders!E180))</f>
        <v>Isha Nair</v>
      </c>
      <c r="F180" s="34" t="str">
        <f>PROPER(TRIM(raw_orders!F180))</f>
        <v>Corporate</v>
      </c>
      <c r="G180" s="34" t="str">
        <f>PROPER(TRIM(raw_orders!G180))</f>
        <v>South</v>
      </c>
      <c r="H180" s="34" t="str">
        <f>PROPER(TRIM(raw_orders!H180))</f>
        <v>Telangana</v>
      </c>
      <c r="I180" s="34" t="str">
        <f>PROPER(TRIM(raw_orders!I180))</f>
        <v>Hyderabad</v>
      </c>
      <c r="J180" s="34" t="str">
        <f>PROPER(TRIM(raw_orders!J180))</f>
        <v>Office Supplies</v>
      </c>
      <c r="K180" s="34" t="str">
        <f>PROPER(TRIM(raw_orders!K180))</f>
        <v>Art</v>
      </c>
      <c r="L180" t="s">
        <v>976</v>
      </c>
      <c r="M180" s="9" t="str">
        <f>PROPER(TRIM(raw_orders!M180))</f>
        <v>Standard Class</v>
      </c>
      <c r="N180" s="11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s="9" t="str">
        <f>PROPER(TRIM(raw_orders!T180))</f>
        <v>Paid</v>
      </c>
      <c r="U180" s="9" t="str">
        <f>PROPER(TRIM(raw_orders!U180))</f>
        <v>Completed</v>
      </c>
      <c r="V180" s="11">
        <f t="shared" si="33"/>
        <v>0</v>
      </c>
      <c r="W180" s="11">
        <f t="shared" si="36"/>
        <v>0</v>
      </c>
      <c r="X180" s="11">
        <f t="shared" si="37"/>
        <v>13126.96</v>
      </c>
      <c r="Y180" s="11">
        <f t="shared" si="38"/>
        <v>2394.5199999999986</v>
      </c>
      <c r="Z180" s="11">
        <f t="shared" si="39"/>
        <v>0.18241237879905162</v>
      </c>
      <c r="AA180" s="11" t="str">
        <f t="shared" si="40"/>
        <v>September</v>
      </c>
      <c r="AB180" s="11">
        <f t="shared" si="41"/>
        <v>2024</v>
      </c>
      <c r="AC180" s="11" t="str">
        <f t="shared" si="42"/>
        <v>Clean</v>
      </c>
      <c r="AD180" s="33" t="str">
        <f t="shared" si="34"/>
        <v>ORD-2024-101794556545565CUST-3092Isha NairCorporateSouthTelanganaHyderabadOffice SuppliesArtEco Art 854Standard Class43281.74013126.9610732.442394.52PaidCompleted0</v>
      </c>
      <c r="AE180" s="56" t="str">
        <f t="shared" si="35"/>
        <v>OK</v>
      </c>
      <c r="AF180" s="33" t="str">
        <f t="shared" si="43"/>
        <v/>
      </c>
      <c r="AG180" s="33" t="str">
        <f t="shared" si="44"/>
        <v/>
      </c>
      <c r="AH180" s="55" t="str">
        <f>IF(V180&lt;0,"Invalid Shipping Record","")</f>
        <v/>
      </c>
      <c r="AI180" s="53" t="str">
        <f t="shared" si="46"/>
        <v>Match</v>
      </c>
      <c r="AJ180" s="53" t="str">
        <f t="shared" si="47"/>
        <v>Match</v>
      </c>
      <c r="AK180" s="33" t="str">
        <f>PROPER(TRIM(raw_orders!G180))</f>
        <v>South</v>
      </c>
      <c r="AL180" s="33" t="str">
        <f>PROPER(TRIM(raw_orders!M180))</f>
        <v>Standard Class</v>
      </c>
    </row>
    <row r="181" spans="1:38">
      <c r="A181" t="s">
        <v>977</v>
      </c>
      <c r="B181" s="10">
        <v>45366</v>
      </c>
      <c r="C181" s="10">
        <v>45370</v>
      </c>
      <c r="D181" t="s">
        <v>980</v>
      </c>
      <c r="E181" s="34" t="str">
        <f>PROPER(TRIM(raw_orders!E181))</f>
        <v>Ananya Rao</v>
      </c>
      <c r="F181" s="34" t="str">
        <f>PROPER(TRIM(raw_orders!F181))</f>
        <v>Small Business</v>
      </c>
      <c r="G181" s="34" t="str">
        <f>PROPER(TRIM(raw_orders!G181))</f>
        <v>South</v>
      </c>
      <c r="H181" s="34" t="str">
        <f>PROPER(TRIM(raw_orders!H181))</f>
        <v>Tamil Nadu</v>
      </c>
      <c r="I181" s="34" t="str">
        <f>PROPER(TRIM(raw_orders!I181))</f>
        <v>Chennai</v>
      </c>
      <c r="J181" s="34" t="str">
        <f>PROPER(TRIM(raw_orders!J181))</f>
        <v>Furniture</v>
      </c>
      <c r="K181" s="34" t="str">
        <f>PROPER(TRIM(raw_orders!K181))</f>
        <v>Furnishings</v>
      </c>
      <c r="L181" t="s">
        <v>981</v>
      </c>
      <c r="M181" s="9" t="str">
        <f>PROPER(TRIM(raw_orders!M181))</f>
        <v>Standard Class</v>
      </c>
      <c r="N181" s="1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s="9" t="str">
        <f>PROPER(TRIM(raw_orders!T181))</f>
        <v>Refunded</v>
      </c>
      <c r="U181" s="9" t="str">
        <f>PROPER(TRIM(raw_orders!U181))</f>
        <v>Returned</v>
      </c>
      <c r="V181" s="11">
        <f t="shared" si="33"/>
        <v>4</v>
      </c>
      <c r="W181" s="11">
        <f t="shared" si="36"/>
        <v>0.25</v>
      </c>
      <c r="X181" s="11">
        <f t="shared" si="37"/>
        <v>9558.9000000000015</v>
      </c>
      <c r="Y181" s="11">
        <f t="shared" si="38"/>
        <v>4042.1400000000012</v>
      </c>
      <c r="Z181" s="11">
        <f t="shared" si="39"/>
        <v>0.42286664783604816</v>
      </c>
      <c r="AA181" s="11" t="str">
        <f t="shared" si="40"/>
        <v>March</v>
      </c>
      <c r="AB181" s="11">
        <f t="shared" si="41"/>
        <v>2024</v>
      </c>
      <c r="AC181" s="11" t="str">
        <f t="shared" si="42"/>
        <v>Clean</v>
      </c>
      <c r="AD181" s="33" t="str">
        <f t="shared" si="34"/>
        <v>ORD-2024-101804536645370CUST-1778Ananya RaoSmall BusinessSouthTamil NaduChennaiFurnitureFurnishingsClassic Furnishings 996Standard Class43186.30.259558.95516.764042.14RefundedReturned4</v>
      </c>
      <c r="AE181" s="56" t="str">
        <f t="shared" si="35"/>
        <v>OK</v>
      </c>
      <c r="AF181" s="33" t="str">
        <f t="shared" si="43"/>
        <v/>
      </c>
      <c r="AG181" s="33" t="str">
        <f t="shared" si="44"/>
        <v/>
      </c>
      <c r="AH181" s="55" t="str">
        <f t="shared" si="45"/>
        <v/>
      </c>
      <c r="AI181" s="53" t="str">
        <f t="shared" si="46"/>
        <v>Match</v>
      </c>
      <c r="AJ181" s="53" t="str">
        <f t="shared" si="47"/>
        <v>Match</v>
      </c>
      <c r="AK181" s="33" t="str">
        <f>PROPER(TRIM(raw_orders!G181))</f>
        <v>South</v>
      </c>
      <c r="AL181" s="33" t="str">
        <f>PROPER(TRIM(raw_orders!M181))</f>
        <v>Standard Class</v>
      </c>
    </row>
    <row r="182" spans="1:38">
      <c r="A182" t="s">
        <v>982</v>
      </c>
      <c r="B182" s="10">
        <v>45530</v>
      </c>
      <c r="C182" s="10">
        <v>45530</v>
      </c>
      <c r="D182" t="s">
        <v>985</v>
      </c>
      <c r="E182" s="34" t="str">
        <f>PROPER(TRIM(raw_orders!E182))</f>
        <v>Mira Das</v>
      </c>
      <c r="F182" s="34" t="str">
        <f>PROPER(TRIM(raw_orders!F182))</f>
        <v>Home Office</v>
      </c>
      <c r="G182" s="34" t="str">
        <f>PROPER(TRIM(raw_orders!G182))</f>
        <v>North</v>
      </c>
      <c r="H182" s="34" t="str">
        <f>PROPER(TRIM(raw_orders!H182))</f>
        <v>Uttar Pradesh</v>
      </c>
      <c r="I182" s="34" t="str">
        <f>PROPER(TRIM(raw_orders!I182))</f>
        <v>Noida</v>
      </c>
      <c r="J182" s="34" t="str">
        <f>PROPER(TRIM(raw_orders!J182))</f>
        <v>Office Supplies</v>
      </c>
      <c r="K182" s="34" t="str">
        <f>PROPER(TRIM(raw_orders!K182))</f>
        <v>Binders</v>
      </c>
      <c r="L182" t="s">
        <v>986</v>
      </c>
      <c r="M182" s="9" t="str">
        <f>PROPER(TRIM(raw_orders!M182))</f>
        <v>First Class</v>
      </c>
      <c r="N182" s="11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s="9" t="str">
        <f>PROPER(TRIM(raw_orders!T182))</f>
        <v>Paid</v>
      </c>
      <c r="U182" s="9" t="str">
        <f>PROPER(TRIM(raw_orders!U182))</f>
        <v>Completed</v>
      </c>
      <c r="V182" s="11">
        <f t="shared" si="33"/>
        <v>0</v>
      </c>
      <c r="W182" s="11">
        <f t="shared" si="36"/>
        <v>0.1</v>
      </c>
      <c r="X182" s="11">
        <f t="shared" si="37"/>
        <v>5320.9170000000004</v>
      </c>
      <c r="Y182" s="11">
        <f t="shared" si="38"/>
        <v>2279.4170000000004</v>
      </c>
      <c r="Z182" s="11">
        <f t="shared" si="39"/>
        <v>0.42838800154183954</v>
      </c>
      <c r="AA182" s="11" t="str">
        <f t="shared" si="40"/>
        <v>August</v>
      </c>
      <c r="AB182" s="11">
        <f t="shared" si="41"/>
        <v>2024</v>
      </c>
      <c r="AC182" s="11" t="str">
        <f t="shared" si="42"/>
        <v>Clean</v>
      </c>
      <c r="AD182" s="33" t="str">
        <f t="shared" si="34"/>
        <v>ORD-2024-101814553045530CUST-3787Mira DasHome OfficeNorthUttar PradeshNoidaOffice SuppliesBindersPrime Binders 735First Class7844.590.15320.923041.52279.42PaidCompleted0</v>
      </c>
      <c r="AE182" s="56" t="str">
        <f t="shared" si="35"/>
        <v>OK</v>
      </c>
      <c r="AF182" s="33" t="str">
        <f t="shared" si="43"/>
        <v/>
      </c>
      <c r="AG182" s="33" t="str">
        <f t="shared" si="44"/>
        <v/>
      </c>
      <c r="AH182" s="55" t="str">
        <f>IF(V182&lt;0,"Invalid Shipping Record","")</f>
        <v/>
      </c>
      <c r="AI182" s="53" t="str">
        <f t="shared" si="46"/>
        <v>Match</v>
      </c>
      <c r="AJ182" s="53" t="str">
        <f t="shared" si="47"/>
        <v>Match</v>
      </c>
      <c r="AK182" s="33" t="str">
        <f>PROPER(TRIM(raw_orders!G182))</f>
        <v>North</v>
      </c>
      <c r="AL182" s="33" t="str">
        <f>PROPER(TRIM(raw_orders!M182))</f>
        <v>First Class</v>
      </c>
    </row>
    <row r="183" spans="1:38">
      <c r="A183" t="s">
        <v>987</v>
      </c>
      <c r="B183" s="10">
        <v>45909</v>
      </c>
      <c r="C183" s="10">
        <v>45939</v>
      </c>
      <c r="D183" t="s">
        <v>990</v>
      </c>
      <c r="E183" s="34" t="str">
        <f>PROPER(TRIM(raw_orders!E183))</f>
        <v>Priya Menon</v>
      </c>
      <c r="F183" s="34" t="str">
        <f>PROPER(TRIM(raw_orders!F183))</f>
        <v>Home Office</v>
      </c>
      <c r="G183" s="34" t="str">
        <f>PROPER(TRIM(raw_orders!G183))</f>
        <v>South</v>
      </c>
      <c r="H183" s="34" t="str">
        <f>PROPER(TRIM(raw_orders!H183))</f>
        <v>Tamil Nadu</v>
      </c>
      <c r="I183" s="34" t="str">
        <f>PROPER(TRIM(raw_orders!I183))</f>
        <v>Chennai</v>
      </c>
      <c r="J183" s="34" t="str">
        <f>PROPER(TRIM(raw_orders!J183))</f>
        <v>Office Supplies</v>
      </c>
      <c r="K183" s="34" t="str">
        <f>PROPER(TRIM(raw_orders!K183))</f>
        <v>Art</v>
      </c>
      <c r="L183" t="s">
        <v>991</v>
      </c>
      <c r="M183" s="9" t="str">
        <f>PROPER(TRIM(raw_orders!M183))</f>
        <v>Second Class</v>
      </c>
      <c r="N183" s="11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s="9" t="str">
        <f>PROPER(TRIM(raw_orders!T183))</f>
        <v>Paid</v>
      </c>
      <c r="U183" s="9" t="str">
        <f>PROPER(TRIM(raw_orders!U183))</f>
        <v>Completed</v>
      </c>
      <c r="V183" s="11">
        <f t="shared" si="33"/>
        <v>30</v>
      </c>
      <c r="W183" s="11">
        <f t="shared" si="36"/>
        <v>0</v>
      </c>
      <c r="X183" s="11">
        <f t="shared" si="37"/>
        <v>10205.799999999999</v>
      </c>
      <c r="Y183" s="11">
        <f t="shared" si="38"/>
        <v>4219.4899999999989</v>
      </c>
      <c r="Z183" s="11">
        <f t="shared" si="39"/>
        <v>0.41344039663720622</v>
      </c>
      <c r="AA183" s="11" t="str">
        <f t="shared" si="40"/>
        <v>September</v>
      </c>
      <c r="AB183" s="11">
        <f t="shared" si="41"/>
        <v>2025</v>
      </c>
      <c r="AC183" s="11" t="str">
        <f t="shared" si="42"/>
        <v>Clean</v>
      </c>
      <c r="AD183" s="33" t="str">
        <f t="shared" si="34"/>
        <v>ORD-2025-101824590945939CUST-5119Priya MenonHome OfficeSouthTamil NaduChennaiOffice SuppliesArtPro Art 587Second Class42551.45010205.85986.314219.49PaidCompleted30</v>
      </c>
      <c r="AE183" s="56" t="str">
        <f t="shared" si="35"/>
        <v>OK</v>
      </c>
      <c r="AF183" s="33" t="str">
        <f t="shared" si="43"/>
        <v/>
      </c>
      <c r="AG183" s="33" t="str">
        <f t="shared" si="44"/>
        <v/>
      </c>
      <c r="AH183" s="55" t="str">
        <f t="shared" si="45"/>
        <v/>
      </c>
      <c r="AI183" s="53" t="str">
        <f t="shared" si="46"/>
        <v>Match</v>
      </c>
      <c r="AJ183" s="53" t="str">
        <f t="shared" si="47"/>
        <v>Match</v>
      </c>
      <c r="AK183" s="33" t="str">
        <f>PROPER(TRIM(raw_orders!G183))</f>
        <v>South</v>
      </c>
      <c r="AL183" s="33" t="str">
        <f>PROPER(TRIM(raw_orders!M183))</f>
        <v>Second Class</v>
      </c>
    </row>
    <row r="184" spans="1:38">
      <c r="A184" t="s">
        <v>992</v>
      </c>
      <c r="B184" s="10">
        <v>45581</v>
      </c>
      <c r="C184" s="10">
        <v>45581</v>
      </c>
      <c r="D184" t="s">
        <v>993</v>
      </c>
      <c r="E184" s="34" t="str">
        <f>PROPER(TRIM(raw_orders!E184))</f>
        <v>Ananya Rao</v>
      </c>
      <c r="F184" s="34" t="str">
        <f>PROPER(TRIM(raw_orders!F184))</f>
        <v>Home Office</v>
      </c>
      <c r="G184" s="34" t="str">
        <f>PROPER(TRIM(raw_orders!G184))</f>
        <v>East</v>
      </c>
      <c r="H184" s="34" t="str">
        <f>PROPER(TRIM(raw_orders!H184))</f>
        <v>Bihar</v>
      </c>
      <c r="I184" s="34" t="str">
        <f>PROPER(TRIM(raw_orders!I184))</f>
        <v>Patna</v>
      </c>
      <c r="J184" s="34" t="str">
        <f>PROPER(TRIM(raw_orders!J184))</f>
        <v>Technology</v>
      </c>
      <c r="K184" s="34" t="str">
        <f>PROPER(TRIM(raw_orders!K184))</f>
        <v>Machines</v>
      </c>
      <c r="L184" t="s">
        <v>994</v>
      </c>
      <c r="M184" s="9" t="str">
        <f>PROPER(TRIM(raw_orders!M184))</f>
        <v>Standard Class</v>
      </c>
      <c r="N184" s="11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s="9" t="str">
        <f>PROPER(TRIM(raw_orders!T184))</f>
        <v>Paid</v>
      </c>
      <c r="U184" s="9" t="str">
        <f>PROPER(TRIM(raw_orders!U184))</f>
        <v>Completed</v>
      </c>
      <c r="V184" s="11">
        <f t="shared" si="33"/>
        <v>0</v>
      </c>
      <c r="W184" s="11">
        <f t="shared" si="36"/>
        <v>0</v>
      </c>
      <c r="X184" s="11">
        <f t="shared" si="37"/>
        <v>5430.3899999999994</v>
      </c>
      <c r="Y184" s="11">
        <f t="shared" si="38"/>
        <v>1722.7299999999996</v>
      </c>
      <c r="Z184" s="11">
        <f t="shared" si="39"/>
        <v>0.31723872502711586</v>
      </c>
      <c r="AA184" s="11" t="str">
        <f t="shared" si="40"/>
        <v>October</v>
      </c>
      <c r="AB184" s="11">
        <f t="shared" si="41"/>
        <v>2024</v>
      </c>
      <c r="AC184" s="11" t="str">
        <f t="shared" si="42"/>
        <v>Clean</v>
      </c>
      <c r="AD184" s="33" t="str">
        <f t="shared" si="34"/>
        <v>ORD-2024-101834558145581CUST-4121Ananya RaoHome OfficeEastBiharPatnaTechnologyMachinesBasic Machines 575Standard Class7775.7705430.393707.661722.73PaidCompleted0</v>
      </c>
      <c r="AE184" s="56" t="str">
        <f t="shared" si="35"/>
        <v>OK</v>
      </c>
      <c r="AF184" s="33" t="str">
        <f t="shared" si="43"/>
        <v/>
      </c>
      <c r="AG184" s="33" t="str">
        <f t="shared" si="44"/>
        <v/>
      </c>
      <c r="AH184" s="55" t="str">
        <f>IF(V184&lt;0,"Invalid Shipping Record","")</f>
        <v/>
      </c>
      <c r="AI184" s="53" t="str">
        <f t="shared" si="46"/>
        <v>Match</v>
      </c>
      <c r="AJ184" s="53" t="str">
        <f t="shared" si="47"/>
        <v>Match</v>
      </c>
      <c r="AK184" s="33" t="str">
        <f>PROPER(TRIM(raw_orders!G184))</f>
        <v>East</v>
      </c>
      <c r="AL184" s="33" t="str">
        <f>PROPER(TRIM(raw_orders!M184))</f>
        <v>Standard Class</v>
      </c>
    </row>
    <row r="185" spans="1:38">
      <c r="A185" t="s">
        <v>995</v>
      </c>
      <c r="B185" s="10">
        <v>45832</v>
      </c>
      <c r="C185" s="10">
        <v>45835</v>
      </c>
      <c r="D185" t="s">
        <v>998</v>
      </c>
      <c r="E185" s="34" t="str">
        <f>PROPER(TRIM(raw_orders!E185))</f>
        <v>Vikram Iyer</v>
      </c>
      <c r="F185" s="34" t="str">
        <f>PROPER(TRIM(raw_orders!F185))</f>
        <v>Home Office</v>
      </c>
      <c r="G185" s="34" t="str">
        <f>PROPER(TRIM(raw_orders!G185))</f>
        <v>South</v>
      </c>
      <c r="H185" s="34" t="str">
        <f>PROPER(TRIM(raw_orders!H185))</f>
        <v>Telangana</v>
      </c>
      <c r="I185" s="34" t="str">
        <f>PROPER(TRIM(raw_orders!I185))</f>
        <v>Hyderabad</v>
      </c>
      <c r="J185" s="34" t="str">
        <f>PROPER(TRIM(raw_orders!J185))</f>
        <v>Technology</v>
      </c>
      <c r="K185" s="34" t="str">
        <f>PROPER(TRIM(raw_orders!K185))</f>
        <v>Copiers</v>
      </c>
      <c r="L185" t="s">
        <v>999</v>
      </c>
      <c r="M185" s="9" t="str">
        <f>PROPER(TRIM(raw_orders!M185))</f>
        <v>Standard Class</v>
      </c>
      <c r="N185" s="11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s="9" t="str">
        <f>PROPER(TRIM(raw_orders!T185))</f>
        <v>Paid</v>
      </c>
      <c r="U185" s="9" t="str">
        <f>PROPER(TRIM(raw_orders!U185))</f>
        <v>Returned</v>
      </c>
      <c r="V185" s="11">
        <f t="shared" si="33"/>
        <v>3</v>
      </c>
      <c r="W185" s="11">
        <f t="shared" si="36"/>
        <v>0.2</v>
      </c>
      <c r="X185" s="11">
        <f t="shared" si="37"/>
        <v>12907.216</v>
      </c>
      <c r="Y185" s="11">
        <f t="shared" si="38"/>
        <v>4579.3260000000009</v>
      </c>
      <c r="Z185" s="11">
        <f t="shared" si="39"/>
        <v>0.3547880503433119</v>
      </c>
      <c r="AA185" s="11" t="str">
        <f t="shared" si="40"/>
        <v>June</v>
      </c>
      <c r="AB185" s="11">
        <f t="shared" si="41"/>
        <v>2025</v>
      </c>
      <c r="AC185" s="11" t="str">
        <f t="shared" si="42"/>
        <v>Clean</v>
      </c>
      <c r="AD185" s="33" t="str">
        <f t="shared" si="34"/>
        <v>ORD-2025-101844583245835CUST-3366Vikram IyerHome OfficeSouthTelanganaHyderabadTechnologyCopiersElite Copiers 788Standard Class72304.860.212907.228327.894579.33PaidReturned3</v>
      </c>
      <c r="AE185" s="56" t="str">
        <f t="shared" si="35"/>
        <v>OK</v>
      </c>
      <c r="AF185" s="33" t="str">
        <f t="shared" si="43"/>
        <v/>
      </c>
      <c r="AG185" s="33" t="str">
        <f t="shared" si="44"/>
        <v/>
      </c>
      <c r="AH185" s="55" t="str">
        <f t="shared" si="45"/>
        <v/>
      </c>
      <c r="AI185" s="53" t="str">
        <f t="shared" si="46"/>
        <v>Match</v>
      </c>
      <c r="AJ185" s="53" t="str">
        <f t="shared" si="47"/>
        <v>Match</v>
      </c>
      <c r="AK185" s="33" t="str">
        <f>PROPER(TRIM(raw_orders!G185))</f>
        <v>South</v>
      </c>
      <c r="AL185" s="33" t="str">
        <f>PROPER(TRIM(raw_orders!M185))</f>
        <v>Standard Class</v>
      </c>
    </row>
    <row r="186" spans="1:38">
      <c r="A186" t="s">
        <v>1000</v>
      </c>
      <c r="B186" s="10">
        <v>45384</v>
      </c>
      <c r="C186" s="10">
        <v>45388</v>
      </c>
      <c r="D186" t="s">
        <v>1002</v>
      </c>
      <c r="E186" s="34" t="str">
        <f>PROPER(TRIM(raw_orders!E186))</f>
        <v>Vikram Iyer</v>
      </c>
      <c r="F186" s="34" t="str">
        <f>PROPER(TRIM(raw_orders!F186))</f>
        <v>Corporate</v>
      </c>
      <c r="G186" s="34" t="str">
        <f>PROPER(TRIM(raw_orders!G186))</f>
        <v>West</v>
      </c>
      <c r="H186" s="34" t="str">
        <f>PROPER(TRIM(raw_orders!H186))</f>
        <v>Madhya Pradesh</v>
      </c>
      <c r="I186" s="34" t="str">
        <f>PROPER(TRIM(raw_orders!I186))</f>
        <v>Indore</v>
      </c>
      <c r="J186" s="34" t="str">
        <f>PROPER(TRIM(raw_orders!J186))</f>
        <v>Furniture</v>
      </c>
      <c r="K186" s="34" t="str">
        <f>PROPER(TRIM(raw_orders!K186))</f>
        <v>Bookcases</v>
      </c>
      <c r="L186" t="s">
        <v>1003</v>
      </c>
      <c r="M186" s="9" t="str">
        <f>PROPER(TRIM(raw_orders!M186))</f>
        <v>Standard Class</v>
      </c>
      <c r="N186" s="11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s="9" t="str">
        <f>PROPER(TRIM(raw_orders!T186))</f>
        <v>Refunded</v>
      </c>
      <c r="U186" s="9" t="str">
        <f>PROPER(TRIM(raw_orders!U186))</f>
        <v>Returned</v>
      </c>
      <c r="V186" s="11">
        <f t="shared" si="33"/>
        <v>4</v>
      </c>
      <c r="W186" s="11">
        <f t="shared" si="36"/>
        <v>0</v>
      </c>
      <c r="X186" s="11">
        <f t="shared" si="37"/>
        <v>1777.96</v>
      </c>
      <c r="Y186" s="11">
        <f t="shared" si="38"/>
        <v>756.80000000000007</v>
      </c>
      <c r="Z186" s="11">
        <f t="shared" si="39"/>
        <v>0.42565637022205227</v>
      </c>
      <c r="AA186" s="11" t="str">
        <f t="shared" si="40"/>
        <v>April</v>
      </c>
      <c r="AB186" s="11">
        <f t="shared" si="41"/>
        <v>2024</v>
      </c>
      <c r="AC186" s="11" t="str">
        <f t="shared" si="42"/>
        <v>Clean</v>
      </c>
      <c r="AD186" s="33" t="str">
        <f t="shared" si="34"/>
        <v>ORD-2024-101854538445388CUST-1358Vikram IyerCorporateWestMadhya PradeshIndoreFurnitureBookcasesMax Bookcases 472Standard Class2888.9801777.961021.16756.8RefundedReturned4</v>
      </c>
      <c r="AE186" s="56" t="str">
        <f t="shared" si="35"/>
        <v>OK</v>
      </c>
      <c r="AF186" s="33" t="str">
        <f t="shared" si="43"/>
        <v/>
      </c>
      <c r="AG186" s="33" t="str">
        <f t="shared" si="44"/>
        <v/>
      </c>
      <c r="AH186" s="55" t="str">
        <f t="shared" si="45"/>
        <v/>
      </c>
      <c r="AI186" s="53" t="str">
        <f t="shared" si="46"/>
        <v>Match</v>
      </c>
      <c r="AJ186" s="53" t="str">
        <f t="shared" si="47"/>
        <v>Match</v>
      </c>
      <c r="AK186" s="33" t="str">
        <f>PROPER(TRIM(raw_orders!G186))</f>
        <v>West</v>
      </c>
      <c r="AL186" s="33" t="str">
        <f>PROPER(TRIM(raw_orders!M186))</f>
        <v>Standard Class</v>
      </c>
    </row>
    <row r="187" spans="1:38">
      <c r="A187" t="s">
        <v>1004</v>
      </c>
      <c r="B187" s="10">
        <v>45601</v>
      </c>
      <c r="C187" s="10">
        <v>45609</v>
      </c>
      <c r="D187" t="s">
        <v>1006</v>
      </c>
      <c r="E187" s="34" t="str">
        <f>PROPER(TRIM(raw_orders!E187))</f>
        <v>Arjun Bose</v>
      </c>
      <c r="F187" s="34" t="str">
        <f>PROPER(TRIM(raw_orders!F187))</f>
        <v>Consumer</v>
      </c>
      <c r="G187" s="34" t="s">
        <v>4153</v>
      </c>
      <c r="H187" s="34" t="str">
        <f>PROPER(TRIM(raw_orders!H187))</f>
        <v>Punjab</v>
      </c>
      <c r="I187" s="34" t="str">
        <f>PROPER(TRIM(raw_orders!I187))</f>
        <v>Ludhiana</v>
      </c>
      <c r="J187" s="34" t="str">
        <f>PROPER(TRIM(raw_orders!J187))</f>
        <v>Office Supplies</v>
      </c>
      <c r="K187" s="34" t="str">
        <f>PROPER(TRIM(raw_orders!K187))</f>
        <v>Labels</v>
      </c>
      <c r="L187" t="s">
        <v>1007</v>
      </c>
      <c r="M187" s="9" t="str">
        <f>PROPER(TRIM(raw_orders!M187))</f>
        <v>Second Class</v>
      </c>
      <c r="N187" s="11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s="9" t="str">
        <f>PROPER(TRIM(raw_orders!T187))</f>
        <v>Paid</v>
      </c>
      <c r="U187" s="9" t="str">
        <f>PROPER(TRIM(raw_orders!U187))</f>
        <v>Completed</v>
      </c>
      <c r="V187" s="11">
        <f t="shared" si="33"/>
        <v>8</v>
      </c>
      <c r="W187" s="11">
        <f t="shared" si="36"/>
        <v>0.2</v>
      </c>
      <c r="X187" s="11">
        <f t="shared" si="37"/>
        <v>1605.0720000000001</v>
      </c>
      <c r="Y187" s="11">
        <f t="shared" si="38"/>
        <v>267.79200000000014</v>
      </c>
      <c r="Z187" s="11">
        <f t="shared" si="39"/>
        <v>0.16684111366966722</v>
      </c>
      <c r="AA187" s="11" t="str">
        <f t="shared" si="40"/>
        <v>November</v>
      </c>
      <c r="AB187" s="11">
        <f t="shared" si="41"/>
        <v>2024</v>
      </c>
      <c r="AC187" s="11" t="str">
        <f t="shared" si="42"/>
        <v>Warning</v>
      </c>
      <c r="AD187" s="33" t="str">
        <f t="shared" si="34"/>
        <v>ORD-2024-101864560145609CUST-4968Arjun BoseConsumerUnknownPunjabLudhianaOffice SuppliesLabelsSmart Labels 475Second Class21003.170.21605.071337.28267.79PaidCompleted8</v>
      </c>
      <c r="AE187" s="56" t="str">
        <f t="shared" si="35"/>
        <v>OK</v>
      </c>
      <c r="AF187" s="33" t="str">
        <f t="shared" si="43"/>
        <v/>
      </c>
      <c r="AG187" s="33" t="str">
        <f t="shared" si="44"/>
        <v/>
      </c>
      <c r="AH187" s="55" t="str">
        <f t="shared" si="45"/>
        <v/>
      </c>
      <c r="AI187" s="53" t="str">
        <f t="shared" si="46"/>
        <v>Match</v>
      </c>
      <c r="AJ187" s="53" t="str">
        <f t="shared" si="47"/>
        <v>Match</v>
      </c>
      <c r="AK187" s="33" t="str">
        <f>PROPER(TRIM(raw_orders!G187))</f>
        <v/>
      </c>
      <c r="AL187" s="33" t="str">
        <f>PROPER(TRIM(raw_orders!M187))</f>
        <v>Second Class</v>
      </c>
    </row>
    <row r="188" spans="1:38">
      <c r="A188" t="s">
        <v>1008</v>
      </c>
      <c r="B188" s="10">
        <v>45492</v>
      </c>
      <c r="C188" s="10">
        <v>45493</v>
      </c>
      <c r="D188" t="s">
        <v>365</v>
      </c>
      <c r="E188" s="34" t="str">
        <f>PROPER(TRIM(raw_orders!E188))</f>
        <v>Vikram Iyer</v>
      </c>
      <c r="F188" s="34" t="str">
        <f>PROPER(TRIM(raw_orders!F188))</f>
        <v>Consumer</v>
      </c>
      <c r="G188" s="34" t="str">
        <f>PROPER(TRIM(raw_orders!G188))</f>
        <v>South</v>
      </c>
      <c r="H188" s="34" t="str">
        <f>PROPER(TRIM(raw_orders!H188))</f>
        <v>Tamil Nadu</v>
      </c>
      <c r="I188" s="34" t="str">
        <f>PROPER(TRIM(raw_orders!I188))</f>
        <v>Chennai</v>
      </c>
      <c r="J188" s="34" t="str">
        <f>PROPER(TRIM(raw_orders!J188))</f>
        <v>Furniture</v>
      </c>
      <c r="K188" s="34" t="str">
        <f>PROPER(TRIM(raw_orders!K188))</f>
        <v>Tables</v>
      </c>
      <c r="L188" t="s">
        <v>1010</v>
      </c>
      <c r="M188" s="9" t="str">
        <f>PROPER(TRIM(raw_orders!M188))</f>
        <v>First Class</v>
      </c>
      <c r="N188" s="11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s="9" t="str">
        <f>PROPER(TRIM(raw_orders!T188))</f>
        <v>Paid</v>
      </c>
      <c r="U188" s="9" t="str">
        <f>PROPER(TRIM(raw_orders!U188))</f>
        <v>Completed</v>
      </c>
      <c r="V188" s="11">
        <f t="shared" si="33"/>
        <v>1</v>
      </c>
      <c r="W188" s="11">
        <f t="shared" si="36"/>
        <v>0.05</v>
      </c>
      <c r="X188" s="11">
        <f t="shared" si="37"/>
        <v>23996.059499999996</v>
      </c>
      <c r="Y188" s="11">
        <f t="shared" si="38"/>
        <v>3828.7794999999969</v>
      </c>
      <c r="Z188" s="11">
        <f t="shared" si="39"/>
        <v>0.15955867670689838</v>
      </c>
      <c r="AA188" s="11" t="str">
        <f t="shared" si="40"/>
        <v>July</v>
      </c>
      <c r="AB188" s="11">
        <f t="shared" si="41"/>
        <v>2024</v>
      </c>
      <c r="AC188" s="11" t="str">
        <f t="shared" si="42"/>
        <v>Clean</v>
      </c>
      <c r="AD188" s="33" t="str">
        <f t="shared" si="34"/>
        <v>ORD-2024-101874549245493CUST-2778Vikram IyerConsumerSouthTamil NaduChennaiFurnitureTablesBasic Tables 417First Class73608.430.0523996.0620167.283828.78PaidCompleted1</v>
      </c>
      <c r="AE188" s="56" t="str">
        <f t="shared" si="35"/>
        <v>OK</v>
      </c>
      <c r="AF188" s="33" t="str">
        <f t="shared" si="43"/>
        <v/>
      </c>
      <c r="AG188" s="33" t="str">
        <f t="shared" si="44"/>
        <v/>
      </c>
      <c r="AH188" s="55" t="str">
        <f t="shared" si="45"/>
        <v/>
      </c>
      <c r="AI188" s="53" t="str">
        <f t="shared" si="46"/>
        <v>Match</v>
      </c>
      <c r="AJ188" s="53" t="str">
        <f t="shared" si="47"/>
        <v>Match</v>
      </c>
      <c r="AK188" s="33" t="str">
        <f>PROPER(TRIM(raw_orders!G188))</f>
        <v>South</v>
      </c>
      <c r="AL188" s="33" t="str">
        <f>PROPER(TRIM(raw_orders!M188))</f>
        <v>First Class</v>
      </c>
    </row>
    <row r="189" spans="1:38">
      <c r="A189" t="s">
        <v>1011</v>
      </c>
      <c r="B189" s="10">
        <v>45778</v>
      </c>
      <c r="C189" s="10">
        <v>45779</v>
      </c>
      <c r="D189" t="s">
        <v>1014</v>
      </c>
      <c r="E189" s="34" t="str">
        <f>PROPER(TRIM(raw_orders!E189))</f>
        <v>Mira Das</v>
      </c>
      <c r="F189" s="34" t="str">
        <f>PROPER(TRIM(raw_orders!F189))</f>
        <v>Consumer</v>
      </c>
      <c r="G189" s="34" t="str">
        <f>PROPER(TRIM(raw_orders!G189))</f>
        <v>West</v>
      </c>
      <c r="H189" s="34" t="str">
        <f>PROPER(TRIM(raw_orders!H189))</f>
        <v>Madhya Pradesh</v>
      </c>
      <c r="I189" s="34" t="str">
        <f>PROPER(TRIM(raw_orders!I189))</f>
        <v>Indore</v>
      </c>
      <c r="J189" s="34" t="str">
        <f>PROPER(TRIM(raw_orders!J189))</f>
        <v>Furniture</v>
      </c>
      <c r="K189" s="34" t="str">
        <f>PROPER(TRIM(raw_orders!K189))</f>
        <v>Chairs</v>
      </c>
      <c r="L189" t="s">
        <v>1015</v>
      </c>
      <c r="M189" s="9" t="str">
        <f>PROPER(TRIM(raw_orders!M189))</f>
        <v>Same Day</v>
      </c>
      <c r="N189" s="11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s="9" t="str">
        <f>PROPER(TRIM(raw_orders!T189))</f>
        <v>Paid</v>
      </c>
      <c r="U189" s="9" t="str">
        <f>PROPER(TRIM(raw_orders!U189))</f>
        <v>Returned</v>
      </c>
      <c r="V189" s="11">
        <f t="shared" si="33"/>
        <v>1</v>
      </c>
      <c r="W189" s="11">
        <f t="shared" si="36"/>
        <v>0</v>
      </c>
      <c r="X189" s="11">
        <f t="shared" si="37"/>
        <v>8717.2199999999993</v>
      </c>
      <c r="Y189" s="11">
        <f t="shared" si="38"/>
        <v>2501.2599999999993</v>
      </c>
      <c r="Z189" s="11">
        <f t="shared" si="39"/>
        <v>0.28693321953558582</v>
      </c>
      <c r="AA189" s="11" t="str">
        <f t="shared" si="40"/>
        <v>May</v>
      </c>
      <c r="AB189" s="11">
        <f t="shared" si="41"/>
        <v>2025</v>
      </c>
      <c r="AC189" s="11" t="str">
        <f t="shared" si="42"/>
        <v>Clean</v>
      </c>
      <c r="AD189" s="33" t="str">
        <f t="shared" si="34"/>
        <v>ORD-2025-101884577845779CUST-3109Mira DasConsumerWestMadhya PradeshIndoreFurnitureChairsPro Chairs 844Same Day32905.7408717.226215.962501.26PaidReturned1</v>
      </c>
      <c r="AE189" s="56" t="str">
        <f t="shared" si="35"/>
        <v>OK</v>
      </c>
      <c r="AF189" s="33" t="str">
        <f t="shared" si="43"/>
        <v/>
      </c>
      <c r="AG189" s="33" t="str">
        <f t="shared" si="44"/>
        <v/>
      </c>
      <c r="AH189" s="55" t="str">
        <f t="shared" si="45"/>
        <v/>
      </c>
      <c r="AI189" s="53" t="str">
        <f t="shared" si="46"/>
        <v>Match</v>
      </c>
      <c r="AJ189" s="53" t="str">
        <f t="shared" si="47"/>
        <v>Match</v>
      </c>
      <c r="AK189" s="33" t="str">
        <f>PROPER(TRIM(raw_orders!G189))</f>
        <v>West</v>
      </c>
      <c r="AL189" s="33" t="str">
        <f>PROPER(TRIM(raw_orders!M189))</f>
        <v>Same Day</v>
      </c>
    </row>
    <row r="190" spans="1:38">
      <c r="A190" t="s">
        <v>1016</v>
      </c>
      <c r="B190" s="10">
        <v>45798</v>
      </c>
      <c r="C190" s="10">
        <v>45805</v>
      </c>
      <c r="D190" t="s">
        <v>1019</v>
      </c>
      <c r="E190" s="34" t="str">
        <f>PROPER(TRIM(raw_orders!E190))</f>
        <v>Priya Menon</v>
      </c>
      <c r="F190" s="34" t="str">
        <f>PROPER(TRIM(raw_orders!F190))</f>
        <v>Corporate</v>
      </c>
      <c r="G190" s="34" t="str">
        <f>PROPER(TRIM(raw_orders!G190))</f>
        <v>East</v>
      </c>
      <c r="H190" s="34" t="str">
        <f>PROPER(TRIM(raw_orders!H190))</f>
        <v>West Bengal</v>
      </c>
      <c r="I190" s="34" t="str">
        <f>PROPER(TRIM(raw_orders!I190))</f>
        <v>Kolkata</v>
      </c>
      <c r="J190" s="34" t="str">
        <f>PROPER(TRIM(raw_orders!J190))</f>
        <v>Furniture</v>
      </c>
      <c r="K190" s="34" t="str">
        <f>PROPER(TRIM(raw_orders!K190))</f>
        <v>Bookcases</v>
      </c>
      <c r="L190" t="s">
        <v>1020</v>
      </c>
      <c r="M190" s="9" t="str">
        <f>PROPER(TRIM(raw_orders!M190))</f>
        <v>Same Day</v>
      </c>
      <c r="N190" s="11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s="9" t="str">
        <f>PROPER(TRIM(raw_orders!T190))</f>
        <v>Paid</v>
      </c>
      <c r="U190" s="9" t="str">
        <f>PROPER(TRIM(raw_orders!U190))</f>
        <v>Completed</v>
      </c>
      <c r="V190" s="11">
        <f t="shared" si="33"/>
        <v>7</v>
      </c>
      <c r="W190" s="11">
        <f t="shared" si="36"/>
        <v>0.1</v>
      </c>
      <c r="X190" s="11">
        <f t="shared" si="37"/>
        <v>6407.2260000000006</v>
      </c>
      <c r="Y190" s="11">
        <f t="shared" si="38"/>
        <v>1484.1360000000004</v>
      </c>
      <c r="Z190" s="11">
        <f t="shared" si="39"/>
        <v>0.23163471992403581</v>
      </c>
      <c r="AA190" s="11" t="str">
        <f t="shared" si="40"/>
        <v>May</v>
      </c>
      <c r="AB190" s="11">
        <f t="shared" si="41"/>
        <v>2025</v>
      </c>
      <c r="AC190" s="11" t="str">
        <f t="shared" si="42"/>
        <v>Clean</v>
      </c>
      <c r="AD190" s="33" t="str">
        <f t="shared" si="34"/>
        <v>ORD-2025-101894579845805CUST-3422Priya MenonCorporateEastWest BengalKolkataFurnitureBookcasesElite Bookcases 883Same Day23559.570.16553.954923.091484.14PaidCompleted7</v>
      </c>
      <c r="AE190" s="56" t="str">
        <f t="shared" si="35"/>
        <v>OK</v>
      </c>
      <c r="AF190" s="33" t="str">
        <f t="shared" si="43"/>
        <v/>
      </c>
      <c r="AG190" s="33" t="str">
        <f t="shared" si="44"/>
        <v/>
      </c>
      <c r="AH190" s="55" t="str">
        <f t="shared" si="45"/>
        <v/>
      </c>
      <c r="AI190" s="53" t="str">
        <f t="shared" si="46"/>
        <v>Mismatch</v>
      </c>
      <c r="AJ190" s="53" t="str">
        <f t="shared" si="47"/>
        <v>Match</v>
      </c>
      <c r="AK190" s="33" t="str">
        <f>PROPER(TRIM(raw_orders!G190))</f>
        <v>East</v>
      </c>
      <c r="AL190" s="33" t="str">
        <f>PROPER(TRIM(raw_orders!M190))</f>
        <v>Same Day</v>
      </c>
    </row>
    <row r="191" spans="1:38">
      <c r="A191" t="s">
        <v>1021</v>
      </c>
      <c r="B191" s="10">
        <v>45783</v>
      </c>
      <c r="C191" s="10">
        <v>45784</v>
      </c>
      <c r="D191" t="s">
        <v>1024</v>
      </c>
      <c r="E191" s="34" t="str">
        <f>PROPER(TRIM(raw_orders!E191))</f>
        <v>Arjun Bose</v>
      </c>
      <c r="F191" s="34" t="str">
        <f>PROPER(TRIM(raw_orders!F191))</f>
        <v>Consumer</v>
      </c>
      <c r="G191" s="34" t="str">
        <f>PROPER(TRIM(raw_orders!G191))</f>
        <v>West</v>
      </c>
      <c r="H191" s="34" t="str">
        <f>PROPER(TRIM(raw_orders!H191))</f>
        <v>Rajasthan</v>
      </c>
      <c r="I191" s="34" t="str">
        <f>PROPER(TRIM(raw_orders!I191))</f>
        <v>Udaipur</v>
      </c>
      <c r="J191" s="34" t="str">
        <f>PROPER(TRIM(raw_orders!J191))</f>
        <v>Furniture</v>
      </c>
      <c r="K191" s="34" t="str">
        <f>PROPER(TRIM(raw_orders!K191))</f>
        <v>Bookcases</v>
      </c>
      <c r="L191" t="s">
        <v>1025</v>
      </c>
      <c r="M191" s="9" t="str">
        <f>PROPER(TRIM(raw_orders!M191))</f>
        <v>First Class</v>
      </c>
      <c r="N191" s="11">
        <v>9</v>
      </c>
      <c r="O191">
        <v>3318.24</v>
      </c>
      <c r="Q191">
        <v>25384.54</v>
      </c>
      <c r="R191">
        <v>16872.39</v>
      </c>
      <c r="S191">
        <v>8512.15</v>
      </c>
      <c r="T191" s="9" t="str">
        <f>PROPER(TRIM(raw_orders!T191))</f>
        <v>Paid</v>
      </c>
      <c r="U191" s="9" t="str">
        <f>PROPER(TRIM(raw_orders!U191))</f>
        <v>Completed</v>
      </c>
      <c r="V191" s="11">
        <f t="shared" si="33"/>
        <v>1</v>
      </c>
      <c r="W191" s="11">
        <f t="shared" si="36"/>
        <v>0</v>
      </c>
      <c r="X191" s="11">
        <f t="shared" si="37"/>
        <v>29864.159999999996</v>
      </c>
      <c r="Y191" s="11">
        <f t="shared" si="38"/>
        <v>12991.769999999997</v>
      </c>
      <c r="Z191" s="11">
        <f t="shared" si="39"/>
        <v>0.43502881045373448</v>
      </c>
      <c r="AA191" s="11" t="str">
        <f t="shared" si="40"/>
        <v>May</v>
      </c>
      <c r="AB191" s="11">
        <f t="shared" si="41"/>
        <v>2025</v>
      </c>
      <c r="AC191" s="11" t="str">
        <f t="shared" si="42"/>
        <v>Warning</v>
      </c>
      <c r="AD191" s="33" t="str">
        <f t="shared" si="34"/>
        <v>ORD-2025-101904578345784CUST-3375Arjun BoseConsumerWestRajasthanUdaipurFurnitureBookcasesBasic Bookcases 754First Class93318.2425384.5416872.398512.15PaidCompleted1</v>
      </c>
      <c r="AE191" s="56" t="str">
        <f t="shared" si="35"/>
        <v>OK</v>
      </c>
      <c r="AF191" s="33" t="str">
        <f t="shared" si="43"/>
        <v/>
      </c>
      <c r="AG191" s="33" t="str">
        <f t="shared" si="44"/>
        <v/>
      </c>
      <c r="AH191" s="55" t="str">
        <f t="shared" si="45"/>
        <v/>
      </c>
      <c r="AI191" s="53" t="str">
        <f t="shared" si="46"/>
        <v>Mismatch</v>
      </c>
      <c r="AJ191" s="53" t="str">
        <f t="shared" si="47"/>
        <v>Mismatch</v>
      </c>
      <c r="AK191" s="33" t="str">
        <f>PROPER(TRIM(raw_orders!G191))</f>
        <v>West</v>
      </c>
      <c r="AL191" s="33" t="str">
        <f>PROPER(TRIM(raw_orders!M191))</f>
        <v>First Class</v>
      </c>
    </row>
    <row r="192" spans="1:38">
      <c r="A192" t="s">
        <v>1027</v>
      </c>
      <c r="B192" s="10">
        <v>45767</v>
      </c>
      <c r="C192" s="10">
        <v>45768</v>
      </c>
      <c r="D192" t="s">
        <v>1030</v>
      </c>
      <c r="E192" s="34" t="str">
        <f>PROPER(TRIM(raw_orders!E192))</f>
        <v>Aditi Sen</v>
      </c>
      <c r="F192" s="34" t="str">
        <f>PROPER(TRIM(raw_orders!F192))</f>
        <v>Consumer</v>
      </c>
      <c r="G192" s="34" t="str">
        <f>PROPER(TRIM(raw_orders!G192))</f>
        <v>South</v>
      </c>
      <c r="H192" s="34" t="str">
        <f>PROPER(TRIM(raw_orders!H192))</f>
        <v>Tamil Nadu</v>
      </c>
      <c r="I192" s="34" t="str">
        <f>PROPER(TRIM(raw_orders!I192))</f>
        <v>Chennai</v>
      </c>
      <c r="J192" s="34" t="str">
        <f>PROPER(TRIM(raw_orders!J192))</f>
        <v>Office Supplies</v>
      </c>
      <c r="K192" s="34" t="str">
        <f>PROPER(TRIM(raw_orders!K192))</f>
        <v>Storage</v>
      </c>
      <c r="L192" t="s">
        <v>1031</v>
      </c>
      <c r="M192" s="9" t="str">
        <f>PROPER(TRIM(raw_orders!M192))</f>
        <v>First Class</v>
      </c>
      <c r="N192" s="11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s="9" t="str">
        <f>PROPER(TRIM(raw_orders!T192))</f>
        <v>Paid</v>
      </c>
      <c r="U192" s="9" t="str">
        <f>PROPER(TRIM(raw_orders!U192))</f>
        <v>Completed</v>
      </c>
      <c r="V192" s="11">
        <f t="shared" si="33"/>
        <v>1</v>
      </c>
      <c r="W192" s="11">
        <f t="shared" si="36"/>
        <v>0.1</v>
      </c>
      <c r="X192" s="11">
        <f t="shared" si="37"/>
        <v>1458.2429999999999</v>
      </c>
      <c r="Y192" s="11">
        <f t="shared" si="38"/>
        <v>514.92299999999989</v>
      </c>
      <c r="Z192" s="11">
        <f t="shared" si="39"/>
        <v>0.35311192990468659</v>
      </c>
      <c r="AA192" s="11" t="str">
        <f t="shared" si="40"/>
        <v>April</v>
      </c>
      <c r="AB192" s="11">
        <f t="shared" si="41"/>
        <v>2025</v>
      </c>
      <c r="AC192" s="11" t="str">
        <f t="shared" si="42"/>
        <v>Clean</v>
      </c>
      <c r="AD192" s="33" t="str">
        <f t="shared" si="34"/>
        <v>ORD-2025-101914576745768CUST-5138Aditi SenConsumerSouthTamil NaduChennaiOffice SuppliesStorageEco Storage 158First Class3540.090.11458.24943.32514.92PaidCompleted1</v>
      </c>
      <c r="AE192" s="56" t="str">
        <f t="shared" si="35"/>
        <v>OK</v>
      </c>
      <c r="AF192" s="33" t="str">
        <f t="shared" si="43"/>
        <v/>
      </c>
      <c r="AG192" s="33" t="str">
        <f t="shared" si="44"/>
        <v/>
      </c>
      <c r="AH192" s="55" t="str">
        <f t="shared" si="45"/>
        <v/>
      </c>
      <c r="AI192" s="53" t="str">
        <f t="shared" si="46"/>
        <v>Match</v>
      </c>
      <c r="AJ192" s="53" t="str">
        <f t="shared" si="47"/>
        <v>Match</v>
      </c>
      <c r="AK192" s="33" t="str">
        <f>PROPER(TRIM(raw_orders!G192))</f>
        <v>South</v>
      </c>
      <c r="AL192" s="33" t="str">
        <f>PROPER(TRIM(raw_orders!M192))</f>
        <v>First Class</v>
      </c>
    </row>
    <row r="193" spans="1:38">
      <c r="A193" t="s">
        <v>1032</v>
      </c>
      <c r="B193" s="10">
        <v>45584</v>
      </c>
      <c r="C193" s="10">
        <v>45589</v>
      </c>
      <c r="D193" t="s">
        <v>1034</v>
      </c>
      <c r="E193" s="34" t="str">
        <f>PROPER(TRIM(raw_orders!E193))</f>
        <v>Sneha Kapoor</v>
      </c>
      <c r="F193" s="34" t="str">
        <f>PROPER(TRIM(raw_orders!F193))</f>
        <v>Small Business</v>
      </c>
      <c r="G193" s="34" t="str">
        <f>PROPER(TRIM(raw_orders!G193))</f>
        <v>South</v>
      </c>
      <c r="H193" s="34" t="str">
        <f>PROPER(TRIM(raw_orders!H193))</f>
        <v>Tamil Nadu</v>
      </c>
      <c r="I193" s="34" t="str">
        <f>PROPER(TRIM(raw_orders!I193))</f>
        <v>Chennai</v>
      </c>
      <c r="J193" s="34" t="str">
        <f>PROPER(TRIM(raw_orders!J193))</f>
        <v>Furniture</v>
      </c>
      <c r="K193" s="34" t="str">
        <f>PROPER(TRIM(raw_orders!K193))</f>
        <v>Bookcases</v>
      </c>
      <c r="L193" t="s">
        <v>1035</v>
      </c>
      <c r="M193" s="9" t="str">
        <f>PROPER(TRIM(raw_orders!M193))</f>
        <v>Second Class</v>
      </c>
      <c r="N193" s="11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s="9" t="str">
        <f>PROPER(TRIM(raw_orders!T193))</f>
        <v>Paid</v>
      </c>
      <c r="U193" s="9" t="str">
        <f>PROPER(TRIM(raw_orders!U193))</f>
        <v>Completed</v>
      </c>
      <c r="V193" s="11">
        <f t="shared" si="33"/>
        <v>5</v>
      </c>
      <c r="W193" s="11">
        <f t="shared" si="36"/>
        <v>0.65</v>
      </c>
      <c r="X193" s="11">
        <f t="shared" si="37"/>
        <v>9047.64</v>
      </c>
      <c r="Y193" s="11">
        <f t="shared" si="38"/>
        <v>-10350.040000000001</v>
      </c>
      <c r="Z193" s="11">
        <f t="shared" si="39"/>
        <v>-1.1439491403283069</v>
      </c>
      <c r="AA193" s="11" t="str">
        <f t="shared" si="40"/>
        <v>October</v>
      </c>
      <c r="AB193" s="11">
        <f t="shared" si="41"/>
        <v>2024</v>
      </c>
      <c r="AC193" s="11" t="str">
        <f t="shared" si="42"/>
        <v>Clean</v>
      </c>
      <c r="AD193" s="33" t="str">
        <f t="shared" si="34"/>
        <v>ORD-2024-101924558445589CUST-7410Sneha KapoorSmall BusinessSouthTamil NaduChennaiFurnitureBookcasesPrime Bookcases 602Second Class64308.40.6525850.419397.686452.72PaidCompleted5</v>
      </c>
      <c r="AE193" s="56" t="str">
        <f t="shared" si="35"/>
        <v>OK</v>
      </c>
      <c r="AF193" s="33" t="str">
        <f t="shared" si="43"/>
        <v/>
      </c>
      <c r="AG193" s="33" t="str">
        <f t="shared" si="44"/>
        <v/>
      </c>
      <c r="AH193" s="55" t="str">
        <f t="shared" si="45"/>
        <v/>
      </c>
      <c r="AI193" s="53" t="str">
        <f t="shared" si="46"/>
        <v>Mismatch</v>
      </c>
      <c r="AJ193" s="53" t="str">
        <f t="shared" si="47"/>
        <v>Mismatch</v>
      </c>
      <c r="AK193" s="33" t="str">
        <f>PROPER(TRIM(raw_orders!G193))</f>
        <v>South</v>
      </c>
      <c r="AL193" s="33" t="str">
        <f>PROPER(TRIM(raw_orders!M193))</f>
        <v>Second Class</v>
      </c>
    </row>
    <row r="194" spans="1:38">
      <c r="A194" t="s">
        <v>1036</v>
      </c>
      <c r="B194" s="10">
        <v>45635</v>
      </c>
      <c r="C194" s="10">
        <v>45642</v>
      </c>
      <c r="D194" t="s">
        <v>1039</v>
      </c>
      <c r="E194" s="34" t="str">
        <f>PROPER(TRIM(raw_orders!E194))</f>
        <v>Isha Nair</v>
      </c>
      <c r="F194" s="34" t="str">
        <f>PROPER(TRIM(raw_orders!F194))</f>
        <v>Home Office</v>
      </c>
      <c r="G194" s="34" t="str">
        <f>PROPER(TRIM(raw_orders!G194))</f>
        <v>West</v>
      </c>
      <c r="H194" s="34" t="str">
        <f>PROPER(TRIM(raw_orders!H194))</f>
        <v>Gujarat</v>
      </c>
      <c r="I194" s="34" t="str">
        <f>PROPER(TRIM(raw_orders!I194))</f>
        <v>Ahmedabad</v>
      </c>
      <c r="J194" s="34" t="str">
        <f>PROPER(TRIM(raw_orders!J194))</f>
        <v>Furniture</v>
      </c>
      <c r="K194" s="34" t="str">
        <f>PROPER(TRIM(raw_orders!K194))</f>
        <v>Chairs</v>
      </c>
      <c r="L194" t="s">
        <v>1040</v>
      </c>
      <c r="M194" s="9" t="str">
        <f>PROPER(TRIM(raw_orders!M194))</f>
        <v>First Class</v>
      </c>
      <c r="N194" s="11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s="9" t="str">
        <f>PROPER(TRIM(raw_orders!T194))</f>
        <v>Paid</v>
      </c>
      <c r="U194" s="9" t="str">
        <f>PROPER(TRIM(raw_orders!U194))</f>
        <v>Completed</v>
      </c>
      <c r="V194" s="11">
        <f t="shared" ref="V194:V257" si="51">C194-B194</f>
        <v>7</v>
      </c>
      <c r="W194" s="11">
        <f t="shared" si="36"/>
        <v>0</v>
      </c>
      <c r="X194" s="11">
        <f t="shared" si="37"/>
        <v>8764.1200000000008</v>
      </c>
      <c r="Y194" s="11">
        <f t="shared" si="38"/>
        <v>1544.0700000000006</v>
      </c>
      <c r="Z194" s="11">
        <f t="shared" si="39"/>
        <v>0.17618083732308554</v>
      </c>
      <c r="AA194" s="11" t="str">
        <f t="shared" si="40"/>
        <v>December</v>
      </c>
      <c r="AB194" s="11">
        <f t="shared" si="41"/>
        <v>2024</v>
      </c>
      <c r="AC194" s="11" t="str">
        <f t="shared" si="42"/>
        <v>Clean</v>
      </c>
      <c r="AD194" s="33" t="str">
        <f t="shared" ref="AD194:AD257" si="52">A194&amp;B194&amp;C194&amp;D194&amp;E194&amp;F194&amp;G194&amp;H194&amp;I194&amp;J194&amp;K194&amp;L194&amp;M194&amp;N194&amp;O194&amp;P194&amp;Q194&amp;R194&amp;S194&amp;T194&amp;U194&amp;V194</f>
        <v>ORD-2024-101934563545642CUST-7115Isha NairHome OfficeWestGujaratAhmedabadFurnitureChairsEco Chairs 438First Class42191.0308764.127220.051544.07PaidCompleted7</v>
      </c>
      <c r="AE194" s="56" t="str">
        <f t="shared" ref="AE194:AE257" si="53">IF(COUNTIF($A$2:$A$933,A194)=1,"OK",IF(COUNTIF($AD$2:$AD$933,AD194)&gt;1,"Exact Duplicate", "Review Required"))</f>
        <v>OK</v>
      </c>
      <c r="AF194" s="33" t="str">
        <f t="shared" si="43"/>
        <v/>
      </c>
      <c r="AG194" s="33" t="str">
        <f t="shared" si="44"/>
        <v/>
      </c>
      <c r="AH194" s="55" t="str">
        <f t="shared" si="45"/>
        <v/>
      </c>
      <c r="AI194" s="53" t="str">
        <f t="shared" si="46"/>
        <v>Match</v>
      </c>
      <c r="AJ194" s="53" t="str">
        <f t="shared" si="47"/>
        <v>Match</v>
      </c>
      <c r="AK194" s="33" t="str">
        <f>PROPER(TRIM(raw_orders!G194))</f>
        <v>West</v>
      </c>
      <c r="AL194" s="33" t="str">
        <f>PROPER(TRIM(raw_orders!M194))</f>
        <v>First Class</v>
      </c>
    </row>
    <row r="195" spans="1:38">
      <c r="A195" t="s">
        <v>1041</v>
      </c>
      <c r="B195" s="10">
        <v>45466</v>
      </c>
      <c r="C195" s="10">
        <v>45471</v>
      </c>
      <c r="D195" t="s">
        <v>1044</v>
      </c>
      <c r="E195" s="34" t="str">
        <f>PROPER(TRIM(raw_orders!E195))</f>
        <v>Priya Menon</v>
      </c>
      <c r="F195" s="34" t="str">
        <f>PROPER(TRIM(raw_orders!F195))</f>
        <v>Small Business</v>
      </c>
      <c r="G195" s="34" t="str">
        <f>PROPER(TRIM(raw_orders!G195))</f>
        <v>North</v>
      </c>
      <c r="H195" s="34" t="str">
        <f>PROPER(TRIM(raw_orders!H195))</f>
        <v>Punjab</v>
      </c>
      <c r="I195" s="34" t="str">
        <f>PROPER(TRIM(raw_orders!I195))</f>
        <v>Ludhiana</v>
      </c>
      <c r="J195" s="34" t="str">
        <f>PROPER(TRIM(raw_orders!J195))</f>
        <v>Technology</v>
      </c>
      <c r="K195" s="34" t="str">
        <f>PROPER(TRIM(raw_orders!K195))</f>
        <v>Copiers</v>
      </c>
      <c r="L195" t="s">
        <v>1045</v>
      </c>
      <c r="M195" s="9" t="str">
        <f>PROPER(TRIM(raw_orders!M195))</f>
        <v>Same Day</v>
      </c>
      <c r="N195" s="11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s="9" t="str">
        <f>PROPER(TRIM(raw_orders!T195))</f>
        <v>Refunded</v>
      </c>
      <c r="U195" s="9" t="str">
        <f>PROPER(TRIM(raw_orders!U195))</f>
        <v>Returned</v>
      </c>
      <c r="V195" s="11">
        <f t="shared" si="51"/>
        <v>5</v>
      </c>
      <c r="W195" s="11">
        <f t="shared" ref="W195:W258" si="54">IF(AND(P195="",Q195&lt;&gt;"",N195&lt;&gt;"",S195&lt;&gt;""),0,IF(OR(P195&lt;0,P195&gt;1),P195,P195))</f>
        <v>0.2</v>
      </c>
      <c r="X195" s="11">
        <f t="shared" ref="X195:X258" si="55">N195*O195*(1-P195)</f>
        <v>9391.8240000000005</v>
      </c>
      <c r="Y195" s="11">
        <f t="shared" ref="Y195:Y258" si="56">X195-R195</f>
        <v>3378.6040000000003</v>
      </c>
      <c r="Z195" s="11">
        <f t="shared" ref="Z195:Z258" si="57">Y195/X195</f>
        <v>0.35973885370935399</v>
      </c>
      <c r="AA195" s="11" t="str">
        <f t="shared" ref="AA195:AA258" si="58">TEXT(B195,"MMMM")</f>
        <v>June</v>
      </c>
      <c r="AB195" s="11">
        <f t="shared" ref="AB195:AB258" si="59">YEAR(B195)</f>
        <v>2024</v>
      </c>
      <c r="AC195" s="11" t="str">
        <f t="shared" ref="AC195:AC258" si="60">IF(OR(AF195 = "Invalid Discount",AG195="Invalid Discount",AH195="Invalid Shipping Record",AE195="Review Required"),"Invalid",IF(OR(G195="Unknown",M195="Unknown",ISBLANK(P195)),"Warning","Clean"))</f>
        <v>Clean</v>
      </c>
      <c r="AD195" s="33" t="str">
        <f t="shared" si="52"/>
        <v>ORD-2024-101944546645471CUST-9853Priya MenonSmall BusinessNorthPunjabLudhianaTechnologyCopiersPrime Copiers 142Same Day61956.630.29391.826013.223378.6RefundedReturned5</v>
      </c>
      <c r="AE195" s="56" t="str">
        <f t="shared" si="53"/>
        <v>OK</v>
      </c>
      <c r="AF195" s="33" t="str">
        <f t="shared" ref="AF195:AF258" si="61">IF(P195&lt;0,"Invalid Discount","")</f>
        <v/>
      </c>
      <c r="AG195" s="33" t="str">
        <f t="shared" ref="AG195:AG258" si="62">IF(P195&gt;1,"Invalid Discount","")</f>
        <v/>
      </c>
      <c r="AH195" s="55" t="str">
        <f t="shared" ref="AH195:AH257" si="63">IF(V195&lt;1,"Invalid Shipping Record","")</f>
        <v/>
      </c>
      <c r="AI195" s="53" t="str">
        <f t="shared" ref="AI195:AI258" si="64">IF(ROUND(Q195,2)=ROUND(X195,2),"Match","Mismatch")</f>
        <v>Match</v>
      </c>
      <c r="AJ195" s="53" t="str">
        <f t="shared" ref="AJ195:AJ258" si="65">IF(ROUND(S195,2)=ROUND(Y195,2),"Match","Mismatch")</f>
        <v>Match</v>
      </c>
      <c r="AK195" s="33" t="str">
        <f>PROPER(TRIM(raw_orders!G195))</f>
        <v>North</v>
      </c>
      <c r="AL195" s="33" t="str">
        <f>PROPER(TRIM(raw_orders!M195))</f>
        <v>Same Day</v>
      </c>
    </row>
    <row r="196" spans="1:38">
      <c r="A196" t="s">
        <v>1046</v>
      </c>
      <c r="B196" s="10">
        <v>45685</v>
      </c>
      <c r="C196" s="10">
        <v>45688</v>
      </c>
      <c r="D196" t="s">
        <v>1049</v>
      </c>
      <c r="E196" s="34" t="str">
        <f>PROPER(TRIM(raw_orders!E196))</f>
        <v>Priya Menon</v>
      </c>
      <c r="F196" s="34" t="str">
        <f>PROPER(TRIM(raw_orders!F196))</f>
        <v>Consumer</v>
      </c>
      <c r="G196" s="34" t="str">
        <f>PROPER(TRIM(raw_orders!G196))</f>
        <v>West</v>
      </c>
      <c r="H196" s="34" t="str">
        <f>PROPER(TRIM(raw_orders!H196))</f>
        <v>Maharashtra</v>
      </c>
      <c r="I196" s="34" t="str">
        <f>PROPER(TRIM(raw_orders!I196))</f>
        <v>Mumbai</v>
      </c>
      <c r="J196" s="34" t="str">
        <f>PROPER(TRIM(raw_orders!J196))</f>
        <v>Furniture</v>
      </c>
      <c r="K196" s="34" t="str">
        <f>PROPER(TRIM(raw_orders!K196))</f>
        <v>Furnishings</v>
      </c>
      <c r="L196" t="s">
        <v>1051</v>
      </c>
      <c r="M196" s="9" t="str">
        <f>PROPER(TRIM(raw_orders!M196))</f>
        <v>First Class</v>
      </c>
      <c r="N196" s="11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s="9" t="str">
        <f>PROPER(TRIM(raw_orders!T196))</f>
        <v>Pending</v>
      </c>
      <c r="U196" s="9" t="str">
        <f>PROPER(TRIM(raw_orders!U196))</f>
        <v>Returned</v>
      </c>
      <c r="V196" s="11">
        <f t="shared" si="51"/>
        <v>3</v>
      </c>
      <c r="W196" s="11">
        <f t="shared" si="54"/>
        <v>0.05</v>
      </c>
      <c r="X196" s="11">
        <f t="shared" si="55"/>
        <v>7339.2344999999996</v>
      </c>
      <c r="Y196" s="11">
        <f t="shared" si="56"/>
        <v>1905.1144999999997</v>
      </c>
      <c r="Z196" s="11">
        <f t="shared" si="57"/>
        <v>0.25957945614082772</v>
      </c>
      <c r="AA196" s="11" t="str">
        <f t="shared" si="58"/>
        <v>January</v>
      </c>
      <c r="AB196" s="11">
        <f t="shared" si="59"/>
        <v>2025</v>
      </c>
      <c r="AC196" s="11" t="str">
        <f t="shared" si="60"/>
        <v>Clean</v>
      </c>
      <c r="AD196" s="33" t="str">
        <f t="shared" si="52"/>
        <v>ORD-2025-101954568545688CUST-3637Priya MenonConsumerWestMaharashtraMumbaiFurnitureFurnishingsPrime Furnishings 433First Class9858.390.057339.235434.121905.11PendingReturned3</v>
      </c>
      <c r="AE196" s="56" t="str">
        <f t="shared" si="53"/>
        <v>OK</v>
      </c>
      <c r="AF196" s="33" t="str">
        <f t="shared" si="61"/>
        <v/>
      </c>
      <c r="AG196" s="33" t="str">
        <f t="shared" si="62"/>
        <v/>
      </c>
      <c r="AH196" s="55" t="str">
        <f t="shared" si="63"/>
        <v/>
      </c>
      <c r="AI196" s="53" t="str">
        <f t="shared" si="64"/>
        <v>Match</v>
      </c>
      <c r="AJ196" s="53" t="str">
        <f t="shared" si="65"/>
        <v>Match</v>
      </c>
      <c r="AK196" s="33" t="str">
        <f>PROPER(TRIM(raw_orders!G196))</f>
        <v>West</v>
      </c>
      <c r="AL196" s="33" t="str">
        <f>PROPER(TRIM(raw_orders!M196))</f>
        <v>First Class</v>
      </c>
    </row>
    <row r="197" spans="1:38">
      <c r="A197" t="s">
        <v>1052</v>
      </c>
      <c r="B197" s="10">
        <v>45860</v>
      </c>
      <c r="C197" s="10">
        <v>45862</v>
      </c>
      <c r="D197" t="s">
        <v>1055</v>
      </c>
      <c r="E197" s="34" t="str">
        <f>PROPER(TRIM(raw_orders!E197))</f>
        <v>Neha Gupta</v>
      </c>
      <c r="F197" s="34" t="str">
        <f>PROPER(TRIM(raw_orders!F197))</f>
        <v>Home Office</v>
      </c>
      <c r="G197" s="34" t="str">
        <f>PROPER(TRIM(raw_orders!G197))</f>
        <v>South</v>
      </c>
      <c r="H197" s="34" t="str">
        <f>PROPER(TRIM(raw_orders!H197))</f>
        <v>Andhra Pradesh</v>
      </c>
      <c r="I197" s="34" t="str">
        <f>PROPER(TRIM(raw_orders!I197))</f>
        <v>Vijayawada</v>
      </c>
      <c r="J197" s="34" t="str">
        <f>PROPER(TRIM(raw_orders!J197))</f>
        <v>Furniture</v>
      </c>
      <c r="K197" s="34" t="str">
        <f>PROPER(TRIM(raw_orders!K197))</f>
        <v>Furnishings</v>
      </c>
      <c r="L197" t="s">
        <v>1056</v>
      </c>
      <c r="M197" s="9" t="str">
        <f>PROPER(TRIM(raw_orders!M197))</f>
        <v>Same Day</v>
      </c>
      <c r="N197" s="11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s="9" t="str">
        <f>PROPER(TRIM(raw_orders!T197))</f>
        <v>Paid</v>
      </c>
      <c r="U197" s="9" t="str">
        <f>PROPER(TRIM(raw_orders!U197))</f>
        <v>Completed</v>
      </c>
      <c r="V197" s="11">
        <f t="shared" si="51"/>
        <v>2</v>
      </c>
      <c r="W197" s="11">
        <f t="shared" si="54"/>
        <v>0</v>
      </c>
      <c r="X197" s="11">
        <f t="shared" si="55"/>
        <v>9614.15</v>
      </c>
      <c r="Y197" s="11">
        <f t="shared" si="56"/>
        <v>2037.3099999999995</v>
      </c>
      <c r="Z197" s="11">
        <f t="shared" si="57"/>
        <v>0.21190744891644084</v>
      </c>
      <c r="AA197" s="11" t="str">
        <f t="shared" si="58"/>
        <v>July</v>
      </c>
      <c r="AB197" s="11">
        <f t="shared" si="59"/>
        <v>2025</v>
      </c>
      <c r="AC197" s="11" t="str">
        <f t="shared" si="60"/>
        <v>Clean</v>
      </c>
      <c r="AD197" s="33" t="str">
        <f t="shared" si="52"/>
        <v>ORD-2025-101964586045862CUST-4328Neha GuptaHome OfficeSouthAndhra PradeshVijayawadaFurnitureFurnishingsSmart Furnishings 685Same Day51922.8309614.157576.842037.31PaidCompleted2</v>
      </c>
      <c r="AE197" s="56" t="str">
        <f t="shared" si="53"/>
        <v>OK</v>
      </c>
      <c r="AF197" s="33" t="str">
        <f t="shared" si="61"/>
        <v/>
      </c>
      <c r="AG197" s="33" t="str">
        <f t="shared" si="62"/>
        <v/>
      </c>
      <c r="AH197" s="55" t="str">
        <f t="shared" si="63"/>
        <v/>
      </c>
      <c r="AI197" s="53" t="str">
        <f t="shared" si="64"/>
        <v>Match</v>
      </c>
      <c r="AJ197" s="53" t="str">
        <f t="shared" si="65"/>
        <v>Match</v>
      </c>
      <c r="AK197" s="33" t="str">
        <f>PROPER(TRIM(raw_orders!G197))</f>
        <v>South</v>
      </c>
      <c r="AL197" s="33" t="str">
        <f>PROPER(TRIM(raw_orders!M197))</f>
        <v>Same Day</v>
      </c>
    </row>
    <row r="198" spans="1:38">
      <c r="A198" t="s">
        <v>1057</v>
      </c>
      <c r="B198" s="10">
        <v>45313</v>
      </c>
      <c r="C198" s="10">
        <v>45316</v>
      </c>
      <c r="D198" t="s">
        <v>1060</v>
      </c>
      <c r="E198" s="34" t="str">
        <f>PROPER(TRIM(raw_orders!E198))</f>
        <v>Kabir Singh</v>
      </c>
      <c r="F198" s="34" t="str">
        <f>PROPER(TRIM(raw_orders!F198))</f>
        <v>Home Office</v>
      </c>
      <c r="G198" s="34" t="str">
        <f>PROPER(TRIM(raw_orders!G198))</f>
        <v>North</v>
      </c>
      <c r="H198" s="34" t="str">
        <f>PROPER(TRIM(raw_orders!H198))</f>
        <v>Uttar Pradesh</v>
      </c>
      <c r="I198" s="34" t="str">
        <f>PROPER(TRIM(raw_orders!I198))</f>
        <v>Noida</v>
      </c>
      <c r="J198" s="34" t="str">
        <f>PROPER(TRIM(raw_orders!J198))</f>
        <v>Office Supplies</v>
      </c>
      <c r="K198" s="34" t="str">
        <f>PROPER(TRIM(raw_orders!K198))</f>
        <v>Storage</v>
      </c>
      <c r="L198" t="s">
        <v>1061</v>
      </c>
      <c r="M198" s="9" t="str">
        <f>PROPER(TRIM(raw_orders!M198))</f>
        <v>First Class</v>
      </c>
      <c r="N198" s="11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s="9" t="str">
        <f>PROPER(TRIM(raw_orders!T198))</f>
        <v>Paid</v>
      </c>
      <c r="U198" s="9" t="str">
        <f>PROPER(TRIM(raw_orders!U198))</f>
        <v>Completed</v>
      </c>
      <c r="V198" s="11">
        <f t="shared" si="51"/>
        <v>3</v>
      </c>
      <c r="W198" s="11">
        <f t="shared" si="54"/>
        <v>0.1</v>
      </c>
      <c r="X198" s="11">
        <f t="shared" si="55"/>
        <v>3272.4810000000002</v>
      </c>
      <c r="Y198" s="11">
        <f t="shared" si="56"/>
        <v>755.04100000000017</v>
      </c>
      <c r="Z198" s="11">
        <f t="shared" si="57"/>
        <v>0.23072433422837293</v>
      </c>
      <c r="AA198" s="11" t="str">
        <f t="shared" si="58"/>
        <v>January</v>
      </c>
      <c r="AB198" s="11">
        <f t="shared" si="59"/>
        <v>2024</v>
      </c>
      <c r="AC198" s="11" t="str">
        <f t="shared" si="60"/>
        <v>Clean</v>
      </c>
      <c r="AD198" s="33" t="str">
        <f t="shared" si="52"/>
        <v>ORD-2024-101974531345316CUST-8028Kabir SinghHome OfficeNorthUttar PradeshNoidaOffice SuppliesStorageElite Storage 915First Class31212.030.13272.482517.44755.04PaidCompleted3</v>
      </c>
      <c r="AE198" s="56" t="str">
        <f t="shared" si="53"/>
        <v>OK</v>
      </c>
      <c r="AF198" s="33" t="str">
        <f t="shared" si="61"/>
        <v/>
      </c>
      <c r="AG198" s="33" t="str">
        <f t="shared" si="62"/>
        <v/>
      </c>
      <c r="AH198" s="55" t="str">
        <f t="shared" si="63"/>
        <v/>
      </c>
      <c r="AI198" s="53" t="str">
        <f t="shared" si="64"/>
        <v>Match</v>
      </c>
      <c r="AJ198" s="53" t="str">
        <f t="shared" si="65"/>
        <v>Match</v>
      </c>
      <c r="AK198" s="33" t="str">
        <f>PROPER(TRIM(raw_orders!G198))</f>
        <v>North</v>
      </c>
      <c r="AL198" s="33" t="str">
        <f>PROPER(TRIM(raw_orders!M198))</f>
        <v>First Class</v>
      </c>
    </row>
    <row r="199" spans="1:38">
      <c r="A199" t="s">
        <v>1062</v>
      </c>
      <c r="B199" s="10">
        <v>45747</v>
      </c>
      <c r="C199" s="10">
        <v>45842</v>
      </c>
      <c r="D199" t="s">
        <v>564</v>
      </c>
      <c r="E199" s="34" t="str">
        <f>PROPER(TRIM(raw_orders!E199))</f>
        <v>Rahul Verma</v>
      </c>
      <c r="F199" s="34" t="str">
        <f>PROPER(TRIM(raw_orders!F199))</f>
        <v>Small Business</v>
      </c>
      <c r="G199" s="34" t="str">
        <f>PROPER(TRIM(raw_orders!G199))</f>
        <v>East</v>
      </c>
      <c r="H199" s="34" t="str">
        <f>PROPER(TRIM(raw_orders!H199))</f>
        <v>Bihar</v>
      </c>
      <c r="I199" s="34" t="str">
        <f>PROPER(TRIM(raw_orders!I199))</f>
        <v>Patna</v>
      </c>
      <c r="J199" s="34" t="str">
        <f>PROPER(TRIM(raw_orders!J199))</f>
        <v>Office Supplies</v>
      </c>
      <c r="K199" s="34" t="str">
        <f>PROPER(TRIM(raw_orders!K199))</f>
        <v>Storage</v>
      </c>
      <c r="L199" t="s">
        <v>1064</v>
      </c>
      <c r="M199" s="9" t="str">
        <f>PROPER(TRIM(raw_orders!M199))</f>
        <v>Second Class</v>
      </c>
      <c r="N199" s="11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s="9" t="str">
        <f>PROPER(TRIM(raw_orders!T199))</f>
        <v>Paid</v>
      </c>
      <c r="U199" s="9" t="str">
        <f>PROPER(TRIM(raw_orders!U199))</f>
        <v>Completed</v>
      </c>
      <c r="V199" s="11">
        <f t="shared" si="51"/>
        <v>95</v>
      </c>
      <c r="W199" s="11">
        <f t="shared" si="54"/>
        <v>0.15</v>
      </c>
      <c r="X199" s="11">
        <f t="shared" si="55"/>
        <v>17409.869999999995</v>
      </c>
      <c r="Y199" s="11">
        <f t="shared" si="56"/>
        <v>3333.6199999999953</v>
      </c>
      <c r="Z199" s="11">
        <f t="shared" si="57"/>
        <v>0.19147874165631312</v>
      </c>
      <c r="AA199" s="11" t="str">
        <f t="shared" si="58"/>
        <v>March</v>
      </c>
      <c r="AB199" s="11">
        <f t="shared" si="59"/>
        <v>2025</v>
      </c>
      <c r="AC199" s="11" t="str">
        <f t="shared" si="60"/>
        <v>Clean</v>
      </c>
      <c r="AD199" s="33" t="str">
        <f t="shared" si="52"/>
        <v>ORD-2025-101984574745842CUST-6106Rahul VermaSmall BusinessEastBiharPatnaOffice SuppliesStorageBasic Storage 961Second Class54096.440.1517409.8714076.253333.62PaidCompleted95</v>
      </c>
      <c r="AE199" s="56" t="str">
        <f t="shared" si="53"/>
        <v>OK</v>
      </c>
      <c r="AF199" s="33" t="str">
        <f t="shared" si="61"/>
        <v/>
      </c>
      <c r="AG199" s="33" t="str">
        <f t="shared" si="62"/>
        <v/>
      </c>
      <c r="AH199" s="55" t="str">
        <f t="shared" si="63"/>
        <v/>
      </c>
      <c r="AI199" s="53" t="str">
        <f t="shared" si="64"/>
        <v>Match</v>
      </c>
      <c r="AJ199" s="53" t="str">
        <f t="shared" si="65"/>
        <v>Match</v>
      </c>
      <c r="AK199" s="33" t="str">
        <f>PROPER(TRIM(raw_orders!G199))</f>
        <v>East</v>
      </c>
      <c r="AL199" s="33" t="str">
        <f>PROPER(TRIM(raw_orders!M199))</f>
        <v>Second Class</v>
      </c>
    </row>
    <row r="200" spans="1:38">
      <c r="A200" t="s">
        <v>1065</v>
      </c>
      <c r="B200" s="10">
        <v>45418</v>
      </c>
      <c r="C200" s="10">
        <v>45449</v>
      </c>
      <c r="D200" t="s">
        <v>1068</v>
      </c>
      <c r="E200" s="34" t="str">
        <f>PROPER(TRIM(raw_orders!E200))</f>
        <v>Sneha Kapoor</v>
      </c>
      <c r="F200" s="34" t="str">
        <f>PROPER(TRIM(raw_orders!F200))</f>
        <v>Consumer</v>
      </c>
      <c r="G200" s="34" t="str">
        <f>PROPER(TRIM(raw_orders!G200))</f>
        <v>West</v>
      </c>
      <c r="H200" s="34" t="str">
        <f>PROPER(TRIM(raw_orders!H200))</f>
        <v>Gujarat</v>
      </c>
      <c r="I200" s="34" t="str">
        <f>PROPER(TRIM(raw_orders!I200))</f>
        <v>Ahmedabad</v>
      </c>
      <c r="J200" s="34" t="str">
        <f>PROPER(TRIM(raw_orders!J200))</f>
        <v>Office Supplies</v>
      </c>
      <c r="K200" s="34" t="str">
        <f>PROPER(TRIM(raw_orders!K200))</f>
        <v>Art</v>
      </c>
      <c r="L200" t="s">
        <v>1069</v>
      </c>
      <c r="M200" s="9" t="str">
        <f>PROPER(TRIM(raw_orders!M200))</f>
        <v>Second Class</v>
      </c>
      <c r="N200" s="11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s="9" t="str">
        <f>PROPER(TRIM(raw_orders!T200))</f>
        <v>Failed</v>
      </c>
      <c r="U200" s="9" t="str">
        <f>PROPER(TRIM(raw_orders!U200))</f>
        <v>Cancelled</v>
      </c>
      <c r="V200" s="11">
        <f t="shared" si="51"/>
        <v>31</v>
      </c>
      <c r="W200" s="11">
        <f t="shared" si="54"/>
        <v>0.05</v>
      </c>
      <c r="X200" s="11">
        <f t="shared" si="55"/>
        <v>1125.3509999999999</v>
      </c>
      <c r="Y200" s="11">
        <f t="shared" si="56"/>
        <v>448.38099999999986</v>
      </c>
      <c r="Z200" s="11">
        <f t="shared" si="57"/>
        <v>0.39843657667696558</v>
      </c>
      <c r="AA200" s="11" t="str">
        <f t="shared" si="58"/>
        <v>May</v>
      </c>
      <c r="AB200" s="11">
        <f t="shared" si="59"/>
        <v>2024</v>
      </c>
      <c r="AC200" s="11" t="str">
        <f t="shared" si="60"/>
        <v>Clean</v>
      </c>
      <c r="AD200" s="33" t="str">
        <f t="shared" si="52"/>
        <v>ORD-2024-101994541845449CUST-7820Sneha KapoorConsumerWestGujaratAhmedabadOffice SuppliesArtClassic Art 968Second Class11184.580.051125.35676.97448.38FailedCancelled31</v>
      </c>
      <c r="AE200" s="56" t="str">
        <f t="shared" si="53"/>
        <v>OK</v>
      </c>
      <c r="AF200" s="33" t="str">
        <f t="shared" si="61"/>
        <v/>
      </c>
      <c r="AG200" s="33" t="str">
        <f t="shared" si="62"/>
        <v/>
      </c>
      <c r="AH200" s="55" t="str">
        <f t="shared" si="63"/>
        <v/>
      </c>
      <c r="AI200" s="53" t="str">
        <f t="shared" si="64"/>
        <v>Match</v>
      </c>
      <c r="AJ200" s="53" t="str">
        <f t="shared" si="65"/>
        <v>Match</v>
      </c>
      <c r="AK200" s="33" t="str">
        <f>PROPER(TRIM(raw_orders!G200))</f>
        <v>West</v>
      </c>
      <c r="AL200" s="33" t="str">
        <f>PROPER(TRIM(raw_orders!M200))</f>
        <v>Second Class</v>
      </c>
    </row>
    <row r="201" spans="1:38">
      <c r="A201" t="s">
        <v>1070</v>
      </c>
      <c r="B201" s="10">
        <v>45363</v>
      </c>
      <c r="C201" s="10">
        <v>45629</v>
      </c>
      <c r="D201" t="s">
        <v>1072</v>
      </c>
      <c r="E201" s="34" t="str">
        <f>PROPER(TRIM(raw_orders!E201))</f>
        <v>Rahul Verma</v>
      </c>
      <c r="F201" s="34" t="str">
        <f>PROPER(TRIM(raw_orders!F201))</f>
        <v>Home Office</v>
      </c>
      <c r="G201" s="34" t="str">
        <f>PROPER(TRIM(raw_orders!G201))</f>
        <v>East</v>
      </c>
      <c r="H201" s="34" t="str">
        <f>PROPER(TRIM(raw_orders!H201))</f>
        <v>Bihar</v>
      </c>
      <c r="I201" s="34" t="str">
        <f>PROPER(TRIM(raw_orders!I201))</f>
        <v>Patna</v>
      </c>
      <c r="J201" s="34" t="str">
        <f>PROPER(TRIM(raw_orders!J201))</f>
        <v>Technology</v>
      </c>
      <c r="K201" s="34" t="str">
        <f>PROPER(TRIM(raw_orders!K201))</f>
        <v>Machines</v>
      </c>
      <c r="L201" t="s">
        <v>1073</v>
      </c>
      <c r="M201" s="9" t="s">
        <v>4153</v>
      </c>
      <c r="N201" s="1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s="9" t="str">
        <f>PROPER(TRIM(raw_orders!T201))</f>
        <v>Paid</v>
      </c>
      <c r="U201" s="9" t="str">
        <f>PROPER(TRIM(raw_orders!U201))</f>
        <v>Completed</v>
      </c>
      <c r="V201" s="11">
        <f t="shared" si="51"/>
        <v>266</v>
      </c>
      <c r="W201" s="11">
        <f t="shared" si="54"/>
        <v>0.25</v>
      </c>
      <c r="X201" s="11">
        <f t="shared" si="55"/>
        <v>9835.11</v>
      </c>
      <c r="Y201" s="11">
        <f t="shared" si="56"/>
        <v>4397.47</v>
      </c>
      <c r="Z201" s="11">
        <f t="shared" si="57"/>
        <v>0.44711955433136996</v>
      </c>
      <c r="AA201" s="11" t="str">
        <f t="shared" si="58"/>
        <v>March</v>
      </c>
      <c r="AB201" s="11">
        <f t="shared" si="59"/>
        <v>2024</v>
      </c>
      <c r="AC201" s="11" t="str">
        <f t="shared" si="60"/>
        <v>Warning</v>
      </c>
      <c r="AD201" s="33" t="str">
        <f t="shared" si="52"/>
        <v>ORD-2024-102004536345629CUST-4536Rahul VermaHome OfficeEastBiharPatnaTechnologyMachinesPrime Machines 806Unknown62185.580.259835.115437.644397.47PaidCompleted266</v>
      </c>
      <c r="AE201" s="56" t="str">
        <f t="shared" si="53"/>
        <v>OK</v>
      </c>
      <c r="AF201" s="33" t="str">
        <f t="shared" si="61"/>
        <v/>
      </c>
      <c r="AG201" s="33" t="str">
        <f t="shared" si="62"/>
        <v/>
      </c>
      <c r="AH201" s="55" t="str">
        <f t="shared" si="63"/>
        <v/>
      </c>
      <c r="AI201" s="53" t="str">
        <f t="shared" si="64"/>
        <v>Match</v>
      </c>
      <c r="AJ201" s="53" t="str">
        <f t="shared" si="65"/>
        <v>Match</v>
      </c>
      <c r="AK201" s="33" t="str">
        <f>PROPER(TRIM(raw_orders!G201))</f>
        <v>East</v>
      </c>
      <c r="AL201" s="33" t="str">
        <f>PROPER(TRIM(raw_orders!M201))</f>
        <v/>
      </c>
    </row>
    <row r="202" spans="1:38">
      <c r="A202" t="s">
        <v>1074</v>
      </c>
      <c r="B202" s="10">
        <v>45835</v>
      </c>
      <c r="C202" s="10">
        <v>45843</v>
      </c>
      <c r="D202" t="s">
        <v>1076</v>
      </c>
      <c r="E202" s="34" t="str">
        <f>PROPER(TRIM(raw_orders!E202))</f>
        <v>Priya Menon</v>
      </c>
      <c r="F202" s="34" t="str">
        <f>PROPER(TRIM(raw_orders!F202))</f>
        <v>Small Business</v>
      </c>
      <c r="G202" s="34" t="str">
        <f>PROPER(TRIM(raw_orders!G202))</f>
        <v>North</v>
      </c>
      <c r="H202" s="34" t="str">
        <f>PROPER(TRIM(raw_orders!H202))</f>
        <v>Rajasthan</v>
      </c>
      <c r="I202" s="34" t="str">
        <f>PROPER(TRIM(raw_orders!I202))</f>
        <v>Jaipur</v>
      </c>
      <c r="J202" s="34" t="str">
        <f>PROPER(TRIM(raw_orders!J202))</f>
        <v>Technology</v>
      </c>
      <c r="K202" s="34" t="str">
        <f>PROPER(TRIM(raw_orders!K202))</f>
        <v>Copiers</v>
      </c>
      <c r="L202" t="s">
        <v>1077</v>
      </c>
      <c r="M202" s="9" t="str">
        <f>PROPER(TRIM(raw_orders!M202))</f>
        <v>First Class</v>
      </c>
      <c r="N202" s="11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s="9" t="str">
        <f>PROPER(TRIM(raw_orders!T202))</f>
        <v>Pending</v>
      </c>
      <c r="U202" s="9" t="str">
        <f>PROPER(TRIM(raw_orders!U202))</f>
        <v>Cancelled</v>
      </c>
      <c r="V202" s="11">
        <f t="shared" si="51"/>
        <v>8</v>
      </c>
      <c r="W202" s="11">
        <f t="shared" si="54"/>
        <v>0.1</v>
      </c>
      <c r="X202" s="11">
        <f t="shared" si="55"/>
        <v>12907.980000000001</v>
      </c>
      <c r="Y202" s="11">
        <f t="shared" si="56"/>
        <v>3710.9000000000015</v>
      </c>
      <c r="Z202" s="11">
        <f t="shared" si="57"/>
        <v>0.28748882474252369</v>
      </c>
      <c r="AA202" s="11" t="str">
        <f t="shared" si="58"/>
        <v>June</v>
      </c>
      <c r="AB202" s="11">
        <f t="shared" si="59"/>
        <v>2025</v>
      </c>
      <c r="AC202" s="11" t="str">
        <f t="shared" si="60"/>
        <v>Clean</v>
      </c>
      <c r="AD202" s="33" t="str">
        <f t="shared" si="52"/>
        <v>ORD-2025-102014583545843CUST-7047Priya MenonSmall BusinessNorthRajasthanJaipurTechnologyCopiersClassic Copiers 479First Class52868.440.112907.989197.083710.9PendingCancelled8</v>
      </c>
      <c r="AE202" s="56" t="str">
        <f t="shared" si="53"/>
        <v>OK</v>
      </c>
      <c r="AF202" s="33" t="str">
        <f t="shared" si="61"/>
        <v/>
      </c>
      <c r="AG202" s="33" t="str">
        <f t="shared" si="62"/>
        <v/>
      </c>
      <c r="AH202" s="55" t="str">
        <f t="shared" si="63"/>
        <v/>
      </c>
      <c r="AI202" s="53" t="str">
        <f t="shared" si="64"/>
        <v>Match</v>
      </c>
      <c r="AJ202" s="53" t="str">
        <f t="shared" si="65"/>
        <v>Match</v>
      </c>
      <c r="AK202" s="33" t="str">
        <f>PROPER(TRIM(raw_orders!G202))</f>
        <v>North</v>
      </c>
      <c r="AL202" s="33" t="str">
        <f>PROPER(TRIM(raw_orders!M202))</f>
        <v>First Class</v>
      </c>
    </row>
    <row r="203" spans="1:38">
      <c r="A203" t="s">
        <v>1078</v>
      </c>
      <c r="B203" s="10">
        <v>45864</v>
      </c>
      <c r="C203" s="10">
        <v>45872</v>
      </c>
      <c r="D203" t="s">
        <v>1081</v>
      </c>
      <c r="E203" s="34" t="str">
        <f>PROPER(TRIM(raw_orders!E203))</f>
        <v>Vikram Iyer</v>
      </c>
      <c r="F203" s="34" t="str">
        <f>PROPER(TRIM(raw_orders!F203))</f>
        <v>Consumer</v>
      </c>
      <c r="G203" s="34" t="str">
        <f>PROPER(TRIM(raw_orders!G203))</f>
        <v>West</v>
      </c>
      <c r="H203" s="34" t="str">
        <f>PROPER(TRIM(raw_orders!H203))</f>
        <v>Madhya Pradesh</v>
      </c>
      <c r="I203" s="34" t="str">
        <f>PROPER(TRIM(raw_orders!I203))</f>
        <v>Indore</v>
      </c>
      <c r="J203" s="34" t="str">
        <f>PROPER(TRIM(raw_orders!J203))</f>
        <v>Office Supplies</v>
      </c>
      <c r="K203" s="34" t="str">
        <f>PROPER(TRIM(raw_orders!K203))</f>
        <v>Labels</v>
      </c>
      <c r="L203" t="s">
        <v>1082</v>
      </c>
      <c r="M203" s="9" t="str">
        <f>PROPER(TRIM(raw_orders!M203))</f>
        <v>Second Class</v>
      </c>
      <c r="N203" s="11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s="9" t="str">
        <f>PROPER(TRIM(raw_orders!T203))</f>
        <v>Refunded</v>
      </c>
      <c r="U203" s="9" t="str">
        <f>PROPER(TRIM(raw_orders!U203))</f>
        <v>Cancelled</v>
      </c>
      <c r="V203" s="11">
        <f t="shared" si="51"/>
        <v>8</v>
      </c>
      <c r="W203" s="11">
        <f t="shared" si="54"/>
        <v>-0.16</v>
      </c>
      <c r="X203" s="11">
        <f t="shared" si="55"/>
        <v>5808.1895999999997</v>
      </c>
      <c r="Y203" s="11">
        <f t="shared" si="56"/>
        <v>2853.3295999999996</v>
      </c>
      <c r="Z203" s="11">
        <f t="shared" si="57"/>
        <v>0.49125972058487893</v>
      </c>
      <c r="AA203" s="11" t="str">
        <f t="shared" si="58"/>
        <v>July</v>
      </c>
      <c r="AB203" s="11">
        <f t="shared" si="59"/>
        <v>2025</v>
      </c>
      <c r="AC203" s="11" t="str">
        <f t="shared" si="60"/>
        <v>Invalid</v>
      </c>
      <c r="AD203" s="33" t="str">
        <f t="shared" si="52"/>
        <v>ORD-2025-102024586445872CUST-8005Vikram IyerConsumerWestMadhya PradeshIndoreOffice SuppliesLabelsBasic Labels 511Second Class22503.53-0.164756.712954.861801.85RefundedCancelled8</v>
      </c>
      <c r="AE203" s="56" t="str">
        <f t="shared" si="53"/>
        <v>OK</v>
      </c>
      <c r="AF203" s="33" t="str">
        <f t="shared" si="61"/>
        <v>Invalid Discount</v>
      </c>
      <c r="AG203" s="33" t="str">
        <f t="shared" si="62"/>
        <v/>
      </c>
      <c r="AH203" s="55" t="str">
        <f t="shared" si="63"/>
        <v/>
      </c>
      <c r="AI203" s="53" t="str">
        <f t="shared" si="64"/>
        <v>Mismatch</v>
      </c>
      <c r="AJ203" s="53" t="str">
        <f t="shared" si="65"/>
        <v>Mismatch</v>
      </c>
      <c r="AK203" s="33" t="str">
        <f>PROPER(TRIM(raw_orders!G203))</f>
        <v>West</v>
      </c>
      <c r="AL203" s="33" t="str">
        <f>PROPER(TRIM(raw_orders!M203))</f>
        <v>Second Class</v>
      </c>
    </row>
    <row r="204" spans="1:38">
      <c r="A204" t="s">
        <v>1083</v>
      </c>
      <c r="B204" s="10">
        <v>45744</v>
      </c>
      <c r="C204" s="10">
        <v>45744</v>
      </c>
      <c r="D204" t="s">
        <v>1086</v>
      </c>
      <c r="E204" s="34" t="str">
        <f>PROPER(TRIM(raw_orders!E204))</f>
        <v>Sneha Kapoor</v>
      </c>
      <c r="F204" s="34" t="str">
        <f>PROPER(TRIM(raw_orders!F204))</f>
        <v>Corporate</v>
      </c>
      <c r="G204" s="34" t="str">
        <f>PROPER(TRIM(raw_orders!G204))</f>
        <v>West</v>
      </c>
      <c r="H204" s="34" t="str">
        <f>PROPER(TRIM(raw_orders!H204))</f>
        <v>Goa</v>
      </c>
      <c r="I204" s="34" t="str">
        <f>PROPER(TRIM(raw_orders!I204))</f>
        <v>Panaji</v>
      </c>
      <c r="J204" s="34" t="str">
        <f>PROPER(TRIM(raw_orders!J204))</f>
        <v>Technology</v>
      </c>
      <c r="K204" s="34" t="str">
        <f>PROPER(TRIM(raw_orders!K204))</f>
        <v>Accessories</v>
      </c>
      <c r="L204" t="s">
        <v>1087</v>
      </c>
      <c r="M204" s="9" t="str">
        <f>PROPER(TRIM(raw_orders!M204))</f>
        <v>Standard Class</v>
      </c>
      <c r="N204" s="11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s="9" t="str">
        <f>PROPER(TRIM(raw_orders!T204))</f>
        <v>Paid</v>
      </c>
      <c r="U204" s="9" t="str">
        <f>PROPER(TRIM(raw_orders!U204))</f>
        <v>Completed</v>
      </c>
      <c r="V204" s="11">
        <f t="shared" si="51"/>
        <v>0</v>
      </c>
      <c r="W204" s="11">
        <f t="shared" si="54"/>
        <v>0.05</v>
      </c>
      <c r="X204" s="11">
        <f t="shared" si="55"/>
        <v>13231.144</v>
      </c>
      <c r="Y204" s="11">
        <f t="shared" si="56"/>
        <v>1941.0840000000007</v>
      </c>
      <c r="Z204" s="11">
        <f t="shared" si="57"/>
        <v>0.14670568168557463</v>
      </c>
      <c r="AA204" s="11" t="str">
        <f t="shared" si="58"/>
        <v>March</v>
      </c>
      <c r="AB204" s="11">
        <f t="shared" si="59"/>
        <v>2025</v>
      </c>
      <c r="AC204" s="11" t="str">
        <f t="shared" si="60"/>
        <v>Clean</v>
      </c>
      <c r="AD204" s="33" t="str">
        <f t="shared" si="52"/>
        <v>ORD-2025-102034574445744CUST-9378Sneha KapoorCorporateWestGoaPanajiTechnologyAccessoriesPrime Accessories 733Standard Class81740.940.0513231.1411290.061941.08PaidCompleted0</v>
      </c>
      <c r="AE204" s="56" t="str">
        <f t="shared" si="53"/>
        <v>OK</v>
      </c>
      <c r="AF204" s="33" t="str">
        <f t="shared" si="61"/>
        <v/>
      </c>
      <c r="AG204" s="33" t="str">
        <f t="shared" si="62"/>
        <v/>
      </c>
      <c r="AH204" s="55" t="str">
        <f>IF(V204&lt;0,"Invalid Shipping Record","")</f>
        <v/>
      </c>
      <c r="AI204" s="53" t="str">
        <f t="shared" si="64"/>
        <v>Match</v>
      </c>
      <c r="AJ204" s="53" t="str">
        <f t="shared" si="65"/>
        <v>Match</v>
      </c>
      <c r="AK204" s="33" t="str">
        <f>PROPER(TRIM(raw_orders!G204))</f>
        <v>West</v>
      </c>
      <c r="AL204" s="33" t="str">
        <f>PROPER(TRIM(raw_orders!M204))</f>
        <v>Standard Class</v>
      </c>
    </row>
    <row r="205" spans="1:38">
      <c r="A205" t="s">
        <v>1088</v>
      </c>
      <c r="B205" s="10">
        <v>45379</v>
      </c>
      <c r="C205" s="10">
        <v>45381</v>
      </c>
      <c r="D205" t="s">
        <v>1091</v>
      </c>
      <c r="E205" s="34" t="str">
        <f>PROPER(TRIM(raw_orders!E205))</f>
        <v>Sneha Kapoor</v>
      </c>
      <c r="F205" s="34" t="str">
        <f>PROPER(TRIM(raw_orders!F205))</f>
        <v>Corporate</v>
      </c>
      <c r="G205" s="34" t="str">
        <f>PROPER(TRIM(raw_orders!G205))</f>
        <v>West</v>
      </c>
      <c r="H205" s="34" t="str">
        <f>PROPER(TRIM(raw_orders!H205))</f>
        <v>Rajasthan</v>
      </c>
      <c r="I205" s="34" t="str">
        <f>PROPER(TRIM(raw_orders!I205))</f>
        <v>Udaipur</v>
      </c>
      <c r="J205" s="34" t="str">
        <f>PROPER(TRIM(raw_orders!J205))</f>
        <v>Technology</v>
      </c>
      <c r="K205" s="34" t="str">
        <f>PROPER(TRIM(raw_orders!K205))</f>
        <v>Accessories</v>
      </c>
      <c r="L205" t="s">
        <v>1092</v>
      </c>
      <c r="M205" s="9" t="str">
        <f>PROPER(TRIM(raw_orders!M205))</f>
        <v>Second Class</v>
      </c>
      <c r="N205" s="11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s="9" t="str">
        <f>PROPER(TRIM(raw_orders!T205))</f>
        <v>Paid</v>
      </c>
      <c r="U205" s="9" t="str">
        <f>PROPER(TRIM(raw_orders!U205))</f>
        <v>Completed</v>
      </c>
      <c r="V205" s="11">
        <f t="shared" si="51"/>
        <v>2</v>
      </c>
      <c r="W205" s="11">
        <f t="shared" si="54"/>
        <v>0.15</v>
      </c>
      <c r="X205" s="11">
        <f t="shared" si="55"/>
        <v>484.78899999999999</v>
      </c>
      <c r="Y205" s="11">
        <f t="shared" si="56"/>
        <v>151.24899999999997</v>
      </c>
      <c r="Z205" s="11">
        <f t="shared" si="57"/>
        <v>0.3119893396921134</v>
      </c>
      <c r="AA205" s="11" t="str">
        <f t="shared" si="58"/>
        <v>March</v>
      </c>
      <c r="AB205" s="11">
        <f t="shared" si="59"/>
        <v>2024</v>
      </c>
      <c r="AC205" s="11" t="str">
        <f t="shared" si="60"/>
        <v>Clean</v>
      </c>
      <c r="AD205" s="33" t="str">
        <f t="shared" si="52"/>
        <v>ORD-2024-102044537945381CUST-3384Sneha KapoorCorporateWestRajasthanUdaipurTechnologyAccessoriesMax Accessories 186Second Class1570.340.15484.79333.54151.25PaidCompleted2</v>
      </c>
      <c r="AE205" s="56" t="str">
        <f t="shared" si="53"/>
        <v>OK</v>
      </c>
      <c r="AF205" s="33" t="str">
        <f t="shared" si="61"/>
        <v/>
      </c>
      <c r="AG205" s="33" t="str">
        <f t="shared" si="62"/>
        <v/>
      </c>
      <c r="AH205" s="55" t="str">
        <f t="shared" si="63"/>
        <v/>
      </c>
      <c r="AI205" s="53" t="str">
        <f t="shared" si="64"/>
        <v>Match</v>
      </c>
      <c r="AJ205" s="53" t="str">
        <f t="shared" si="65"/>
        <v>Match</v>
      </c>
      <c r="AK205" s="33" t="str">
        <f>PROPER(TRIM(raw_orders!G205))</f>
        <v>West</v>
      </c>
      <c r="AL205" s="33" t="str">
        <f>PROPER(TRIM(raw_orders!M205))</f>
        <v>Second Class</v>
      </c>
    </row>
    <row r="206" spans="1:38">
      <c r="A206" t="s">
        <v>1093</v>
      </c>
      <c r="B206" s="10">
        <v>45858</v>
      </c>
      <c r="C206" s="10">
        <v>45861</v>
      </c>
      <c r="D206" t="s">
        <v>1096</v>
      </c>
      <c r="E206" s="34" t="str">
        <f>PROPER(TRIM(raw_orders!E206))</f>
        <v>Mira Das</v>
      </c>
      <c r="F206" s="34" t="str">
        <f>PROPER(TRIM(raw_orders!F206))</f>
        <v>Home Office</v>
      </c>
      <c r="G206" s="34" t="str">
        <f>PROPER(TRIM(raw_orders!G206))</f>
        <v>East</v>
      </c>
      <c r="H206" s="34" t="str">
        <f>PROPER(TRIM(raw_orders!H206))</f>
        <v>West Bengal</v>
      </c>
      <c r="I206" s="34" t="str">
        <f>PROPER(TRIM(raw_orders!I206))</f>
        <v>Kolkata</v>
      </c>
      <c r="J206" s="34" t="str">
        <f>PROPER(TRIM(raw_orders!J206))</f>
        <v>Furniture</v>
      </c>
      <c r="K206" s="34" t="str">
        <f>PROPER(TRIM(raw_orders!K206))</f>
        <v>Tables</v>
      </c>
      <c r="L206" t="s">
        <v>1097</v>
      </c>
      <c r="M206" s="9" t="str">
        <f>PROPER(TRIM(raw_orders!M206))</f>
        <v>Second Class</v>
      </c>
      <c r="N206" s="11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s="9" t="str">
        <f>PROPER(TRIM(raw_orders!T206))</f>
        <v>Paid</v>
      </c>
      <c r="U206" s="9" t="str">
        <f>PROPER(TRIM(raw_orders!U206))</f>
        <v>Completed</v>
      </c>
      <c r="V206" s="11">
        <f t="shared" si="51"/>
        <v>3</v>
      </c>
      <c r="W206" s="11">
        <f t="shared" si="54"/>
        <v>0.15</v>
      </c>
      <c r="X206" s="11">
        <f t="shared" si="55"/>
        <v>1624.146</v>
      </c>
      <c r="Y206" s="11">
        <f t="shared" si="56"/>
        <v>406.15599999999995</v>
      </c>
      <c r="Z206" s="11">
        <f t="shared" si="57"/>
        <v>0.25007357712914968</v>
      </c>
      <c r="AA206" s="11" t="str">
        <f t="shared" si="58"/>
        <v>July</v>
      </c>
      <c r="AB206" s="11">
        <f t="shared" si="59"/>
        <v>2025</v>
      </c>
      <c r="AC206" s="11" t="str">
        <f t="shared" si="60"/>
        <v>Clean</v>
      </c>
      <c r="AD206" s="33" t="str">
        <f t="shared" si="52"/>
        <v>ORD-2025-102054585845861CUST-1986Mira DasHome OfficeEastWest BengalKolkataFurnitureTablesElite Tables 318Second Class4477.690.151624.151217.99406.16PaidCompleted3</v>
      </c>
      <c r="AE206" s="56" t="str">
        <f t="shared" si="53"/>
        <v>OK</v>
      </c>
      <c r="AF206" s="33" t="str">
        <f t="shared" si="61"/>
        <v/>
      </c>
      <c r="AG206" s="33" t="str">
        <f t="shared" si="62"/>
        <v/>
      </c>
      <c r="AH206" s="55" t="str">
        <f t="shared" si="63"/>
        <v/>
      </c>
      <c r="AI206" s="53" t="str">
        <f t="shared" si="64"/>
        <v>Match</v>
      </c>
      <c r="AJ206" s="53" t="str">
        <f t="shared" si="65"/>
        <v>Match</v>
      </c>
      <c r="AK206" s="33" t="str">
        <f>PROPER(TRIM(raw_orders!G206))</f>
        <v>East</v>
      </c>
      <c r="AL206" s="33" t="str">
        <f>PROPER(TRIM(raw_orders!M206))</f>
        <v>Second Class</v>
      </c>
    </row>
    <row r="207" spans="1:38">
      <c r="A207" t="s">
        <v>1098</v>
      </c>
      <c r="B207" s="10">
        <v>45768</v>
      </c>
      <c r="C207" s="10">
        <v>45773</v>
      </c>
      <c r="D207" t="s">
        <v>1101</v>
      </c>
      <c r="E207" s="34" t="str">
        <f>PROPER(TRIM(raw_orders!E207))</f>
        <v>Ananya Rao</v>
      </c>
      <c r="F207" s="34" t="str">
        <f>PROPER(TRIM(raw_orders!F207))</f>
        <v>Consumer</v>
      </c>
      <c r="G207" s="34" t="str">
        <f>PROPER(TRIM(raw_orders!G207))</f>
        <v>West</v>
      </c>
      <c r="H207" s="34" t="str">
        <f>PROPER(TRIM(raw_orders!H207))</f>
        <v>Maharashtra</v>
      </c>
      <c r="I207" s="34" t="str">
        <f>PROPER(TRIM(raw_orders!I207))</f>
        <v>Mumbai</v>
      </c>
      <c r="J207" s="34" t="str">
        <f>PROPER(TRIM(raw_orders!J207))</f>
        <v>Office Supplies</v>
      </c>
      <c r="K207" s="34" t="str">
        <f>PROPER(TRIM(raw_orders!K207))</f>
        <v>Labels</v>
      </c>
      <c r="L207" t="s">
        <v>1102</v>
      </c>
      <c r="M207" s="9" t="str">
        <f>PROPER(TRIM(raw_orders!M207))</f>
        <v>Same Day</v>
      </c>
      <c r="N207" s="11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s="9" t="str">
        <f>PROPER(TRIM(raw_orders!T207))</f>
        <v>Paid</v>
      </c>
      <c r="U207" s="9" t="str">
        <f>PROPER(TRIM(raw_orders!U207))</f>
        <v>Completed</v>
      </c>
      <c r="V207" s="11">
        <f t="shared" si="51"/>
        <v>5</v>
      </c>
      <c r="W207" s="11">
        <f t="shared" si="54"/>
        <v>0.2</v>
      </c>
      <c r="X207" s="11">
        <f t="shared" si="55"/>
        <v>4193.232</v>
      </c>
      <c r="Y207" s="11">
        <f t="shared" si="56"/>
        <v>863.24200000000019</v>
      </c>
      <c r="Z207" s="11">
        <f t="shared" si="57"/>
        <v>0.2058655471483572</v>
      </c>
      <c r="AA207" s="11" t="str">
        <f t="shared" si="58"/>
        <v>April</v>
      </c>
      <c r="AB207" s="11">
        <f t="shared" si="59"/>
        <v>2025</v>
      </c>
      <c r="AC207" s="11" t="str">
        <f t="shared" si="60"/>
        <v>Clean</v>
      </c>
      <c r="AD207" s="33" t="str">
        <f t="shared" si="52"/>
        <v>ORD-2025-102064576845773CUST-3338Ananya RaoConsumerWestMaharashtraMumbaiOffice SuppliesLabelsSmart Labels 354Same Day6873.590.24193.233329.99863.24PaidCompleted5</v>
      </c>
      <c r="AE207" s="56" t="str">
        <f t="shared" si="53"/>
        <v>OK</v>
      </c>
      <c r="AF207" s="33" t="str">
        <f t="shared" si="61"/>
        <v/>
      </c>
      <c r="AG207" s="33" t="str">
        <f t="shared" si="62"/>
        <v/>
      </c>
      <c r="AH207" s="55" t="str">
        <f t="shared" si="63"/>
        <v/>
      </c>
      <c r="AI207" s="53" t="str">
        <f t="shared" si="64"/>
        <v>Match</v>
      </c>
      <c r="AJ207" s="53" t="str">
        <f t="shared" si="65"/>
        <v>Match</v>
      </c>
      <c r="AK207" s="33" t="str">
        <f>PROPER(TRIM(raw_orders!G207))</f>
        <v>West</v>
      </c>
      <c r="AL207" s="33" t="str">
        <f>PROPER(TRIM(raw_orders!M207))</f>
        <v>Same Day</v>
      </c>
    </row>
    <row r="208" spans="1:38">
      <c r="A208" t="s">
        <v>1103</v>
      </c>
      <c r="B208" s="10">
        <v>45795</v>
      </c>
      <c r="C208" s="10">
        <v>45797</v>
      </c>
      <c r="D208" t="s">
        <v>1105</v>
      </c>
      <c r="E208" s="34" t="str">
        <f>PROPER(TRIM(raw_orders!E208))</f>
        <v>Diya Patel</v>
      </c>
      <c r="F208" s="34" t="str">
        <f>PROPER(TRIM(raw_orders!F208))</f>
        <v>Small Business</v>
      </c>
      <c r="G208" s="34" t="str">
        <f>PROPER(TRIM(raw_orders!G208))</f>
        <v>North</v>
      </c>
      <c r="H208" s="34" t="str">
        <f>PROPER(TRIM(raw_orders!H208))</f>
        <v>Uttar Pradesh</v>
      </c>
      <c r="I208" s="34" t="str">
        <f>PROPER(TRIM(raw_orders!I208))</f>
        <v>Noida</v>
      </c>
      <c r="J208" s="34" t="str">
        <f>PROPER(TRIM(raw_orders!J208))</f>
        <v>Furniture</v>
      </c>
      <c r="K208" s="34" t="str">
        <f>PROPER(TRIM(raw_orders!K208))</f>
        <v>Furnishings</v>
      </c>
      <c r="L208" t="s">
        <v>1106</v>
      </c>
      <c r="M208" s="9" t="str">
        <f>PROPER(TRIM(raw_orders!M208))</f>
        <v>First Class</v>
      </c>
      <c r="N208" s="11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s="9" t="str">
        <f>PROPER(TRIM(raw_orders!T208))</f>
        <v>Paid</v>
      </c>
      <c r="U208" s="9" t="str">
        <f>PROPER(TRIM(raw_orders!U208))</f>
        <v>Completed</v>
      </c>
      <c r="V208" s="11">
        <f t="shared" si="51"/>
        <v>2</v>
      </c>
      <c r="W208" s="11">
        <f t="shared" si="54"/>
        <v>0</v>
      </c>
      <c r="X208" s="11">
        <f t="shared" si="55"/>
        <v>430.26</v>
      </c>
      <c r="Y208" s="11">
        <f t="shared" si="56"/>
        <v>143.88</v>
      </c>
      <c r="Z208" s="11">
        <f t="shared" si="57"/>
        <v>0.33440245432994004</v>
      </c>
      <c r="AA208" s="11" t="str">
        <f t="shared" si="58"/>
        <v>May</v>
      </c>
      <c r="AB208" s="11">
        <f t="shared" si="59"/>
        <v>2025</v>
      </c>
      <c r="AC208" s="11" t="str">
        <f t="shared" si="60"/>
        <v>Clean</v>
      </c>
      <c r="AD208" s="33" t="str">
        <f t="shared" si="52"/>
        <v>ORD-2025-102074579545797CUST-2343Diya PatelSmall BusinessNorthUttar PradeshNoidaFurnitureFurnishingsPro Furnishings 981First Class2215.130430.26286.38143.88PaidCompleted2</v>
      </c>
      <c r="AE208" s="56" t="str">
        <f t="shared" si="53"/>
        <v>OK</v>
      </c>
      <c r="AF208" s="33" t="str">
        <f t="shared" si="61"/>
        <v/>
      </c>
      <c r="AG208" s="33" t="str">
        <f t="shared" si="62"/>
        <v/>
      </c>
      <c r="AH208" s="55" t="str">
        <f t="shared" si="63"/>
        <v/>
      </c>
      <c r="AI208" s="53" t="str">
        <f t="shared" si="64"/>
        <v>Match</v>
      </c>
      <c r="AJ208" s="53" t="str">
        <f t="shared" si="65"/>
        <v>Match</v>
      </c>
      <c r="AK208" s="33" t="str">
        <f>PROPER(TRIM(raw_orders!G208))</f>
        <v>North</v>
      </c>
      <c r="AL208" s="33" t="str">
        <f>PROPER(TRIM(raw_orders!M208))</f>
        <v>First Class</v>
      </c>
    </row>
    <row r="209" spans="1:38">
      <c r="A209" t="s">
        <v>1107</v>
      </c>
      <c r="B209" s="10">
        <v>45483</v>
      </c>
      <c r="C209" s="10">
        <v>45489</v>
      </c>
      <c r="D209" t="s">
        <v>1110</v>
      </c>
      <c r="E209" s="34" t="str">
        <f>PROPER(TRIM(raw_orders!E209))</f>
        <v>Aarav Sharma</v>
      </c>
      <c r="F209" s="34" t="str">
        <f>PROPER(TRIM(raw_orders!F209))</f>
        <v>Home Office</v>
      </c>
      <c r="G209" s="34" t="str">
        <f>PROPER(TRIM(raw_orders!G209))</f>
        <v>West</v>
      </c>
      <c r="H209" s="34" t="str">
        <f>PROPER(TRIM(raw_orders!H209))</f>
        <v>Goa</v>
      </c>
      <c r="I209" s="34" t="str">
        <f>PROPER(TRIM(raw_orders!I209))</f>
        <v>Panaji</v>
      </c>
      <c r="J209" s="34" t="str">
        <f>PROPER(TRIM(raw_orders!J209))</f>
        <v>Furniture</v>
      </c>
      <c r="K209" s="34" t="str">
        <f>PROPER(TRIM(raw_orders!K209))</f>
        <v>Bookcases</v>
      </c>
      <c r="L209" t="s">
        <v>1111</v>
      </c>
      <c r="M209" s="9" t="str">
        <f>PROPER(TRIM(raw_orders!M209))</f>
        <v>Second Class</v>
      </c>
      <c r="N209" s="11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s="9" t="str">
        <f>PROPER(TRIM(raw_orders!T209))</f>
        <v>Paid</v>
      </c>
      <c r="U209" s="9" t="str">
        <f>PROPER(TRIM(raw_orders!U209))</f>
        <v>Completed</v>
      </c>
      <c r="V209" s="11">
        <f t="shared" si="51"/>
        <v>6</v>
      </c>
      <c r="W209" s="11">
        <f t="shared" si="54"/>
        <v>0.2</v>
      </c>
      <c r="X209" s="11">
        <f t="shared" si="55"/>
        <v>1752.7200000000003</v>
      </c>
      <c r="Y209" s="11">
        <f t="shared" si="56"/>
        <v>756.31000000000029</v>
      </c>
      <c r="Z209" s="11">
        <f t="shared" si="57"/>
        <v>0.43150645853302305</v>
      </c>
      <c r="AA209" s="11" t="str">
        <f t="shared" si="58"/>
        <v>July</v>
      </c>
      <c r="AB209" s="11">
        <f t="shared" si="59"/>
        <v>2024</v>
      </c>
      <c r="AC209" s="11" t="str">
        <f t="shared" si="60"/>
        <v>Clean</v>
      </c>
      <c r="AD209" s="33" t="str">
        <f t="shared" si="52"/>
        <v>ORD-2024-102084548345489CUST-3362Aarav SharmaHome OfficeWestGoaPanajiFurnitureBookcasesEco Bookcases 671Second Class21095.450.21752.72996.41756.31PaidCompleted6</v>
      </c>
      <c r="AE209" s="56" t="str">
        <f t="shared" si="53"/>
        <v>OK</v>
      </c>
      <c r="AF209" s="33" t="str">
        <f t="shared" si="61"/>
        <v/>
      </c>
      <c r="AG209" s="33" t="str">
        <f t="shared" si="62"/>
        <v/>
      </c>
      <c r="AH209" s="55" t="str">
        <f t="shared" si="63"/>
        <v/>
      </c>
      <c r="AI209" s="53" t="str">
        <f t="shared" si="64"/>
        <v>Match</v>
      </c>
      <c r="AJ209" s="53" t="str">
        <f t="shared" si="65"/>
        <v>Match</v>
      </c>
      <c r="AK209" s="33" t="str">
        <f>PROPER(TRIM(raw_orders!G209))</f>
        <v>West</v>
      </c>
      <c r="AL209" s="33" t="str">
        <f>PROPER(TRIM(raw_orders!M209))</f>
        <v>Second Class</v>
      </c>
    </row>
    <row r="210" spans="1:38" ht="41.4">
      <c r="A210" t="s">
        <v>1112</v>
      </c>
      <c r="B210" s="10">
        <v>45837</v>
      </c>
      <c r="C210" s="10">
        <v>45784</v>
      </c>
      <c r="D210" t="s">
        <v>1115</v>
      </c>
      <c r="E210" s="34" t="str">
        <f>PROPER(TRIM(raw_orders!E210))</f>
        <v>Diya Patel</v>
      </c>
      <c r="F210" s="34" t="str">
        <f>PROPER(TRIM(raw_orders!F210))</f>
        <v>Consumer</v>
      </c>
      <c r="G210" s="34" t="str">
        <f>PROPER(TRIM(raw_orders!G210))</f>
        <v>North</v>
      </c>
      <c r="H210" s="34" t="str">
        <f>PROPER(TRIM(raw_orders!H210))</f>
        <v>Punjab</v>
      </c>
      <c r="I210" s="34" t="str">
        <f>PROPER(TRIM(raw_orders!I210))</f>
        <v>Ludhiana</v>
      </c>
      <c r="J210" s="34" t="str">
        <f>PROPER(TRIM(raw_orders!J210))</f>
        <v>Furniture</v>
      </c>
      <c r="K210" s="34" t="str">
        <f>PROPER(TRIM(raw_orders!K210))</f>
        <v>Chairs</v>
      </c>
      <c r="L210" t="s">
        <v>1116</v>
      </c>
      <c r="M210" s="9" t="str">
        <f>PROPER(TRIM(raw_orders!M210))</f>
        <v>Same Day</v>
      </c>
      <c r="N210" s="11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s="9" t="str">
        <f>PROPER(TRIM(raw_orders!T210))</f>
        <v>Paid</v>
      </c>
      <c r="U210" s="9" t="str">
        <f>PROPER(TRIM(raw_orders!U210))</f>
        <v>Completed</v>
      </c>
      <c r="V210" s="11">
        <f t="shared" si="51"/>
        <v>-53</v>
      </c>
      <c r="W210" s="11">
        <f t="shared" si="54"/>
        <v>0</v>
      </c>
      <c r="X210" s="11">
        <f t="shared" si="55"/>
        <v>999.83</v>
      </c>
      <c r="Y210" s="11">
        <f t="shared" si="56"/>
        <v>364.92000000000007</v>
      </c>
      <c r="Z210" s="11">
        <f t="shared" si="57"/>
        <v>0.3649820469479812</v>
      </c>
      <c r="AA210" s="11" t="str">
        <f t="shared" si="58"/>
        <v>June</v>
      </c>
      <c r="AB210" s="11">
        <f t="shared" si="59"/>
        <v>2025</v>
      </c>
      <c r="AC210" s="11" t="str">
        <f t="shared" si="60"/>
        <v>Invalid</v>
      </c>
      <c r="AD210" s="33" t="str">
        <f t="shared" si="52"/>
        <v>ORD-2025-102094583745784CUST-3662Diya PatelConsumerNorthPunjabLudhianaFurnitureChairsMax Chairs 151Same Day1999.830999.83634.91364.92PaidCompleted-53</v>
      </c>
      <c r="AE210" s="56" t="str">
        <f t="shared" si="53"/>
        <v>OK</v>
      </c>
      <c r="AF210" s="33" t="str">
        <f t="shared" si="61"/>
        <v/>
      </c>
      <c r="AG210" s="33" t="str">
        <f t="shared" si="62"/>
        <v/>
      </c>
      <c r="AH210" s="55" t="str">
        <f>IF(V210&lt;0,"Invalid Shipping Record","")</f>
        <v>Invalid Shipping Record</v>
      </c>
      <c r="AI210" s="53" t="str">
        <f t="shared" si="64"/>
        <v>Match</v>
      </c>
      <c r="AJ210" s="53" t="str">
        <f t="shared" si="65"/>
        <v>Match</v>
      </c>
      <c r="AK210" s="33" t="str">
        <f>PROPER(TRIM(raw_orders!G210))</f>
        <v>North</v>
      </c>
      <c r="AL210" s="33" t="str">
        <f>PROPER(TRIM(raw_orders!M210))</f>
        <v>Same Day</v>
      </c>
    </row>
    <row r="211" spans="1:38">
      <c r="A211" t="s">
        <v>1117</v>
      </c>
      <c r="B211" s="10">
        <v>45882</v>
      </c>
      <c r="C211" s="10">
        <v>45883</v>
      </c>
      <c r="D211" t="s">
        <v>1120</v>
      </c>
      <c r="E211" s="34" t="str">
        <f>PROPER(TRIM(raw_orders!E211))</f>
        <v>Rohan Mehta</v>
      </c>
      <c r="F211" s="34" t="str">
        <f>PROPER(TRIM(raw_orders!F211))</f>
        <v>Small Business</v>
      </c>
      <c r="G211" s="34" t="str">
        <f>PROPER(TRIM(raw_orders!G211))</f>
        <v>South</v>
      </c>
      <c r="H211" s="34" t="str">
        <f>PROPER(TRIM(raw_orders!H211))</f>
        <v>Andhra Pradesh</v>
      </c>
      <c r="I211" s="34" t="str">
        <f>PROPER(TRIM(raw_orders!I211))</f>
        <v>Vijayawada</v>
      </c>
      <c r="J211" s="34" t="str">
        <f>PROPER(TRIM(raw_orders!J211))</f>
        <v>Office Supplies</v>
      </c>
      <c r="K211" s="34" t="str">
        <f>PROPER(TRIM(raw_orders!K211))</f>
        <v>Paper</v>
      </c>
      <c r="L211" t="s">
        <v>1121</v>
      </c>
      <c r="M211" s="9" t="str">
        <f>PROPER(TRIM(raw_orders!M211))</f>
        <v>First Class</v>
      </c>
      <c r="N211" s="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s="9" t="str">
        <f>PROPER(TRIM(raw_orders!T211))</f>
        <v>Paid</v>
      </c>
      <c r="U211" s="9" t="str">
        <f>PROPER(TRIM(raw_orders!U211))</f>
        <v>Completed</v>
      </c>
      <c r="V211" s="11">
        <f t="shared" si="51"/>
        <v>1</v>
      </c>
      <c r="W211" s="11">
        <f t="shared" si="54"/>
        <v>0.1</v>
      </c>
      <c r="X211" s="11">
        <f t="shared" si="55"/>
        <v>7006.3379999999997</v>
      </c>
      <c r="Y211" s="11">
        <f t="shared" si="56"/>
        <v>2365.4579999999996</v>
      </c>
      <c r="Z211" s="11">
        <f t="shared" si="57"/>
        <v>0.33761688345609359</v>
      </c>
      <c r="AA211" s="11" t="str">
        <f t="shared" si="58"/>
        <v>August</v>
      </c>
      <c r="AB211" s="11">
        <f t="shared" si="59"/>
        <v>2025</v>
      </c>
      <c r="AC211" s="11" t="str">
        <f t="shared" si="60"/>
        <v>Clean</v>
      </c>
      <c r="AD211" s="33" t="str">
        <f t="shared" si="52"/>
        <v>ORD-2025-102104588245883CUST-4947Rohan MehtaSmall BusinessSouthAndhra PradeshVijayawadaOffice SuppliesPaperPrime Paper 903First Class9864.980.17006.344640.882365.46PaidCompleted1</v>
      </c>
      <c r="AE211" s="56" t="str">
        <f t="shared" si="53"/>
        <v>OK</v>
      </c>
      <c r="AF211" s="33" t="str">
        <f t="shared" si="61"/>
        <v/>
      </c>
      <c r="AG211" s="33" t="str">
        <f t="shared" si="62"/>
        <v/>
      </c>
      <c r="AH211" s="55" t="str">
        <f t="shared" si="63"/>
        <v/>
      </c>
      <c r="AI211" s="53" t="str">
        <f t="shared" si="64"/>
        <v>Match</v>
      </c>
      <c r="AJ211" s="53" t="str">
        <f t="shared" si="65"/>
        <v>Match</v>
      </c>
      <c r="AK211" s="33" t="str">
        <f>PROPER(TRIM(raw_orders!G211))</f>
        <v>South</v>
      </c>
      <c r="AL211" s="33" t="str">
        <f>PROPER(TRIM(raw_orders!M211))</f>
        <v>First Class</v>
      </c>
    </row>
    <row r="212" spans="1:38">
      <c r="A212" t="s">
        <v>1122</v>
      </c>
      <c r="B212" s="10">
        <v>45366</v>
      </c>
      <c r="C212" s="10">
        <v>45369</v>
      </c>
      <c r="D212" t="s">
        <v>1125</v>
      </c>
      <c r="E212" s="34" t="str">
        <f>PROPER(TRIM(raw_orders!E212))</f>
        <v>Kabir Singh</v>
      </c>
      <c r="F212" s="34" t="str">
        <f>PROPER(TRIM(raw_orders!F212))</f>
        <v>Home Office</v>
      </c>
      <c r="G212" s="34" t="str">
        <f>PROPER(TRIM(raw_orders!G212))</f>
        <v>South</v>
      </c>
      <c r="H212" s="34" t="str">
        <f>PROPER(TRIM(raw_orders!H212))</f>
        <v>Karnataka</v>
      </c>
      <c r="I212" s="34" t="str">
        <f>PROPER(TRIM(raw_orders!I212))</f>
        <v>Bengaluru</v>
      </c>
      <c r="J212" s="34" t="str">
        <f>PROPER(TRIM(raw_orders!J212))</f>
        <v>Technology</v>
      </c>
      <c r="K212" s="34" t="str">
        <f>PROPER(TRIM(raw_orders!K212))</f>
        <v>Machines</v>
      </c>
      <c r="L212" t="s">
        <v>1126</v>
      </c>
      <c r="M212" s="9" t="str">
        <f>PROPER(TRIM(raw_orders!M212))</f>
        <v>Second Class</v>
      </c>
      <c r="N212" s="11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s="9" t="str">
        <f>PROPER(TRIM(raw_orders!T212))</f>
        <v>Failed</v>
      </c>
      <c r="U212" s="9" t="str">
        <f>PROPER(TRIM(raw_orders!U212))</f>
        <v>Returned</v>
      </c>
      <c r="V212" s="11">
        <f t="shared" si="51"/>
        <v>3</v>
      </c>
      <c r="W212" s="11">
        <f t="shared" si="54"/>
        <v>0</v>
      </c>
      <c r="X212" s="11">
        <f t="shared" si="55"/>
        <v>4131.3599999999997</v>
      </c>
      <c r="Y212" s="11">
        <f t="shared" si="56"/>
        <v>1194.2899999999995</v>
      </c>
      <c r="Z212" s="11">
        <f t="shared" si="57"/>
        <v>0.28907914100925591</v>
      </c>
      <c r="AA212" s="11" t="str">
        <f t="shared" si="58"/>
        <v>March</v>
      </c>
      <c r="AB212" s="11">
        <f t="shared" si="59"/>
        <v>2024</v>
      </c>
      <c r="AC212" s="11" t="str">
        <f t="shared" si="60"/>
        <v>Clean</v>
      </c>
      <c r="AD212" s="33" t="str">
        <f t="shared" si="52"/>
        <v>ORD-2024-102114536645369CUST-3076Kabir SinghHome OfficeSouthKarnatakaBengaluruTechnologyMachinesClassic Machines 944Second Class14131.3604131.362937.071194.29FailedReturned3</v>
      </c>
      <c r="AE212" s="56" t="str">
        <f t="shared" si="53"/>
        <v>OK</v>
      </c>
      <c r="AF212" s="33" t="str">
        <f t="shared" si="61"/>
        <v/>
      </c>
      <c r="AG212" s="33" t="str">
        <f t="shared" si="62"/>
        <v/>
      </c>
      <c r="AH212" s="55" t="str">
        <f t="shared" si="63"/>
        <v/>
      </c>
      <c r="AI212" s="53" t="str">
        <f t="shared" si="64"/>
        <v>Match</v>
      </c>
      <c r="AJ212" s="53" t="str">
        <f t="shared" si="65"/>
        <v>Match</v>
      </c>
      <c r="AK212" s="33" t="str">
        <f>PROPER(TRIM(raw_orders!G212))</f>
        <v>South</v>
      </c>
      <c r="AL212" s="33" t="str">
        <f>PROPER(TRIM(raw_orders!M212))</f>
        <v>Second Class</v>
      </c>
    </row>
    <row r="213" spans="1:38">
      <c r="A213" t="s">
        <v>1127</v>
      </c>
      <c r="B213" s="10">
        <v>45428</v>
      </c>
      <c r="C213" s="10">
        <v>45429</v>
      </c>
      <c r="D213" t="s">
        <v>1130</v>
      </c>
      <c r="E213" s="34" t="str">
        <f>PROPER(TRIM(raw_orders!E213))</f>
        <v>Rohan Mehta</v>
      </c>
      <c r="F213" s="34" t="str">
        <f>PROPER(TRIM(raw_orders!F213))</f>
        <v>Corporate</v>
      </c>
      <c r="G213" s="34" t="str">
        <f>PROPER(TRIM(raw_orders!G213))</f>
        <v>East</v>
      </c>
      <c r="H213" s="34" t="str">
        <f>PROPER(TRIM(raw_orders!H213))</f>
        <v>West Bengal</v>
      </c>
      <c r="I213" s="34" t="str">
        <f>PROPER(TRIM(raw_orders!I213))</f>
        <v>Kolkata</v>
      </c>
      <c r="J213" s="34" t="str">
        <f>PROPER(TRIM(raw_orders!J213))</f>
        <v>Technology</v>
      </c>
      <c r="K213" s="34" t="str">
        <f>PROPER(TRIM(raw_orders!K213))</f>
        <v>Copiers</v>
      </c>
      <c r="L213" t="s">
        <v>1132</v>
      </c>
      <c r="M213" s="9" t="str">
        <f>PROPER(TRIM(raw_orders!M213))</f>
        <v>Second Class</v>
      </c>
      <c r="N213" s="11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s="9" t="str">
        <f>PROPER(TRIM(raw_orders!T213))</f>
        <v>Paid</v>
      </c>
      <c r="U213" s="9" t="str">
        <f>PROPER(TRIM(raw_orders!U213))</f>
        <v>Completed</v>
      </c>
      <c r="V213" s="11">
        <f t="shared" si="51"/>
        <v>1</v>
      </c>
      <c r="W213" s="11">
        <f t="shared" si="54"/>
        <v>0.2</v>
      </c>
      <c r="X213" s="11">
        <f t="shared" si="55"/>
        <v>27020.48</v>
      </c>
      <c r="Y213" s="11">
        <f t="shared" si="56"/>
        <v>4135.239999999998</v>
      </c>
      <c r="Z213" s="11">
        <f t="shared" si="57"/>
        <v>0.15304095264036752</v>
      </c>
      <c r="AA213" s="11" t="str">
        <f t="shared" si="58"/>
        <v>May</v>
      </c>
      <c r="AB213" s="11">
        <f t="shared" si="59"/>
        <v>2024</v>
      </c>
      <c r="AC213" s="11" t="str">
        <f t="shared" si="60"/>
        <v>Clean</v>
      </c>
      <c r="AD213" s="33" t="str">
        <f t="shared" si="52"/>
        <v>ORD-2024-102124542845429CUST-2222Rohan MehtaCorporateEastWest BengalKolkataTechnologyCopiersBasic Copiers 222Second Class84221.950.227020.4822885.244135.24PaidCompleted1</v>
      </c>
      <c r="AE213" s="56" t="str">
        <f t="shared" si="53"/>
        <v>OK</v>
      </c>
      <c r="AF213" s="33" t="str">
        <f t="shared" si="61"/>
        <v/>
      </c>
      <c r="AG213" s="33" t="str">
        <f t="shared" si="62"/>
        <v/>
      </c>
      <c r="AH213" s="55" t="str">
        <f t="shared" si="63"/>
        <v/>
      </c>
      <c r="AI213" s="53" t="str">
        <f t="shared" si="64"/>
        <v>Match</v>
      </c>
      <c r="AJ213" s="53" t="str">
        <f t="shared" si="65"/>
        <v>Match</v>
      </c>
      <c r="AK213" s="33" t="str">
        <f>PROPER(TRIM(raw_orders!G213))</f>
        <v>East</v>
      </c>
      <c r="AL213" s="33" t="str">
        <f>PROPER(TRIM(raw_orders!M213))</f>
        <v>Second Class</v>
      </c>
    </row>
    <row r="214" spans="1:38">
      <c r="A214" t="s">
        <v>1133</v>
      </c>
      <c r="B214" s="10">
        <v>45556</v>
      </c>
      <c r="C214" s="10">
        <v>45556</v>
      </c>
      <c r="D214" t="s">
        <v>1136</v>
      </c>
      <c r="E214" s="34" t="str">
        <f>PROPER(TRIM(raw_orders!E214))</f>
        <v>Ananya Rao</v>
      </c>
      <c r="F214" s="34" t="str">
        <f>PROPER(TRIM(raw_orders!F214))</f>
        <v>Small Business</v>
      </c>
      <c r="G214" s="34" t="str">
        <f>PROPER(TRIM(raw_orders!G214))</f>
        <v>East</v>
      </c>
      <c r="H214" s="34" t="str">
        <f>PROPER(TRIM(raw_orders!H214))</f>
        <v>Odisha</v>
      </c>
      <c r="I214" s="34" t="str">
        <f>PROPER(TRIM(raw_orders!I214))</f>
        <v>Bhubaneswar</v>
      </c>
      <c r="J214" s="34" t="str">
        <f>PROPER(TRIM(raw_orders!J214))</f>
        <v>Technology</v>
      </c>
      <c r="K214" s="34" t="str">
        <f>PROPER(TRIM(raw_orders!K214))</f>
        <v>Phones</v>
      </c>
      <c r="L214" t="s">
        <v>1137</v>
      </c>
      <c r="M214" s="9" t="str">
        <f>PROPER(TRIM(raw_orders!M214))</f>
        <v>Same Day</v>
      </c>
      <c r="N214" s="11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s="9" t="str">
        <f>PROPER(TRIM(raw_orders!T214))</f>
        <v>Paid</v>
      </c>
      <c r="U214" s="9" t="str">
        <f>PROPER(TRIM(raw_orders!U214))</f>
        <v>Completed</v>
      </c>
      <c r="V214" s="11">
        <f t="shared" si="51"/>
        <v>0</v>
      </c>
      <c r="W214" s="11">
        <f t="shared" si="54"/>
        <v>0.15</v>
      </c>
      <c r="X214" s="11">
        <f t="shared" si="55"/>
        <v>364.65</v>
      </c>
      <c r="Y214" s="11">
        <f t="shared" si="56"/>
        <v>83.909999999999968</v>
      </c>
      <c r="Z214" s="11">
        <f t="shared" si="57"/>
        <v>0.23011106540518297</v>
      </c>
      <c r="AA214" s="11" t="str">
        <f t="shared" si="58"/>
        <v>September</v>
      </c>
      <c r="AB214" s="11">
        <f t="shared" si="59"/>
        <v>2024</v>
      </c>
      <c r="AC214" s="11" t="str">
        <f t="shared" si="60"/>
        <v>Clean</v>
      </c>
      <c r="AD214" s="33" t="str">
        <f t="shared" si="52"/>
        <v>ORD-2024-102134555645556CUST-3610Ananya RaoSmall BusinessEastOdishaBhubaneswarTechnologyPhonesMax Phones 329Same Day2214.50.15364.65280.7483.91PaidCompleted0</v>
      </c>
      <c r="AE214" s="56" t="str">
        <f t="shared" si="53"/>
        <v>OK</v>
      </c>
      <c r="AF214" s="33" t="str">
        <f t="shared" si="61"/>
        <v/>
      </c>
      <c r="AG214" s="33" t="str">
        <f t="shared" si="62"/>
        <v/>
      </c>
      <c r="AH214" s="55" t="str">
        <f>IF(V214&lt;0,"Invalid Shipping Record","")</f>
        <v/>
      </c>
      <c r="AI214" s="53" t="str">
        <f t="shared" si="64"/>
        <v>Match</v>
      </c>
      <c r="AJ214" s="53" t="str">
        <f t="shared" si="65"/>
        <v>Match</v>
      </c>
      <c r="AK214" s="33" t="str">
        <f>PROPER(TRIM(raw_orders!G214))</f>
        <v>East</v>
      </c>
      <c r="AL214" s="33" t="str">
        <f>PROPER(TRIM(raw_orders!M214))</f>
        <v>Same Day</v>
      </c>
    </row>
    <row r="215" spans="1:38">
      <c r="A215" t="s">
        <v>1138</v>
      </c>
      <c r="B215" s="10">
        <v>45427</v>
      </c>
      <c r="C215" s="10">
        <v>45433</v>
      </c>
      <c r="D215" t="s">
        <v>1141</v>
      </c>
      <c r="E215" s="34" t="str">
        <f>PROPER(TRIM(raw_orders!E215))</f>
        <v>Isha Nair</v>
      </c>
      <c r="F215" s="34" t="str">
        <f>PROPER(TRIM(raw_orders!F215))</f>
        <v>Small Business</v>
      </c>
      <c r="G215" s="34" t="str">
        <f>PROPER(TRIM(raw_orders!G215))</f>
        <v>East</v>
      </c>
      <c r="H215" s="34" t="str">
        <f>PROPER(TRIM(raw_orders!H215))</f>
        <v>Bihar</v>
      </c>
      <c r="I215" s="34" t="str">
        <f>PROPER(TRIM(raw_orders!I215))</f>
        <v>Patna</v>
      </c>
      <c r="J215" s="34" t="str">
        <f>PROPER(TRIM(raw_orders!J215))</f>
        <v>Technology</v>
      </c>
      <c r="K215" s="34" t="str">
        <f>PROPER(TRIM(raw_orders!K215))</f>
        <v>Accessories</v>
      </c>
      <c r="L215" t="s">
        <v>1142</v>
      </c>
      <c r="M215" s="9" t="str">
        <f>PROPER(TRIM(raw_orders!M215))</f>
        <v>Second Class</v>
      </c>
      <c r="N215" s="11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s="9" t="str">
        <f>PROPER(TRIM(raw_orders!T215))</f>
        <v>Paid</v>
      </c>
      <c r="U215" s="9" t="str">
        <f>PROPER(TRIM(raw_orders!U215))</f>
        <v>Completed</v>
      </c>
      <c r="V215" s="11">
        <f t="shared" si="51"/>
        <v>6</v>
      </c>
      <c r="W215" s="11">
        <f t="shared" si="54"/>
        <v>0.2</v>
      </c>
      <c r="X215" s="11">
        <f t="shared" si="55"/>
        <v>13864.735999999999</v>
      </c>
      <c r="Y215" s="11">
        <f t="shared" si="56"/>
        <v>2570.6759999999995</v>
      </c>
      <c r="Z215" s="11">
        <f t="shared" si="57"/>
        <v>0.18541110339208763</v>
      </c>
      <c r="AA215" s="11" t="str">
        <f t="shared" si="58"/>
        <v>May</v>
      </c>
      <c r="AB215" s="11">
        <f t="shared" si="59"/>
        <v>2024</v>
      </c>
      <c r="AC215" s="11" t="str">
        <f t="shared" si="60"/>
        <v>Clean</v>
      </c>
      <c r="AD215" s="33" t="str">
        <f t="shared" si="52"/>
        <v>ORD-2024-102144542745433CUST-9136Isha NairSmall BusinessEastBiharPatnaTechnologyAccessoriesClassic Accessories 840Second Class44332.730.213864.7411294.062570.68PaidCompleted6</v>
      </c>
      <c r="AE215" s="56" t="str">
        <f t="shared" si="53"/>
        <v>OK</v>
      </c>
      <c r="AF215" s="33" t="str">
        <f t="shared" si="61"/>
        <v/>
      </c>
      <c r="AG215" s="33" t="str">
        <f t="shared" si="62"/>
        <v/>
      </c>
      <c r="AH215" s="55" t="str">
        <f t="shared" si="63"/>
        <v/>
      </c>
      <c r="AI215" s="53" t="str">
        <f t="shared" si="64"/>
        <v>Match</v>
      </c>
      <c r="AJ215" s="53" t="str">
        <f t="shared" si="65"/>
        <v>Match</v>
      </c>
      <c r="AK215" s="33" t="str">
        <f>PROPER(TRIM(raw_orders!G215))</f>
        <v>East</v>
      </c>
      <c r="AL215" s="33" t="str">
        <f>PROPER(TRIM(raw_orders!M215))</f>
        <v>Second Class</v>
      </c>
    </row>
    <row r="216" spans="1:38">
      <c r="A216" t="s">
        <v>1143</v>
      </c>
      <c r="B216" s="10">
        <v>45368</v>
      </c>
      <c r="C216" s="10">
        <v>45374</v>
      </c>
      <c r="D216" t="s">
        <v>1146</v>
      </c>
      <c r="E216" s="34" t="str">
        <f>PROPER(TRIM(raw_orders!E216))</f>
        <v>Rahul Verma</v>
      </c>
      <c r="F216" s="34" t="str">
        <f>PROPER(TRIM(raw_orders!F216))</f>
        <v>Consumer</v>
      </c>
      <c r="G216" s="34" t="str">
        <f>PROPER(TRIM(raw_orders!G216))</f>
        <v>North</v>
      </c>
      <c r="H216" s="34" t="str">
        <f>PROPER(TRIM(raw_orders!H216))</f>
        <v>Haryana</v>
      </c>
      <c r="I216" s="34" t="str">
        <f>PROPER(TRIM(raw_orders!I216))</f>
        <v>Gurugram</v>
      </c>
      <c r="J216" s="34" t="str">
        <f>PROPER(TRIM(raw_orders!J216))</f>
        <v>Technology</v>
      </c>
      <c r="K216" s="34" t="str">
        <f>PROPER(TRIM(raw_orders!K216))</f>
        <v>Accessories</v>
      </c>
      <c r="L216" t="s">
        <v>1147</v>
      </c>
      <c r="M216" s="9" t="str">
        <f>PROPER(TRIM(raw_orders!M216))</f>
        <v>First Class</v>
      </c>
      <c r="N216" s="11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s="9" t="str">
        <f>PROPER(TRIM(raw_orders!T216))</f>
        <v>Paid</v>
      </c>
      <c r="U216" s="9" t="str">
        <f>PROPER(TRIM(raw_orders!U216))</f>
        <v>Completed</v>
      </c>
      <c r="V216" s="11">
        <f t="shared" si="51"/>
        <v>6</v>
      </c>
      <c r="W216" s="11">
        <f t="shared" si="54"/>
        <v>0.05</v>
      </c>
      <c r="X216" s="11">
        <f t="shared" si="55"/>
        <v>707.31299999999999</v>
      </c>
      <c r="Y216" s="11">
        <f t="shared" si="56"/>
        <v>138.31299999999999</v>
      </c>
      <c r="Z216" s="11">
        <f t="shared" si="57"/>
        <v>0.19554709159876885</v>
      </c>
      <c r="AA216" s="11" t="str">
        <f t="shared" si="58"/>
        <v>March</v>
      </c>
      <c r="AB216" s="11">
        <f t="shared" si="59"/>
        <v>2024</v>
      </c>
      <c r="AC216" s="11" t="str">
        <f t="shared" si="60"/>
        <v>Clean</v>
      </c>
      <c r="AD216" s="33" t="str">
        <f t="shared" si="52"/>
        <v>ORD-2024-102154536845374CUST-1301Rahul VermaConsumerNorthHaryanaGurugramTechnologyAccessoriesClassic Accessories 757First Class3248.180.05707.31569138.31PaidCompleted6</v>
      </c>
      <c r="AE216" s="56" t="str">
        <f t="shared" si="53"/>
        <v>OK</v>
      </c>
      <c r="AF216" s="33" t="str">
        <f t="shared" si="61"/>
        <v/>
      </c>
      <c r="AG216" s="33" t="str">
        <f t="shared" si="62"/>
        <v/>
      </c>
      <c r="AH216" s="55" t="str">
        <f t="shared" si="63"/>
        <v/>
      </c>
      <c r="AI216" s="53" t="str">
        <f t="shared" si="64"/>
        <v>Match</v>
      </c>
      <c r="AJ216" s="53" t="str">
        <f t="shared" si="65"/>
        <v>Match</v>
      </c>
      <c r="AK216" s="33" t="str">
        <f>PROPER(TRIM(raw_orders!G216))</f>
        <v>North</v>
      </c>
      <c r="AL216" s="33" t="str">
        <f>PROPER(TRIM(raw_orders!M216))</f>
        <v>First Class</v>
      </c>
    </row>
    <row r="217" spans="1:38">
      <c r="A217" t="s">
        <v>1148</v>
      </c>
      <c r="B217" s="10">
        <v>45294</v>
      </c>
      <c r="C217" s="10">
        <v>45355</v>
      </c>
      <c r="D217" t="s">
        <v>1150</v>
      </c>
      <c r="E217" s="34" t="str">
        <f>PROPER(TRIM(raw_orders!E217))</f>
        <v>Mira Das</v>
      </c>
      <c r="F217" s="34" t="str">
        <f>PROPER(TRIM(raw_orders!F217))</f>
        <v>Consumer</v>
      </c>
      <c r="G217" s="34" t="str">
        <f>PROPER(TRIM(raw_orders!G217))</f>
        <v>West</v>
      </c>
      <c r="H217" s="34" t="str">
        <f>PROPER(TRIM(raw_orders!H217))</f>
        <v>Madhya Pradesh</v>
      </c>
      <c r="I217" s="34" t="str">
        <f>PROPER(TRIM(raw_orders!I217))</f>
        <v>Indore</v>
      </c>
      <c r="J217" s="34" t="str">
        <f>PROPER(TRIM(raw_orders!J217))</f>
        <v>Office Supplies</v>
      </c>
      <c r="K217" s="34" t="str">
        <f>PROPER(TRIM(raw_orders!K217))</f>
        <v>Paper</v>
      </c>
      <c r="L217" t="s">
        <v>1151</v>
      </c>
      <c r="M217" s="9" t="str">
        <f>PROPER(TRIM(raw_orders!M217))</f>
        <v>First Class</v>
      </c>
      <c r="N217" s="11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s="9" t="str">
        <f>PROPER(TRIM(raw_orders!T217))</f>
        <v>Paid</v>
      </c>
      <c r="U217" s="9" t="str">
        <f>PROPER(TRIM(raw_orders!U217))</f>
        <v>Completed</v>
      </c>
      <c r="V217" s="11">
        <f t="shared" si="51"/>
        <v>61</v>
      </c>
      <c r="W217" s="11">
        <f t="shared" si="54"/>
        <v>0.25</v>
      </c>
      <c r="X217" s="11">
        <f t="shared" si="55"/>
        <v>19214.400000000001</v>
      </c>
      <c r="Y217" s="11">
        <f t="shared" si="56"/>
        <v>8298.3900000000012</v>
      </c>
      <c r="Z217" s="11">
        <f t="shared" si="57"/>
        <v>0.43188389957531853</v>
      </c>
      <c r="AA217" s="11" t="str">
        <f t="shared" si="58"/>
        <v>January</v>
      </c>
      <c r="AB217" s="11">
        <f t="shared" si="59"/>
        <v>2024</v>
      </c>
      <c r="AC217" s="11" t="str">
        <f t="shared" si="60"/>
        <v>Clean</v>
      </c>
      <c r="AD217" s="33" t="str">
        <f t="shared" si="52"/>
        <v>ORD-2024-102164529445355CUST-8603Mira DasConsumerWestMadhya PradeshIndoreOffice SuppliesPaperPrime Paper 286First Class83202.40.2519214.410916.018298.39PaidCompleted61</v>
      </c>
      <c r="AE217" s="56" t="str">
        <f t="shared" si="53"/>
        <v>OK</v>
      </c>
      <c r="AF217" s="33" t="str">
        <f t="shared" si="61"/>
        <v/>
      </c>
      <c r="AG217" s="33" t="str">
        <f t="shared" si="62"/>
        <v/>
      </c>
      <c r="AH217" s="55" t="str">
        <f t="shared" si="63"/>
        <v/>
      </c>
      <c r="AI217" s="53" t="str">
        <f t="shared" si="64"/>
        <v>Match</v>
      </c>
      <c r="AJ217" s="53" t="str">
        <f t="shared" si="65"/>
        <v>Match</v>
      </c>
      <c r="AK217" s="33" t="str">
        <f>PROPER(TRIM(raw_orders!G217))</f>
        <v>West</v>
      </c>
      <c r="AL217" s="33" t="str">
        <f>PROPER(TRIM(raw_orders!M217))</f>
        <v>First Class</v>
      </c>
    </row>
    <row r="218" spans="1:38">
      <c r="A218" t="s">
        <v>1152</v>
      </c>
      <c r="B218" s="10">
        <v>45757</v>
      </c>
      <c r="C218" s="10">
        <v>45762</v>
      </c>
      <c r="D218" t="s">
        <v>1154</v>
      </c>
      <c r="E218" s="34" t="str">
        <f>PROPER(TRIM(raw_orders!E218))</f>
        <v>Isha Nair</v>
      </c>
      <c r="F218" s="34" t="str">
        <f>PROPER(TRIM(raw_orders!F218))</f>
        <v>Consumer</v>
      </c>
      <c r="G218" s="34" t="str">
        <f>PROPER(TRIM(raw_orders!G218))</f>
        <v>West</v>
      </c>
      <c r="H218" s="34" t="str">
        <f>PROPER(TRIM(raw_orders!H218))</f>
        <v>Gujarat</v>
      </c>
      <c r="I218" s="34" t="str">
        <f>PROPER(TRIM(raw_orders!I218))</f>
        <v>Ahmedabad</v>
      </c>
      <c r="J218" s="34" t="str">
        <f>PROPER(TRIM(raw_orders!J218))</f>
        <v>Furniture</v>
      </c>
      <c r="K218" s="34" t="str">
        <f>PROPER(TRIM(raw_orders!K218))</f>
        <v>Tables</v>
      </c>
      <c r="L218" t="s">
        <v>1155</v>
      </c>
      <c r="M218" s="9" t="str">
        <f>PROPER(TRIM(raw_orders!M218))</f>
        <v>Standard Class</v>
      </c>
      <c r="N218" s="11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s="9" t="str">
        <f>PROPER(TRIM(raw_orders!T218))</f>
        <v>Failed</v>
      </c>
      <c r="U218" s="9" t="str">
        <f>PROPER(TRIM(raw_orders!U218))</f>
        <v>Returned</v>
      </c>
      <c r="V218" s="11">
        <f t="shared" si="51"/>
        <v>5</v>
      </c>
      <c r="W218" s="11">
        <f t="shared" si="54"/>
        <v>0.25</v>
      </c>
      <c r="X218" s="11">
        <f t="shared" si="55"/>
        <v>11039.22</v>
      </c>
      <c r="Y218" s="11">
        <f t="shared" si="56"/>
        <v>3396.3099999999995</v>
      </c>
      <c r="Z218" s="11">
        <f t="shared" si="57"/>
        <v>0.30765851210502188</v>
      </c>
      <c r="AA218" s="11" t="str">
        <f t="shared" si="58"/>
        <v>April</v>
      </c>
      <c r="AB218" s="11">
        <f t="shared" si="59"/>
        <v>2025</v>
      </c>
      <c r="AC218" s="11" t="str">
        <f t="shared" si="60"/>
        <v>Clean</v>
      </c>
      <c r="AD218" s="33" t="str">
        <f t="shared" si="52"/>
        <v>ORD-2025-102174575745762CUST-4330Isha NairConsumerWestGujaratAhmedabadFurnitureTablesBasic Tables 400Standard Class81839.870.2511039.227642.913396.31FailedReturned5</v>
      </c>
      <c r="AE218" s="56" t="str">
        <f t="shared" si="53"/>
        <v>OK</v>
      </c>
      <c r="AF218" s="33" t="str">
        <f t="shared" si="61"/>
        <v/>
      </c>
      <c r="AG218" s="33" t="str">
        <f t="shared" si="62"/>
        <v/>
      </c>
      <c r="AH218" s="55" t="str">
        <f t="shared" si="63"/>
        <v/>
      </c>
      <c r="AI218" s="53" t="str">
        <f t="shared" si="64"/>
        <v>Match</v>
      </c>
      <c r="AJ218" s="53" t="str">
        <f t="shared" si="65"/>
        <v>Match</v>
      </c>
      <c r="AK218" s="33" t="str">
        <f>PROPER(TRIM(raw_orders!G218))</f>
        <v>West</v>
      </c>
      <c r="AL218" s="33" t="str">
        <f>PROPER(TRIM(raw_orders!M218))</f>
        <v>Standard Class</v>
      </c>
    </row>
    <row r="219" spans="1:38">
      <c r="A219" t="s">
        <v>1156</v>
      </c>
      <c r="B219" s="10">
        <v>45661</v>
      </c>
      <c r="C219" s="10">
        <v>45755</v>
      </c>
      <c r="D219" t="s">
        <v>1159</v>
      </c>
      <c r="E219" s="34" t="str">
        <f>PROPER(TRIM(raw_orders!E219))</f>
        <v>Aditi Sen</v>
      </c>
      <c r="F219" s="34" t="str">
        <f>PROPER(TRIM(raw_orders!F219))</f>
        <v>Consumer</v>
      </c>
      <c r="G219" s="34" t="str">
        <f>PROPER(TRIM(raw_orders!G219))</f>
        <v>East</v>
      </c>
      <c r="H219" s="34" t="str">
        <f>PROPER(TRIM(raw_orders!H219))</f>
        <v>Odisha</v>
      </c>
      <c r="I219" s="34" t="str">
        <f>PROPER(TRIM(raw_orders!I219))</f>
        <v>Bhubaneswar</v>
      </c>
      <c r="J219" s="34" t="str">
        <f>PROPER(TRIM(raw_orders!J219))</f>
        <v>Furniture</v>
      </c>
      <c r="K219" s="34" t="str">
        <f>PROPER(TRIM(raw_orders!K219))</f>
        <v>Bookcases</v>
      </c>
      <c r="L219" t="s">
        <v>1160</v>
      </c>
      <c r="M219" s="9" t="str">
        <f>PROPER(TRIM(raw_orders!M219))</f>
        <v>Second Class</v>
      </c>
      <c r="N219" s="11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s="9" t="str">
        <f>PROPER(TRIM(raw_orders!T219))</f>
        <v>Refunded</v>
      </c>
      <c r="U219" s="9" t="str">
        <f>PROPER(TRIM(raw_orders!U219))</f>
        <v>Cancelled</v>
      </c>
      <c r="V219" s="11">
        <f t="shared" si="51"/>
        <v>94</v>
      </c>
      <c r="W219" s="11">
        <f t="shared" si="54"/>
        <v>0.1</v>
      </c>
      <c r="X219" s="11">
        <f t="shared" si="55"/>
        <v>4595.76</v>
      </c>
      <c r="Y219" s="11">
        <f t="shared" si="56"/>
        <v>1198.96</v>
      </c>
      <c r="Z219" s="11">
        <f t="shared" si="57"/>
        <v>0.26088394520166414</v>
      </c>
      <c r="AA219" s="11" t="str">
        <f t="shared" si="58"/>
        <v>January</v>
      </c>
      <c r="AB219" s="11">
        <f t="shared" si="59"/>
        <v>2025</v>
      </c>
      <c r="AC219" s="11" t="str">
        <f t="shared" si="60"/>
        <v>Clean</v>
      </c>
      <c r="AD219" s="33" t="str">
        <f t="shared" si="52"/>
        <v>ORD-2025-102184566145755CUST-4533Aditi SenConsumerEastOdishaBhubaneswarFurnitureBookcasesBasic Bookcases 405Second Class51021.280.14595.763396.81198.96RefundedCancelled94</v>
      </c>
      <c r="AE219" s="56" t="str">
        <f t="shared" si="53"/>
        <v>OK</v>
      </c>
      <c r="AF219" s="33" t="str">
        <f t="shared" si="61"/>
        <v/>
      </c>
      <c r="AG219" s="33" t="str">
        <f t="shared" si="62"/>
        <v/>
      </c>
      <c r="AH219" s="55" t="str">
        <f t="shared" si="63"/>
        <v/>
      </c>
      <c r="AI219" s="53" t="str">
        <f t="shared" si="64"/>
        <v>Match</v>
      </c>
      <c r="AJ219" s="53" t="str">
        <f t="shared" si="65"/>
        <v>Match</v>
      </c>
      <c r="AK219" s="33" t="str">
        <f>PROPER(TRIM(raw_orders!G219))</f>
        <v>East</v>
      </c>
      <c r="AL219" s="33" t="str">
        <f>PROPER(TRIM(raw_orders!M219))</f>
        <v>Second Class</v>
      </c>
    </row>
    <row r="220" spans="1:38">
      <c r="A220" t="s">
        <v>1161</v>
      </c>
      <c r="B220" s="10">
        <v>45714</v>
      </c>
      <c r="C220" s="10">
        <v>45715</v>
      </c>
      <c r="D220" t="s">
        <v>1164</v>
      </c>
      <c r="E220" s="34" t="str">
        <f>PROPER(TRIM(raw_orders!E220))</f>
        <v>Priya Menon</v>
      </c>
      <c r="F220" s="34" t="str">
        <f>PROPER(TRIM(raw_orders!F220))</f>
        <v>Corporate</v>
      </c>
      <c r="G220" s="34" t="str">
        <f>PROPER(TRIM(raw_orders!G220))</f>
        <v>West</v>
      </c>
      <c r="H220" s="34" t="str">
        <f>PROPER(TRIM(raw_orders!H220))</f>
        <v>Gujarat</v>
      </c>
      <c r="I220" s="34" t="str">
        <f>PROPER(TRIM(raw_orders!I220))</f>
        <v>Ahmedabad</v>
      </c>
      <c r="J220" s="34" t="str">
        <f>PROPER(TRIM(raw_orders!J220))</f>
        <v>Furniture</v>
      </c>
      <c r="K220" s="34" t="str">
        <f>PROPER(TRIM(raw_orders!K220))</f>
        <v>Bookcases</v>
      </c>
      <c r="L220" t="s">
        <v>1165</v>
      </c>
      <c r="M220" s="9" t="str">
        <f>PROPER(TRIM(raw_orders!M220))</f>
        <v>Standard Class</v>
      </c>
      <c r="N220" s="11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s="9" t="str">
        <f>PROPER(TRIM(raw_orders!T220))</f>
        <v>Paid</v>
      </c>
      <c r="U220" s="9" t="str">
        <f>PROPER(TRIM(raw_orders!U220))</f>
        <v>Completed</v>
      </c>
      <c r="V220" s="11">
        <f t="shared" si="51"/>
        <v>1</v>
      </c>
      <c r="W220" s="11">
        <f t="shared" si="54"/>
        <v>0</v>
      </c>
      <c r="X220" s="11">
        <f t="shared" si="55"/>
        <v>1291.3999999999999</v>
      </c>
      <c r="Y220" s="11">
        <f t="shared" si="56"/>
        <v>534.46999999999991</v>
      </c>
      <c r="Z220" s="11">
        <f t="shared" si="57"/>
        <v>0.41386866966083319</v>
      </c>
      <c r="AA220" s="11" t="str">
        <f t="shared" si="58"/>
        <v>February</v>
      </c>
      <c r="AB220" s="11">
        <f t="shared" si="59"/>
        <v>2025</v>
      </c>
      <c r="AC220" s="11" t="str">
        <f t="shared" si="60"/>
        <v>Clean</v>
      </c>
      <c r="AD220" s="33" t="str">
        <f t="shared" si="52"/>
        <v>ORD-2025-102194571445715CUST-8270Priya MenonCorporateWestGujaratAhmedabadFurnitureBookcasesClassic Bookcases 139Standard Class5258.2801291.4756.93534.47PaidCompleted1</v>
      </c>
      <c r="AE220" s="56" t="str">
        <f t="shared" si="53"/>
        <v>OK</v>
      </c>
      <c r="AF220" s="33" t="str">
        <f t="shared" si="61"/>
        <v/>
      </c>
      <c r="AG220" s="33" t="str">
        <f t="shared" si="62"/>
        <v/>
      </c>
      <c r="AH220" s="55" t="str">
        <f t="shared" si="63"/>
        <v/>
      </c>
      <c r="AI220" s="53" t="str">
        <f t="shared" si="64"/>
        <v>Match</v>
      </c>
      <c r="AJ220" s="53" t="str">
        <f t="shared" si="65"/>
        <v>Match</v>
      </c>
      <c r="AK220" s="33" t="str">
        <f>PROPER(TRIM(raw_orders!G220))</f>
        <v>West</v>
      </c>
      <c r="AL220" s="33" t="str">
        <f>PROPER(TRIM(raw_orders!M220))</f>
        <v>Standard Class</v>
      </c>
    </row>
    <row r="221" spans="1:38">
      <c r="A221" t="s">
        <v>1166</v>
      </c>
      <c r="B221" s="10">
        <v>45461</v>
      </c>
      <c r="C221" s="10">
        <v>45462</v>
      </c>
      <c r="D221" t="s">
        <v>1168</v>
      </c>
      <c r="E221" s="34" t="str">
        <f>PROPER(TRIM(raw_orders!E221))</f>
        <v>Rahul Verma</v>
      </c>
      <c r="F221" s="34" t="str">
        <f>PROPER(TRIM(raw_orders!F221))</f>
        <v>Consumer</v>
      </c>
      <c r="G221" s="34" t="str">
        <f>PROPER(TRIM(raw_orders!G221))</f>
        <v>East</v>
      </c>
      <c r="H221" s="34" t="str">
        <f>PROPER(TRIM(raw_orders!H221))</f>
        <v>Bihar</v>
      </c>
      <c r="I221" s="34" t="str">
        <f>PROPER(TRIM(raw_orders!I221))</f>
        <v>Patna</v>
      </c>
      <c r="J221" s="34" t="str">
        <f>PROPER(TRIM(raw_orders!J221))</f>
        <v>Technology</v>
      </c>
      <c r="K221" s="34" t="str">
        <f>PROPER(TRIM(raw_orders!K221))</f>
        <v>Machines</v>
      </c>
      <c r="L221" t="s">
        <v>1169</v>
      </c>
      <c r="M221" s="9" t="str">
        <f>PROPER(TRIM(raw_orders!M221))</f>
        <v>First Class</v>
      </c>
      <c r="N221" s="11">
        <v>2</v>
      </c>
      <c r="O221">
        <v>121.49</v>
      </c>
      <c r="P221">
        <v>0.85</v>
      </c>
      <c r="Q221">
        <v>242.98</v>
      </c>
      <c r="R221">
        <v>161.41999999999999</v>
      </c>
      <c r="S221">
        <v>81.56</v>
      </c>
      <c r="T221" s="9" t="str">
        <f>PROPER(TRIM(raw_orders!T221))</f>
        <v>Paid</v>
      </c>
      <c r="U221" s="9" t="str">
        <f>PROPER(TRIM(raw_orders!U221))</f>
        <v>Completed</v>
      </c>
      <c r="V221" s="11">
        <f t="shared" si="51"/>
        <v>1</v>
      </c>
      <c r="W221" s="11">
        <f t="shared" si="54"/>
        <v>0.85</v>
      </c>
      <c r="X221" s="11">
        <f t="shared" si="55"/>
        <v>36.447000000000003</v>
      </c>
      <c r="Y221" s="11">
        <f t="shared" si="56"/>
        <v>-124.97299999999998</v>
      </c>
      <c r="Z221" s="11">
        <f t="shared" si="57"/>
        <v>-3.4288967541910162</v>
      </c>
      <c r="AA221" s="11" t="str">
        <f t="shared" si="58"/>
        <v>June</v>
      </c>
      <c r="AB221" s="11">
        <f t="shared" si="59"/>
        <v>2024</v>
      </c>
      <c r="AC221" s="11" t="str">
        <f t="shared" si="60"/>
        <v>Clean</v>
      </c>
      <c r="AD221" s="33" t="str">
        <f t="shared" si="52"/>
        <v>ORD-2024-102204546145462CUST-1472Rahul VermaConsumerEastBiharPatnaTechnologyMachinesElite Machines 290First Class2121.490.85242.98161.4281.56PaidCompleted1</v>
      </c>
      <c r="AE221" s="56" t="str">
        <f t="shared" si="53"/>
        <v>OK</v>
      </c>
      <c r="AF221" s="33" t="str">
        <f t="shared" si="61"/>
        <v/>
      </c>
      <c r="AG221" s="33" t="str">
        <f t="shared" si="62"/>
        <v/>
      </c>
      <c r="AH221" s="55" t="str">
        <f t="shared" si="63"/>
        <v/>
      </c>
      <c r="AI221" s="53" t="str">
        <f t="shared" si="64"/>
        <v>Mismatch</v>
      </c>
      <c r="AJ221" s="53" t="str">
        <f t="shared" si="65"/>
        <v>Mismatch</v>
      </c>
      <c r="AK221" s="33" t="str">
        <f>PROPER(TRIM(raw_orders!G221))</f>
        <v>East</v>
      </c>
      <c r="AL221" s="33" t="str">
        <f>PROPER(TRIM(raw_orders!M221))</f>
        <v>First Class</v>
      </c>
    </row>
    <row r="222" spans="1:38">
      <c r="A222" t="s">
        <v>1171</v>
      </c>
      <c r="B222" s="10">
        <v>45538</v>
      </c>
      <c r="C222" s="10">
        <v>45538</v>
      </c>
      <c r="D222" t="s">
        <v>1173</v>
      </c>
      <c r="E222" s="34" t="str">
        <f>PROPER(TRIM(raw_orders!E222))</f>
        <v>Sneha Kapoor</v>
      </c>
      <c r="F222" s="34" t="str">
        <f>PROPER(TRIM(raw_orders!F222))</f>
        <v>Consumer</v>
      </c>
      <c r="G222" s="34" t="str">
        <f>PROPER(TRIM(raw_orders!G222))</f>
        <v>South</v>
      </c>
      <c r="H222" s="34" t="str">
        <f>PROPER(TRIM(raw_orders!H222))</f>
        <v>Kerala</v>
      </c>
      <c r="I222" s="34" t="str">
        <f>PROPER(TRIM(raw_orders!I222))</f>
        <v>Kochi</v>
      </c>
      <c r="J222" s="34" t="str">
        <f>PROPER(TRIM(raw_orders!J222))</f>
        <v>Office Supplies</v>
      </c>
      <c r="K222" s="34" t="str">
        <f>PROPER(TRIM(raw_orders!K222))</f>
        <v>Storage</v>
      </c>
      <c r="L222" t="s">
        <v>1174</v>
      </c>
      <c r="M222" s="9" t="str">
        <f>PROPER(TRIM(raw_orders!M222))</f>
        <v>First Class</v>
      </c>
      <c r="N222" s="11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s="9" t="str">
        <f>PROPER(TRIM(raw_orders!T222))</f>
        <v>Refunded</v>
      </c>
      <c r="U222" s="9" t="str">
        <f>PROPER(TRIM(raw_orders!U222))</f>
        <v>Cancelled</v>
      </c>
      <c r="V222" s="11">
        <f t="shared" si="51"/>
        <v>0</v>
      </c>
      <c r="W222" s="11">
        <f t="shared" si="54"/>
        <v>0.15</v>
      </c>
      <c r="X222" s="11">
        <f t="shared" si="55"/>
        <v>9554.5779999999995</v>
      </c>
      <c r="Y222" s="11">
        <f t="shared" si="56"/>
        <v>3486.1079999999993</v>
      </c>
      <c r="Z222" s="11">
        <f t="shared" si="57"/>
        <v>0.36486258210462036</v>
      </c>
      <c r="AA222" s="11" t="str">
        <f t="shared" si="58"/>
        <v>September</v>
      </c>
      <c r="AB222" s="11">
        <f t="shared" si="59"/>
        <v>2024</v>
      </c>
      <c r="AC222" s="11" t="str">
        <f t="shared" si="60"/>
        <v>Clean</v>
      </c>
      <c r="AD222" s="33" t="str">
        <f t="shared" si="52"/>
        <v>ORD-2024-102214553845538CUST-1031Sneha KapoorConsumerSouthKeralaKochiOffice SuppliesStorageElite Storage 925First Class42810.170.159554.586068.473486.11RefundedCancelled0</v>
      </c>
      <c r="AE222" s="56" t="str">
        <f t="shared" si="53"/>
        <v>OK</v>
      </c>
      <c r="AF222" s="33" t="str">
        <f t="shared" si="61"/>
        <v/>
      </c>
      <c r="AG222" s="33" t="str">
        <f t="shared" si="62"/>
        <v/>
      </c>
      <c r="AH222" s="55" t="str">
        <f t="shared" ref="AH222:AH223" si="66">IF(V222&lt;0,"Invalid Shipping Record","")</f>
        <v/>
      </c>
      <c r="AI222" s="53" t="str">
        <f t="shared" si="64"/>
        <v>Match</v>
      </c>
      <c r="AJ222" s="53" t="str">
        <f t="shared" si="65"/>
        <v>Match</v>
      </c>
      <c r="AK222" s="33" t="str">
        <f>PROPER(TRIM(raw_orders!G222))</f>
        <v>South</v>
      </c>
      <c r="AL222" s="33" t="str">
        <f>PROPER(TRIM(raw_orders!M222))</f>
        <v>First Class</v>
      </c>
    </row>
    <row r="223" spans="1:38" ht="41.4">
      <c r="A223" t="s">
        <v>1175</v>
      </c>
      <c r="B223" s="10">
        <v>45992</v>
      </c>
      <c r="C223" s="10">
        <v>45672</v>
      </c>
      <c r="D223" t="s">
        <v>1178</v>
      </c>
      <c r="E223" s="34" t="str">
        <f>PROPER(TRIM(raw_orders!E223))</f>
        <v>Mira Das</v>
      </c>
      <c r="F223" s="34" t="str">
        <f>PROPER(TRIM(raw_orders!F223))</f>
        <v>Corporate</v>
      </c>
      <c r="G223" s="34" t="str">
        <f>PROPER(TRIM(raw_orders!G223))</f>
        <v>South</v>
      </c>
      <c r="H223" s="34" t="str">
        <f>PROPER(TRIM(raw_orders!H223))</f>
        <v>Karnataka</v>
      </c>
      <c r="I223" s="34" t="str">
        <f>PROPER(TRIM(raw_orders!I223))</f>
        <v>Bengaluru</v>
      </c>
      <c r="J223" s="34" t="str">
        <f>PROPER(TRIM(raw_orders!J223))</f>
        <v>Furniture</v>
      </c>
      <c r="K223" s="34" t="str">
        <f>PROPER(TRIM(raw_orders!K223))</f>
        <v>Chairs</v>
      </c>
      <c r="L223" t="s">
        <v>1179</v>
      </c>
      <c r="M223" s="9" t="str">
        <f>PROPER(TRIM(raw_orders!M223))</f>
        <v>Same Day</v>
      </c>
      <c r="N223" s="11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s="9" t="str">
        <f>PROPER(TRIM(raw_orders!T223))</f>
        <v>Paid</v>
      </c>
      <c r="U223" s="9" t="str">
        <f>PROPER(TRIM(raw_orders!U223))</f>
        <v>Completed</v>
      </c>
      <c r="V223" s="11">
        <f t="shared" si="51"/>
        <v>-320</v>
      </c>
      <c r="W223" s="11">
        <f t="shared" si="54"/>
        <v>0.2</v>
      </c>
      <c r="X223" s="11">
        <f t="shared" si="55"/>
        <v>4900.8959999999997</v>
      </c>
      <c r="Y223" s="11">
        <f t="shared" si="56"/>
        <v>1348.2059999999997</v>
      </c>
      <c r="Z223" s="11">
        <f t="shared" si="57"/>
        <v>0.27509377877024932</v>
      </c>
      <c r="AA223" s="11" t="str">
        <f t="shared" si="58"/>
        <v>December</v>
      </c>
      <c r="AB223" s="11">
        <f t="shared" si="59"/>
        <v>2025</v>
      </c>
      <c r="AC223" s="11" t="str">
        <f t="shared" si="60"/>
        <v>Invalid</v>
      </c>
      <c r="AD223" s="33" t="str">
        <f t="shared" si="52"/>
        <v>ORD-2025-102224599245672CUST-2495Mira DasCorporateSouthKarnatakaBengaluruFurnitureChairsClassic Chairs 231Same Day41531.530.24900.93552.691348.21PaidCompleted-320</v>
      </c>
      <c r="AE223" s="56" t="str">
        <f t="shared" si="53"/>
        <v>OK</v>
      </c>
      <c r="AF223" s="33" t="str">
        <f t="shared" si="61"/>
        <v/>
      </c>
      <c r="AG223" s="33" t="str">
        <f t="shared" si="62"/>
        <v/>
      </c>
      <c r="AH223" s="55" t="str">
        <f t="shared" si="66"/>
        <v>Invalid Shipping Record</v>
      </c>
      <c r="AI223" s="53" t="str">
        <f t="shared" si="64"/>
        <v>Match</v>
      </c>
      <c r="AJ223" s="53" t="str">
        <f t="shared" si="65"/>
        <v>Match</v>
      </c>
      <c r="AK223" s="33" t="str">
        <f>PROPER(TRIM(raw_orders!G223))</f>
        <v>South</v>
      </c>
      <c r="AL223" s="33" t="str">
        <f>PROPER(TRIM(raw_orders!M223))</f>
        <v>Same Day</v>
      </c>
    </row>
    <row r="224" spans="1:38">
      <c r="A224" t="s">
        <v>1180</v>
      </c>
      <c r="B224" s="10">
        <v>45776</v>
      </c>
      <c r="C224" s="10">
        <v>45779</v>
      </c>
      <c r="D224" t="s">
        <v>1182</v>
      </c>
      <c r="E224" s="34" t="str">
        <f>PROPER(TRIM(raw_orders!E224))</f>
        <v>Vikram Iyer</v>
      </c>
      <c r="F224" s="34" t="str">
        <f>PROPER(TRIM(raw_orders!F224))</f>
        <v>Small Business</v>
      </c>
      <c r="G224" s="34" t="str">
        <f>PROPER(TRIM(raw_orders!G224))</f>
        <v>West</v>
      </c>
      <c r="H224" s="34" t="str">
        <f>PROPER(TRIM(raw_orders!H224))</f>
        <v>Goa</v>
      </c>
      <c r="I224" s="34" t="str">
        <f>PROPER(TRIM(raw_orders!I224))</f>
        <v>Panaji</v>
      </c>
      <c r="J224" s="34" t="str">
        <f>PROPER(TRIM(raw_orders!J224))</f>
        <v>Office Supplies</v>
      </c>
      <c r="K224" s="34" t="str">
        <f>PROPER(TRIM(raw_orders!K224))</f>
        <v>Storage</v>
      </c>
      <c r="L224" t="s">
        <v>1183</v>
      </c>
      <c r="M224" s="9" t="str">
        <f>PROPER(TRIM(raw_orders!M224))</f>
        <v>First Class</v>
      </c>
      <c r="N224" s="11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s="9" t="str">
        <f>PROPER(TRIM(raw_orders!T224))</f>
        <v>Paid</v>
      </c>
      <c r="U224" s="9" t="str">
        <f>PROPER(TRIM(raw_orders!U224))</f>
        <v>Completed</v>
      </c>
      <c r="V224" s="11">
        <f t="shared" si="51"/>
        <v>3</v>
      </c>
      <c r="W224" s="11">
        <f t="shared" si="54"/>
        <v>0</v>
      </c>
      <c r="X224" s="11">
        <f t="shared" si="55"/>
        <v>25848.54</v>
      </c>
      <c r="Y224" s="11">
        <f t="shared" si="56"/>
        <v>8119.4500000000007</v>
      </c>
      <c r="Z224" s="11">
        <f t="shared" si="57"/>
        <v>0.31411638723115504</v>
      </c>
      <c r="AA224" s="11" t="str">
        <f t="shared" si="58"/>
        <v>April</v>
      </c>
      <c r="AB224" s="11">
        <f t="shared" si="59"/>
        <v>2025</v>
      </c>
      <c r="AC224" s="11" t="str">
        <f t="shared" si="60"/>
        <v>Clean</v>
      </c>
      <c r="AD224" s="33" t="str">
        <f t="shared" si="52"/>
        <v>ORD-2025-102234577645779CUST-4583Vikram IyerSmall BusinessWestGoaPanajiOffice SuppliesStoragePrime Storage 818First Class64308.09025848.5417729.098119.45PaidCompleted3</v>
      </c>
      <c r="AE224" s="56" t="str">
        <f t="shared" si="53"/>
        <v>OK</v>
      </c>
      <c r="AF224" s="33" t="str">
        <f t="shared" si="61"/>
        <v/>
      </c>
      <c r="AG224" s="33" t="str">
        <f t="shared" si="62"/>
        <v/>
      </c>
      <c r="AH224" s="55" t="str">
        <f t="shared" si="63"/>
        <v/>
      </c>
      <c r="AI224" s="53" t="str">
        <f t="shared" si="64"/>
        <v>Match</v>
      </c>
      <c r="AJ224" s="53" t="str">
        <f t="shared" si="65"/>
        <v>Match</v>
      </c>
      <c r="AK224" s="33" t="str">
        <f>PROPER(TRIM(raw_orders!G224))</f>
        <v>West</v>
      </c>
      <c r="AL224" s="33" t="str">
        <f>PROPER(TRIM(raw_orders!M224))</f>
        <v>First Class</v>
      </c>
    </row>
    <row r="225" spans="1:38">
      <c r="A225" t="s">
        <v>1184</v>
      </c>
      <c r="B225" s="10">
        <v>45707</v>
      </c>
      <c r="C225" s="10">
        <v>45714</v>
      </c>
      <c r="D225" t="s">
        <v>1187</v>
      </c>
      <c r="E225" s="34" t="str">
        <f>PROPER(TRIM(raw_orders!E225))</f>
        <v>Mira Das</v>
      </c>
      <c r="F225" s="34" t="str">
        <f>PROPER(TRIM(raw_orders!F225))</f>
        <v>Corporate</v>
      </c>
      <c r="G225" s="34" t="str">
        <f>PROPER(TRIM(raw_orders!G225))</f>
        <v>West</v>
      </c>
      <c r="H225" s="34" t="str">
        <f>PROPER(TRIM(raw_orders!H225))</f>
        <v>Maharashtra</v>
      </c>
      <c r="I225" s="34" t="str">
        <f>PROPER(TRIM(raw_orders!I225))</f>
        <v>Mumbai</v>
      </c>
      <c r="J225" s="34" t="str">
        <f>PROPER(TRIM(raw_orders!J225))</f>
        <v>Furniture</v>
      </c>
      <c r="K225" s="34" t="str">
        <f>PROPER(TRIM(raw_orders!K225))</f>
        <v>Furnishings</v>
      </c>
      <c r="L225" t="s">
        <v>1188</v>
      </c>
      <c r="M225" s="9" t="str">
        <f>PROPER(TRIM(raw_orders!M225))</f>
        <v>First Class</v>
      </c>
      <c r="N225" s="11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s="9" t="str">
        <f>PROPER(TRIM(raw_orders!T225))</f>
        <v>Pending</v>
      </c>
      <c r="U225" s="9" t="str">
        <f>PROPER(TRIM(raw_orders!U225))</f>
        <v>Returned</v>
      </c>
      <c r="V225" s="11">
        <f t="shared" si="51"/>
        <v>7</v>
      </c>
      <c r="W225" s="11">
        <f t="shared" si="54"/>
        <v>0.2</v>
      </c>
      <c r="X225" s="11">
        <f t="shared" si="55"/>
        <v>1176.72</v>
      </c>
      <c r="Y225" s="11">
        <f t="shared" si="56"/>
        <v>522.39</v>
      </c>
      <c r="Z225" s="11">
        <f t="shared" si="57"/>
        <v>0.44393738527432181</v>
      </c>
      <c r="AA225" s="11" t="str">
        <f t="shared" si="58"/>
        <v>February</v>
      </c>
      <c r="AB225" s="11">
        <f t="shared" si="59"/>
        <v>2025</v>
      </c>
      <c r="AC225" s="11" t="str">
        <f t="shared" si="60"/>
        <v>Clean</v>
      </c>
      <c r="AD225" s="33" t="str">
        <f t="shared" si="52"/>
        <v>ORD-2025-102244570745714CUST-5319Mira DasCorporateWestMaharashtraMumbaiFurnitureFurnishingsElite Furnishings 449First Class3490.30.21176.72654.33522.39PendingReturned7</v>
      </c>
      <c r="AE225" s="56" t="str">
        <f t="shared" si="53"/>
        <v>OK</v>
      </c>
      <c r="AF225" s="33" t="str">
        <f t="shared" si="61"/>
        <v/>
      </c>
      <c r="AG225" s="33" t="str">
        <f t="shared" si="62"/>
        <v/>
      </c>
      <c r="AH225" s="55" t="str">
        <f t="shared" si="63"/>
        <v/>
      </c>
      <c r="AI225" s="53" t="str">
        <f t="shared" si="64"/>
        <v>Match</v>
      </c>
      <c r="AJ225" s="53" t="str">
        <f t="shared" si="65"/>
        <v>Match</v>
      </c>
      <c r="AK225" s="33" t="str">
        <f>PROPER(TRIM(raw_orders!G225))</f>
        <v>West</v>
      </c>
      <c r="AL225" s="33" t="str">
        <f>PROPER(TRIM(raw_orders!M225))</f>
        <v>First Class</v>
      </c>
    </row>
    <row r="226" spans="1:38" ht="27.6">
      <c r="A226" t="s">
        <v>1189</v>
      </c>
      <c r="B226" s="10">
        <v>45932</v>
      </c>
      <c r="C226" s="10">
        <v>45938</v>
      </c>
      <c r="D226" t="s">
        <v>1192</v>
      </c>
      <c r="E226" s="34" t="str">
        <f>PROPER(TRIM(raw_orders!E226))</f>
        <v>Isha Nair</v>
      </c>
      <c r="F226" s="34" t="str">
        <f>PROPER(TRIM(raw_orders!F226))</f>
        <v>Small Business</v>
      </c>
      <c r="G226" s="34" t="str">
        <f>PROPER(TRIM(raw_orders!G226))</f>
        <v>North</v>
      </c>
      <c r="H226" s="34" t="str">
        <f>PROPER(TRIM(raw_orders!H226))</f>
        <v>Punjab</v>
      </c>
      <c r="I226" s="34" t="str">
        <f>PROPER(TRIM(raw_orders!I226))</f>
        <v>Ludhiana</v>
      </c>
      <c r="J226" s="34" t="str">
        <f>PROPER(TRIM(raw_orders!J226))</f>
        <v>Furniture</v>
      </c>
      <c r="K226" s="34" t="str">
        <f>PROPER(TRIM(raw_orders!K226))</f>
        <v>Furnishings</v>
      </c>
      <c r="L226" t="s">
        <v>1193</v>
      </c>
      <c r="M226" s="9" t="str">
        <f>PROPER(TRIM(raw_orders!M226))</f>
        <v>Standard Class</v>
      </c>
      <c r="N226" s="11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s="9" t="str">
        <f>PROPER(TRIM(raw_orders!T226))</f>
        <v>Paid</v>
      </c>
      <c r="U226" s="9" t="str">
        <f>PROPER(TRIM(raw_orders!U226))</f>
        <v>Cancelled</v>
      </c>
      <c r="V226" s="11">
        <f t="shared" si="51"/>
        <v>6</v>
      </c>
      <c r="W226" s="11">
        <f t="shared" si="54"/>
        <v>0.25</v>
      </c>
      <c r="X226" s="11">
        <f t="shared" si="55"/>
        <v>11833.92</v>
      </c>
      <c r="Y226" s="11">
        <f t="shared" si="56"/>
        <v>5151</v>
      </c>
      <c r="Z226" s="11">
        <f t="shared" si="57"/>
        <v>0.43527419485681834</v>
      </c>
      <c r="AA226" s="11" t="str">
        <f t="shared" si="58"/>
        <v>October</v>
      </c>
      <c r="AB226" s="11">
        <f t="shared" si="59"/>
        <v>2025</v>
      </c>
      <c r="AC226" s="11" t="str">
        <f t="shared" si="60"/>
        <v>Invalid</v>
      </c>
      <c r="AD226" s="33" t="str">
        <f t="shared" si="52"/>
        <v>ORD-2025-102254593245938CUST-9871Isha NairSmall BusinessNorthPunjabLudhianaFurnitureFurnishingsClassic Furnishings 109Standard Class43944.640.2511833.926682.925151PaidCancelled6</v>
      </c>
      <c r="AE226" s="56" t="str">
        <f t="shared" si="53"/>
        <v>Review Required</v>
      </c>
      <c r="AF226" s="33" t="str">
        <f t="shared" si="61"/>
        <v/>
      </c>
      <c r="AG226" s="33" t="str">
        <f t="shared" si="62"/>
        <v/>
      </c>
      <c r="AH226" s="55" t="str">
        <f t="shared" si="63"/>
        <v/>
      </c>
      <c r="AI226" s="53" t="str">
        <f t="shared" si="64"/>
        <v>Match</v>
      </c>
      <c r="AJ226" s="53" t="str">
        <f t="shared" si="65"/>
        <v>Match</v>
      </c>
      <c r="AK226" s="33" t="str">
        <f>PROPER(TRIM(raw_orders!G226))</f>
        <v>North</v>
      </c>
      <c r="AL226" s="33" t="str">
        <f>PROPER(TRIM(raw_orders!M226))</f>
        <v>Standard Class</v>
      </c>
    </row>
    <row r="227" spans="1:38">
      <c r="A227" t="s">
        <v>1194</v>
      </c>
      <c r="B227" s="10">
        <v>45537</v>
      </c>
      <c r="C227" s="10">
        <v>45545</v>
      </c>
      <c r="D227" t="s">
        <v>1197</v>
      </c>
      <c r="E227" s="34" t="str">
        <f>PROPER(TRIM(raw_orders!E227))</f>
        <v>Mira Das</v>
      </c>
      <c r="F227" s="34" t="str">
        <f>PROPER(TRIM(raw_orders!F227))</f>
        <v>Corporate</v>
      </c>
      <c r="G227" s="34" t="str">
        <f>PROPER(TRIM(raw_orders!G227))</f>
        <v>West</v>
      </c>
      <c r="H227" s="34" t="str">
        <f>PROPER(TRIM(raw_orders!H227))</f>
        <v>Goa</v>
      </c>
      <c r="I227" s="34" t="str">
        <f>PROPER(TRIM(raw_orders!I227))</f>
        <v>Panaji</v>
      </c>
      <c r="J227" s="34" t="str">
        <f>PROPER(TRIM(raw_orders!J227))</f>
        <v>Technology</v>
      </c>
      <c r="K227" s="34" t="str">
        <f>PROPER(TRIM(raw_orders!K227))</f>
        <v>Phones</v>
      </c>
      <c r="L227" t="s">
        <v>1198</v>
      </c>
      <c r="M227" s="9" t="str">
        <f>PROPER(TRIM(raw_orders!M227))</f>
        <v>Standard Class</v>
      </c>
      <c r="N227" s="11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s="9" t="str">
        <f>PROPER(TRIM(raw_orders!T227))</f>
        <v>Paid</v>
      </c>
      <c r="U227" s="9" t="str">
        <f>PROPER(TRIM(raw_orders!U227))</f>
        <v>Completed</v>
      </c>
      <c r="V227" s="11">
        <f t="shared" si="51"/>
        <v>8</v>
      </c>
      <c r="W227" s="11">
        <f t="shared" si="54"/>
        <v>0.15</v>
      </c>
      <c r="X227" s="11">
        <f t="shared" si="55"/>
        <v>5265.5969999999998</v>
      </c>
      <c r="Y227" s="11">
        <f t="shared" si="56"/>
        <v>972.48700000000008</v>
      </c>
      <c r="Z227" s="11">
        <f t="shared" si="57"/>
        <v>0.18468694053114967</v>
      </c>
      <c r="AA227" s="11" t="str">
        <f t="shared" si="58"/>
        <v>September</v>
      </c>
      <c r="AB227" s="11">
        <f t="shared" si="59"/>
        <v>2024</v>
      </c>
      <c r="AC227" s="11" t="str">
        <f t="shared" si="60"/>
        <v>Clean</v>
      </c>
      <c r="AD227" s="33" t="str">
        <f t="shared" si="52"/>
        <v>ORD-2024-102264553745545CUST-1266Mira DasCorporateWestGoaPanajiTechnologyPhonesClassic Phones 548Standard Class61032.470.155265.64293.11787.57PaidCompleted8</v>
      </c>
      <c r="AE227" s="56" t="str">
        <f t="shared" si="53"/>
        <v>OK</v>
      </c>
      <c r="AF227" s="33" t="str">
        <f t="shared" si="61"/>
        <v/>
      </c>
      <c r="AG227" s="33" t="str">
        <f t="shared" si="62"/>
        <v/>
      </c>
      <c r="AH227" s="55" t="str">
        <f t="shared" si="63"/>
        <v/>
      </c>
      <c r="AI227" s="53" t="str">
        <f t="shared" si="64"/>
        <v>Match</v>
      </c>
      <c r="AJ227" s="53" t="str">
        <f t="shared" si="65"/>
        <v>Mismatch</v>
      </c>
      <c r="AK227" s="33" t="str">
        <f>PROPER(TRIM(raw_orders!G227))</f>
        <v>West</v>
      </c>
      <c r="AL227" s="33" t="str">
        <f>PROPER(TRIM(raw_orders!M227))</f>
        <v>Standard Class</v>
      </c>
    </row>
    <row r="228" spans="1:38" ht="41.4">
      <c r="A228" t="s">
        <v>1199</v>
      </c>
      <c r="B228" s="10">
        <v>45934</v>
      </c>
      <c r="C228" s="10">
        <v>45762</v>
      </c>
      <c r="D228" t="s">
        <v>1201</v>
      </c>
      <c r="E228" s="34" t="str">
        <f>PROPER(TRIM(raw_orders!E228))</f>
        <v>Diya Patel</v>
      </c>
      <c r="F228" s="34" t="str">
        <f>PROPER(TRIM(raw_orders!F228))</f>
        <v>Home Office</v>
      </c>
      <c r="G228" s="34" t="s">
        <v>4153</v>
      </c>
      <c r="H228" s="34" t="str">
        <f>PROPER(TRIM(raw_orders!H228))</f>
        <v>Kerala</v>
      </c>
      <c r="I228" s="34" t="str">
        <f>PROPER(TRIM(raw_orders!I228))</f>
        <v>Kochi</v>
      </c>
      <c r="J228" s="34" t="str">
        <f>PROPER(TRIM(raw_orders!J228))</f>
        <v>Technology</v>
      </c>
      <c r="K228" s="34" t="str">
        <f>PROPER(TRIM(raw_orders!K228))</f>
        <v>Copiers</v>
      </c>
      <c r="L228" t="s">
        <v>1202</v>
      </c>
      <c r="M228" s="9" t="str">
        <f>PROPER(TRIM(raw_orders!M228))</f>
        <v>Same Day</v>
      </c>
      <c r="N228" s="11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s="9" t="str">
        <f>PROPER(TRIM(raw_orders!T228))</f>
        <v>Paid</v>
      </c>
      <c r="U228" s="9" t="str">
        <f>PROPER(TRIM(raw_orders!U228))</f>
        <v>Completed</v>
      </c>
      <c r="V228" s="11">
        <f t="shared" si="51"/>
        <v>-172</v>
      </c>
      <c r="W228" s="11">
        <f t="shared" si="54"/>
        <v>0.1</v>
      </c>
      <c r="X228" s="11">
        <f t="shared" si="55"/>
        <v>1987.443</v>
      </c>
      <c r="Y228" s="11">
        <f t="shared" si="56"/>
        <v>877.21299999999997</v>
      </c>
      <c r="Z228" s="11">
        <f t="shared" si="57"/>
        <v>0.44137768982556985</v>
      </c>
      <c r="AA228" s="11" t="str">
        <f t="shared" si="58"/>
        <v>October</v>
      </c>
      <c r="AB228" s="11">
        <f t="shared" si="59"/>
        <v>2025</v>
      </c>
      <c r="AC228" s="11" t="str">
        <f t="shared" si="60"/>
        <v>Invalid</v>
      </c>
      <c r="AD228" s="33" t="str">
        <f t="shared" si="52"/>
        <v>ORD-2025-102274593445762CUST-2545Diya PatelHome OfficeUnknownKeralaKochiTechnologyCopiersMax Copiers 363Same Day12208.270.11987.441110.23877.21PaidCompleted-172</v>
      </c>
      <c r="AE228" s="56" t="str">
        <f t="shared" si="53"/>
        <v>OK</v>
      </c>
      <c r="AF228" s="33" t="str">
        <f t="shared" si="61"/>
        <v/>
      </c>
      <c r="AG228" s="33" t="str">
        <f t="shared" si="62"/>
        <v/>
      </c>
      <c r="AH228" s="55" t="str">
        <f>IF(V228&lt;0,"Invalid Shipping Record","")</f>
        <v>Invalid Shipping Record</v>
      </c>
      <c r="AI228" s="53" t="str">
        <f t="shared" si="64"/>
        <v>Match</v>
      </c>
      <c r="AJ228" s="53" t="str">
        <f t="shared" si="65"/>
        <v>Match</v>
      </c>
      <c r="AK228" s="33" t="str">
        <f>PROPER(TRIM(raw_orders!G228))</f>
        <v/>
      </c>
      <c r="AL228" s="33" t="str">
        <f>PROPER(TRIM(raw_orders!M228))</f>
        <v>Same Day</v>
      </c>
    </row>
    <row r="229" spans="1:38">
      <c r="A229" t="s">
        <v>1203</v>
      </c>
      <c r="B229" s="10">
        <v>45478</v>
      </c>
      <c r="C229" s="10">
        <v>45485</v>
      </c>
      <c r="D229" t="s">
        <v>1206</v>
      </c>
      <c r="E229" s="34" t="str">
        <f>PROPER(TRIM(raw_orders!E229))</f>
        <v>Ananya Rao</v>
      </c>
      <c r="F229" s="34" t="str">
        <f>PROPER(TRIM(raw_orders!F229))</f>
        <v>Small Business</v>
      </c>
      <c r="G229" s="34" t="str">
        <f>PROPER(TRIM(raw_orders!G229))</f>
        <v>West</v>
      </c>
      <c r="H229" s="34" t="str">
        <f>PROPER(TRIM(raw_orders!H229))</f>
        <v>Goa</v>
      </c>
      <c r="I229" s="34" t="str">
        <f>PROPER(TRIM(raw_orders!I229))</f>
        <v>Panaji</v>
      </c>
      <c r="J229" s="34" t="str">
        <f>PROPER(TRIM(raw_orders!J229))</f>
        <v>Office Supplies</v>
      </c>
      <c r="K229" s="34" t="str">
        <f>PROPER(TRIM(raw_orders!K229))</f>
        <v>Binders</v>
      </c>
      <c r="L229" t="s">
        <v>1208</v>
      </c>
      <c r="M229" s="9" t="str">
        <f>PROPER(TRIM(raw_orders!M229))</f>
        <v>First Class</v>
      </c>
      <c r="N229" s="11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s="9" t="str">
        <f>PROPER(TRIM(raw_orders!T229))</f>
        <v>Paid</v>
      </c>
      <c r="U229" s="9" t="str">
        <f>PROPER(TRIM(raw_orders!U229))</f>
        <v>Completed</v>
      </c>
      <c r="V229" s="11">
        <f t="shared" si="51"/>
        <v>7</v>
      </c>
      <c r="W229" s="11">
        <f t="shared" si="54"/>
        <v>0.15</v>
      </c>
      <c r="X229" s="11">
        <f t="shared" si="55"/>
        <v>1473.2625</v>
      </c>
      <c r="Y229" s="11">
        <f t="shared" si="56"/>
        <v>573.40250000000003</v>
      </c>
      <c r="Z229" s="11">
        <f t="shared" si="57"/>
        <v>0.38920592901808065</v>
      </c>
      <c r="AA229" s="11" t="str">
        <f t="shared" si="58"/>
        <v>July</v>
      </c>
      <c r="AB229" s="11">
        <f t="shared" si="59"/>
        <v>2024</v>
      </c>
      <c r="AC229" s="11" t="str">
        <f t="shared" si="60"/>
        <v>Clean</v>
      </c>
      <c r="AD229" s="33" t="str">
        <f t="shared" si="52"/>
        <v>ORD-2024-102284547845485CUST-2819Ananya RaoSmall BusinessWestGoaPanajiOffice SuppliesBindersPrime Binders 507First Class3577.750.151473.26899.86573.4PaidCompleted7</v>
      </c>
      <c r="AE229" s="56" t="str">
        <f t="shared" si="53"/>
        <v>OK</v>
      </c>
      <c r="AF229" s="33" t="str">
        <f t="shared" si="61"/>
        <v/>
      </c>
      <c r="AG229" s="33" t="str">
        <f t="shared" si="62"/>
        <v/>
      </c>
      <c r="AH229" s="55" t="str">
        <f t="shared" si="63"/>
        <v/>
      </c>
      <c r="AI229" s="53" t="str">
        <f t="shared" si="64"/>
        <v>Match</v>
      </c>
      <c r="AJ229" s="53" t="str">
        <f t="shared" si="65"/>
        <v>Match</v>
      </c>
      <c r="AK229" s="33" t="str">
        <f>PROPER(TRIM(raw_orders!G229))</f>
        <v>West</v>
      </c>
      <c r="AL229" s="33" t="str">
        <f>PROPER(TRIM(raw_orders!M229))</f>
        <v>First Class</v>
      </c>
    </row>
    <row r="230" spans="1:38">
      <c r="A230" t="s">
        <v>1209</v>
      </c>
      <c r="B230" s="10">
        <v>45406</v>
      </c>
      <c r="C230" s="10">
        <v>45410</v>
      </c>
      <c r="D230" t="s">
        <v>1212</v>
      </c>
      <c r="E230" s="34" t="str">
        <f>PROPER(TRIM(raw_orders!E230))</f>
        <v>Karan Malhotra</v>
      </c>
      <c r="F230" s="34" t="str">
        <f>PROPER(TRIM(raw_orders!F230))</f>
        <v>Small Business</v>
      </c>
      <c r="G230" s="34" t="str">
        <f>PROPER(TRIM(raw_orders!G230))</f>
        <v>South</v>
      </c>
      <c r="H230" s="34" t="str">
        <f>PROPER(TRIM(raw_orders!H230))</f>
        <v>Telangana</v>
      </c>
      <c r="I230" s="34" t="str">
        <f>PROPER(TRIM(raw_orders!I230))</f>
        <v>Hyderabad</v>
      </c>
      <c r="J230" s="34" t="str">
        <f>PROPER(TRIM(raw_orders!J230))</f>
        <v>Office Supplies</v>
      </c>
      <c r="K230" s="34" t="str">
        <f>PROPER(TRIM(raw_orders!K230))</f>
        <v>Labels</v>
      </c>
      <c r="L230" t="s">
        <v>1213</v>
      </c>
      <c r="M230" s="9" t="str">
        <f>PROPER(TRIM(raw_orders!M230))</f>
        <v>Second Class</v>
      </c>
      <c r="N230" s="11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s="9" t="str">
        <f>PROPER(TRIM(raw_orders!T230))</f>
        <v>Paid</v>
      </c>
      <c r="U230" s="9" t="str">
        <f>PROPER(TRIM(raw_orders!U230))</f>
        <v>Completed</v>
      </c>
      <c r="V230" s="11">
        <f t="shared" si="51"/>
        <v>4</v>
      </c>
      <c r="W230" s="11">
        <f t="shared" si="54"/>
        <v>0.15</v>
      </c>
      <c r="X230" s="11">
        <f t="shared" si="55"/>
        <v>2715.2145</v>
      </c>
      <c r="Y230" s="11">
        <f t="shared" si="56"/>
        <v>1163.6645000000001</v>
      </c>
      <c r="Z230" s="11">
        <f t="shared" si="57"/>
        <v>0.42857184948003191</v>
      </c>
      <c r="AA230" s="11" t="str">
        <f t="shared" si="58"/>
        <v>April</v>
      </c>
      <c r="AB230" s="11">
        <f t="shared" si="59"/>
        <v>2024</v>
      </c>
      <c r="AC230" s="11" t="str">
        <f t="shared" si="60"/>
        <v>Clean</v>
      </c>
      <c r="AD230" s="33" t="str">
        <f t="shared" si="52"/>
        <v>ORD-2024-102294540645410CUST-1076Karan MalhotraSmall BusinessSouthTelanganaHyderabadOffice SuppliesLabelsSmart Labels 914Second Class13194.370.152715.211551.551163.66PaidCompleted4</v>
      </c>
      <c r="AE230" s="56" t="str">
        <f t="shared" si="53"/>
        <v>OK</v>
      </c>
      <c r="AF230" s="33" t="str">
        <f t="shared" si="61"/>
        <v/>
      </c>
      <c r="AG230" s="33" t="str">
        <f t="shared" si="62"/>
        <v/>
      </c>
      <c r="AH230" s="55" t="str">
        <f t="shared" si="63"/>
        <v/>
      </c>
      <c r="AI230" s="53" t="str">
        <f t="shared" si="64"/>
        <v>Match</v>
      </c>
      <c r="AJ230" s="53" t="str">
        <f t="shared" si="65"/>
        <v>Match</v>
      </c>
      <c r="AK230" s="33" t="str">
        <f>PROPER(TRIM(raw_orders!G230))</f>
        <v>South</v>
      </c>
      <c r="AL230" s="33" t="str">
        <f>PROPER(TRIM(raw_orders!M230))</f>
        <v>Second Class</v>
      </c>
    </row>
    <row r="231" spans="1:38">
      <c r="A231" t="s">
        <v>1214</v>
      </c>
      <c r="B231" s="10">
        <v>45836</v>
      </c>
      <c r="C231" s="10">
        <v>45842</v>
      </c>
      <c r="D231" t="s">
        <v>1217</v>
      </c>
      <c r="E231" s="34" t="str">
        <f>PROPER(TRIM(raw_orders!E231))</f>
        <v>Rohan Mehta</v>
      </c>
      <c r="F231" s="34" t="str">
        <f>PROPER(TRIM(raw_orders!F231))</f>
        <v>Consumer</v>
      </c>
      <c r="G231" s="34" t="str">
        <f>PROPER(TRIM(raw_orders!G231))</f>
        <v>South</v>
      </c>
      <c r="H231" s="34" t="str">
        <f>PROPER(TRIM(raw_orders!H231))</f>
        <v>Telangana</v>
      </c>
      <c r="I231" s="34" t="str">
        <f>PROPER(TRIM(raw_orders!I231))</f>
        <v>Hyderabad</v>
      </c>
      <c r="J231" s="34" t="str">
        <f>PROPER(TRIM(raw_orders!J231))</f>
        <v>Furniture</v>
      </c>
      <c r="K231" s="34" t="str">
        <f>PROPER(TRIM(raw_orders!K231))</f>
        <v>Bookcases</v>
      </c>
      <c r="L231" t="s">
        <v>1218</v>
      </c>
      <c r="M231" s="9" t="str">
        <f>PROPER(TRIM(raw_orders!M231))</f>
        <v>First Class</v>
      </c>
      <c r="N231" s="1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s="9" t="str">
        <f>PROPER(TRIM(raw_orders!T231))</f>
        <v>Refunded</v>
      </c>
      <c r="U231" s="9" t="str">
        <f>PROPER(TRIM(raw_orders!U231))</f>
        <v>Returned</v>
      </c>
      <c r="V231" s="11">
        <f t="shared" si="51"/>
        <v>6</v>
      </c>
      <c r="W231" s="11">
        <f t="shared" si="54"/>
        <v>0</v>
      </c>
      <c r="X231" s="11">
        <f t="shared" si="55"/>
        <v>8658.69</v>
      </c>
      <c r="Y231" s="11">
        <f t="shared" si="56"/>
        <v>3122.7500000000009</v>
      </c>
      <c r="Z231" s="11">
        <f t="shared" si="57"/>
        <v>0.36064924370776652</v>
      </c>
      <c r="AA231" s="11" t="str">
        <f t="shared" si="58"/>
        <v>June</v>
      </c>
      <c r="AB231" s="11">
        <f t="shared" si="59"/>
        <v>2025</v>
      </c>
      <c r="AC231" s="11" t="str">
        <f t="shared" si="60"/>
        <v>Clean</v>
      </c>
      <c r="AD231" s="33" t="str">
        <f t="shared" si="52"/>
        <v>ORD-2025-102304583645842CUST-1943Rohan MehtaConsumerSouthTelanganaHyderabadFurnitureBookcasesSmart Bookcases 662First Class32886.2308658.695535.943122.75RefundedReturned6</v>
      </c>
      <c r="AE231" s="56" t="str">
        <f t="shared" si="53"/>
        <v>OK</v>
      </c>
      <c r="AF231" s="33" t="str">
        <f t="shared" si="61"/>
        <v/>
      </c>
      <c r="AG231" s="33" t="str">
        <f t="shared" si="62"/>
        <v/>
      </c>
      <c r="AH231" s="55" t="str">
        <f t="shared" si="63"/>
        <v/>
      </c>
      <c r="AI231" s="53" t="str">
        <f t="shared" si="64"/>
        <v>Match</v>
      </c>
      <c r="AJ231" s="53" t="str">
        <f t="shared" si="65"/>
        <v>Match</v>
      </c>
      <c r="AK231" s="33" t="str">
        <f>PROPER(TRIM(raw_orders!G231))</f>
        <v>South</v>
      </c>
      <c r="AL231" s="33" t="str">
        <f>PROPER(TRIM(raw_orders!M231))</f>
        <v>First Class</v>
      </c>
    </row>
    <row r="232" spans="1:38" ht="41.4">
      <c r="A232" t="s">
        <v>1219</v>
      </c>
      <c r="B232" s="10">
        <v>45440</v>
      </c>
      <c r="C232" s="10">
        <v>45357</v>
      </c>
      <c r="D232" t="s">
        <v>1221</v>
      </c>
      <c r="E232" s="34" t="str">
        <f>PROPER(TRIM(raw_orders!E232))</f>
        <v>Neha Gupta</v>
      </c>
      <c r="F232" s="34" t="str">
        <f>PROPER(TRIM(raw_orders!F232))</f>
        <v>Small Business</v>
      </c>
      <c r="G232" s="34" t="str">
        <f>PROPER(TRIM(raw_orders!G232))</f>
        <v>North</v>
      </c>
      <c r="H232" s="34" t="str">
        <f>PROPER(TRIM(raw_orders!H232))</f>
        <v>Rajasthan</v>
      </c>
      <c r="I232" s="34" t="str">
        <f>PROPER(TRIM(raw_orders!I232))</f>
        <v>Jaipur</v>
      </c>
      <c r="J232" s="34" t="str">
        <f>PROPER(TRIM(raw_orders!J232))</f>
        <v>Office Supplies</v>
      </c>
      <c r="K232" s="34" t="str">
        <f>PROPER(TRIM(raw_orders!K232))</f>
        <v>Paper</v>
      </c>
      <c r="L232" t="s">
        <v>1222</v>
      </c>
      <c r="M232" s="9" t="str">
        <f>PROPER(TRIM(raw_orders!M232))</f>
        <v>Standard Class</v>
      </c>
      <c r="N232" s="11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s="9" t="str">
        <f>PROPER(TRIM(raw_orders!T232))</f>
        <v>Paid</v>
      </c>
      <c r="U232" s="9" t="str">
        <f>PROPER(TRIM(raw_orders!U232))</f>
        <v>Completed</v>
      </c>
      <c r="V232" s="11">
        <f t="shared" si="51"/>
        <v>-83</v>
      </c>
      <c r="W232" s="11">
        <f t="shared" si="54"/>
        <v>0.1</v>
      </c>
      <c r="X232" s="11">
        <f t="shared" si="55"/>
        <v>11090.376</v>
      </c>
      <c r="Y232" s="11">
        <f t="shared" si="56"/>
        <v>2249.4259999999995</v>
      </c>
      <c r="Z232" s="11">
        <f t="shared" si="57"/>
        <v>0.20282684734944958</v>
      </c>
      <c r="AA232" s="11" t="str">
        <f t="shared" si="58"/>
        <v>May</v>
      </c>
      <c r="AB232" s="11">
        <f t="shared" si="59"/>
        <v>2024</v>
      </c>
      <c r="AC232" s="11" t="str">
        <f t="shared" si="60"/>
        <v>Invalid</v>
      </c>
      <c r="AD232" s="33" t="str">
        <f t="shared" si="52"/>
        <v>ORD-2024-102314544045357CUST-3434Neha GuptaSmall BusinessNorthRajasthanJaipurOffice SuppliesPaperEco Paper 937Standard Class81540.330.111090.388840.952249.43PaidCompleted-83</v>
      </c>
      <c r="AE232" s="56" t="str">
        <f t="shared" si="53"/>
        <v>OK</v>
      </c>
      <c r="AF232" s="33" t="str">
        <f t="shared" si="61"/>
        <v/>
      </c>
      <c r="AG232" s="33" t="str">
        <f t="shared" si="62"/>
        <v/>
      </c>
      <c r="AH232" s="55" t="str">
        <f t="shared" ref="AH232:AH233" si="67">IF(V232&lt;0,"Invalid Shipping Record","")</f>
        <v>Invalid Shipping Record</v>
      </c>
      <c r="AI232" s="53" t="str">
        <f t="shared" si="64"/>
        <v>Match</v>
      </c>
      <c r="AJ232" s="53" t="str">
        <f t="shared" si="65"/>
        <v>Match</v>
      </c>
      <c r="AK232" s="33" t="str">
        <f>PROPER(TRIM(raw_orders!G232))</f>
        <v>North</v>
      </c>
      <c r="AL232" s="33" t="str">
        <f>PROPER(TRIM(raw_orders!M232))</f>
        <v>Standard Class</v>
      </c>
    </row>
    <row r="233" spans="1:38">
      <c r="A233" t="s">
        <v>1223</v>
      </c>
      <c r="B233" s="10">
        <v>45414</v>
      </c>
      <c r="C233" s="10">
        <v>45414</v>
      </c>
      <c r="D233" t="s">
        <v>1226</v>
      </c>
      <c r="E233" s="34" t="str">
        <f>PROPER(TRIM(raw_orders!E233))</f>
        <v>Ananya Rao</v>
      </c>
      <c r="F233" s="34" t="str">
        <f>PROPER(TRIM(raw_orders!F233))</f>
        <v>Corporate</v>
      </c>
      <c r="G233" s="34" t="str">
        <f>PROPER(TRIM(raw_orders!G233))</f>
        <v>North</v>
      </c>
      <c r="H233" s="34" t="str">
        <f>PROPER(TRIM(raw_orders!H233))</f>
        <v>Rajasthan</v>
      </c>
      <c r="I233" s="34" t="str">
        <f>PROPER(TRIM(raw_orders!I233))</f>
        <v>Jaipur</v>
      </c>
      <c r="J233" s="34" t="str">
        <f>PROPER(TRIM(raw_orders!J233))</f>
        <v>Office Supplies</v>
      </c>
      <c r="K233" s="34" t="str">
        <f>PROPER(TRIM(raw_orders!K233))</f>
        <v>Labels</v>
      </c>
      <c r="L233" t="s">
        <v>1228</v>
      </c>
      <c r="M233" s="9" t="str">
        <f>PROPER(TRIM(raw_orders!M233))</f>
        <v>First Class</v>
      </c>
      <c r="N233" s="11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s="9" t="str">
        <f>PROPER(TRIM(raw_orders!T233))</f>
        <v>Refunded</v>
      </c>
      <c r="U233" s="9" t="str">
        <f>PROPER(TRIM(raw_orders!U233))</f>
        <v>Cancelled</v>
      </c>
      <c r="V233" s="11">
        <f t="shared" si="51"/>
        <v>0</v>
      </c>
      <c r="W233" s="11">
        <f t="shared" si="54"/>
        <v>0.25</v>
      </c>
      <c r="X233" s="11">
        <f t="shared" si="55"/>
        <v>11462.744999999999</v>
      </c>
      <c r="Y233" s="11">
        <f t="shared" si="56"/>
        <v>4299.204999999999</v>
      </c>
      <c r="Z233" s="11">
        <f t="shared" si="57"/>
        <v>0.37505894094302888</v>
      </c>
      <c r="AA233" s="11" t="str">
        <f t="shared" si="58"/>
        <v>May</v>
      </c>
      <c r="AB233" s="11">
        <f t="shared" si="59"/>
        <v>2024</v>
      </c>
      <c r="AC233" s="11" t="str">
        <f t="shared" si="60"/>
        <v>Clean</v>
      </c>
      <c r="AD233" s="33" t="str">
        <f t="shared" si="52"/>
        <v>ORD-2024-102324541445414CUST-9139Ananya RaoCorporateNorthRajasthanJaipurOffice SuppliesLabelsMax Labels 370First Class72183.380.2511462.747163.544299.2RefundedCancelled0</v>
      </c>
      <c r="AE233" s="56" t="str">
        <f t="shared" si="53"/>
        <v>OK</v>
      </c>
      <c r="AF233" s="33" t="str">
        <f t="shared" si="61"/>
        <v/>
      </c>
      <c r="AG233" s="33" t="str">
        <f t="shared" si="62"/>
        <v/>
      </c>
      <c r="AH233" s="55" t="str">
        <f t="shared" si="67"/>
        <v/>
      </c>
      <c r="AI233" s="53" t="str">
        <f t="shared" si="64"/>
        <v>Mismatch</v>
      </c>
      <c r="AJ233" s="53" t="str">
        <f t="shared" si="65"/>
        <v>Mismatch</v>
      </c>
      <c r="AK233" s="33" t="str">
        <f>PROPER(TRIM(raw_orders!G233))</f>
        <v>North</v>
      </c>
      <c r="AL233" s="33" t="str">
        <f>PROPER(TRIM(raw_orders!M233))</f>
        <v>First Class</v>
      </c>
    </row>
    <row r="234" spans="1:38">
      <c r="A234" t="s">
        <v>1229</v>
      </c>
      <c r="B234" s="10">
        <v>45812</v>
      </c>
      <c r="C234" s="10">
        <v>45818</v>
      </c>
      <c r="D234" t="s">
        <v>1232</v>
      </c>
      <c r="E234" s="34" t="str">
        <f>PROPER(TRIM(raw_orders!E234))</f>
        <v>Rahul Verma</v>
      </c>
      <c r="F234" s="34" t="str">
        <f>PROPER(TRIM(raw_orders!F234))</f>
        <v>Consumer</v>
      </c>
      <c r="G234" s="34" t="str">
        <f>PROPER(TRIM(raw_orders!G234))</f>
        <v>South</v>
      </c>
      <c r="H234" s="34" t="str">
        <f>PROPER(TRIM(raw_orders!H234))</f>
        <v>Andhra Pradesh</v>
      </c>
      <c r="I234" s="34" t="str">
        <f>PROPER(TRIM(raw_orders!I234))</f>
        <v>Vijayawada</v>
      </c>
      <c r="J234" s="34" t="str">
        <f>PROPER(TRIM(raw_orders!J234))</f>
        <v>Technology</v>
      </c>
      <c r="K234" s="34" t="str">
        <f>PROPER(TRIM(raw_orders!K234))</f>
        <v>Phones</v>
      </c>
      <c r="L234" t="s">
        <v>1233</v>
      </c>
      <c r="M234" s="9" t="str">
        <f>PROPER(TRIM(raw_orders!M234))</f>
        <v>Standard Class</v>
      </c>
      <c r="N234" s="11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s="9" t="str">
        <f>PROPER(TRIM(raw_orders!T234))</f>
        <v>Paid</v>
      </c>
      <c r="U234" s="9" t="str">
        <f>PROPER(TRIM(raw_orders!U234))</f>
        <v>Completed</v>
      </c>
      <c r="V234" s="11">
        <f t="shared" si="51"/>
        <v>6</v>
      </c>
      <c r="W234" s="11">
        <f t="shared" si="54"/>
        <v>0.25</v>
      </c>
      <c r="X234" s="11">
        <f t="shared" si="55"/>
        <v>670.11</v>
      </c>
      <c r="Y234" s="11">
        <f t="shared" si="56"/>
        <v>110.53999999999996</v>
      </c>
      <c r="Z234" s="11">
        <f t="shared" si="57"/>
        <v>0.16495799197146732</v>
      </c>
      <c r="AA234" s="11" t="str">
        <f t="shared" si="58"/>
        <v>June</v>
      </c>
      <c r="AB234" s="11">
        <f t="shared" si="59"/>
        <v>2025</v>
      </c>
      <c r="AC234" s="11" t="str">
        <f t="shared" si="60"/>
        <v>Clean</v>
      </c>
      <c r="AD234" s="33" t="str">
        <f t="shared" si="52"/>
        <v>ORD-2025-102334581245818CUST-5341Rahul VermaConsumerSouthAndhra PradeshVijayawadaTechnologyPhonesClassic Phones 530Standard Class4223.370.25670.11559.57110.54PaidCompleted6</v>
      </c>
      <c r="AE234" s="56" t="str">
        <f t="shared" si="53"/>
        <v>OK</v>
      </c>
      <c r="AF234" s="33" t="str">
        <f t="shared" si="61"/>
        <v/>
      </c>
      <c r="AG234" s="33" t="str">
        <f t="shared" si="62"/>
        <v/>
      </c>
      <c r="AH234" s="55" t="str">
        <f t="shared" si="63"/>
        <v/>
      </c>
      <c r="AI234" s="53" t="str">
        <f t="shared" si="64"/>
        <v>Match</v>
      </c>
      <c r="AJ234" s="53" t="str">
        <f t="shared" si="65"/>
        <v>Match</v>
      </c>
      <c r="AK234" s="33" t="str">
        <f>PROPER(TRIM(raw_orders!G234))</f>
        <v>South</v>
      </c>
      <c r="AL234" s="33" t="str">
        <f>PROPER(TRIM(raw_orders!M234))</f>
        <v>Standard Class</v>
      </c>
    </row>
    <row r="235" spans="1:38">
      <c r="A235" t="s">
        <v>1234</v>
      </c>
      <c r="B235" s="10">
        <v>45579</v>
      </c>
      <c r="C235" s="10">
        <v>45579</v>
      </c>
      <c r="D235" t="s">
        <v>1237</v>
      </c>
      <c r="E235" s="34" t="str">
        <f>PROPER(TRIM(raw_orders!E235))</f>
        <v>Vikram Iyer</v>
      </c>
      <c r="F235" s="34" t="str">
        <f>PROPER(TRIM(raw_orders!F235))</f>
        <v>Corporate</v>
      </c>
      <c r="G235" s="34" t="str">
        <f>PROPER(TRIM(raw_orders!G235))</f>
        <v>South</v>
      </c>
      <c r="H235" s="34" t="str">
        <f>PROPER(TRIM(raw_orders!H235))</f>
        <v>Karnataka</v>
      </c>
      <c r="I235" s="34" t="str">
        <f>PROPER(TRIM(raw_orders!I235))</f>
        <v>Bengaluru</v>
      </c>
      <c r="J235" s="34" t="str">
        <f>PROPER(TRIM(raw_orders!J235))</f>
        <v>Furniture</v>
      </c>
      <c r="K235" s="34" t="str">
        <f>PROPER(TRIM(raw_orders!K235))</f>
        <v>Bookcases</v>
      </c>
      <c r="L235" t="s">
        <v>1238</v>
      </c>
      <c r="M235" s="9" t="s">
        <v>4153</v>
      </c>
      <c r="N235" s="11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s="9" t="str">
        <f>PROPER(TRIM(raw_orders!T235))</f>
        <v>Paid</v>
      </c>
      <c r="U235" s="9" t="str">
        <f>PROPER(TRIM(raw_orders!U235))</f>
        <v>Completed</v>
      </c>
      <c r="V235" s="11">
        <f t="shared" si="51"/>
        <v>0</v>
      </c>
      <c r="W235" s="11">
        <f t="shared" si="54"/>
        <v>0</v>
      </c>
      <c r="X235" s="11">
        <f t="shared" si="55"/>
        <v>31236.720000000001</v>
      </c>
      <c r="Y235" s="11">
        <f t="shared" si="56"/>
        <v>4859.0200000000004</v>
      </c>
      <c r="Z235" s="11">
        <f t="shared" si="57"/>
        <v>0.15555474454424154</v>
      </c>
      <c r="AA235" s="11" t="str">
        <f t="shared" si="58"/>
        <v>October</v>
      </c>
      <c r="AB235" s="11">
        <f t="shared" si="59"/>
        <v>2024</v>
      </c>
      <c r="AC235" s="11" t="str">
        <f t="shared" si="60"/>
        <v>Warning</v>
      </c>
      <c r="AD235" s="33" t="str">
        <f t="shared" si="52"/>
        <v>ORD-2024-102344557945579CUST-3710Vikram IyerCorporateSouthKarnatakaBengaluruFurnitureBookcasesSmart Bookcases 328Unknown83904.59031236.7226377.74859.02PaidCompleted0</v>
      </c>
      <c r="AE235" s="56" t="str">
        <f t="shared" si="53"/>
        <v>OK</v>
      </c>
      <c r="AF235" s="33" t="str">
        <f t="shared" si="61"/>
        <v/>
      </c>
      <c r="AG235" s="33" t="str">
        <f t="shared" si="62"/>
        <v/>
      </c>
      <c r="AH235" s="55" t="str">
        <f>IF(V235&lt;0,"Invalid Shipping Record","")</f>
        <v/>
      </c>
      <c r="AI235" s="53" t="str">
        <f t="shared" si="64"/>
        <v>Match</v>
      </c>
      <c r="AJ235" s="53" t="str">
        <f t="shared" si="65"/>
        <v>Match</v>
      </c>
      <c r="AK235" s="33" t="str">
        <f>PROPER(TRIM(raw_orders!G235))</f>
        <v>South</v>
      </c>
      <c r="AL235" s="33" t="str">
        <f>PROPER(TRIM(raw_orders!M235))</f>
        <v/>
      </c>
    </row>
    <row r="236" spans="1:38">
      <c r="A236" t="s">
        <v>1239</v>
      </c>
      <c r="B236" s="10">
        <v>45537</v>
      </c>
      <c r="C236" s="10">
        <v>45538</v>
      </c>
      <c r="D236" t="s">
        <v>1242</v>
      </c>
      <c r="E236" s="34" t="str">
        <f>PROPER(TRIM(raw_orders!E236))</f>
        <v>Kabir Singh</v>
      </c>
      <c r="F236" s="34" t="str">
        <f>PROPER(TRIM(raw_orders!F236))</f>
        <v>Home Office</v>
      </c>
      <c r="G236" s="34" t="str">
        <f>PROPER(TRIM(raw_orders!G236))</f>
        <v>North</v>
      </c>
      <c r="H236" s="34" t="str">
        <f>PROPER(TRIM(raw_orders!H236))</f>
        <v>Delhi</v>
      </c>
      <c r="I236" s="34" t="str">
        <f>PROPER(TRIM(raw_orders!I236))</f>
        <v>New Delhi</v>
      </c>
      <c r="J236" s="34" t="str">
        <f>PROPER(TRIM(raw_orders!J236))</f>
        <v>Furniture</v>
      </c>
      <c r="K236" s="34" t="str">
        <f>PROPER(TRIM(raw_orders!K236))</f>
        <v>Furnishings</v>
      </c>
      <c r="L236" t="s">
        <v>1243</v>
      </c>
      <c r="M236" s="9" t="str">
        <f>PROPER(TRIM(raw_orders!M236))</f>
        <v>First Class</v>
      </c>
      <c r="N236" s="11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s="9" t="str">
        <f>PROPER(TRIM(raw_orders!T236))</f>
        <v>Paid</v>
      </c>
      <c r="U236" s="9" t="str">
        <f>PROPER(TRIM(raw_orders!U236))</f>
        <v>Completed</v>
      </c>
      <c r="V236" s="11">
        <f t="shared" si="51"/>
        <v>1</v>
      </c>
      <c r="W236" s="11">
        <f t="shared" si="54"/>
        <v>0.1</v>
      </c>
      <c r="X236" s="11">
        <f t="shared" si="55"/>
        <v>10964.241</v>
      </c>
      <c r="Y236" s="11">
        <f t="shared" si="56"/>
        <v>1701.7710000000006</v>
      </c>
      <c r="Z236" s="11">
        <f t="shared" si="57"/>
        <v>0.15521101734265058</v>
      </c>
      <c r="AA236" s="11" t="str">
        <f t="shared" si="58"/>
        <v>September</v>
      </c>
      <c r="AB236" s="11">
        <f t="shared" si="59"/>
        <v>2024</v>
      </c>
      <c r="AC236" s="11" t="str">
        <f t="shared" si="60"/>
        <v>Clean</v>
      </c>
      <c r="AD236" s="33" t="str">
        <f t="shared" si="52"/>
        <v>ORD-2024-102354553745538CUST-9754Kabir SinghHome OfficeNorthDelhiNew DelhiFurnitureFurnishingsEco Furnishings 981First Class91353.610.110964.249262.471701.77PaidCompleted1</v>
      </c>
      <c r="AE236" s="56" t="str">
        <f t="shared" si="53"/>
        <v>OK</v>
      </c>
      <c r="AF236" s="33" t="str">
        <f t="shared" si="61"/>
        <v/>
      </c>
      <c r="AG236" s="33" t="str">
        <f t="shared" si="62"/>
        <v/>
      </c>
      <c r="AH236" s="55" t="str">
        <f t="shared" si="63"/>
        <v/>
      </c>
      <c r="AI236" s="53" t="str">
        <f t="shared" si="64"/>
        <v>Match</v>
      </c>
      <c r="AJ236" s="53" t="str">
        <f t="shared" si="65"/>
        <v>Match</v>
      </c>
      <c r="AK236" s="33" t="str">
        <f>PROPER(TRIM(raw_orders!G236))</f>
        <v>North</v>
      </c>
      <c r="AL236" s="33" t="str">
        <f>PROPER(TRIM(raw_orders!M236))</f>
        <v>First Class</v>
      </c>
    </row>
    <row r="237" spans="1:38">
      <c r="A237" t="s">
        <v>1244</v>
      </c>
      <c r="B237" s="10">
        <v>45598</v>
      </c>
      <c r="C237" s="10">
        <v>45599</v>
      </c>
      <c r="D237" t="s">
        <v>1247</v>
      </c>
      <c r="E237" s="34" t="str">
        <f>PROPER(TRIM(raw_orders!E237))</f>
        <v>Rahul Verma</v>
      </c>
      <c r="F237" s="34" t="str">
        <f>PROPER(TRIM(raw_orders!F237))</f>
        <v>Small Business</v>
      </c>
      <c r="G237" s="34" t="str">
        <f>PROPER(TRIM(raw_orders!G237))</f>
        <v>West</v>
      </c>
      <c r="H237" s="34" t="str">
        <f>PROPER(TRIM(raw_orders!H237))</f>
        <v>Rajasthan</v>
      </c>
      <c r="I237" s="34" t="str">
        <f>PROPER(TRIM(raw_orders!I237))</f>
        <v>Udaipur</v>
      </c>
      <c r="J237" s="34" t="str">
        <f>PROPER(TRIM(raw_orders!J237))</f>
        <v>Office Supplies</v>
      </c>
      <c r="K237" s="34" t="str">
        <f>PROPER(TRIM(raw_orders!K237))</f>
        <v>Storage</v>
      </c>
      <c r="L237" t="s">
        <v>1248</v>
      </c>
      <c r="M237" s="9" t="str">
        <f>PROPER(TRIM(raw_orders!M237))</f>
        <v>Standard Class</v>
      </c>
      <c r="N237" s="11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s="9" t="str">
        <f>PROPER(TRIM(raw_orders!T237))</f>
        <v>Paid</v>
      </c>
      <c r="U237" s="9" t="str">
        <f>PROPER(TRIM(raw_orders!U237))</f>
        <v>Completed</v>
      </c>
      <c r="V237" s="11">
        <f t="shared" si="51"/>
        <v>1</v>
      </c>
      <c r="W237" s="11">
        <f t="shared" si="54"/>
        <v>0.05</v>
      </c>
      <c r="X237" s="11">
        <f t="shared" si="55"/>
        <v>15226.352999999999</v>
      </c>
      <c r="Y237" s="11">
        <f t="shared" si="56"/>
        <v>4081.0729999999985</v>
      </c>
      <c r="Z237" s="11">
        <f t="shared" si="57"/>
        <v>0.26802695300706603</v>
      </c>
      <c r="AA237" s="11" t="str">
        <f t="shared" si="58"/>
        <v>November</v>
      </c>
      <c r="AB237" s="11">
        <f t="shared" si="59"/>
        <v>2024</v>
      </c>
      <c r="AC237" s="11" t="str">
        <f t="shared" si="60"/>
        <v>Clean</v>
      </c>
      <c r="AD237" s="33" t="str">
        <f t="shared" si="52"/>
        <v>ORD-2024-102364559845599CUST-6256Rahul VermaSmall BusinessWestRajasthanUdaipurOffice SuppliesStorageBasic Storage 195Standard Class62671.290.0515226.3511145.284081.07PaidCompleted1</v>
      </c>
      <c r="AE237" s="56" t="str">
        <f t="shared" si="53"/>
        <v>OK</v>
      </c>
      <c r="AF237" s="33" t="str">
        <f t="shared" si="61"/>
        <v/>
      </c>
      <c r="AG237" s="33" t="str">
        <f t="shared" si="62"/>
        <v/>
      </c>
      <c r="AH237" s="55" t="str">
        <f t="shared" si="63"/>
        <v/>
      </c>
      <c r="AI237" s="53" t="str">
        <f t="shared" si="64"/>
        <v>Match</v>
      </c>
      <c r="AJ237" s="53" t="str">
        <f t="shared" si="65"/>
        <v>Match</v>
      </c>
      <c r="AK237" s="33" t="str">
        <f>PROPER(TRIM(raw_orders!G237))</f>
        <v>West</v>
      </c>
      <c r="AL237" s="33" t="str">
        <f>PROPER(TRIM(raw_orders!M237))</f>
        <v>Standard Class</v>
      </c>
    </row>
    <row r="238" spans="1:38">
      <c r="A238" t="s">
        <v>1249</v>
      </c>
      <c r="B238" s="10">
        <v>45579</v>
      </c>
      <c r="C238" s="10">
        <v>45586</v>
      </c>
      <c r="D238" t="s">
        <v>1251</v>
      </c>
      <c r="E238" s="34" t="str">
        <f>PROPER(TRIM(raw_orders!E238))</f>
        <v>Priya Menon</v>
      </c>
      <c r="F238" s="34" t="str">
        <f>PROPER(TRIM(raw_orders!F238))</f>
        <v>Corporate</v>
      </c>
      <c r="G238" s="34" t="str">
        <f>PROPER(TRIM(raw_orders!G238))</f>
        <v>North</v>
      </c>
      <c r="H238" s="34" t="str">
        <f>PROPER(TRIM(raw_orders!H238))</f>
        <v>Uttar Pradesh</v>
      </c>
      <c r="I238" s="34" t="str">
        <f>PROPER(TRIM(raw_orders!I238))</f>
        <v>Noida</v>
      </c>
      <c r="J238" s="34" t="str">
        <f>PROPER(TRIM(raw_orders!J238))</f>
        <v>Furniture</v>
      </c>
      <c r="K238" s="34" t="str">
        <f>PROPER(TRIM(raw_orders!K238))</f>
        <v>Bookcases</v>
      </c>
      <c r="L238" t="s">
        <v>1252</v>
      </c>
      <c r="M238" s="9" t="str">
        <f>PROPER(TRIM(raw_orders!M238))</f>
        <v>First Class</v>
      </c>
      <c r="N238" s="11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s="9" t="str">
        <f>PROPER(TRIM(raw_orders!T238))</f>
        <v>Paid</v>
      </c>
      <c r="U238" s="9" t="str">
        <f>PROPER(TRIM(raw_orders!U238))</f>
        <v>Completed</v>
      </c>
      <c r="V238" s="11">
        <f t="shared" si="51"/>
        <v>7</v>
      </c>
      <c r="W238" s="11">
        <f t="shared" si="54"/>
        <v>0</v>
      </c>
      <c r="X238" s="11">
        <f t="shared" si="55"/>
        <v>24376.68</v>
      </c>
      <c r="Y238" s="11">
        <f t="shared" si="56"/>
        <v>5843.2900000000009</v>
      </c>
      <c r="Z238" s="11">
        <f t="shared" si="57"/>
        <v>0.23970819652224998</v>
      </c>
      <c r="AA238" s="11" t="str">
        <f t="shared" si="58"/>
        <v>October</v>
      </c>
      <c r="AB238" s="11">
        <f t="shared" si="59"/>
        <v>2024</v>
      </c>
      <c r="AC238" s="11" t="str">
        <f t="shared" si="60"/>
        <v>Clean</v>
      </c>
      <c r="AD238" s="33" t="str">
        <f t="shared" si="52"/>
        <v>ORD-2024-102374557945586CUST-7113Priya MenonCorporateNorthUttar PradeshNoidaFurnitureBookcasesElite Bookcases 907First Class64062.78024376.6818533.395843.29PaidCompleted7</v>
      </c>
      <c r="AE238" s="56" t="str">
        <f t="shared" si="53"/>
        <v>OK</v>
      </c>
      <c r="AF238" s="33" t="str">
        <f t="shared" si="61"/>
        <v/>
      </c>
      <c r="AG238" s="33" t="str">
        <f t="shared" si="62"/>
        <v/>
      </c>
      <c r="AH238" s="55" t="str">
        <f t="shared" si="63"/>
        <v/>
      </c>
      <c r="AI238" s="53" t="str">
        <f t="shared" si="64"/>
        <v>Match</v>
      </c>
      <c r="AJ238" s="53" t="str">
        <f t="shared" si="65"/>
        <v>Match</v>
      </c>
      <c r="AK238" s="33" t="str">
        <f>PROPER(TRIM(raw_orders!G238))</f>
        <v>North</v>
      </c>
      <c r="AL238" s="33" t="str">
        <f>PROPER(TRIM(raw_orders!M238))</f>
        <v>First Class</v>
      </c>
    </row>
    <row r="239" spans="1:38">
      <c r="A239" t="s">
        <v>1253</v>
      </c>
      <c r="B239" s="10">
        <v>45531</v>
      </c>
      <c r="C239" s="10">
        <v>45531</v>
      </c>
      <c r="D239" t="s">
        <v>1255</v>
      </c>
      <c r="E239" s="34" t="str">
        <f>PROPER(TRIM(raw_orders!E239))</f>
        <v>Mira Das</v>
      </c>
      <c r="F239" s="34" t="str">
        <f>PROPER(TRIM(raw_orders!F239))</f>
        <v>Consumer</v>
      </c>
      <c r="G239" s="34" t="str">
        <f>PROPER(TRIM(raw_orders!G239))</f>
        <v>North</v>
      </c>
      <c r="H239" s="34" t="str">
        <f>PROPER(TRIM(raw_orders!H239))</f>
        <v>Haryana</v>
      </c>
      <c r="I239" s="34" t="str">
        <f>PROPER(TRIM(raw_orders!I239))</f>
        <v>Gurugram</v>
      </c>
      <c r="J239" s="34" t="str">
        <f>PROPER(TRIM(raw_orders!J239))</f>
        <v>Technology</v>
      </c>
      <c r="K239" s="34" t="str">
        <f>PROPER(TRIM(raw_orders!K239))</f>
        <v>Copiers</v>
      </c>
      <c r="L239" t="s">
        <v>1256</v>
      </c>
      <c r="M239" s="9" t="str">
        <f>PROPER(TRIM(raw_orders!M239))</f>
        <v>Standard Class</v>
      </c>
      <c r="N239" s="11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s="9" t="str">
        <f>PROPER(TRIM(raw_orders!T239))</f>
        <v>Paid</v>
      </c>
      <c r="U239" s="9" t="str">
        <f>PROPER(TRIM(raw_orders!U239))</f>
        <v>Completed</v>
      </c>
      <c r="V239" s="11">
        <f t="shared" si="51"/>
        <v>0</v>
      </c>
      <c r="W239" s="11">
        <f t="shared" si="54"/>
        <v>0</v>
      </c>
      <c r="X239" s="11">
        <f t="shared" si="55"/>
        <v>20972.7</v>
      </c>
      <c r="Y239" s="11">
        <f t="shared" si="56"/>
        <v>7467.8200000000015</v>
      </c>
      <c r="Z239" s="11">
        <f t="shared" si="57"/>
        <v>0.35607337157352181</v>
      </c>
      <c r="AA239" s="11" t="str">
        <f t="shared" si="58"/>
        <v>August</v>
      </c>
      <c r="AB239" s="11">
        <f t="shared" si="59"/>
        <v>2024</v>
      </c>
      <c r="AC239" s="11" t="str">
        <f t="shared" si="60"/>
        <v>Clean</v>
      </c>
      <c r="AD239" s="33" t="str">
        <f t="shared" si="52"/>
        <v>ORD-2024-102384553145531CUST-3827Mira DasConsumerNorthHaryanaGurugramTechnologyCopiersSmart Copiers 471Standard Class92330.3020972.713504.887467.82PaidCompleted0</v>
      </c>
      <c r="AE239" s="56" t="str">
        <f t="shared" si="53"/>
        <v>OK</v>
      </c>
      <c r="AF239" s="33" t="str">
        <f t="shared" si="61"/>
        <v/>
      </c>
      <c r="AG239" s="33" t="str">
        <f t="shared" si="62"/>
        <v/>
      </c>
      <c r="AH239" s="55" t="str">
        <f>IF(V239&lt;0,"Invalid Shipping Record","")</f>
        <v/>
      </c>
      <c r="AI239" s="53" t="str">
        <f t="shared" si="64"/>
        <v>Match</v>
      </c>
      <c r="AJ239" s="53" t="str">
        <f t="shared" si="65"/>
        <v>Match</v>
      </c>
      <c r="AK239" s="33" t="str">
        <f>PROPER(TRIM(raw_orders!G239))</f>
        <v>North</v>
      </c>
      <c r="AL239" s="33" t="str">
        <f>PROPER(TRIM(raw_orders!M239))</f>
        <v>Standard Class</v>
      </c>
    </row>
    <row r="240" spans="1:38">
      <c r="A240" t="s">
        <v>1257</v>
      </c>
      <c r="B240" s="10">
        <v>45303</v>
      </c>
      <c r="C240" s="10">
        <v>45308</v>
      </c>
      <c r="D240" t="s">
        <v>1260</v>
      </c>
      <c r="E240" s="34" t="str">
        <f>PROPER(TRIM(raw_orders!E240))</f>
        <v>Arjun Bose</v>
      </c>
      <c r="F240" s="34" t="str">
        <f>PROPER(TRIM(raw_orders!F240))</f>
        <v>Consumer</v>
      </c>
      <c r="G240" s="34" t="str">
        <f>PROPER(TRIM(raw_orders!G240))</f>
        <v>South</v>
      </c>
      <c r="H240" s="34" t="str">
        <f>PROPER(TRIM(raw_orders!H240))</f>
        <v>Andhra Pradesh</v>
      </c>
      <c r="I240" s="34" t="str">
        <f>PROPER(TRIM(raw_orders!I240))</f>
        <v>Vijayawada</v>
      </c>
      <c r="J240" s="34" t="str">
        <f>PROPER(TRIM(raw_orders!J240))</f>
        <v>Office Supplies</v>
      </c>
      <c r="K240" s="34" t="str">
        <f>PROPER(TRIM(raw_orders!K240))</f>
        <v>Storage</v>
      </c>
      <c r="L240" t="s">
        <v>1261</v>
      </c>
      <c r="M240" s="9" t="str">
        <f>PROPER(TRIM(raw_orders!M240))</f>
        <v>First Class</v>
      </c>
      <c r="N240" s="11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s="9" t="str">
        <f>PROPER(TRIM(raw_orders!T240))</f>
        <v>Paid</v>
      </c>
      <c r="U240" s="9" t="str">
        <f>PROPER(TRIM(raw_orders!U240))</f>
        <v>Completed</v>
      </c>
      <c r="V240" s="11">
        <f t="shared" si="51"/>
        <v>5</v>
      </c>
      <c r="W240" s="11">
        <f t="shared" si="54"/>
        <v>0.55000000000000004</v>
      </c>
      <c r="X240" s="11">
        <f t="shared" si="55"/>
        <v>12615.907499999999</v>
      </c>
      <c r="Y240" s="11">
        <f t="shared" si="56"/>
        <v>-6222.8425000000007</v>
      </c>
      <c r="Z240" s="11">
        <f t="shared" si="57"/>
        <v>-0.4932536561480021</v>
      </c>
      <c r="AA240" s="11" t="str">
        <f t="shared" si="58"/>
        <v>January</v>
      </c>
      <c r="AB240" s="11">
        <f t="shared" si="59"/>
        <v>2024</v>
      </c>
      <c r="AC240" s="11" t="str">
        <f t="shared" si="60"/>
        <v>Clean</v>
      </c>
      <c r="AD240" s="33" t="str">
        <f t="shared" si="52"/>
        <v>ORD-2024-102394530345308CUST-2375Arjun BoseConsumerSouthAndhra PradeshVijayawadaOffice SuppliesStoragePrime Storage 625First Class74005.050.5526633.5818838.757794.83PaidCompleted5</v>
      </c>
      <c r="AE240" s="56" t="str">
        <f t="shared" si="53"/>
        <v>OK</v>
      </c>
      <c r="AF240" s="33" t="str">
        <f t="shared" si="61"/>
        <v/>
      </c>
      <c r="AG240" s="33" t="str">
        <f t="shared" si="62"/>
        <v/>
      </c>
      <c r="AH240" s="55" t="str">
        <f t="shared" si="63"/>
        <v/>
      </c>
      <c r="AI240" s="53" t="str">
        <f t="shared" si="64"/>
        <v>Mismatch</v>
      </c>
      <c r="AJ240" s="53" t="str">
        <f t="shared" si="65"/>
        <v>Mismatch</v>
      </c>
      <c r="AK240" s="33" t="str">
        <f>PROPER(TRIM(raw_orders!G240))</f>
        <v>South</v>
      </c>
      <c r="AL240" s="33" t="str">
        <f>PROPER(TRIM(raw_orders!M240))</f>
        <v>First Class</v>
      </c>
    </row>
    <row r="241" spans="1:38">
      <c r="A241" t="s">
        <v>1262</v>
      </c>
      <c r="B241" s="10">
        <v>45556</v>
      </c>
      <c r="C241" s="10">
        <v>45556</v>
      </c>
      <c r="D241" t="s">
        <v>1264</v>
      </c>
      <c r="E241" s="34" t="str">
        <f>PROPER(TRIM(raw_orders!E241))</f>
        <v>Kabir Singh</v>
      </c>
      <c r="F241" s="34" t="str">
        <f>PROPER(TRIM(raw_orders!F241))</f>
        <v>Corporate</v>
      </c>
      <c r="G241" s="34" t="str">
        <f>PROPER(TRIM(raw_orders!G241))</f>
        <v>South</v>
      </c>
      <c r="H241" s="34" t="str">
        <f>PROPER(TRIM(raw_orders!H241))</f>
        <v>Karnataka</v>
      </c>
      <c r="I241" s="34" t="str">
        <f>PROPER(TRIM(raw_orders!I241))</f>
        <v>Bengaluru</v>
      </c>
      <c r="J241" s="34" t="str">
        <f>PROPER(TRIM(raw_orders!J241))</f>
        <v>Technology</v>
      </c>
      <c r="K241" s="34" t="str">
        <f>PROPER(TRIM(raw_orders!K241))</f>
        <v>Machines</v>
      </c>
      <c r="L241" t="s">
        <v>1265</v>
      </c>
      <c r="M241" s="9" t="str">
        <f>PROPER(TRIM(raw_orders!M241))</f>
        <v>First Class</v>
      </c>
      <c r="N241" s="1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s="9" t="str">
        <f>PROPER(TRIM(raw_orders!T241))</f>
        <v>Paid</v>
      </c>
      <c r="U241" s="9" t="str">
        <f>PROPER(TRIM(raw_orders!U241))</f>
        <v>Completed</v>
      </c>
      <c r="V241" s="11">
        <f t="shared" si="51"/>
        <v>0</v>
      </c>
      <c r="W241" s="11">
        <f t="shared" si="54"/>
        <v>0.2</v>
      </c>
      <c r="X241" s="11">
        <f t="shared" si="55"/>
        <v>3136.096</v>
      </c>
      <c r="Y241" s="11">
        <f t="shared" si="56"/>
        <v>856.60600000000022</v>
      </c>
      <c r="Z241" s="11">
        <f t="shared" si="57"/>
        <v>0.273144061916472</v>
      </c>
      <c r="AA241" s="11" t="str">
        <f t="shared" si="58"/>
        <v>September</v>
      </c>
      <c r="AB241" s="11">
        <f t="shared" si="59"/>
        <v>2024</v>
      </c>
      <c r="AC241" s="11" t="str">
        <f t="shared" si="60"/>
        <v>Clean</v>
      </c>
      <c r="AD241" s="33" t="str">
        <f t="shared" si="52"/>
        <v>ORD-2024-102404555645556CUST-2233Kabir SinghCorporateSouthKarnatakaBengaluruTechnologyMachinesSmart Machines 801First Class21960.060.23136.12279.49856.61PaidCompleted0</v>
      </c>
      <c r="AE241" s="56" t="str">
        <f t="shared" si="53"/>
        <v>OK</v>
      </c>
      <c r="AF241" s="33" t="str">
        <f t="shared" si="61"/>
        <v/>
      </c>
      <c r="AG241" s="33" t="str">
        <f t="shared" si="62"/>
        <v/>
      </c>
      <c r="AH241" s="55" t="str">
        <f>IF(V241&lt;0,"Invalid Shipping Record","")</f>
        <v/>
      </c>
      <c r="AI241" s="53" t="str">
        <f t="shared" si="64"/>
        <v>Match</v>
      </c>
      <c r="AJ241" s="53" t="str">
        <f t="shared" si="65"/>
        <v>Match</v>
      </c>
      <c r="AK241" s="33" t="str">
        <f>PROPER(TRIM(raw_orders!G241))</f>
        <v>South</v>
      </c>
      <c r="AL241" s="33" t="str">
        <f>PROPER(TRIM(raw_orders!M241))</f>
        <v>First Class</v>
      </c>
    </row>
    <row r="242" spans="1:38">
      <c r="A242" t="s">
        <v>1266</v>
      </c>
      <c r="B242" s="10">
        <v>45643</v>
      </c>
      <c r="C242" s="10">
        <v>45649</v>
      </c>
      <c r="D242" t="s">
        <v>1268</v>
      </c>
      <c r="E242" s="34" t="str">
        <f>PROPER(TRIM(raw_orders!E242))</f>
        <v>Aarav Sharma</v>
      </c>
      <c r="F242" s="34" t="str">
        <f>PROPER(TRIM(raw_orders!F242))</f>
        <v>Corporate</v>
      </c>
      <c r="G242" s="34" t="str">
        <f>PROPER(TRIM(raw_orders!G242))</f>
        <v>South</v>
      </c>
      <c r="H242" s="34" t="str">
        <f>PROPER(TRIM(raw_orders!H242))</f>
        <v>Telangana</v>
      </c>
      <c r="I242" s="34" t="str">
        <f>PROPER(TRIM(raw_orders!I242))</f>
        <v>Hyderabad</v>
      </c>
      <c r="J242" s="34" t="str">
        <f>PROPER(TRIM(raw_orders!J242))</f>
        <v>Office Supplies</v>
      </c>
      <c r="K242" s="34" t="str">
        <f>PROPER(TRIM(raw_orders!K242))</f>
        <v>Binders</v>
      </c>
      <c r="L242" t="s">
        <v>1269</v>
      </c>
      <c r="M242" s="9" t="str">
        <f>PROPER(TRIM(raw_orders!M242))</f>
        <v>First Class</v>
      </c>
      <c r="N242" s="11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s="9" t="str">
        <f>PROPER(TRIM(raw_orders!T242))</f>
        <v>Paid</v>
      </c>
      <c r="U242" s="9" t="str">
        <f>PROPER(TRIM(raw_orders!U242))</f>
        <v>Completed</v>
      </c>
      <c r="V242" s="11">
        <f t="shared" si="51"/>
        <v>6</v>
      </c>
      <c r="W242" s="11">
        <f t="shared" si="54"/>
        <v>0</v>
      </c>
      <c r="X242" s="11">
        <f t="shared" si="55"/>
        <v>20835.899999999998</v>
      </c>
      <c r="Y242" s="11">
        <f t="shared" si="56"/>
        <v>6907.7099999999973</v>
      </c>
      <c r="Z242" s="11">
        <f t="shared" si="57"/>
        <v>0.33152923559817421</v>
      </c>
      <c r="AA242" s="11" t="str">
        <f t="shared" si="58"/>
        <v>December</v>
      </c>
      <c r="AB242" s="11">
        <f t="shared" si="59"/>
        <v>2024</v>
      </c>
      <c r="AC242" s="11" t="str">
        <f t="shared" si="60"/>
        <v>Clean</v>
      </c>
      <c r="AD242" s="33" t="str">
        <f t="shared" si="52"/>
        <v>ORD-2024-102414564345649CUST-9778Aarav SharmaCorporateSouthTelanganaHyderabadOffice SuppliesBindersMax Binders 170First Class92315.1020835.913928.196907.71PaidCompleted6</v>
      </c>
      <c r="AE242" s="56" t="str">
        <f t="shared" si="53"/>
        <v>OK</v>
      </c>
      <c r="AF242" s="33" t="str">
        <f t="shared" si="61"/>
        <v/>
      </c>
      <c r="AG242" s="33" t="str">
        <f t="shared" si="62"/>
        <v/>
      </c>
      <c r="AH242" s="55" t="str">
        <f t="shared" si="63"/>
        <v/>
      </c>
      <c r="AI242" s="53" t="str">
        <f t="shared" si="64"/>
        <v>Match</v>
      </c>
      <c r="AJ242" s="53" t="str">
        <f t="shared" si="65"/>
        <v>Match</v>
      </c>
      <c r="AK242" s="33" t="str">
        <f>PROPER(TRIM(raw_orders!G242))</f>
        <v>South</v>
      </c>
      <c r="AL242" s="33" t="str">
        <f>PROPER(TRIM(raw_orders!M242))</f>
        <v>First Class</v>
      </c>
    </row>
    <row r="243" spans="1:38" ht="41.4">
      <c r="A243" t="s">
        <v>1270</v>
      </c>
      <c r="B243" s="10">
        <v>45844</v>
      </c>
      <c r="C243" s="10">
        <v>45815</v>
      </c>
      <c r="D243" t="s">
        <v>1273</v>
      </c>
      <c r="E243" s="34" t="str">
        <f>PROPER(TRIM(raw_orders!E243))</f>
        <v>Sneha Kapoor</v>
      </c>
      <c r="F243" s="34" t="str">
        <f>PROPER(TRIM(raw_orders!F243))</f>
        <v>Corporate</v>
      </c>
      <c r="G243" s="34" t="str">
        <f>PROPER(TRIM(raw_orders!G243))</f>
        <v>North</v>
      </c>
      <c r="H243" s="34" t="str">
        <f>PROPER(TRIM(raw_orders!H243))</f>
        <v>Haryana</v>
      </c>
      <c r="I243" s="34" t="str">
        <f>PROPER(TRIM(raw_orders!I243))</f>
        <v>Gurugram</v>
      </c>
      <c r="J243" s="34" t="str">
        <f>PROPER(TRIM(raw_orders!J243))</f>
        <v>Office Supplies</v>
      </c>
      <c r="K243" s="34" t="str">
        <f>PROPER(TRIM(raw_orders!K243))</f>
        <v>Storage</v>
      </c>
      <c r="L243" t="s">
        <v>1274</v>
      </c>
      <c r="M243" s="9" t="str">
        <f>PROPER(TRIM(raw_orders!M243))</f>
        <v>Standard Class</v>
      </c>
      <c r="N243" s="11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s="9" t="str">
        <f>PROPER(TRIM(raw_orders!T243))</f>
        <v>Pending</v>
      </c>
      <c r="U243" s="9" t="str">
        <f>PROPER(TRIM(raw_orders!U243))</f>
        <v>Returned</v>
      </c>
      <c r="V243" s="11">
        <f t="shared" si="51"/>
        <v>-29</v>
      </c>
      <c r="W243" s="11">
        <f t="shared" si="54"/>
        <v>0.25</v>
      </c>
      <c r="X243" s="11">
        <f t="shared" si="55"/>
        <v>1212.9000000000001</v>
      </c>
      <c r="Y243" s="11">
        <f t="shared" si="56"/>
        <v>522.38000000000011</v>
      </c>
      <c r="Z243" s="11">
        <f t="shared" si="57"/>
        <v>0.4306867837414462</v>
      </c>
      <c r="AA243" s="11" t="str">
        <f t="shared" si="58"/>
        <v>July</v>
      </c>
      <c r="AB243" s="11">
        <f t="shared" si="59"/>
        <v>2025</v>
      </c>
      <c r="AC243" s="11" t="str">
        <f t="shared" si="60"/>
        <v>Invalid</v>
      </c>
      <c r="AD243" s="33" t="str">
        <f t="shared" si="52"/>
        <v>ORD-2025-102424584445815CUST-6949Sneha KapoorCorporateNorthHaryanaGurugramOffice SuppliesStorageBasic Storage 737Standard Class11617.20.251212.9690.52522.38PendingReturned-29</v>
      </c>
      <c r="AE243" s="56" t="str">
        <f t="shared" si="53"/>
        <v>OK</v>
      </c>
      <c r="AF243" s="33" t="str">
        <f t="shared" si="61"/>
        <v/>
      </c>
      <c r="AG243" s="33" t="str">
        <f t="shared" si="62"/>
        <v/>
      </c>
      <c r="AH243" s="55" t="str">
        <f t="shared" ref="AH243:AH244" si="68">IF(V243&lt;0,"Invalid Shipping Record","")</f>
        <v>Invalid Shipping Record</v>
      </c>
      <c r="AI243" s="53" t="str">
        <f t="shared" si="64"/>
        <v>Match</v>
      </c>
      <c r="AJ243" s="53" t="str">
        <f t="shared" si="65"/>
        <v>Match</v>
      </c>
      <c r="AK243" s="33" t="str">
        <f>PROPER(TRIM(raw_orders!G243))</f>
        <v>North</v>
      </c>
      <c r="AL243" s="33" t="str">
        <f>PROPER(TRIM(raw_orders!M243))</f>
        <v>Standard Class</v>
      </c>
    </row>
    <row r="244" spans="1:38">
      <c r="A244" t="s">
        <v>1275</v>
      </c>
      <c r="B244" s="10">
        <v>45695</v>
      </c>
      <c r="C244" s="10">
        <v>45695</v>
      </c>
      <c r="D244" t="s">
        <v>1278</v>
      </c>
      <c r="E244" s="34" t="str">
        <f>PROPER(TRIM(raw_orders!E244))</f>
        <v>Arjun Bose</v>
      </c>
      <c r="F244" s="34" t="str">
        <f>PROPER(TRIM(raw_orders!F244))</f>
        <v>Consumer</v>
      </c>
      <c r="G244" s="34" t="str">
        <f>PROPER(TRIM(raw_orders!G244))</f>
        <v>North</v>
      </c>
      <c r="H244" s="34" t="str">
        <f>PROPER(TRIM(raw_orders!H244))</f>
        <v>Uttar Pradesh</v>
      </c>
      <c r="I244" s="34" t="str">
        <f>PROPER(TRIM(raw_orders!I244))</f>
        <v>Noida</v>
      </c>
      <c r="J244" s="34" t="str">
        <f>PROPER(TRIM(raw_orders!J244))</f>
        <v>Office Supplies</v>
      </c>
      <c r="K244" s="34" t="str">
        <f>PROPER(TRIM(raw_orders!K244))</f>
        <v>Art</v>
      </c>
      <c r="L244" t="s">
        <v>1279</v>
      </c>
      <c r="M244" s="9" t="str">
        <f>PROPER(TRIM(raw_orders!M244))</f>
        <v>Second Class</v>
      </c>
      <c r="N244" s="11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s="9" t="str">
        <f>PROPER(TRIM(raw_orders!T244))</f>
        <v>Paid</v>
      </c>
      <c r="U244" s="9" t="str">
        <f>PROPER(TRIM(raw_orders!U244))</f>
        <v>Completed</v>
      </c>
      <c r="V244" s="11">
        <f t="shared" si="51"/>
        <v>0</v>
      </c>
      <c r="W244" s="11">
        <f t="shared" si="54"/>
        <v>0.05</v>
      </c>
      <c r="X244" s="11">
        <f t="shared" si="55"/>
        <v>5697.8339999999998</v>
      </c>
      <c r="Y244" s="11">
        <f t="shared" si="56"/>
        <v>1446.3339999999998</v>
      </c>
      <c r="Z244" s="11">
        <f t="shared" si="57"/>
        <v>0.25383926593860051</v>
      </c>
      <c r="AA244" s="11" t="str">
        <f t="shared" si="58"/>
        <v>February</v>
      </c>
      <c r="AB244" s="11">
        <f t="shared" si="59"/>
        <v>2025</v>
      </c>
      <c r="AC244" s="11" t="str">
        <f t="shared" si="60"/>
        <v>Clean</v>
      </c>
      <c r="AD244" s="33" t="str">
        <f t="shared" si="52"/>
        <v>ORD-2025-102434569545695CUST-3430Arjun BoseConsumerNorthUttar PradeshNoidaOffice SuppliesArtClassic Art 126Second Class31999.240.055697.834251.51446.33PaidCompleted0</v>
      </c>
      <c r="AE244" s="56" t="str">
        <f t="shared" si="53"/>
        <v>OK</v>
      </c>
      <c r="AF244" s="33" t="str">
        <f t="shared" si="61"/>
        <v/>
      </c>
      <c r="AG244" s="33" t="str">
        <f t="shared" si="62"/>
        <v/>
      </c>
      <c r="AH244" s="55" t="str">
        <f t="shared" si="68"/>
        <v/>
      </c>
      <c r="AI244" s="53" t="str">
        <f t="shared" si="64"/>
        <v>Match</v>
      </c>
      <c r="AJ244" s="53" t="str">
        <f t="shared" si="65"/>
        <v>Match</v>
      </c>
      <c r="AK244" s="33" t="str">
        <f>PROPER(TRIM(raw_orders!G244))</f>
        <v>North</v>
      </c>
      <c r="AL244" s="33" t="str">
        <f>PROPER(TRIM(raw_orders!M244))</f>
        <v>Second Class</v>
      </c>
    </row>
    <row r="245" spans="1:38">
      <c r="A245" t="s">
        <v>1280</v>
      </c>
      <c r="B245" s="10">
        <v>45867</v>
      </c>
      <c r="C245" s="10">
        <v>45871</v>
      </c>
      <c r="D245" t="s">
        <v>1282</v>
      </c>
      <c r="E245" s="34" t="str">
        <f>PROPER(TRIM(raw_orders!E245))</f>
        <v>Sneha Kapoor</v>
      </c>
      <c r="F245" s="34" t="str">
        <f>PROPER(TRIM(raw_orders!F245))</f>
        <v>Small Business</v>
      </c>
      <c r="G245" s="34" t="s">
        <v>4153</v>
      </c>
      <c r="H245" s="34" t="str">
        <f>PROPER(TRIM(raw_orders!H245))</f>
        <v>Madhya Pradesh</v>
      </c>
      <c r="I245" s="34" t="str">
        <f>PROPER(TRIM(raw_orders!I245))</f>
        <v>Indore</v>
      </c>
      <c r="J245" s="34" t="str">
        <f>PROPER(TRIM(raw_orders!J245))</f>
        <v>Technology</v>
      </c>
      <c r="K245" s="34" t="str">
        <f>PROPER(TRIM(raw_orders!K245))</f>
        <v>Accessories</v>
      </c>
      <c r="L245" t="s">
        <v>1283</v>
      </c>
      <c r="M245" s="9" t="str">
        <f>PROPER(TRIM(raw_orders!M245))</f>
        <v>First Class</v>
      </c>
      <c r="N245" s="11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s="9" t="str">
        <f>PROPER(TRIM(raw_orders!T245))</f>
        <v>Paid</v>
      </c>
      <c r="U245" s="9" t="str">
        <f>PROPER(TRIM(raw_orders!U245))</f>
        <v>Completed</v>
      </c>
      <c r="V245" s="11">
        <f t="shared" si="51"/>
        <v>4</v>
      </c>
      <c r="W245" s="11">
        <f t="shared" si="54"/>
        <v>0.1</v>
      </c>
      <c r="X245" s="11">
        <f t="shared" si="55"/>
        <v>4049.5140000000001</v>
      </c>
      <c r="Y245" s="11">
        <f t="shared" si="56"/>
        <v>1540.3140000000003</v>
      </c>
      <c r="Z245" s="11">
        <f t="shared" si="57"/>
        <v>0.38037008885510715</v>
      </c>
      <c r="AA245" s="11" t="str">
        <f t="shared" si="58"/>
        <v>July</v>
      </c>
      <c r="AB245" s="11">
        <f t="shared" si="59"/>
        <v>2025</v>
      </c>
      <c r="AC245" s="11" t="str">
        <f t="shared" si="60"/>
        <v>Warning</v>
      </c>
      <c r="AD245" s="33" t="str">
        <f t="shared" si="52"/>
        <v>ORD-2025-102444586745871CUST-6310Sneha KapoorSmall BusinessUnknownMadhya PradeshIndoreTechnologyAccessoriesPrime Accessories 243First Class14499.460.14049.512509.21540.31PaidCompleted4</v>
      </c>
      <c r="AE245" s="56" t="str">
        <f t="shared" si="53"/>
        <v>OK</v>
      </c>
      <c r="AF245" s="33" t="str">
        <f t="shared" si="61"/>
        <v/>
      </c>
      <c r="AG245" s="33" t="str">
        <f t="shared" si="62"/>
        <v/>
      </c>
      <c r="AH245" s="55" t="str">
        <f t="shared" si="63"/>
        <v/>
      </c>
      <c r="AI245" s="53" t="str">
        <f t="shared" si="64"/>
        <v>Match</v>
      </c>
      <c r="AJ245" s="53" t="str">
        <f t="shared" si="65"/>
        <v>Match</v>
      </c>
      <c r="AK245" s="33" t="str">
        <f>PROPER(TRIM(raw_orders!G245))</f>
        <v/>
      </c>
      <c r="AL245" s="33" t="str">
        <f>PROPER(TRIM(raw_orders!M245))</f>
        <v>First Class</v>
      </c>
    </row>
    <row r="246" spans="1:38">
      <c r="A246" t="s">
        <v>1284</v>
      </c>
      <c r="B246" s="10">
        <v>45527</v>
      </c>
      <c r="C246" s="10">
        <v>45528</v>
      </c>
      <c r="D246" t="s">
        <v>1286</v>
      </c>
      <c r="E246" s="34" t="str">
        <f>PROPER(TRIM(raw_orders!E246))</f>
        <v>Neha Gupta</v>
      </c>
      <c r="F246" s="34" t="str">
        <f>PROPER(TRIM(raw_orders!F246))</f>
        <v>Consumer</v>
      </c>
      <c r="G246" s="34" t="str">
        <f>PROPER(TRIM(raw_orders!G246))</f>
        <v>South</v>
      </c>
      <c r="H246" s="34" t="str">
        <f>PROPER(TRIM(raw_orders!H246))</f>
        <v>Telangana</v>
      </c>
      <c r="I246" s="34" t="str">
        <f>PROPER(TRIM(raw_orders!I246))</f>
        <v>Hyderabad</v>
      </c>
      <c r="J246" s="34" t="str">
        <f>PROPER(TRIM(raw_orders!J246))</f>
        <v>Furniture</v>
      </c>
      <c r="K246" s="34" t="str">
        <f>PROPER(TRIM(raw_orders!K246))</f>
        <v>Bookcases</v>
      </c>
      <c r="L246" t="s">
        <v>1287</v>
      </c>
      <c r="M246" s="9" t="str">
        <f>PROPER(TRIM(raw_orders!M246))</f>
        <v>Same Day</v>
      </c>
      <c r="N246" s="11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s="9" t="str">
        <f>PROPER(TRIM(raw_orders!T246))</f>
        <v>Paid</v>
      </c>
      <c r="U246" s="9" t="str">
        <f>PROPER(TRIM(raw_orders!U246))</f>
        <v>Completed</v>
      </c>
      <c r="V246" s="11">
        <f t="shared" si="51"/>
        <v>1</v>
      </c>
      <c r="W246" s="11">
        <f t="shared" si="54"/>
        <v>0</v>
      </c>
      <c r="X246" s="11">
        <f t="shared" si="55"/>
        <v>6131.34</v>
      </c>
      <c r="Y246" s="11">
        <f t="shared" si="56"/>
        <v>2070.46</v>
      </c>
      <c r="Z246" s="11">
        <f t="shared" si="57"/>
        <v>0.33768474754295147</v>
      </c>
      <c r="AA246" s="11" t="str">
        <f t="shared" si="58"/>
        <v>August</v>
      </c>
      <c r="AB246" s="11">
        <f t="shared" si="59"/>
        <v>2024</v>
      </c>
      <c r="AC246" s="11" t="str">
        <f t="shared" si="60"/>
        <v>Clean</v>
      </c>
      <c r="AD246" s="33" t="str">
        <f t="shared" si="52"/>
        <v>ORD-2024-102454552745528CUST-6008Neha GuptaConsumerSouthTelanganaHyderabadFurnitureBookcasesEco Bookcases 768Same Day61021.8906131.344060.882070.46PaidCompleted1</v>
      </c>
      <c r="AE246" s="56" t="str">
        <f t="shared" si="53"/>
        <v>OK</v>
      </c>
      <c r="AF246" s="33" t="str">
        <f t="shared" si="61"/>
        <v/>
      </c>
      <c r="AG246" s="33" t="str">
        <f t="shared" si="62"/>
        <v/>
      </c>
      <c r="AH246" s="55" t="str">
        <f t="shared" si="63"/>
        <v/>
      </c>
      <c r="AI246" s="53" t="str">
        <f t="shared" si="64"/>
        <v>Match</v>
      </c>
      <c r="AJ246" s="53" t="str">
        <f t="shared" si="65"/>
        <v>Match</v>
      </c>
      <c r="AK246" s="33" t="str">
        <f>PROPER(TRIM(raw_orders!G246))</f>
        <v>South</v>
      </c>
      <c r="AL246" s="33" t="str">
        <f>PROPER(TRIM(raw_orders!M246))</f>
        <v>Same Day</v>
      </c>
    </row>
    <row r="247" spans="1:38">
      <c r="A247" t="s">
        <v>1288</v>
      </c>
      <c r="B247" s="10">
        <v>45583</v>
      </c>
      <c r="C247" s="10">
        <v>45589</v>
      </c>
      <c r="D247" t="s">
        <v>1289</v>
      </c>
      <c r="E247" s="34" t="str">
        <f>PROPER(TRIM(raw_orders!E247))</f>
        <v>Neha Gupta</v>
      </c>
      <c r="F247" s="34" t="str">
        <f>PROPER(TRIM(raw_orders!F247))</f>
        <v>Home Office</v>
      </c>
      <c r="G247" s="34" t="str">
        <f>PROPER(TRIM(raw_orders!G247))</f>
        <v>South</v>
      </c>
      <c r="H247" s="34" t="str">
        <f>PROPER(TRIM(raw_orders!H247))</f>
        <v>Kerala</v>
      </c>
      <c r="I247" s="34" t="str">
        <f>PROPER(TRIM(raw_orders!I247))</f>
        <v>Kochi</v>
      </c>
      <c r="J247" s="34" t="str">
        <f>PROPER(TRIM(raw_orders!J247))</f>
        <v>Furniture</v>
      </c>
      <c r="K247" s="34" t="str">
        <f>PROPER(TRIM(raw_orders!K247))</f>
        <v>Chairs</v>
      </c>
      <c r="L247" t="s">
        <v>1291</v>
      </c>
      <c r="M247" s="9" t="str">
        <f>PROPER(TRIM(raw_orders!M247))</f>
        <v>Second Class</v>
      </c>
      <c r="N247" s="11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s="9" t="str">
        <f>PROPER(TRIM(raw_orders!T247))</f>
        <v>Paid</v>
      </c>
      <c r="U247" s="9" t="str">
        <f>PROPER(TRIM(raw_orders!U247))</f>
        <v>Completed</v>
      </c>
      <c r="V247" s="11">
        <f t="shared" si="51"/>
        <v>6</v>
      </c>
      <c r="W247" s="11">
        <f t="shared" si="54"/>
        <v>0</v>
      </c>
      <c r="X247" s="11">
        <f t="shared" si="55"/>
        <v>9827.7899999999991</v>
      </c>
      <c r="Y247" s="11">
        <f t="shared" si="56"/>
        <v>4349.5099999999993</v>
      </c>
      <c r="Z247" s="11">
        <f t="shared" si="57"/>
        <v>0.44257254174132737</v>
      </c>
      <c r="AA247" s="11" t="str">
        <f t="shared" si="58"/>
        <v>October</v>
      </c>
      <c r="AB247" s="11">
        <f t="shared" si="59"/>
        <v>2024</v>
      </c>
      <c r="AC247" s="11" t="str">
        <f t="shared" si="60"/>
        <v>Clean</v>
      </c>
      <c r="AD247" s="33" t="str">
        <f t="shared" si="52"/>
        <v>ORD-2024-102464558345589CUST-1704Neha GuptaHome OfficeSouthKeralaKochiFurnitureChairsPro Chairs 316Second Class33275.9309827.795478.284349.51PaidCompleted6</v>
      </c>
      <c r="AE247" s="56" t="str">
        <f t="shared" si="53"/>
        <v>OK</v>
      </c>
      <c r="AF247" s="33" t="str">
        <f t="shared" si="61"/>
        <v/>
      </c>
      <c r="AG247" s="33" t="str">
        <f t="shared" si="62"/>
        <v/>
      </c>
      <c r="AH247" s="55" t="str">
        <f t="shared" si="63"/>
        <v/>
      </c>
      <c r="AI247" s="53" t="str">
        <f t="shared" si="64"/>
        <v>Match</v>
      </c>
      <c r="AJ247" s="53" t="str">
        <f t="shared" si="65"/>
        <v>Match</v>
      </c>
      <c r="AK247" s="33" t="str">
        <f>PROPER(TRIM(raw_orders!G247))</f>
        <v>South</v>
      </c>
      <c r="AL247" s="33" t="str">
        <f>PROPER(TRIM(raw_orders!M247))</f>
        <v>Second Class</v>
      </c>
    </row>
    <row r="248" spans="1:38">
      <c r="A248" t="s">
        <v>1292</v>
      </c>
      <c r="B248" s="10">
        <v>45416</v>
      </c>
      <c r="C248" s="10">
        <v>45421</v>
      </c>
      <c r="D248" t="s">
        <v>1295</v>
      </c>
      <c r="E248" s="34" t="str">
        <f>PROPER(TRIM(raw_orders!E248))</f>
        <v>Ananya Rao</v>
      </c>
      <c r="F248" s="34" t="str">
        <f>PROPER(TRIM(raw_orders!F248))</f>
        <v>Corporate</v>
      </c>
      <c r="G248" s="34" t="str">
        <f>PROPER(TRIM(raw_orders!G248))</f>
        <v>North</v>
      </c>
      <c r="H248" s="34" t="str">
        <f>PROPER(TRIM(raw_orders!H248))</f>
        <v>Punjab</v>
      </c>
      <c r="I248" s="34" t="str">
        <f>PROPER(TRIM(raw_orders!I248))</f>
        <v>Ludhiana</v>
      </c>
      <c r="J248" s="34" t="str">
        <f>PROPER(TRIM(raw_orders!J248))</f>
        <v>Technology</v>
      </c>
      <c r="K248" s="34" t="str">
        <f>PROPER(TRIM(raw_orders!K248))</f>
        <v>Machines</v>
      </c>
      <c r="L248" t="s">
        <v>1296</v>
      </c>
      <c r="M248" s="9" t="str">
        <f>PROPER(TRIM(raw_orders!M248))</f>
        <v>Same Day</v>
      </c>
      <c r="N248" s="11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s="9" t="str">
        <f>PROPER(TRIM(raw_orders!T248))</f>
        <v>Refunded</v>
      </c>
      <c r="U248" s="9" t="str">
        <f>PROPER(TRIM(raw_orders!U248))</f>
        <v>Cancelled</v>
      </c>
      <c r="V248" s="11">
        <f t="shared" si="51"/>
        <v>5</v>
      </c>
      <c r="W248" s="11">
        <f t="shared" si="54"/>
        <v>0.25</v>
      </c>
      <c r="X248" s="11">
        <f t="shared" si="55"/>
        <v>521.88749999999993</v>
      </c>
      <c r="Y248" s="11">
        <f t="shared" si="56"/>
        <v>77.36749999999995</v>
      </c>
      <c r="Z248" s="11">
        <f t="shared" si="57"/>
        <v>0.14824555100476627</v>
      </c>
      <c r="AA248" s="11" t="str">
        <f t="shared" si="58"/>
        <v>May</v>
      </c>
      <c r="AB248" s="11">
        <f t="shared" si="59"/>
        <v>2024</v>
      </c>
      <c r="AC248" s="11" t="str">
        <f t="shared" si="60"/>
        <v>Clean</v>
      </c>
      <c r="AD248" s="33" t="str">
        <f t="shared" si="52"/>
        <v>ORD-2024-102474541645421CUST-1827Ananya RaoCorporateNorthPunjabLudhianaTechnologyMachinesClassic Machines 819Same Day3231.950.25521.89444.5277.37RefundedCancelled5</v>
      </c>
      <c r="AE248" s="56" t="str">
        <f t="shared" si="53"/>
        <v>OK</v>
      </c>
      <c r="AF248" s="33" t="str">
        <f t="shared" si="61"/>
        <v/>
      </c>
      <c r="AG248" s="33" t="str">
        <f t="shared" si="62"/>
        <v/>
      </c>
      <c r="AH248" s="55" t="str">
        <f t="shared" si="63"/>
        <v/>
      </c>
      <c r="AI248" s="53" t="str">
        <f t="shared" si="64"/>
        <v>Match</v>
      </c>
      <c r="AJ248" s="53" t="str">
        <f t="shared" si="65"/>
        <v>Match</v>
      </c>
      <c r="AK248" s="33" t="str">
        <f>PROPER(TRIM(raw_orders!G248))</f>
        <v>North</v>
      </c>
      <c r="AL248" s="33" t="str">
        <f>PROPER(TRIM(raw_orders!M248))</f>
        <v>Same Day</v>
      </c>
    </row>
    <row r="249" spans="1:38">
      <c r="A249" t="s">
        <v>1297</v>
      </c>
      <c r="B249" s="10">
        <v>45498</v>
      </c>
      <c r="C249" s="10">
        <v>45505</v>
      </c>
      <c r="D249" t="s">
        <v>1300</v>
      </c>
      <c r="E249" s="34" t="str">
        <f>PROPER(TRIM(raw_orders!E249))</f>
        <v>Rahul Verma</v>
      </c>
      <c r="F249" s="34" t="str">
        <f>PROPER(TRIM(raw_orders!F249))</f>
        <v>Corporate</v>
      </c>
      <c r="G249" s="34" t="str">
        <f>PROPER(TRIM(raw_orders!G249))</f>
        <v>North</v>
      </c>
      <c r="H249" s="34" t="str">
        <f>PROPER(TRIM(raw_orders!H249))</f>
        <v>Rajasthan</v>
      </c>
      <c r="I249" s="34" t="str">
        <f>PROPER(TRIM(raw_orders!I249))</f>
        <v>Jaipur</v>
      </c>
      <c r="J249" s="34" t="str">
        <f>PROPER(TRIM(raw_orders!J249))</f>
        <v>Technology</v>
      </c>
      <c r="K249" s="34" t="str">
        <f>PROPER(TRIM(raw_orders!K249))</f>
        <v>Accessories</v>
      </c>
      <c r="L249" t="s">
        <v>1301</v>
      </c>
      <c r="M249" s="9" t="str">
        <f>PROPER(TRIM(raw_orders!M249))</f>
        <v>Second Class</v>
      </c>
      <c r="N249" s="11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s="9" t="str">
        <f>PROPER(TRIM(raw_orders!T249))</f>
        <v>Paid</v>
      </c>
      <c r="U249" s="9" t="str">
        <f>PROPER(TRIM(raw_orders!U249))</f>
        <v>Completed</v>
      </c>
      <c r="V249" s="11">
        <f t="shared" si="51"/>
        <v>7</v>
      </c>
      <c r="W249" s="11">
        <f t="shared" si="54"/>
        <v>0.25</v>
      </c>
      <c r="X249" s="11">
        <f t="shared" si="55"/>
        <v>14960.400000000001</v>
      </c>
      <c r="Y249" s="11">
        <f t="shared" si="56"/>
        <v>2459.5600000000013</v>
      </c>
      <c r="Z249" s="11">
        <f t="shared" si="57"/>
        <v>0.16440469506162944</v>
      </c>
      <c r="AA249" s="11" t="str">
        <f t="shared" si="58"/>
        <v>July</v>
      </c>
      <c r="AB249" s="11">
        <f t="shared" si="59"/>
        <v>2024</v>
      </c>
      <c r="AC249" s="11" t="str">
        <f t="shared" si="60"/>
        <v>Clean</v>
      </c>
      <c r="AD249" s="33" t="str">
        <f t="shared" si="52"/>
        <v>ORD-2024-102484549845505CUST-6663Rahul VermaCorporateNorthRajasthanJaipurTechnologyAccessoriesSmart Accessories 572Second Class82493.40.2514960.412500.842459.56PaidCompleted7</v>
      </c>
      <c r="AE249" s="56" t="str">
        <f t="shared" si="53"/>
        <v>OK</v>
      </c>
      <c r="AF249" s="33" t="str">
        <f t="shared" si="61"/>
        <v/>
      </c>
      <c r="AG249" s="33" t="str">
        <f t="shared" si="62"/>
        <v/>
      </c>
      <c r="AH249" s="55" t="str">
        <f t="shared" si="63"/>
        <v/>
      </c>
      <c r="AI249" s="53" t="str">
        <f t="shared" si="64"/>
        <v>Match</v>
      </c>
      <c r="AJ249" s="53" t="str">
        <f t="shared" si="65"/>
        <v>Match</v>
      </c>
      <c r="AK249" s="33" t="str">
        <f>PROPER(TRIM(raw_orders!G249))</f>
        <v>North</v>
      </c>
      <c r="AL249" s="33" t="str">
        <f>PROPER(TRIM(raw_orders!M249))</f>
        <v>Second Class</v>
      </c>
    </row>
    <row r="250" spans="1:38">
      <c r="A250" t="s">
        <v>1302</v>
      </c>
      <c r="B250" s="10">
        <v>45445</v>
      </c>
      <c r="C250" s="10">
        <v>45479</v>
      </c>
      <c r="D250" t="s">
        <v>1304</v>
      </c>
      <c r="E250" s="34" t="str">
        <f>PROPER(TRIM(raw_orders!E250))</f>
        <v>Rohan Mehta</v>
      </c>
      <c r="F250" s="34" t="str">
        <f>PROPER(TRIM(raw_orders!F250))</f>
        <v>Home Office</v>
      </c>
      <c r="G250" s="34" t="str">
        <f>PROPER(TRIM(raw_orders!G250))</f>
        <v>East</v>
      </c>
      <c r="H250" s="34" t="str">
        <f>PROPER(TRIM(raw_orders!H250))</f>
        <v>Odisha</v>
      </c>
      <c r="I250" s="34" t="str">
        <f>PROPER(TRIM(raw_orders!I250))</f>
        <v>Bhubaneswar</v>
      </c>
      <c r="J250" s="34" t="str">
        <f>PROPER(TRIM(raw_orders!J250))</f>
        <v>Office Supplies</v>
      </c>
      <c r="K250" s="34" t="str">
        <f>PROPER(TRIM(raw_orders!K250))</f>
        <v>Labels</v>
      </c>
      <c r="L250" t="s">
        <v>1305</v>
      </c>
      <c r="M250" s="9" t="str">
        <f>PROPER(TRIM(raw_orders!M250))</f>
        <v>Second Class</v>
      </c>
      <c r="N250" s="11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s="9" t="str">
        <f>PROPER(TRIM(raw_orders!T250))</f>
        <v>Paid</v>
      </c>
      <c r="U250" s="9" t="str">
        <f>PROPER(TRIM(raw_orders!U250))</f>
        <v>Completed</v>
      </c>
      <c r="V250" s="11">
        <f t="shared" si="51"/>
        <v>34</v>
      </c>
      <c r="W250" s="11">
        <f t="shared" si="54"/>
        <v>0.15</v>
      </c>
      <c r="X250" s="11">
        <f t="shared" si="55"/>
        <v>6027.5114999999996</v>
      </c>
      <c r="Y250" s="11">
        <f t="shared" si="56"/>
        <v>1143.6914999999999</v>
      </c>
      <c r="Z250" s="11">
        <f t="shared" si="57"/>
        <v>0.18974522072666306</v>
      </c>
      <c r="AA250" s="11" t="str">
        <f t="shared" si="58"/>
        <v>June</v>
      </c>
      <c r="AB250" s="11">
        <f t="shared" si="59"/>
        <v>2024</v>
      </c>
      <c r="AC250" s="11" t="str">
        <f t="shared" si="60"/>
        <v>Clean</v>
      </c>
      <c r="AD250" s="33" t="str">
        <f t="shared" si="52"/>
        <v>ORD-2024-102494544545479CUST-6278Rohan MehtaHome OfficeEastOdishaBhubaneswarOffice SuppliesLabelsBasic Labels 432Second Class9787.910.156027.514883.821143.69PaidCompleted34</v>
      </c>
      <c r="AE250" s="56" t="str">
        <f t="shared" si="53"/>
        <v>OK</v>
      </c>
      <c r="AF250" s="33" t="str">
        <f t="shared" si="61"/>
        <v/>
      </c>
      <c r="AG250" s="33" t="str">
        <f t="shared" si="62"/>
        <v/>
      </c>
      <c r="AH250" s="55" t="str">
        <f t="shared" si="63"/>
        <v/>
      </c>
      <c r="AI250" s="53" t="str">
        <f t="shared" si="64"/>
        <v>Match</v>
      </c>
      <c r="AJ250" s="53" t="str">
        <f t="shared" si="65"/>
        <v>Match</v>
      </c>
      <c r="AK250" s="33" t="str">
        <f>PROPER(TRIM(raw_orders!G250))</f>
        <v>East</v>
      </c>
      <c r="AL250" s="33" t="str">
        <f>PROPER(TRIM(raw_orders!M250))</f>
        <v>Second Class</v>
      </c>
    </row>
    <row r="251" spans="1:38">
      <c r="A251" t="s">
        <v>1306</v>
      </c>
      <c r="B251" s="10">
        <v>45870</v>
      </c>
      <c r="C251" s="10">
        <v>45871</v>
      </c>
      <c r="D251" t="s">
        <v>1308</v>
      </c>
      <c r="E251" s="34" t="str">
        <f>PROPER(TRIM(raw_orders!E251))</f>
        <v>Mira Das</v>
      </c>
      <c r="F251" s="34" t="str">
        <f>PROPER(TRIM(raw_orders!F251))</f>
        <v>Corporate</v>
      </c>
      <c r="G251" s="34" t="str">
        <f>PROPER(TRIM(raw_orders!G251))</f>
        <v>North</v>
      </c>
      <c r="H251" s="34" t="str">
        <f>PROPER(TRIM(raw_orders!H251))</f>
        <v>Rajasthan</v>
      </c>
      <c r="I251" s="34" t="str">
        <f>PROPER(TRIM(raw_orders!I251))</f>
        <v>Jaipur</v>
      </c>
      <c r="J251" s="34" t="str">
        <f>PROPER(TRIM(raw_orders!J251))</f>
        <v>Furniture</v>
      </c>
      <c r="K251" s="34" t="str">
        <f>PROPER(TRIM(raw_orders!K251))</f>
        <v>Furnishings</v>
      </c>
      <c r="L251" t="s">
        <v>1309</v>
      </c>
      <c r="M251" s="9" t="str">
        <f>PROPER(TRIM(raw_orders!M251))</f>
        <v>First Class</v>
      </c>
      <c r="N251" s="1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s="9" t="str">
        <f>PROPER(TRIM(raw_orders!T251))</f>
        <v>Paid</v>
      </c>
      <c r="U251" s="9" t="str">
        <f>PROPER(TRIM(raw_orders!U251))</f>
        <v>Completed</v>
      </c>
      <c r="V251" s="11">
        <f t="shared" si="51"/>
        <v>1</v>
      </c>
      <c r="W251" s="11">
        <f t="shared" si="54"/>
        <v>0.2</v>
      </c>
      <c r="X251" s="11">
        <f t="shared" si="55"/>
        <v>8928.9279999999999</v>
      </c>
      <c r="Y251" s="11">
        <f t="shared" si="56"/>
        <v>3294.5479999999998</v>
      </c>
      <c r="Z251" s="11">
        <f t="shared" si="57"/>
        <v>0.36897464062875185</v>
      </c>
      <c r="AA251" s="11" t="str">
        <f t="shared" si="58"/>
        <v>August</v>
      </c>
      <c r="AB251" s="11">
        <f t="shared" si="59"/>
        <v>2025</v>
      </c>
      <c r="AC251" s="11" t="str">
        <f t="shared" si="60"/>
        <v>Clean</v>
      </c>
      <c r="AD251" s="33" t="str">
        <f t="shared" si="52"/>
        <v>ORD-2025-102504587045871CUST-2305Mira DasCorporateNorthRajasthanJaipurFurnitureFurnishingsClassic Furnishings 378First Class42790.290.28928.935634.383294.55PaidCompleted1</v>
      </c>
      <c r="AE251" s="56" t="str">
        <f t="shared" si="53"/>
        <v>OK</v>
      </c>
      <c r="AF251" s="33" t="str">
        <f t="shared" si="61"/>
        <v/>
      </c>
      <c r="AG251" s="33" t="str">
        <f t="shared" si="62"/>
        <v/>
      </c>
      <c r="AH251" s="55" t="str">
        <f t="shared" si="63"/>
        <v/>
      </c>
      <c r="AI251" s="53" t="str">
        <f t="shared" si="64"/>
        <v>Match</v>
      </c>
      <c r="AJ251" s="53" t="str">
        <f t="shared" si="65"/>
        <v>Match</v>
      </c>
      <c r="AK251" s="33" t="str">
        <f>PROPER(TRIM(raw_orders!G251))</f>
        <v>North</v>
      </c>
      <c r="AL251" s="33" t="str">
        <f>PROPER(TRIM(raw_orders!M251))</f>
        <v>First Class</v>
      </c>
    </row>
    <row r="252" spans="1:38">
      <c r="A252" t="s">
        <v>1310</v>
      </c>
      <c r="B252" s="10">
        <v>45343</v>
      </c>
      <c r="C252" s="10">
        <v>45349</v>
      </c>
      <c r="D252" t="s">
        <v>1313</v>
      </c>
      <c r="E252" s="34" t="str">
        <f>PROPER(TRIM(raw_orders!E252))</f>
        <v>Arjun Bose</v>
      </c>
      <c r="F252" s="34" t="str">
        <f>PROPER(TRIM(raw_orders!F252))</f>
        <v>Small Business</v>
      </c>
      <c r="G252" s="34" t="str">
        <f>PROPER(TRIM(raw_orders!G252))</f>
        <v>East</v>
      </c>
      <c r="H252" s="34" t="str">
        <f>PROPER(TRIM(raw_orders!H252))</f>
        <v>West Bengal</v>
      </c>
      <c r="I252" s="34" t="str">
        <f>PROPER(TRIM(raw_orders!I252))</f>
        <v>Kolkata</v>
      </c>
      <c r="J252" s="34" t="str">
        <f>PROPER(TRIM(raw_orders!J252))</f>
        <v>Furniture</v>
      </c>
      <c r="K252" s="34" t="str">
        <f>PROPER(TRIM(raw_orders!K252))</f>
        <v>Furnishings</v>
      </c>
      <c r="L252" t="s">
        <v>1314</v>
      </c>
      <c r="M252" s="9" t="str">
        <f>PROPER(TRIM(raw_orders!M252))</f>
        <v>Standard Class</v>
      </c>
      <c r="N252" s="11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s="9" t="str">
        <f>PROPER(TRIM(raw_orders!T252))</f>
        <v>Pending</v>
      </c>
      <c r="U252" s="9" t="str">
        <f>PROPER(TRIM(raw_orders!U252))</f>
        <v>Returned</v>
      </c>
      <c r="V252" s="11">
        <f t="shared" si="51"/>
        <v>6</v>
      </c>
      <c r="W252" s="11">
        <f t="shared" si="54"/>
        <v>0.15</v>
      </c>
      <c r="X252" s="11">
        <f t="shared" si="55"/>
        <v>14338.904999999999</v>
      </c>
      <c r="Y252" s="11">
        <f t="shared" si="56"/>
        <v>2441.2549999999992</v>
      </c>
      <c r="Z252" s="11">
        <f t="shared" si="57"/>
        <v>0.17025393501107647</v>
      </c>
      <c r="AA252" s="11" t="str">
        <f t="shared" si="58"/>
        <v>February</v>
      </c>
      <c r="AB252" s="11">
        <f t="shared" si="59"/>
        <v>2024</v>
      </c>
      <c r="AC252" s="11" t="str">
        <f t="shared" si="60"/>
        <v>Clean</v>
      </c>
      <c r="AD252" s="33" t="str">
        <f t="shared" si="52"/>
        <v>ORD-2024-102514534345349CUST-5351Arjun BoseSmall BusinessEastWest BengalKolkataFurnitureFurnishingsPrime Furnishings 781Standard Class53373.860.1514338.911897.652441.25PendingReturned6</v>
      </c>
      <c r="AE252" s="56" t="str">
        <f t="shared" si="53"/>
        <v>OK</v>
      </c>
      <c r="AF252" s="33" t="str">
        <f t="shared" si="61"/>
        <v/>
      </c>
      <c r="AG252" s="33" t="str">
        <f t="shared" si="62"/>
        <v/>
      </c>
      <c r="AH252" s="55" t="str">
        <f t="shared" si="63"/>
        <v/>
      </c>
      <c r="AI252" s="53" t="str">
        <f t="shared" si="64"/>
        <v>Mismatch</v>
      </c>
      <c r="AJ252" s="53" t="str">
        <f t="shared" si="65"/>
        <v>Mismatch</v>
      </c>
      <c r="AK252" s="33" t="str">
        <f>PROPER(TRIM(raw_orders!G252))</f>
        <v>East</v>
      </c>
      <c r="AL252" s="33" t="str">
        <f>PROPER(TRIM(raw_orders!M252))</f>
        <v>Standard Class</v>
      </c>
    </row>
    <row r="253" spans="1:38">
      <c r="A253" t="s">
        <v>1315</v>
      </c>
      <c r="B253" s="10">
        <v>45753</v>
      </c>
      <c r="C253" s="10">
        <v>45757</v>
      </c>
      <c r="D253" t="s">
        <v>1317</v>
      </c>
      <c r="E253" s="34" t="str">
        <f>PROPER(TRIM(raw_orders!E253))</f>
        <v>Ananya Rao</v>
      </c>
      <c r="F253" s="34" t="str">
        <f>PROPER(TRIM(raw_orders!F253))</f>
        <v>Corporate</v>
      </c>
      <c r="G253" s="34" t="str">
        <f>PROPER(TRIM(raw_orders!G253))</f>
        <v>West</v>
      </c>
      <c r="H253" s="34" t="str">
        <f>PROPER(TRIM(raw_orders!H253))</f>
        <v>Gujarat</v>
      </c>
      <c r="I253" s="34" t="str">
        <f>PROPER(TRIM(raw_orders!I253))</f>
        <v>Ahmedabad</v>
      </c>
      <c r="J253" s="34" t="str">
        <f>PROPER(TRIM(raw_orders!J253))</f>
        <v>Furniture</v>
      </c>
      <c r="K253" s="34" t="str">
        <f>PROPER(TRIM(raw_orders!K253))</f>
        <v>Tables</v>
      </c>
      <c r="L253" t="s">
        <v>1318</v>
      </c>
      <c r="M253" s="9" t="str">
        <f>PROPER(TRIM(raw_orders!M253))</f>
        <v>Second Class</v>
      </c>
      <c r="N253" s="11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s="9" t="str">
        <f>PROPER(TRIM(raw_orders!T253))</f>
        <v>Paid</v>
      </c>
      <c r="U253" s="9" t="str">
        <f>PROPER(TRIM(raw_orders!U253))</f>
        <v>Completed</v>
      </c>
      <c r="V253" s="11">
        <f t="shared" si="51"/>
        <v>4</v>
      </c>
      <c r="W253" s="11">
        <f t="shared" si="54"/>
        <v>0</v>
      </c>
      <c r="X253" s="11">
        <f t="shared" si="55"/>
        <v>6132.96</v>
      </c>
      <c r="Y253" s="11">
        <f t="shared" si="56"/>
        <v>1251.8599999999997</v>
      </c>
      <c r="Z253" s="11">
        <f t="shared" si="57"/>
        <v>0.20412003339333692</v>
      </c>
      <c r="AA253" s="11" t="str">
        <f t="shared" si="58"/>
        <v>April</v>
      </c>
      <c r="AB253" s="11">
        <f t="shared" si="59"/>
        <v>2025</v>
      </c>
      <c r="AC253" s="11" t="str">
        <f t="shared" si="60"/>
        <v>Clean</v>
      </c>
      <c r="AD253" s="33" t="str">
        <f t="shared" si="52"/>
        <v>ORD-2025-102524575345757CUST-6268Ananya RaoCorporateWestGujaratAhmedabadFurnitureTablesPrime Tables 263Second Class61022.1606132.964881.11251.86PaidCompleted4</v>
      </c>
      <c r="AE253" s="56" t="str">
        <f t="shared" si="53"/>
        <v>OK</v>
      </c>
      <c r="AF253" s="33" t="str">
        <f t="shared" si="61"/>
        <v/>
      </c>
      <c r="AG253" s="33" t="str">
        <f t="shared" si="62"/>
        <v/>
      </c>
      <c r="AH253" s="55" t="str">
        <f t="shared" si="63"/>
        <v/>
      </c>
      <c r="AI253" s="53" t="str">
        <f t="shared" si="64"/>
        <v>Match</v>
      </c>
      <c r="AJ253" s="53" t="str">
        <f t="shared" si="65"/>
        <v>Match</v>
      </c>
      <c r="AK253" s="33" t="str">
        <f>PROPER(TRIM(raw_orders!G253))</f>
        <v>West</v>
      </c>
      <c r="AL253" s="33" t="str">
        <f>PROPER(TRIM(raw_orders!M253))</f>
        <v>Second Class</v>
      </c>
    </row>
    <row r="254" spans="1:38">
      <c r="A254" t="s">
        <v>1319</v>
      </c>
      <c r="B254" s="10">
        <v>45833</v>
      </c>
      <c r="C254" s="10">
        <v>45836</v>
      </c>
      <c r="D254" t="s">
        <v>1321</v>
      </c>
      <c r="E254" s="34" t="str">
        <f>PROPER(TRIM(raw_orders!E254))</f>
        <v>Arjun Bose</v>
      </c>
      <c r="F254" s="34" t="str">
        <f>PROPER(TRIM(raw_orders!F254))</f>
        <v>Corporate</v>
      </c>
      <c r="G254" s="34" t="str">
        <f>PROPER(TRIM(raw_orders!G254))</f>
        <v>North</v>
      </c>
      <c r="H254" s="34" t="str">
        <f>PROPER(TRIM(raw_orders!H254))</f>
        <v>Haryana</v>
      </c>
      <c r="I254" s="34" t="str">
        <f>PROPER(TRIM(raw_orders!I254))</f>
        <v>Gurugram</v>
      </c>
      <c r="J254" s="34" t="str">
        <f>PROPER(TRIM(raw_orders!J254))</f>
        <v>Office Supplies</v>
      </c>
      <c r="K254" s="34" t="str">
        <f>PROPER(TRIM(raw_orders!K254))</f>
        <v>Storage</v>
      </c>
      <c r="L254" t="s">
        <v>1322</v>
      </c>
      <c r="M254" s="9" t="str">
        <f>PROPER(TRIM(raw_orders!M254))</f>
        <v>First Class</v>
      </c>
      <c r="N254" s="11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s="9" t="str">
        <f>PROPER(TRIM(raw_orders!T254))</f>
        <v>Pending</v>
      </c>
      <c r="U254" s="9" t="str">
        <f>PROPER(TRIM(raw_orders!U254))</f>
        <v>Returned</v>
      </c>
      <c r="V254" s="11">
        <f t="shared" si="51"/>
        <v>3</v>
      </c>
      <c r="W254" s="11">
        <f t="shared" si="54"/>
        <v>0.2</v>
      </c>
      <c r="X254" s="11">
        <f t="shared" si="55"/>
        <v>2329.4720000000002</v>
      </c>
      <c r="Y254" s="11">
        <f t="shared" si="56"/>
        <v>725.85200000000032</v>
      </c>
      <c r="Z254" s="11">
        <f t="shared" si="57"/>
        <v>0.31159507390515973</v>
      </c>
      <c r="AA254" s="11" t="str">
        <f t="shared" si="58"/>
        <v>June</v>
      </c>
      <c r="AB254" s="11">
        <f t="shared" si="59"/>
        <v>2025</v>
      </c>
      <c r="AC254" s="11" t="str">
        <f t="shared" si="60"/>
        <v>Clean</v>
      </c>
      <c r="AD254" s="33" t="str">
        <f t="shared" si="52"/>
        <v>ORD-2025-102534583345836CUST-2103Arjun BoseCorporateNorthHaryanaGurugramOffice SuppliesStorageBasic Storage 269First Class21455.920.22329.471603.62725.85PendingReturned3</v>
      </c>
      <c r="AE254" s="56" t="str">
        <f t="shared" si="53"/>
        <v>OK</v>
      </c>
      <c r="AF254" s="33" t="str">
        <f t="shared" si="61"/>
        <v/>
      </c>
      <c r="AG254" s="33" t="str">
        <f t="shared" si="62"/>
        <v/>
      </c>
      <c r="AH254" s="55" t="str">
        <f t="shared" si="63"/>
        <v/>
      </c>
      <c r="AI254" s="53" t="str">
        <f t="shared" si="64"/>
        <v>Match</v>
      </c>
      <c r="AJ254" s="53" t="str">
        <f t="shared" si="65"/>
        <v>Match</v>
      </c>
      <c r="AK254" s="33" t="str">
        <f>PROPER(TRIM(raw_orders!G254))</f>
        <v>North</v>
      </c>
      <c r="AL254" s="33" t="str">
        <f>PROPER(TRIM(raw_orders!M254))</f>
        <v>First Class</v>
      </c>
    </row>
    <row r="255" spans="1:38">
      <c r="A255" t="s">
        <v>1323</v>
      </c>
      <c r="B255" s="10">
        <v>45547</v>
      </c>
      <c r="C255" s="10">
        <v>45548</v>
      </c>
      <c r="D255" t="s">
        <v>1326</v>
      </c>
      <c r="E255" s="34" t="str">
        <f>PROPER(TRIM(raw_orders!E255))</f>
        <v>Priya Menon</v>
      </c>
      <c r="F255" s="34" t="str">
        <f>PROPER(TRIM(raw_orders!F255))</f>
        <v>Small Business</v>
      </c>
      <c r="G255" s="34" t="str">
        <f>PROPER(TRIM(raw_orders!G255))</f>
        <v>North</v>
      </c>
      <c r="H255" s="34" t="str">
        <f>PROPER(TRIM(raw_orders!H255))</f>
        <v>Rajasthan</v>
      </c>
      <c r="I255" s="34" t="str">
        <f>PROPER(TRIM(raw_orders!I255))</f>
        <v>Jaipur</v>
      </c>
      <c r="J255" s="34" t="str">
        <f>PROPER(TRIM(raw_orders!J255))</f>
        <v>Technology</v>
      </c>
      <c r="K255" s="34" t="str">
        <f>PROPER(TRIM(raw_orders!K255))</f>
        <v>Phones</v>
      </c>
      <c r="L255" t="s">
        <v>1327</v>
      </c>
      <c r="M255" s="9" t="str">
        <f>PROPER(TRIM(raw_orders!M255))</f>
        <v>Same Day</v>
      </c>
      <c r="N255" s="11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s="9" t="str">
        <f>PROPER(TRIM(raw_orders!T255))</f>
        <v>Refunded</v>
      </c>
      <c r="U255" s="9" t="str">
        <f>PROPER(TRIM(raw_orders!U255))</f>
        <v>Cancelled</v>
      </c>
      <c r="V255" s="11">
        <f t="shared" si="51"/>
        <v>1</v>
      </c>
      <c r="W255" s="11">
        <f t="shared" si="54"/>
        <v>0.05</v>
      </c>
      <c r="X255" s="11">
        <f t="shared" si="55"/>
        <v>4746.9029999999993</v>
      </c>
      <c r="Y255" s="11">
        <f t="shared" si="56"/>
        <v>1921.5229999999992</v>
      </c>
      <c r="Z255" s="11">
        <f t="shared" si="57"/>
        <v>0.40479508428969363</v>
      </c>
      <c r="AA255" s="11" t="str">
        <f t="shared" si="58"/>
        <v>September</v>
      </c>
      <c r="AB255" s="11">
        <f t="shared" si="59"/>
        <v>2024</v>
      </c>
      <c r="AC255" s="11" t="str">
        <f t="shared" si="60"/>
        <v>Clean</v>
      </c>
      <c r="AD255" s="33" t="str">
        <f t="shared" si="52"/>
        <v>ORD-2024-102544554745548CUST-5394Priya MenonSmall BusinessNorthRajasthanJaipurTechnologyPhonesClassic Phones 442Same Day6832.790.054746.92825.381472.89RefundedCancelled1</v>
      </c>
      <c r="AE255" s="56" t="str">
        <f t="shared" si="53"/>
        <v>OK</v>
      </c>
      <c r="AF255" s="33" t="str">
        <f t="shared" si="61"/>
        <v/>
      </c>
      <c r="AG255" s="33" t="str">
        <f t="shared" si="62"/>
        <v/>
      </c>
      <c r="AH255" s="55" t="str">
        <f t="shared" si="63"/>
        <v/>
      </c>
      <c r="AI255" s="53" t="str">
        <f t="shared" si="64"/>
        <v>Match</v>
      </c>
      <c r="AJ255" s="53" t="str">
        <f t="shared" si="65"/>
        <v>Mismatch</v>
      </c>
      <c r="AK255" s="33" t="str">
        <f>PROPER(TRIM(raw_orders!G255))</f>
        <v>North</v>
      </c>
      <c r="AL255" s="33" t="str">
        <f>PROPER(TRIM(raw_orders!M255))</f>
        <v>Same Day</v>
      </c>
    </row>
    <row r="256" spans="1:38">
      <c r="A256" t="s">
        <v>1328</v>
      </c>
      <c r="B256" s="10">
        <v>45658</v>
      </c>
      <c r="C256" s="10">
        <v>45717</v>
      </c>
      <c r="D256" t="s">
        <v>1331</v>
      </c>
      <c r="E256" s="34" t="str">
        <f>PROPER(TRIM(raw_orders!E256))</f>
        <v>Ananya Rao</v>
      </c>
      <c r="F256" s="34" t="str">
        <f>PROPER(TRIM(raw_orders!F256))</f>
        <v>Consumer</v>
      </c>
      <c r="G256" s="34" t="str">
        <f>PROPER(TRIM(raw_orders!G256))</f>
        <v>West</v>
      </c>
      <c r="H256" s="34" t="str">
        <f>PROPER(TRIM(raw_orders!H256))</f>
        <v>Madhya Pradesh</v>
      </c>
      <c r="I256" s="34" t="str">
        <f>PROPER(TRIM(raw_orders!I256))</f>
        <v>Indore</v>
      </c>
      <c r="J256" s="34" t="str">
        <f>PROPER(TRIM(raw_orders!J256))</f>
        <v>Technology</v>
      </c>
      <c r="K256" s="34" t="str">
        <f>PROPER(TRIM(raw_orders!K256))</f>
        <v>Accessories</v>
      </c>
      <c r="L256" t="s">
        <v>1332</v>
      </c>
      <c r="M256" s="9" t="str">
        <f>PROPER(TRIM(raw_orders!M256))</f>
        <v>Same Day</v>
      </c>
      <c r="N256" s="11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s="9" t="str">
        <f>PROPER(TRIM(raw_orders!T256))</f>
        <v>Paid</v>
      </c>
      <c r="U256" s="9" t="str">
        <f>PROPER(TRIM(raw_orders!U256))</f>
        <v>Returned</v>
      </c>
      <c r="V256" s="11">
        <f t="shared" si="51"/>
        <v>59</v>
      </c>
      <c r="W256" s="11">
        <f t="shared" si="54"/>
        <v>0.2</v>
      </c>
      <c r="X256" s="11">
        <f t="shared" si="55"/>
        <v>5603.08</v>
      </c>
      <c r="Y256" s="11">
        <f t="shared" si="56"/>
        <v>2470.56</v>
      </c>
      <c r="Z256" s="11">
        <f t="shared" si="57"/>
        <v>0.44092891766671188</v>
      </c>
      <c r="AA256" s="11" t="str">
        <f t="shared" si="58"/>
        <v>January</v>
      </c>
      <c r="AB256" s="11">
        <f t="shared" si="59"/>
        <v>2025</v>
      </c>
      <c r="AC256" s="11" t="str">
        <f t="shared" si="60"/>
        <v>Clean</v>
      </c>
      <c r="AD256" s="33" t="str">
        <f t="shared" si="52"/>
        <v>ORD-2025-102554565845717CUST-6853Ananya RaoConsumerWestMadhya PradeshIndoreTechnologyAccessoriesElite Accessories 978Same Day71000.550.25603.083132.522470.56PaidReturned59</v>
      </c>
      <c r="AE256" s="56" t="str">
        <f t="shared" si="53"/>
        <v>OK</v>
      </c>
      <c r="AF256" s="33" t="str">
        <f t="shared" si="61"/>
        <v/>
      </c>
      <c r="AG256" s="33" t="str">
        <f t="shared" si="62"/>
        <v/>
      </c>
      <c r="AH256" s="55" t="str">
        <f t="shared" si="63"/>
        <v/>
      </c>
      <c r="AI256" s="53" t="str">
        <f t="shared" si="64"/>
        <v>Match</v>
      </c>
      <c r="AJ256" s="53" t="str">
        <f t="shared" si="65"/>
        <v>Match</v>
      </c>
      <c r="AK256" s="33" t="str">
        <f>PROPER(TRIM(raw_orders!G256))</f>
        <v>West</v>
      </c>
      <c r="AL256" s="33" t="str">
        <f>PROPER(TRIM(raw_orders!M256))</f>
        <v>Same Day</v>
      </c>
    </row>
    <row r="257" spans="1:38">
      <c r="A257" t="s">
        <v>1333</v>
      </c>
      <c r="B257" s="10">
        <v>45692</v>
      </c>
      <c r="C257" s="10">
        <v>45698</v>
      </c>
      <c r="D257" t="s">
        <v>1336</v>
      </c>
      <c r="E257" s="34" t="str">
        <f>PROPER(TRIM(raw_orders!E257))</f>
        <v>Isha Nair</v>
      </c>
      <c r="F257" s="34" t="str">
        <f>PROPER(TRIM(raw_orders!F257))</f>
        <v>Corporate</v>
      </c>
      <c r="G257" s="34" t="str">
        <f>PROPER(TRIM(raw_orders!G257))</f>
        <v>West</v>
      </c>
      <c r="H257" s="34" t="str">
        <f>PROPER(TRIM(raw_orders!H257))</f>
        <v>Maharashtra</v>
      </c>
      <c r="I257" s="34" t="str">
        <f>PROPER(TRIM(raw_orders!I257))</f>
        <v>Mumbai</v>
      </c>
      <c r="J257" s="34" t="str">
        <f>PROPER(TRIM(raw_orders!J257))</f>
        <v>Technology</v>
      </c>
      <c r="K257" s="34" t="str">
        <f>PROPER(TRIM(raw_orders!K257))</f>
        <v>Phones</v>
      </c>
      <c r="L257" t="s">
        <v>1337</v>
      </c>
      <c r="M257" s="9" t="str">
        <f>PROPER(TRIM(raw_orders!M257))</f>
        <v>First Class</v>
      </c>
      <c r="N257" s="11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s="9" t="str">
        <f>PROPER(TRIM(raw_orders!T257))</f>
        <v>Paid</v>
      </c>
      <c r="U257" s="9" t="str">
        <f>PROPER(TRIM(raw_orders!U257))</f>
        <v>Completed</v>
      </c>
      <c r="V257" s="11">
        <f t="shared" si="51"/>
        <v>6</v>
      </c>
      <c r="W257" s="11">
        <f t="shared" si="54"/>
        <v>0</v>
      </c>
      <c r="X257" s="11">
        <f t="shared" si="55"/>
        <v>12810</v>
      </c>
      <c r="Y257" s="11">
        <f t="shared" si="56"/>
        <v>3475.8799999999992</v>
      </c>
      <c r="Z257" s="11">
        <f t="shared" si="57"/>
        <v>0.27134113973458229</v>
      </c>
      <c r="AA257" s="11" t="str">
        <f t="shared" si="58"/>
        <v>February</v>
      </c>
      <c r="AB257" s="11">
        <f t="shared" si="59"/>
        <v>2025</v>
      </c>
      <c r="AC257" s="11" t="str">
        <f t="shared" si="60"/>
        <v>Clean</v>
      </c>
      <c r="AD257" s="33" t="str">
        <f t="shared" si="52"/>
        <v>ORD-2025-102564569245698CUST-1549Isha NairCorporateWestMaharashtraMumbaiTechnologyPhonesEco Phones 132First Class718300128109334.123475.88PaidCompleted6</v>
      </c>
      <c r="AE257" s="56" t="str">
        <f t="shared" si="53"/>
        <v>OK</v>
      </c>
      <c r="AF257" s="33" t="str">
        <f t="shared" si="61"/>
        <v/>
      </c>
      <c r="AG257" s="33" t="str">
        <f t="shared" si="62"/>
        <v/>
      </c>
      <c r="AH257" s="55" t="str">
        <f t="shared" si="63"/>
        <v/>
      </c>
      <c r="AI257" s="53" t="str">
        <f t="shared" si="64"/>
        <v>Match</v>
      </c>
      <c r="AJ257" s="53" t="str">
        <f t="shared" si="65"/>
        <v>Match</v>
      </c>
      <c r="AK257" s="33" t="str">
        <f>PROPER(TRIM(raw_orders!G257))</f>
        <v>West</v>
      </c>
      <c r="AL257" s="33" t="str">
        <f>PROPER(TRIM(raw_orders!M257))</f>
        <v>First Class</v>
      </c>
    </row>
    <row r="258" spans="1:38" ht="41.4">
      <c r="A258" t="s">
        <v>1338</v>
      </c>
      <c r="B258" s="10">
        <v>45601</v>
      </c>
      <c r="C258" s="10">
        <v>45599</v>
      </c>
      <c r="D258" t="s">
        <v>1340</v>
      </c>
      <c r="E258" s="34" t="str">
        <f>PROPER(TRIM(raw_orders!E258))</f>
        <v>Ananya Rao</v>
      </c>
      <c r="F258" s="34" t="str">
        <f>PROPER(TRIM(raw_orders!F258))</f>
        <v>Consumer</v>
      </c>
      <c r="G258" s="34" t="str">
        <f>PROPER(TRIM(raw_orders!G258))</f>
        <v>East</v>
      </c>
      <c r="H258" s="34" t="str">
        <f>PROPER(TRIM(raw_orders!H258))</f>
        <v>West Bengal</v>
      </c>
      <c r="I258" s="34" t="str">
        <f>PROPER(TRIM(raw_orders!I258))</f>
        <v>Kolkata</v>
      </c>
      <c r="J258" s="34" t="str">
        <f>PROPER(TRIM(raw_orders!J258))</f>
        <v>Furniture</v>
      </c>
      <c r="K258" s="34" t="str">
        <f>PROPER(TRIM(raw_orders!K258))</f>
        <v>Tables</v>
      </c>
      <c r="L258" t="s">
        <v>1341</v>
      </c>
      <c r="M258" s="9" t="str">
        <f>PROPER(TRIM(raw_orders!M258))</f>
        <v>First Class</v>
      </c>
      <c r="N258" s="11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s="9" t="str">
        <f>PROPER(TRIM(raw_orders!T258))</f>
        <v>Paid</v>
      </c>
      <c r="U258" s="9" t="str">
        <f>PROPER(TRIM(raw_orders!U258))</f>
        <v>Completed</v>
      </c>
      <c r="V258" s="11">
        <f t="shared" ref="V258:V321" si="69">C258-B258</f>
        <v>-2</v>
      </c>
      <c r="W258" s="11">
        <f t="shared" si="54"/>
        <v>0.05</v>
      </c>
      <c r="X258" s="11">
        <f t="shared" si="55"/>
        <v>19328.215500000002</v>
      </c>
      <c r="Y258" s="11">
        <f t="shared" si="56"/>
        <v>7288.7155000000021</v>
      </c>
      <c r="Z258" s="11">
        <f t="shared" si="57"/>
        <v>0.3771023507058891</v>
      </c>
      <c r="AA258" s="11" t="str">
        <f t="shared" si="58"/>
        <v>November</v>
      </c>
      <c r="AB258" s="11">
        <f t="shared" si="59"/>
        <v>2024</v>
      </c>
      <c r="AC258" s="11" t="str">
        <f t="shared" si="60"/>
        <v>Invalid</v>
      </c>
      <c r="AD258" s="33" t="str">
        <f t="shared" ref="AD258:AD321" si="70">A258&amp;B258&amp;C258&amp;D258&amp;E258&amp;F258&amp;G258&amp;H258&amp;I258&amp;J258&amp;K258&amp;L258&amp;M258&amp;N258&amp;O258&amp;P258&amp;Q258&amp;R258&amp;S258&amp;T258&amp;U258&amp;V258</f>
        <v>ORD-2024-102574560145599CUST-8411Ananya RaoConsumerEastWest BengalKolkataFurnitureTablesPrime Tables 481First Class92260.610.0519328.2212039.57288.72PaidCompleted-2</v>
      </c>
      <c r="AE258" s="56" t="str">
        <f t="shared" ref="AE258:AE321" si="71">IF(COUNTIF($A$2:$A$933,A258)=1,"OK",IF(COUNTIF($AD$2:$AD$933,AD258)&gt;1,"Exact Duplicate", "Review Required"))</f>
        <v>OK</v>
      </c>
      <c r="AF258" s="33" t="str">
        <f t="shared" si="61"/>
        <v/>
      </c>
      <c r="AG258" s="33" t="str">
        <f t="shared" si="62"/>
        <v/>
      </c>
      <c r="AH258" s="55" t="str">
        <f>IF(V258&lt;0,"Invalid Shipping Record","")</f>
        <v>Invalid Shipping Record</v>
      </c>
      <c r="AI258" s="53" t="str">
        <f t="shared" si="64"/>
        <v>Match</v>
      </c>
      <c r="AJ258" s="53" t="str">
        <f t="shared" si="65"/>
        <v>Match</v>
      </c>
      <c r="AK258" s="33" t="str">
        <f>PROPER(TRIM(raw_orders!G258))</f>
        <v>East</v>
      </c>
      <c r="AL258" s="33" t="str">
        <f>PROPER(TRIM(raw_orders!M258))</f>
        <v>First Class</v>
      </c>
    </row>
    <row r="259" spans="1:38">
      <c r="A259" t="s">
        <v>1342</v>
      </c>
      <c r="B259" s="10">
        <v>45878</v>
      </c>
      <c r="C259" s="10">
        <v>45881</v>
      </c>
      <c r="D259" t="s">
        <v>1345</v>
      </c>
      <c r="E259" s="34" t="str">
        <f>PROPER(TRIM(raw_orders!E259))</f>
        <v>Diya Patel</v>
      </c>
      <c r="F259" s="34" t="str">
        <f>PROPER(TRIM(raw_orders!F259))</f>
        <v>Corporate</v>
      </c>
      <c r="G259" s="34" t="str">
        <f>PROPER(TRIM(raw_orders!G259))</f>
        <v>South</v>
      </c>
      <c r="H259" s="34" t="str">
        <f>PROPER(TRIM(raw_orders!H259))</f>
        <v>Karnataka</v>
      </c>
      <c r="I259" s="34" t="str">
        <f>PROPER(TRIM(raw_orders!I259))</f>
        <v>Bengaluru</v>
      </c>
      <c r="J259" s="34" t="str">
        <f>PROPER(TRIM(raw_orders!J259))</f>
        <v>Technology</v>
      </c>
      <c r="K259" s="34" t="str">
        <f>PROPER(TRIM(raw_orders!K259))</f>
        <v>Accessories</v>
      </c>
      <c r="L259" t="s">
        <v>1346</v>
      </c>
      <c r="M259" s="9" t="str">
        <f>PROPER(TRIM(raw_orders!M259))</f>
        <v>Second Class</v>
      </c>
      <c r="N259" s="11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s="9" t="str">
        <f>PROPER(TRIM(raw_orders!T259))</f>
        <v>Paid</v>
      </c>
      <c r="U259" s="9" t="str">
        <f>PROPER(TRIM(raw_orders!U259))</f>
        <v>Cancelled</v>
      </c>
      <c r="V259" s="11">
        <f t="shared" si="69"/>
        <v>3</v>
      </c>
      <c r="W259" s="11">
        <f t="shared" ref="W259:W322" si="72">IF(AND(P259="",Q259&lt;&gt;"",N259&lt;&gt;"",S259&lt;&gt;""),0,IF(OR(P259&lt;0,P259&gt;1),P259,P259))</f>
        <v>0</v>
      </c>
      <c r="X259" s="11">
        <f t="shared" ref="X259:X322" si="73">N259*O259*(1-P259)</f>
        <v>6474.54</v>
      </c>
      <c r="Y259" s="11">
        <f t="shared" ref="Y259:Y322" si="74">X259-R259</f>
        <v>1378.63</v>
      </c>
      <c r="Z259" s="11">
        <f t="shared" ref="Z259:Z322" si="75">Y259/X259</f>
        <v>0.21293095725719513</v>
      </c>
      <c r="AA259" s="11" t="str">
        <f t="shared" ref="AA259:AA322" si="76">TEXT(B259,"MMMM")</f>
        <v>August</v>
      </c>
      <c r="AB259" s="11">
        <f t="shared" ref="AB259:AB322" si="77">YEAR(B259)</f>
        <v>2025</v>
      </c>
      <c r="AC259" s="11" t="str">
        <f t="shared" ref="AC259:AC322" si="78">IF(OR(AF259 = "Invalid Discount",AG259="Invalid Discount",AH259="Invalid Shipping Record",AE259="Review Required"),"Invalid",IF(OR(G259="Unknown",M259="Unknown",ISBLANK(P259)),"Warning","Clean"))</f>
        <v>Clean</v>
      </c>
      <c r="AD259" s="33" t="str">
        <f t="shared" si="70"/>
        <v>ORD-2025-102584587845881CUST-5615Diya PatelCorporateSouthKarnatakaBengaluruTechnologyAccessoriesSmart Accessories 180Second Class23237.2706474.545095.911378.63PaidCancelled3</v>
      </c>
      <c r="AE259" s="56" t="str">
        <f t="shared" si="71"/>
        <v>OK</v>
      </c>
      <c r="AF259" s="33" t="str">
        <f t="shared" ref="AF259:AF322" si="79">IF(P259&lt;0,"Invalid Discount","")</f>
        <v/>
      </c>
      <c r="AG259" s="33" t="str">
        <f t="shared" ref="AG259:AG322" si="80">IF(P259&gt;1,"Invalid Discount","")</f>
        <v/>
      </c>
      <c r="AH259" s="55" t="str">
        <f t="shared" ref="AH259:AH322" si="81">IF(V259&lt;1,"Invalid Shipping Record","")</f>
        <v/>
      </c>
      <c r="AI259" s="53" t="str">
        <f t="shared" ref="AI259:AI322" si="82">IF(ROUND(Q259,2)=ROUND(X259,2),"Match","Mismatch")</f>
        <v>Match</v>
      </c>
      <c r="AJ259" s="53" t="str">
        <f t="shared" ref="AJ259:AJ322" si="83">IF(ROUND(S259,2)=ROUND(Y259,2),"Match","Mismatch")</f>
        <v>Match</v>
      </c>
      <c r="AK259" s="33" t="str">
        <f>PROPER(TRIM(raw_orders!G259))</f>
        <v>South</v>
      </c>
      <c r="AL259" s="33" t="str">
        <f>PROPER(TRIM(raw_orders!M259))</f>
        <v>Second Class</v>
      </c>
    </row>
    <row r="260" spans="1:38">
      <c r="A260" t="s">
        <v>1347</v>
      </c>
      <c r="B260" s="10">
        <v>45656</v>
      </c>
      <c r="C260" s="10">
        <v>45661</v>
      </c>
      <c r="D260" t="s">
        <v>1349</v>
      </c>
      <c r="E260" s="34" t="str">
        <f>PROPER(TRIM(raw_orders!E260))</f>
        <v>Sneha Kapoor</v>
      </c>
      <c r="F260" s="34" t="str">
        <f>PROPER(TRIM(raw_orders!F260))</f>
        <v>Corporate</v>
      </c>
      <c r="G260" s="34" t="str">
        <f>PROPER(TRIM(raw_orders!G260))</f>
        <v>South</v>
      </c>
      <c r="H260" s="34" t="str">
        <f>PROPER(TRIM(raw_orders!H260))</f>
        <v>Tamil Nadu</v>
      </c>
      <c r="I260" s="34" t="str">
        <f>PROPER(TRIM(raw_orders!I260))</f>
        <v>Chennai</v>
      </c>
      <c r="J260" s="34" t="str">
        <f>PROPER(TRIM(raw_orders!J260))</f>
        <v>Furniture</v>
      </c>
      <c r="K260" s="34" t="str">
        <f>PROPER(TRIM(raw_orders!K260))</f>
        <v>Tables</v>
      </c>
      <c r="L260" t="s">
        <v>1350</v>
      </c>
      <c r="M260" s="9" t="str">
        <f>PROPER(TRIM(raw_orders!M260))</f>
        <v>Same Day</v>
      </c>
      <c r="N260" s="11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s="9" t="str">
        <f>PROPER(TRIM(raw_orders!T260))</f>
        <v>Paid</v>
      </c>
      <c r="U260" s="9" t="str">
        <f>PROPER(TRIM(raw_orders!U260))</f>
        <v>Completed</v>
      </c>
      <c r="V260" s="11">
        <f t="shared" si="69"/>
        <v>5</v>
      </c>
      <c r="W260" s="11">
        <f t="shared" si="72"/>
        <v>0.25</v>
      </c>
      <c r="X260" s="11">
        <f t="shared" si="73"/>
        <v>5580.1050000000005</v>
      </c>
      <c r="Y260" s="11">
        <f t="shared" si="74"/>
        <v>1273.0950000000003</v>
      </c>
      <c r="Z260" s="11">
        <f t="shared" si="75"/>
        <v>0.22814893268137429</v>
      </c>
      <c r="AA260" s="11" t="str">
        <f t="shared" si="76"/>
        <v>December</v>
      </c>
      <c r="AB260" s="11">
        <f t="shared" si="77"/>
        <v>2024</v>
      </c>
      <c r="AC260" s="11" t="str">
        <f t="shared" si="78"/>
        <v>Clean</v>
      </c>
      <c r="AD260" s="33" t="str">
        <f t="shared" si="70"/>
        <v>ORD-2024-102594565645661CUST-8467Sneha KapoorCorporateSouthTamil NaduChennaiFurnitureTablesSmart Tables 774Same Day23720.070.255580.114307.011273.1PaidCompleted5</v>
      </c>
      <c r="AE260" s="56" t="str">
        <f t="shared" si="71"/>
        <v>OK</v>
      </c>
      <c r="AF260" s="33" t="str">
        <f t="shared" si="79"/>
        <v/>
      </c>
      <c r="AG260" s="33" t="str">
        <f t="shared" si="80"/>
        <v/>
      </c>
      <c r="AH260" s="55" t="str">
        <f t="shared" si="81"/>
        <v/>
      </c>
      <c r="AI260" s="53" t="str">
        <f t="shared" si="82"/>
        <v>Match</v>
      </c>
      <c r="AJ260" s="53" t="str">
        <f t="shared" si="83"/>
        <v>Match</v>
      </c>
      <c r="AK260" s="33" t="str">
        <f>PROPER(TRIM(raw_orders!G260))</f>
        <v>South</v>
      </c>
      <c r="AL260" s="33" t="str">
        <f>PROPER(TRIM(raw_orders!M260))</f>
        <v>Same Day</v>
      </c>
    </row>
    <row r="261" spans="1:38">
      <c r="A261" t="s">
        <v>1351</v>
      </c>
      <c r="B261" s="10">
        <v>45464</v>
      </c>
      <c r="C261" s="10">
        <v>45472</v>
      </c>
      <c r="D261" t="s">
        <v>1354</v>
      </c>
      <c r="E261" s="34" t="str">
        <f>PROPER(TRIM(raw_orders!E261))</f>
        <v>Neha Gupta</v>
      </c>
      <c r="F261" s="34" t="str">
        <f>PROPER(TRIM(raw_orders!F261))</f>
        <v>Consumer</v>
      </c>
      <c r="G261" s="34" t="str">
        <f>PROPER(TRIM(raw_orders!G261))</f>
        <v>South</v>
      </c>
      <c r="H261" s="34" t="str">
        <f>PROPER(TRIM(raw_orders!H261))</f>
        <v>Tamil Nadu</v>
      </c>
      <c r="I261" s="34" t="str">
        <f>PROPER(TRIM(raw_orders!I261))</f>
        <v>Chennai</v>
      </c>
      <c r="J261" s="34" t="str">
        <f>PROPER(TRIM(raw_orders!J261))</f>
        <v>Technology</v>
      </c>
      <c r="K261" s="34" t="str">
        <f>PROPER(TRIM(raw_orders!K261))</f>
        <v>Machines</v>
      </c>
      <c r="L261" t="s">
        <v>1355</v>
      </c>
      <c r="M261" s="9" t="str">
        <f>PROPER(TRIM(raw_orders!M261))</f>
        <v>Standard Class</v>
      </c>
      <c r="N261" s="1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s="9" t="str">
        <f>PROPER(TRIM(raw_orders!T261))</f>
        <v>Paid</v>
      </c>
      <c r="U261" s="9" t="str">
        <f>PROPER(TRIM(raw_orders!U261))</f>
        <v>Completed</v>
      </c>
      <c r="V261" s="11">
        <f t="shared" si="69"/>
        <v>8</v>
      </c>
      <c r="W261" s="11">
        <f t="shared" si="72"/>
        <v>0.2</v>
      </c>
      <c r="X261" s="11">
        <f t="shared" si="73"/>
        <v>18265.088</v>
      </c>
      <c r="Y261" s="11">
        <f t="shared" si="74"/>
        <v>7827.9480000000003</v>
      </c>
      <c r="Z261" s="11">
        <f t="shared" si="75"/>
        <v>0.42857433810338064</v>
      </c>
      <c r="AA261" s="11" t="str">
        <f t="shared" si="76"/>
        <v>June</v>
      </c>
      <c r="AB261" s="11">
        <f t="shared" si="77"/>
        <v>2024</v>
      </c>
      <c r="AC261" s="11" t="str">
        <f t="shared" si="78"/>
        <v>Clean</v>
      </c>
      <c r="AD261" s="33" t="str">
        <f t="shared" si="70"/>
        <v>ORD-2024-102604546445472CUST-5174Neha GuptaConsumerSouthTamil NaduChennaiTechnologyMachinesPrime Machines 793Standard Class82853.920.218265.0910437.147827.95PaidCompleted8</v>
      </c>
      <c r="AE261" s="56" t="str">
        <f t="shared" si="71"/>
        <v>OK</v>
      </c>
      <c r="AF261" s="33" t="str">
        <f t="shared" si="79"/>
        <v/>
      </c>
      <c r="AG261" s="33" t="str">
        <f t="shared" si="80"/>
        <v/>
      </c>
      <c r="AH261" s="55" t="str">
        <f t="shared" si="81"/>
        <v/>
      </c>
      <c r="AI261" s="53" t="str">
        <f t="shared" si="82"/>
        <v>Match</v>
      </c>
      <c r="AJ261" s="53" t="str">
        <f t="shared" si="83"/>
        <v>Match</v>
      </c>
      <c r="AK261" s="33" t="str">
        <f>PROPER(TRIM(raw_orders!G261))</f>
        <v>South</v>
      </c>
      <c r="AL261" s="33" t="str">
        <f>PROPER(TRIM(raw_orders!M261))</f>
        <v>Standard Class</v>
      </c>
    </row>
    <row r="262" spans="1:38">
      <c r="A262" t="s">
        <v>1356</v>
      </c>
      <c r="B262" s="10">
        <v>45923</v>
      </c>
      <c r="C262" s="10">
        <v>45927</v>
      </c>
      <c r="D262" t="s">
        <v>1359</v>
      </c>
      <c r="E262" s="34" t="str">
        <f>PROPER(TRIM(raw_orders!E262))</f>
        <v>Aditi Sen</v>
      </c>
      <c r="F262" s="34" t="str">
        <f>PROPER(TRIM(raw_orders!F262))</f>
        <v>Corporate</v>
      </c>
      <c r="G262" s="34" t="str">
        <f>PROPER(TRIM(raw_orders!G262))</f>
        <v>East</v>
      </c>
      <c r="H262" s="34" t="str">
        <f>PROPER(TRIM(raw_orders!H262))</f>
        <v>West Bengal</v>
      </c>
      <c r="I262" s="34" t="str">
        <f>PROPER(TRIM(raw_orders!I262))</f>
        <v>Kolkata</v>
      </c>
      <c r="J262" s="34" t="str">
        <f>PROPER(TRIM(raw_orders!J262))</f>
        <v>Office Supplies</v>
      </c>
      <c r="K262" s="34" t="str">
        <f>PROPER(TRIM(raw_orders!K262))</f>
        <v>Binders</v>
      </c>
      <c r="L262" t="s">
        <v>1360</v>
      </c>
      <c r="M262" s="9" t="str">
        <f>PROPER(TRIM(raw_orders!M262))</f>
        <v>Same Day</v>
      </c>
      <c r="N262" s="11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s="9" t="str">
        <f>PROPER(TRIM(raw_orders!T262))</f>
        <v>Failed</v>
      </c>
      <c r="U262" s="9" t="str">
        <f>PROPER(TRIM(raw_orders!U262))</f>
        <v>Returned</v>
      </c>
      <c r="V262" s="11">
        <f t="shared" si="69"/>
        <v>4</v>
      </c>
      <c r="W262" s="11">
        <f t="shared" si="72"/>
        <v>0.25</v>
      </c>
      <c r="X262" s="11">
        <f t="shared" si="73"/>
        <v>15209.880000000001</v>
      </c>
      <c r="Y262" s="11">
        <f t="shared" si="74"/>
        <v>4318.7300000000014</v>
      </c>
      <c r="Z262" s="11">
        <f t="shared" si="75"/>
        <v>0.28394241111698454</v>
      </c>
      <c r="AA262" s="11" t="str">
        <f t="shared" si="76"/>
        <v>September</v>
      </c>
      <c r="AB262" s="11">
        <f t="shared" si="77"/>
        <v>2025</v>
      </c>
      <c r="AC262" s="11" t="str">
        <f t="shared" si="78"/>
        <v>Clean</v>
      </c>
      <c r="AD262" s="33" t="str">
        <f t="shared" si="70"/>
        <v>ORD-2025-102614592345927CUST-3543Aditi SenCorporateEastWest BengalKolkataOffice SuppliesBindersElite Binders 827Same Day72897.120.2515209.8810891.154318.73FailedReturned4</v>
      </c>
      <c r="AE262" s="56" t="str">
        <f t="shared" si="71"/>
        <v>OK</v>
      </c>
      <c r="AF262" s="33" t="str">
        <f t="shared" si="79"/>
        <v/>
      </c>
      <c r="AG262" s="33" t="str">
        <f t="shared" si="80"/>
        <v/>
      </c>
      <c r="AH262" s="55" t="str">
        <f t="shared" si="81"/>
        <v/>
      </c>
      <c r="AI262" s="53" t="str">
        <f t="shared" si="82"/>
        <v>Match</v>
      </c>
      <c r="AJ262" s="53" t="str">
        <f t="shared" si="83"/>
        <v>Match</v>
      </c>
      <c r="AK262" s="33" t="str">
        <f>PROPER(TRIM(raw_orders!G262))</f>
        <v>East</v>
      </c>
      <c r="AL262" s="33" t="str">
        <f>PROPER(TRIM(raw_orders!M262))</f>
        <v>Same Day</v>
      </c>
    </row>
    <row r="263" spans="1:38">
      <c r="A263" t="s">
        <v>1361</v>
      </c>
      <c r="B263" s="10">
        <v>45826</v>
      </c>
      <c r="C263" s="10">
        <v>45832</v>
      </c>
      <c r="D263" t="s">
        <v>1364</v>
      </c>
      <c r="E263" s="34" t="str">
        <f>PROPER(TRIM(raw_orders!E263))</f>
        <v>Sneha Kapoor</v>
      </c>
      <c r="F263" s="34" t="str">
        <f>PROPER(TRIM(raw_orders!F263))</f>
        <v>Corporate</v>
      </c>
      <c r="G263" s="34" t="str">
        <f>PROPER(TRIM(raw_orders!G263))</f>
        <v>North</v>
      </c>
      <c r="H263" s="34" t="str">
        <f>PROPER(TRIM(raw_orders!H263))</f>
        <v>Rajasthan</v>
      </c>
      <c r="I263" s="34" t="str">
        <f>PROPER(TRIM(raw_orders!I263))</f>
        <v>Jaipur</v>
      </c>
      <c r="J263" s="34" t="str">
        <f>PROPER(TRIM(raw_orders!J263))</f>
        <v>Office Supplies</v>
      </c>
      <c r="K263" s="34" t="str">
        <f>PROPER(TRIM(raw_orders!K263))</f>
        <v>Labels</v>
      </c>
      <c r="L263" t="s">
        <v>1365</v>
      </c>
      <c r="M263" s="9" t="str">
        <f>PROPER(TRIM(raw_orders!M263))</f>
        <v>Standard Class</v>
      </c>
      <c r="N263" s="11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s="9" t="str">
        <f>PROPER(TRIM(raw_orders!T263))</f>
        <v>Failed</v>
      </c>
      <c r="U263" s="9" t="str">
        <f>PROPER(TRIM(raw_orders!U263))</f>
        <v>Cancelled</v>
      </c>
      <c r="V263" s="11">
        <f t="shared" si="69"/>
        <v>6</v>
      </c>
      <c r="W263" s="11">
        <f t="shared" si="72"/>
        <v>0.2</v>
      </c>
      <c r="X263" s="11">
        <f t="shared" si="73"/>
        <v>1648.1760000000004</v>
      </c>
      <c r="Y263" s="11">
        <f t="shared" si="74"/>
        <v>660.26600000000042</v>
      </c>
      <c r="Z263" s="11">
        <f t="shared" si="75"/>
        <v>0.40060406170214846</v>
      </c>
      <c r="AA263" s="11" t="str">
        <f t="shared" si="76"/>
        <v>June</v>
      </c>
      <c r="AB263" s="11">
        <f t="shared" si="77"/>
        <v>2025</v>
      </c>
      <c r="AC263" s="11" t="str">
        <f t="shared" si="78"/>
        <v>Clean</v>
      </c>
      <c r="AD263" s="33" t="str">
        <f t="shared" si="70"/>
        <v>ORD-2025-102624582645832CUST-7623Sneha KapoorCorporateNorthRajasthanJaipurOffice SuppliesLabelsPrime Labels 326Standard Class3686.740.21648.18987.91660.27FailedCancelled6</v>
      </c>
      <c r="AE263" s="56" t="str">
        <f t="shared" si="71"/>
        <v>OK</v>
      </c>
      <c r="AF263" s="33" t="str">
        <f t="shared" si="79"/>
        <v/>
      </c>
      <c r="AG263" s="33" t="str">
        <f t="shared" si="80"/>
        <v/>
      </c>
      <c r="AH263" s="55" t="str">
        <f t="shared" si="81"/>
        <v/>
      </c>
      <c r="AI263" s="53" t="str">
        <f t="shared" si="82"/>
        <v>Match</v>
      </c>
      <c r="AJ263" s="53" t="str">
        <f t="shared" si="83"/>
        <v>Match</v>
      </c>
      <c r="AK263" s="33" t="str">
        <f>PROPER(TRIM(raw_orders!G263))</f>
        <v>North</v>
      </c>
      <c r="AL263" s="33" t="str">
        <f>PROPER(TRIM(raw_orders!M263))</f>
        <v>Standard Class</v>
      </c>
    </row>
    <row r="264" spans="1:38">
      <c r="A264" t="s">
        <v>1366</v>
      </c>
      <c r="B264" s="10">
        <v>45803</v>
      </c>
      <c r="C264" s="10">
        <v>45809</v>
      </c>
      <c r="D264" t="s">
        <v>950</v>
      </c>
      <c r="E264" s="34" t="str">
        <f>PROPER(TRIM(raw_orders!E264))</f>
        <v>Arjun Bose</v>
      </c>
      <c r="F264" s="34" t="str">
        <f>PROPER(TRIM(raw_orders!F264))</f>
        <v>Small Business</v>
      </c>
      <c r="G264" s="34" t="str">
        <f>PROPER(TRIM(raw_orders!G264))</f>
        <v>North</v>
      </c>
      <c r="H264" s="34" t="str">
        <f>PROPER(TRIM(raw_orders!H264))</f>
        <v>Delhi</v>
      </c>
      <c r="I264" s="34" t="str">
        <f>PROPER(TRIM(raw_orders!I264))</f>
        <v>New Delhi</v>
      </c>
      <c r="J264" s="34" t="str">
        <f>PROPER(TRIM(raw_orders!J264))</f>
        <v>Technology</v>
      </c>
      <c r="K264" s="34" t="str">
        <f>PROPER(TRIM(raw_orders!K264))</f>
        <v>Phones</v>
      </c>
      <c r="L264" t="s">
        <v>1369</v>
      </c>
      <c r="M264" s="9" t="str">
        <f>PROPER(TRIM(raw_orders!M264))</f>
        <v>Same Day</v>
      </c>
      <c r="N264" s="11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s="9" t="str">
        <f>PROPER(TRIM(raw_orders!T264))</f>
        <v>Pending</v>
      </c>
      <c r="U264" s="9" t="str">
        <f>PROPER(TRIM(raw_orders!U264))</f>
        <v>Returned</v>
      </c>
      <c r="V264" s="11">
        <f t="shared" si="69"/>
        <v>6</v>
      </c>
      <c r="W264" s="11">
        <f t="shared" si="72"/>
        <v>0</v>
      </c>
      <c r="X264" s="11">
        <f t="shared" si="73"/>
        <v>13399.44</v>
      </c>
      <c r="Y264" s="11">
        <f t="shared" si="74"/>
        <v>4818.09</v>
      </c>
      <c r="Z264" s="11">
        <f t="shared" si="75"/>
        <v>0.3595739821962709</v>
      </c>
      <c r="AA264" s="11" t="str">
        <f t="shared" si="76"/>
        <v>May</v>
      </c>
      <c r="AB264" s="11">
        <f t="shared" si="77"/>
        <v>2025</v>
      </c>
      <c r="AC264" s="11" t="str">
        <f t="shared" si="78"/>
        <v>Clean</v>
      </c>
      <c r="AD264" s="33" t="str">
        <f t="shared" si="70"/>
        <v>ORD-2025-102634580345809CUST-6153Arjun BoseSmall BusinessNorthDelhiNew DelhiTechnologyPhonesEco Phones 245Same Day43349.86013399.448581.354818.09PendingReturned6</v>
      </c>
      <c r="AE264" s="56" t="str">
        <f t="shared" si="71"/>
        <v>OK</v>
      </c>
      <c r="AF264" s="33" t="str">
        <f t="shared" si="79"/>
        <v/>
      </c>
      <c r="AG264" s="33" t="str">
        <f t="shared" si="80"/>
        <v/>
      </c>
      <c r="AH264" s="55" t="str">
        <f t="shared" si="81"/>
        <v/>
      </c>
      <c r="AI264" s="53" t="str">
        <f t="shared" si="82"/>
        <v>Match</v>
      </c>
      <c r="AJ264" s="53" t="str">
        <f t="shared" si="83"/>
        <v>Match</v>
      </c>
      <c r="AK264" s="33" t="str">
        <f>PROPER(TRIM(raw_orders!G264))</f>
        <v>North</v>
      </c>
      <c r="AL264" s="33" t="str">
        <f>PROPER(TRIM(raw_orders!M264))</f>
        <v>Same Day</v>
      </c>
    </row>
    <row r="265" spans="1:38">
      <c r="A265" t="s">
        <v>1370</v>
      </c>
      <c r="B265" s="10">
        <v>45875</v>
      </c>
      <c r="C265" s="10">
        <v>45938</v>
      </c>
      <c r="D265" t="s">
        <v>1372</v>
      </c>
      <c r="E265" s="34" t="str">
        <f>PROPER(TRIM(raw_orders!E265))</f>
        <v>Rohan Mehta</v>
      </c>
      <c r="F265" s="34" t="str">
        <f>PROPER(TRIM(raw_orders!F265))</f>
        <v>Small Business</v>
      </c>
      <c r="G265" s="34" t="str">
        <f>PROPER(TRIM(raw_orders!G265))</f>
        <v>North</v>
      </c>
      <c r="H265" s="34" t="str">
        <f>PROPER(TRIM(raw_orders!H265))</f>
        <v>Delhi</v>
      </c>
      <c r="I265" s="34" t="str">
        <f>PROPER(TRIM(raw_orders!I265))</f>
        <v>New Delhi</v>
      </c>
      <c r="J265" s="34" t="str">
        <f>PROPER(TRIM(raw_orders!J265))</f>
        <v>Office Supplies</v>
      </c>
      <c r="K265" s="34" t="str">
        <f>PROPER(TRIM(raw_orders!K265))</f>
        <v>Binders</v>
      </c>
      <c r="L265" t="s">
        <v>1373</v>
      </c>
      <c r="M265" s="9" t="str">
        <f>PROPER(TRIM(raw_orders!M265))</f>
        <v>Second Class</v>
      </c>
      <c r="N265" s="11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s="9" t="str">
        <f>PROPER(TRIM(raw_orders!T265))</f>
        <v>Pending</v>
      </c>
      <c r="U265" s="9" t="str">
        <f>PROPER(TRIM(raw_orders!U265))</f>
        <v>Returned</v>
      </c>
      <c r="V265" s="11">
        <f t="shared" si="69"/>
        <v>63</v>
      </c>
      <c r="W265" s="11">
        <f t="shared" si="72"/>
        <v>0.1</v>
      </c>
      <c r="X265" s="11">
        <f t="shared" si="73"/>
        <v>32743.844999999998</v>
      </c>
      <c r="Y265" s="11">
        <f t="shared" si="74"/>
        <v>10291.794999999998</v>
      </c>
      <c r="Z265" s="11">
        <f t="shared" si="75"/>
        <v>0.314312353970647</v>
      </c>
      <c r="AA265" s="11" t="str">
        <f t="shared" si="76"/>
        <v>August</v>
      </c>
      <c r="AB265" s="11">
        <f t="shared" si="77"/>
        <v>2025</v>
      </c>
      <c r="AC265" s="11" t="str">
        <f t="shared" si="78"/>
        <v>Clean</v>
      </c>
      <c r="AD265" s="33" t="str">
        <f t="shared" si="70"/>
        <v>ORD-2025-102644587545938CUST-8265Rohan MehtaSmall BusinessNorthDelhiNew DelhiOffice SuppliesBindersSmart Binders 905Second Class94042.450.132743.8422452.0510291.79PendingReturned63</v>
      </c>
      <c r="AE265" s="56" t="str">
        <f t="shared" si="71"/>
        <v>OK</v>
      </c>
      <c r="AF265" s="33" t="str">
        <f t="shared" si="79"/>
        <v/>
      </c>
      <c r="AG265" s="33" t="str">
        <f t="shared" si="80"/>
        <v/>
      </c>
      <c r="AH265" s="55" t="str">
        <f t="shared" si="81"/>
        <v/>
      </c>
      <c r="AI265" s="53" t="str">
        <f t="shared" si="82"/>
        <v>Mismatch</v>
      </c>
      <c r="AJ265" s="53" t="str">
        <f t="shared" si="83"/>
        <v>Mismatch</v>
      </c>
      <c r="AK265" s="33" t="str">
        <f>PROPER(TRIM(raw_orders!G265))</f>
        <v>North</v>
      </c>
      <c r="AL265" s="33" t="str">
        <f>PROPER(TRIM(raw_orders!M265))</f>
        <v>Second Class</v>
      </c>
    </row>
    <row r="266" spans="1:38">
      <c r="A266" t="s">
        <v>1374</v>
      </c>
      <c r="B266" s="10">
        <v>45428</v>
      </c>
      <c r="C266" s="10">
        <v>45433</v>
      </c>
      <c r="D266" t="s">
        <v>1377</v>
      </c>
      <c r="E266" s="34" t="str">
        <f>PROPER(TRIM(raw_orders!E266))</f>
        <v>Diya Patel</v>
      </c>
      <c r="F266" s="34" t="str">
        <f>PROPER(TRIM(raw_orders!F266))</f>
        <v>Small Business</v>
      </c>
      <c r="G266" s="34" t="str">
        <f>PROPER(TRIM(raw_orders!G266))</f>
        <v>East</v>
      </c>
      <c r="H266" s="34" t="str">
        <f>PROPER(TRIM(raw_orders!H266))</f>
        <v>Bihar</v>
      </c>
      <c r="I266" s="34" t="str">
        <f>PROPER(TRIM(raw_orders!I266))</f>
        <v>Patna</v>
      </c>
      <c r="J266" s="34" t="str">
        <f>PROPER(TRIM(raw_orders!J266))</f>
        <v>Technology</v>
      </c>
      <c r="K266" s="34" t="str">
        <f>PROPER(TRIM(raw_orders!K266))</f>
        <v>Copiers</v>
      </c>
      <c r="L266" t="s">
        <v>1378</v>
      </c>
      <c r="M266" s="9" t="str">
        <f>PROPER(TRIM(raw_orders!M266))</f>
        <v>Standard Class</v>
      </c>
      <c r="N266" s="11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s="9" t="str">
        <f>PROPER(TRIM(raw_orders!T266))</f>
        <v>Paid</v>
      </c>
      <c r="U266" s="9" t="str">
        <f>PROPER(TRIM(raw_orders!U266))</f>
        <v>Completed</v>
      </c>
      <c r="V266" s="11">
        <f t="shared" si="69"/>
        <v>5</v>
      </c>
      <c r="W266" s="11">
        <f t="shared" si="72"/>
        <v>0</v>
      </c>
      <c r="X266" s="11">
        <f t="shared" si="73"/>
        <v>6012.28</v>
      </c>
      <c r="Y266" s="11">
        <f t="shared" si="74"/>
        <v>2084.64</v>
      </c>
      <c r="Z266" s="11">
        <f t="shared" si="75"/>
        <v>0.34673035853286938</v>
      </c>
      <c r="AA266" s="11" t="str">
        <f t="shared" si="76"/>
        <v>May</v>
      </c>
      <c r="AB266" s="11">
        <f t="shared" si="77"/>
        <v>2024</v>
      </c>
      <c r="AC266" s="11" t="str">
        <f t="shared" si="78"/>
        <v>Clean</v>
      </c>
      <c r="AD266" s="33" t="str">
        <f t="shared" si="70"/>
        <v>ORD-2024-102654542845433CUST-4750Diya PatelSmall BusinessEastBiharPatnaTechnologyCopiersPro Copiers 599Standard Class41503.0706012.283927.642084.64PaidCompleted5</v>
      </c>
      <c r="AE266" s="56" t="str">
        <f t="shared" si="71"/>
        <v>OK</v>
      </c>
      <c r="AF266" s="33" t="str">
        <f t="shared" si="79"/>
        <v/>
      </c>
      <c r="AG266" s="33" t="str">
        <f t="shared" si="80"/>
        <v/>
      </c>
      <c r="AH266" s="55" t="str">
        <f t="shared" si="81"/>
        <v/>
      </c>
      <c r="AI266" s="53" t="str">
        <f t="shared" si="82"/>
        <v>Match</v>
      </c>
      <c r="AJ266" s="53" t="str">
        <f t="shared" si="83"/>
        <v>Match</v>
      </c>
      <c r="AK266" s="33" t="str">
        <f>PROPER(TRIM(raw_orders!G266))</f>
        <v>East</v>
      </c>
      <c r="AL266" s="33" t="str">
        <f>PROPER(TRIM(raw_orders!M266))</f>
        <v>Standard Class</v>
      </c>
    </row>
    <row r="267" spans="1:38">
      <c r="A267" t="s">
        <v>1379</v>
      </c>
      <c r="B267" s="10">
        <v>45610</v>
      </c>
      <c r="C267" s="10">
        <v>45618</v>
      </c>
      <c r="D267" t="s">
        <v>1381</v>
      </c>
      <c r="E267" s="34" t="str">
        <f>PROPER(TRIM(raw_orders!E267))</f>
        <v>Priya Menon</v>
      </c>
      <c r="F267" s="34" t="str">
        <f>PROPER(TRIM(raw_orders!F267))</f>
        <v>Corporate</v>
      </c>
      <c r="G267" s="34" t="str">
        <f>PROPER(TRIM(raw_orders!G267))</f>
        <v>East</v>
      </c>
      <c r="H267" s="34" t="str">
        <f>PROPER(TRIM(raw_orders!H267))</f>
        <v>Bihar</v>
      </c>
      <c r="I267" s="34" t="str">
        <f>PROPER(TRIM(raw_orders!I267))</f>
        <v>Patna</v>
      </c>
      <c r="J267" s="34" t="str">
        <f>PROPER(TRIM(raw_orders!J267))</f>
        <v>Furniture</v>
      </c>
      <c r="K267" s="34" t="str">
        <f>PROPER(TRIM(raw_orders!K267))</f>
        <v>Bookcases</v>
      </c>
      <c r="L267" t="s">
        <v>1382</v>
      </c>
      <c r="M267" s="9" t="str">
        <f>PROPER(TRIM(raw_orders!M267))</f>
        <v>Same Day</v>
      </c>
      <c r="N267" s="11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s="9" t="str">
        <f>PROPER(TRIM(raw_orders!T267))</f>
        <v>Refunded</v>
      </c>
      <c r="U267" s="9" t="str">
        <f>PROPER(TRIM(raw_orders!U267))</f>
        <v>Cancelled</v>
      </c>
      <c r="V267" s="11">
        <f t="shared" si="69"/>
        <v>8</v>
      </c>
      <c r="W267" s="11">
        <f t="shared" si="72"/>
        <v>0.15</v>
      </c>
      <c r="X267" s="11">
        <f t="shared" si="73"/>
        <v>495.0145</v>
      </c>
      <c r="Y267" s="11">
        <f t="shared" si="74"/>
        <v>209.8845</v>
      </c>
      <c r="Z267" s="11">
        <f t="shared" si="75"/>
        <v>0.42399667080459258</v>
      </c>
      <c r="AA267" s="11" t="str">
        <f t="shared" si="76"/>
        <v>November</v>
      </c>
      <c r="AB267" s="11">
        <f t="shared" si="77"/>
        <v>2024</v>
      </c>
      <c r="AC267" s="11" t="str">
        <f t="shared" si="78"/>
        <v>Clean</v>
      </c>
      <c r="AD267" s="33" t="str">
        <f t="shared" si="70"/>
        <v>ORD-2024-102664561045618CUST-3974Priya MenonCorporateEastBiharPatnaFurnitureBookcasesBasic Bookcases 570Same Day1582.370.15495.01285.13209.88RefundedCancelled8</v>
      </c>
      <c r="AE267" s="56" t="str">
        <f t="shared" si="71"/>
        <v>OK</v>
      </c>
      <c r="AF267" s="33" t="str">
        <f t="shared" si="79"/>
        <v/>
      </c>
      <c r="AG267" s="33" t="str">
        <f t="shared" si="80"/>
        <v/>
      </c>
      <c r="AH267" s="55" t="str">
        <f t="shared" si="81"/>
        <v/>
      </c>
      <c r="AI267" s="53" t="str">
        <f t="shared" si="82"/>
        <v>Match</v>
      </c>
      <c r="AJ267" s="53" t="str">
        <f t="shared" si="83"/>
        <v>Match</v>
      </c>
      <c r="AK267" s="33" t="str">
        <f>PROPER(TRIM(raw_orders!G267))</f>
        <v>East</v>
      </c>
      <c r="AL267" s="33" t="str">
        <f>PROPER(TRIM(raw_orders!M267))</f>
        <v>Same Day</v>
      </c>
    </row>
    <row r="268" spans="1:38">
      <c r="A268" t="s">
        <v>1383</v>
      </c>
      <c r="B268" s="10">
        <v>45780</v>
      </c>
      <c r="C268" s="10">
        <v>45787</v>
      </c>
      <c r="D268" t="s">
        <v>1386</v>
      </c>
      <c r="E268" s="34" t="str">
        <f>PROPER(TRIM(raw_orders!E268))</f>
        <v>Neha Gupta</v>
      </c>
      <c r="F268" s="34" t="str">
        <f>PROPER(TRIM(raw_orders!F268))</f>
        <v>Home Office</v>
      </c>
      <c r="G268" s="34" t="str">
        <f>PROPER(TRIM(raw_orders!G268))</f>
        <v>West</v>
      </c>
      <c r="H268" s="34" t="str">
        <f>PROPER(TRIM(raw_orders!H268))</f>
        <v>Maharashtra</v>
      </c>
      <c r="I268" s="34" t="str">
        <f>PROPER(TRIM(raw_orders!I268))</f>
        <v>Mumbai</v>
      </c>
      <c r="J268" s="34" t="str">
        <f>PROPER(TRIM(raw_orders!J268))</f>
        <v>Office Supplies</v>
      </c>
      <c r="K268" s="34" t="str">
        <f>PROPER(TRIM(raw_orders!K268))</f>
        <v>Storage</v>
      </c>
      <c r="L268" t="s">
        <v>1387</v>
      </c>
      <c r="M268" s="9" t="str">
        <f>PROPER(TRIM(raw_orders!M268))</f>
        <v>Second Class</v>
      </c>
      <c r="N268" s="11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s="9" t="str">
        <f>PROPER(TRIM(raw_orders!T268))</f>
        <v>Paid</v>
      </c>
      <c r="U268" s="9" t="str">
        <f>PROPER(TRIM(raw_orders!U268))</f>
        <v>Completed</v>
      </c>
      <c r="V268" s="11">
        <f t="shared" si="69"/>
        <v>7</v>
      </c>
      <c r="W268" s="11">
        <f t="shared" si="72"/>
        <v>0</v>
      </c>
      <c r="X268" s="11">
        <f t="shared" si="73"/>
        <v>13017.72</v>
      </c>
      <c r="Y268" s="11">
        <f t="shared" si="74"/>
        <v>2847.1499999999996</v>
      </c>
      <c r="Z268" s="11">
        <f t="shared" si="75"/>
        <v>0.21871341525244051</v>
      </c>
      <c r="AA268" s="11" t="str">
        <f t="shared" si="76"/>
        <v>May</v>
      </c>
      <c r="AB268" s="11">
        <f t="shared" si="77"/>
        <v>2025</v>
      </c>
      <c r="AC268" s="11" t="str">
        <f t="shared" si="78"/>
        <v>Clean</v>
      </c>
      <c r="AD268" s="33" t="str">
        <f t="shared" si="70"/>
        <v>ORD-2025-102674578045787CUST-7114Neha GuptaHome OfficeWestMaharashtraMumbaiOffice SuppliesStorageClassic Storage 926Second Class34339.24013017.7210170.572847.15PaidCompleted7</v>
      </c>
      <c r="AE268" s="56" t="str">
        <f t="shared" si="71"/>
        <v>OK</v>
      </c>
      <c r="AF268" s="33" t="str">
        <f t="shared" si="79"/>
        <v/>
      </c>
      <c r="AG268" s="33" t="str">
        <f t="shared" si="80"/>
        <v/>
      </c>
      <c r="AH268" s="55" t="str">
        <f t="shared" si="81"/>
        <v/>
      </c>
      <c r="AI268" s="53" t="str">
        <f t="shared" si="82"/>
        <v>Match</v>
      </c>
      <c r="AJ268" s="53" t="str">
        <f t="shared" si="83"/>
        <v>Match</v>
      </c>
      <c r="AK268" s="33" t="str">
        <f>PROPER(TRIM(raw_orders!G268))</f>
        <v>West</v>
      </c>
      <c r="AL268" s="33" t="str">
        <f>PROPER(TRIM(raw_orders!M268))</f>
        <v>Second Class</v>
      </c>
    </row>
    <row r="269" spans="1:38" ht="41.4">
      <c r="A269" t="s">
        <v>1388</v>
      </c>
      <c r="B269" s="10">
        <v>45805</v>
      </c>
      <c r="C269" s="10">
        <v>45753</v>
      </c>
      <c r="D269" t="s">
        <v>1390</v>
      </c>
      <c r="E269" s="34" t="str">
        <f>PROPER(TRIM(raw_orders!E269))</f>
        <v>Diya Patel</v>
      </c>
      <c r="F269" s="34" t="str">
        <f>PROPER(TRIM(raw_orders!F269))</f>
        <v>Corporate</v>
      </c>
      <c r="G269" s="34" t="str">
        <f>PROPER(TRIM(raw_orders!G269))</f>
        <v>East</v>
      </c>
      <c r="H269" s="34" t="str">
        <f>PROPER(TRIM(raw_orders!H269))</f>
        <v>Jharkhand</v>
      </c>
      <c r="I269" s="34" t="str">
        <f>PROPER(TRIM(raw_orders!I269))</f>
        <v>Ranchi</v>
      </c>
      <c r="J269" s="34" t="str">
        <f>PROPER(TRIM(raw_orders!J269))</f>
        <v>Furniture</v>
      </c>
      <c r="K269" s="34" t="str">
        <f>PROPER(TRIM(raw_orders!K269))</f>
        <v>Furnishings</v>
      </c>
      <c r="L269" t="s">
        <v>1391</v>
      </c>
      <c r="M269" s="9" t="str">
        <f>PROPER(TRIM(raw_orders!M269))</f>
        <v>First Class</v>
      </c>
      <c r="N269" s="11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s="9" t="str">
        <f>PROPER(TRIM(raw_orders!T269))</f>
        <v>Paid</v>
      </c>
      <c r="U269" s="9" t="str">
        <f>PROPER(TRIM(raw_orders!U269))</f>
        <v>Completed</v>
      </c>
      <c r="V269" s="11">
        <f t="shared" si="69"/>
        <v>-52</v>
      </c>
      <c r="W269" s="11">
        <f t="shared" si="72"/>
        <v>0.25</v>
      </c>
      <c r="X269" s="11">
        <f t="shared" si="73"/>
        <v>785.40000000000009</v>
      </c>
      <c r="Y269" s="11">
        <f t="shared" si="74"/>
        <v>228.18000000000006</v>
      </c>
      <c r="Z269" s="11">
        <f t="shared" si="75"/>
        <v>0.29052711993888469</v>
      </c>
      <c r="AA269" s="11" t="str">
        <f t="shared" si="76"/>
        <v>May</v>
      </c>
      <c r="AB269" s="11">
        <f t="shared" si="77"/>
        <v>2025</v>
      </c>
      <c r="AC269" s="11" t="str">
        <f t="shared" si="78"/>
        <v>Invalid</v>
      </c>
      <c r="AD269" s="33" t="str">
        <f t="shared" si="70"/>
        <v>ORD-2025-102684580545753CUST-4431Diya PatelCorporateEastJharkhandRanchiFurnitureFurnishingsBasic Furnishings 372First Class4261.80.25785.4557.22228.18PaidCompleted-52</v>
      </c>
      <c r="AE269" s="56" t="str">
        <f t="shared" si="71"/>
        <v>OK</v>
      </c>
      <c r="AF269" s="33" t="str">
        <f t="shared" si="79"/>
        <v/>
      </c>
      <c r="AG269" s="33" t="str">
        <f t="shared" si="80"/>
        <v/>
      </c>
      <c r="AH269" s="55" t="str">
        <f t="shared" ref="AH269:AH270" si="84">IF(V269&lt;0,"Invalid Shipping Record","")</f>
        <v>Invalid Shipping Record</v>
      </c>
      <c r="AI269" s="53" t="str">
        <f t="shared" si="82"/>
        <v>Match</v>
      </c>
      <c r="AJ269" s="53" t="str">
        <f t="shared" si="83"/>
        <v>Match</v>
      </c>
      <c r="AK269" s="33" t="str">
        <f>PROPER(TRIM(raw_orders!G269))</f>
        <v>East</v>
      </c>
      <c r="AL269" s="33" t="str">
        <f>PROPER(TRIM(raw_orders!M269))</f>
        <v>First Class</v>
      </c>
    </row>
    <row r="270" spans="1:38">
      <c r="A270" t="s">
        <v>1392</v>
      </c>
      <c r="B270" s="10">
        <v>45886</v>
      </c>
      <c r="C270" s="10">
        <v>45886</v>
      </c>
      <c r="D270" t="s">
        <v>1394</v>
      </c>
      <c r="E270" s="34" t="str">
        <f>PROPER(TRIM(raw_orders!E270))</f>
        <v>Aarav Sharma</v>
      </c>
      <c r="F270" s="34" t="str">
        <f>PROPER(TRIM(raw_orders!F270))</f>
        <v>Home Office</v>
      </c>
      <c r="G270" s="34" t="str">
        <f>PROPER(TRIM(raw_orders!G270))</f>
        <v>North</v>
      </c>
      <c r="H270" s="34" t="str">
        <f>PROPER(TRIM(raw_orders!H270))</f>
        <v>Punjab</v>
      </c>
      <c r="I270" s="34" t="str">
        <f>PROPER(TRIM(raw_orders!I270))</f>
        <v>Ludhiana</v>
      </c>
      <c r="J270" s="34" t="str">
        <f>PROPER(TRIM(raw_orders!J270))</f>
        <v>Technology</v>
      </c>
      <c r="K270" s="34" t="str">
        <f>PROPER(TRIM(raw_orders!K270))</f>
        <v>Accessories</v>
      </c>
      <c r="L270" t="s">
        <v>1395</v>
      </c>
      <c r="M270" s="9" t="str">
        <f>PROPER(TRIM(raw_orders!M270))</f>
        <v>First Class</v>
      </c>
      <c r="N270" s="11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s="9" t="str">
        <f>PROPER(TRIM(raw_orders!T270))</f>
        <v>Paid</v>
      </c>
      <c r="U270" s="9" t="str">
        <f>PROPER(TRIM(raw_orders!U270))</f>
        <v>Completed</v>
      </c>
      <c r="V270" s="11">
        <f t="shared" si="69"/>
        <v>0</v>
      </c>
      <c r="W270" s="11">
        <f t="shared" si="72"/>
        <v>0.25</v>
      </c>
      <c r="X270" s="11">
        <f t="shared" si="73"/>
        <v>3319.05</v>
      </c>
      <c r="Y270" s="11">
        <f t="shared" si="74"/>
        <v>1194.4500000000003</v>
      </c>
      <c r="Z270" s="11">
        <f t="shared" si="75"/>
        <v>0.35987707325891449</v>
      </c>
      <c r="AA270" s="11" t="str">
        <f t="shared" si="76"/>
        <v>August</v>
      </c>
      <c r="AB270" s="11">
        <f t="shared" si="77"/>
        <v>2025</v>
      </c>
      <c r="AC270" s="11" t="str">
        <f t="shared" si="78"/>
        <v>Clean</v>
      </c>
      <c r="AD270" s="33" t="str">
        <f t="shared" si="70"/>
        <v>ORD-2025-102694588645886CUST-1488Aarav SharmaHome OfficeNorthPunjabLudhianaTechnologyAccessoriesPrime Accessories 367First Class7632.20.253319.052124.61194.45PaidCompleted0</v>
      </c>
      <c r="AE270" s="56" t="str">
        <f t="shared" si="71"/>
        <v>OK</v>
      </c>
      <c r="AF270" s="33" t="str">
        <f t="shared" si="79"/>
        <v/>
      </c>
      <c r="AG270" s="33" t="str">
        <f t="shared" si="80"/>
        <v/>
      </c>
      <c r="AH270" s="55" t="str">
        <f t="shared" si="84"/>
        <v/>
      </c>
      <c r="AI270" s="53" t="str">
        <f t="shared" si="82"/>
        <v>Match</v>
      </c>
      <c r="AJ270" s="53" t="str">
        <f t="shared" si="83"/>
        <v>Match</v>
      </c>
      <c r="AK270" s="33" t="str">
        <f>PROPER(TRIM(raw_orders!G270))</f>
        <v>North</v>
      </c>
      <c r="AL270" s="33" t="str">
        <f>PROPER(TRIM(raw_orders!M270))</f>
        <v>First Class</v>
      </c>
    </row>
    <row r="271" spans="1:38">
      <c r="A271" t="s">
        <v>1396</v>
      </c>
      <c r="B271" s="10">
        <v>45698</v>
      </c>
      <c r="C271" s="10">
        <v>45700</v>
      </c>
      <c r="D271" t="s">
        <v>1398</v>
      </c>
      <c r="E271" s="34" t="str">
        <f>PROPER(TRIM(raw_orders!E271))</f>
        <v>Rahul Verma</v>
      </c>
      <c r="F271" s="34" t="str">
        <f>PROPER(TRIM(raw_orders!F271))</f>
        <v>Small Business</v>
      </c>
      <c r="G271" s="34" t="str">
        <f>PROPER(TRIM(raw_orders!G271))</f>
        <v>West</v>
      </c>
      <c r="H271" s="34" t="str">
        <f>PROPER(TRIM(raw_orders!H271))</f>
        <v>Rajasthan</v>
      </c>
      <c r="I271" s="34" t="str">
        <f>PROPER(TRIM(raw_orders!I271))</f>
        <v>Udaipur</v>
      </c>
      <c r="J271" s="34" t="str">
        <f>PROPER(TRIM(raw_orders!J271))</f>
        <v>Furniture</v>
      </c>
      <c r="K271" s="34" t="str">
        <f>PROPER(TRIM(raw_orders!K271))</f>
        <v>Tables</v>
      </c>
      <c r="L271" t="s">
        <v>1399</v>
      </c>
      <c r="M271" s="9" t="str">
        <f>PROPER(TRIM(raw_orders!M271))</f>
        <v>Same Day</v>
      </c>
      <c r="N271" s="1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s="9" t="str">
        <f>PROPER(TRIM(raw_orders!T271))</f>
        <v>Paid</v>
      </c>
      <c r="U271" s="9" t="str">
        <f>PROPER(TRIM(raw_orders!U271))</f>
        <v>Completed</v>
      </c>
      <c r="V271" s="11">
        <f t="shared" si="69"/>
        <v>2</v>
      </c>
      <c r="W271" s="11">
        <f t="shared" si="72"/>
        <v>0</v>
      </c>
      <c r="X271" s="11">
        <f t="shared" si="73"/>
        <v>1925.86</v>
      </c>
      <c r="Y271" s="11">
        <f t="shared" si="74"/>
        <v>603.9699999999998</v>
      </c>
      <c r="Z271" s="11">
        <f t="shared" si="75"/>
        <v>0.31361054282242729</v>
      </c>
      <c r="AA271" s="11" t="str">
        <f t="shared" si="76"/>
        <v>February</v>
      </c>
      <c r="AB271" s="11">
        <f t="shared" si="77"/>
        <v>2025</v>
      </c>
      <c r="AC271" s="11" t="str">
        <f t="shared" si="78"/>
        <v>Clean</v>
      </c>
      <c r="AD271" s="33" t="str">
        <f t="shared" si="70"/>
        <v>ORD-2025-102704569845700CUST-1586Rahul VermaSmall BusinessWestRajasthanUdaipurFurnitureTablesMax Tables 526Same Day11925.8601925.861321.89603.97PaidCompleted2</v>
      </c>
      <c r="AE271" s="56" t="str">
        <f t="shared" si="71"/>
        <v>OK</v>
      </c>
      <c r="AF271" s="33" t="str">
        <f t="shared" si="79"/>
        <v/>
      </c>
      <c r="AG271" s="33" t="str">
        <f t="shared" si="80"/>
        <v/>
      </c>
      <c r="AH271" s="55" t="str">
        <f t="shared" si="81"/>
        <v/>
      </c>
      <c r="AI271" s="53" t="str">
        <f t="shared" si="82"/>
        <v>Match</v>
      </c>
      <c r="AJ271" s="53" t="str">
        <f t="shared" si="83"/>
        <v>Match</v>
      </c>
      <c r="AK271" s="33" t="str">
        <f>PROPER(TRIM(raw_orders!G271))</f>
        <v>West</v>
      </c>
      <c r="AL271" s="33" t="str">
        <f>PROPER(TRIM(raw_orders!M271))</f>
        <v>Same Day</v>
      </c>
    </row>
    <row r="272" spans="1:38">
      <c r="A272" t="s">
        <v>1400</v>
      </c>
      <c r="B272" s="10">
        <v>45303</v>
      </c>
      <c r="C272" s="10">
        <v>45304</v>
      </c>
      <c r="D272" t="s">
        <v>1401</v>
      </c>
      <c r="E272" s="34" t="str">
        <f>PROPER(TRIM(raw_orders!E272))</f>
        <v>Aditi Sen</v>
      </c>
      <c r="F272" s="34" t="str">
        <f>PROPER(TRIM(raw_orders!F272))</f>
        <v>Corporate</v>
      </c>
      <c r="G272" s="34" t="str">
        <f>PROPER(TRIM(raw_orders!G272))</f>
        <v>North</v>
      </c>
      <c r="H272" s="34" t="str">
        <f>PROPER(TRIM(raw_orders!H272))</f>
        <v>Uttar Pradesh</v>
      </c>
      <c r="I272" s="34" t="str">
        <f>PROPER(TRIM(raw_orders!I272))</f>
        <v>Noida</v>
      </c>
      <c r="J272" s="34" t="str">
        <f>PROPER(TRIM(raw_orders!J272))</f>
        <v>Technology</v>
      </c>
      <c r="K272" s="34" t="str">
        <f>PROPER(TRIM(raw_orders!K272))</f>
        <v>Machines</v>
      </c>
      <c r="L272" t="s">
        <v>1402</v>
      </c>
      <c r="M272" s="9" t="str">
        <f>PROPER(TRIM(raw_orders!M272))</f>
        <v>Same Day</v>
      </c>
      <c r="N272" s="11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s="9" t="str">
        <f>PROPER(TRIM(raw_orders!T272))</f>
        <v>Paid</v>
      </c>
      <c r="U272" s="9" t="str">
        <f>PROPER(TRIM(raw_orders!U272))</f>
        <v>Completed</v>
      </c>
      <c r="V272" s="11">
        <f t="shared" si="69"/>
        <v>1</v>
      </c>
      <c r="W272" s="11">
        <f t="shared" si="72"/>
        <v>0</v>
      </c>
      <c r="X272" s="11">
        <f t="shared" si="73"/>
        <v>2482.3200000000002</v>
      </c>
      <c r="Y272" s="11">
        <f t="shared" si="74"/>
        <v>962.11000000000013</v>
      </c>
      <c r="Z272" s="11">
        <f t="shared" si="75"/>
        <v>0.38758500112797706</v>
      </c>
      <c r="AA272" s="11" t="str">
        <f t="shared" si="76"/>
        <v>January</v>
      </c>
      <c r="AB272" s="11">
        <f t="shared" si="77"/>
        <v>2024</v>
      </c>
      <c r="AC272" s="11" t="str">
        <f t="shared" si="78"/>
        <v>Clean</v>
      </c>
      <c r="AD272" s="33" t="str">
        <f t="shared" si="70"/>
        <v>ORD-2024-102714530345304CUST-2487Aditi SenCorporateNorthUttar PradeshNoidaTechnologyMachinesPrime Machines 794Same Day3827.4402482.321520.21962.11PaidCompleted1</v>
      </c>
      <c r="AE272" s="56" t="str">
        <f t="shared" si="71"/>
        <v>OK</v>
      </c>
      <c r="AF272" s="33" t="str">
        <f t="shared" si="79"/>
        <v/>
      </c>
      <c r="AG272" s="33" t="str">
        <f t="shared" si="80"/>
        <v/>
      </c>
      <c r="AH272" s="55" t="str">
        <f t="shared" si="81"/>
        <v/>
      </c>
      <c r="AI272" s="53" t="str">
        <f t="shared" si="82"/>
        <v>Match</v>
      </c>
      <c r="AJ272" s="53" t="str">
        <f t="shared" si="83"/>
        <v>Match</v>
      </c>
      <c r="AK272" s="33" t="str">
        <f>PROPER(TRIM(raw_orders!G272))</f>
        <v>North</v>
      </c>
      <c r="AL272" s="33" t="str">
        <f>PROPER(TRIM(raw_orders!M272))</f>
        <v>Same Day</v>
      </c>
    </row>
    <row r="273" spans="1:38">
      <c r="A273" t="s">
        <v>1403</v>
      </c>
      <c r="B273" s="10">
        <v>45647</v>
      </c>
      <c r="C273" s="10">
        <v>45651</v>
      </c>
      <c r="D273" t="s">
        <v>1406</v>
      </c>
      <c r="E273" s="34" t="str">
        <f>PROPER(TRIM(raw_orders!E273))</f>
        <v>Aditi Sen</v>
      </c>
      <c r="F273" s="34" t="str">
        <f>PROPER(TRIM(raw_orders!F273))</f>
        <v>Consumer</v>
      </c>
      <c r="G273" s="34" t="str">
        <f>PROPER(TRIM(raw_orders!G273))</f>
        <v>South</v>
      </c>
      <c r="H273" s="34" t="str">
        <f>PROPER(TRIM(raw_orders!H273))</f>
        <v>Telangana</v>
      </c>
      <c r="I273" s="34" t="str">
        <f>PROPER(TRIM(raw_orders!I273))</f>
        <v>Hyderabad</v>
      </c>
      <c r="J273" s="34" t="str">
        <f>PROPER(TRIM(raw_orders!J273))</f>
        <v>Office Supplies</v>
      </c>
      <c r="K273" s="34" t="str">
        <f>PROPER(TRIM(raw_orders!K273))</f>
        <v>Binders</v>
      </c>
      <c r="L273" t="s">
        <v>1407</v>
      </c>
      <c r="M273" s="9" t="str">
        <f>PROPER(TRIM(raw_orders!M273))</f>
        <v>Standard Class</v>
      </c>
      <c r="N273" s="11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s="9" t="str">
        <f>PROPER(TRIM(raw_orders!T273))</f>
        <v>Failed</v>
      </c>
      <c r="U273" s="9" t="str">
        <f>PROPER(TRIM(raw_orders!U273))</f>
        <v>Cancelled</v>
      </c>
      <c r="V273" s="11">
        <f t="shared" si="69"/>
        <v>4</v>
      </c>
      <c r="W273" s="11">
        <f t="shared" si="72"/>
        <v>0</v>
      </c>
      <c r="X273" s="11">
        <f t="shared" si="73"/>
        <v>11674.25</v>
      </c>
      <c r="Y273" s="11">
        <f t="shared" si="74"/>
        <v>2053.0599999999995</v>
      </c>
      <c r="Z273" s="11">
        <f t="shared" si="75"/>
        <v>0.17586226095894808</v>
      </c>
      <c r="AA273" s="11" t="str">
        <f t="shared" si="76"/>
        <v>December</v>
      </c>
      <c r="AB273" s="11">
        <f t="shared" si="77"/>
        <v>2024</v>
      </c>
      <c r="AC273" s="11" t="str">
        <f t="shared" si="78"/>
        <v>Clean</v>
      </c>
      <c r="AD273" s="33" t="str">
        <f t="shared" si="70"/>
        <v>ORD-2024-102724564745651CUST-8009Aditi SenConsumerSouthTelanganaHyderabadOffice SuppliesBindersMax Binders 927Standard Class71667.75011674.259621.192053.06FailedCancelled4</v>
      </c>
      <c r="AE273" s="56" t="str">
        <f t="shared" si="71"/>
        <v>OK</v>
      </c>
      <c r="AF273" s="33" t="str">
        <f t="shared" si="79"/>
        <v/>
      </c>
      <c r="AG273" s="33" t="str">
        <f t="shared" si="80"/>
        <v/>
      </c>
      <c r="AH273" s="55" t="str">
        <f t="shared" si="81"/>
        <v/>
      </c>
      <c r="AI273" s="53" t="str">
        <f t="shared" si="82"/>
        <v>Match</v>
      </c>
      <c r="AJ273" s="53" t="str">
        <f t="shared" si="83"/>
        <v>Match</v>
      </c>
      <c r="AK273" s="33" t="str">
        <f>PROPER(TRIM(raw_orders!G273))</f>
        <v>South</v>
      </c>
      <c r="AL273" s="33" t="str">
        <f>PROPER(TRIM(raw_orders!M273))</f>
        <v>Standard Class</v>
      </c>
    </row>
    <row r="274" spans="1:38" ht="27.6">
      <c r="A274" t="s">
        <v>1408</v>
      </c>
      <c r="B274" s="10">
        <v>45522</v>
      </c>
      <c r="C274" s="10">
        <v>45528</v>
      </c>
      <c r="D274" t="s">
        <v>1411</v>
      </c>
      <c r="E274" s="34" t="str">
        <f>PROPER(TRIM(raw_orders!E274))</f>
        <v>Arjun Bose</v>
      </c>
      <c r="F274" s="34" t="str">
        <f>PROPER(TRIM(raw_orders!F274))</f>
        <v>Consumer</v>
      </c>
      <c r="G274" s="34" t="str">
        <f>PROPER(TRIM(raw_orders!G274))</f>
        <v>South</v>
      </c>
      <c r="H274" s="34" t="str">
        <f>PROPER(TRIM(raw_orders!H274))</f>
        <v>Andhra Pradesh</v>
      </c>
      <c r="I274" s="34" t="str">
        <f>PROPER(TRIM(raw_orders!I274))</f>
        <v>Vijayawada</v>
      </c>
      <c r="J274" s="34" t="str">
        <f>PROPER(TRIM(raw_orders!J274))</f>
        <v>Furniture</v>
      </c>
      <c r="K274" s="34" t="str">
        <f>PROPER(TRIM(raw_orders!K274))</f>
        <v>Chairs</v>
      </c>
      <c r="L274" t="s">
        <v>1412</v>
      </c>
      <c r="M274" s="9" t="str">
        <f>PROPER(TRIM(raw_orders!M274))</f>
        <v>First Class</v>
      </c>
      <c r="N274" s="11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s="9" t="str">
        <f>PROPER(TRIM(raw_orders!T274))</f>
        <v>Paid</v>
      </c>
      <c r="U274" s="9" t="str">
        <f>PROPER(TRIM(raw_orders!U274))</f>
        <v>Completed</v>
      </c>
      <c r="V274" s="11">
        <f t="shared" si="69"/>
        <v>6</v>
      </c>
      <c r="W274" s="11">
        <f t="shared" si="72"/>
        <v>0.1</v>
      </c>
      <c r="X274" s="11">
        <f t="shared" si="73"/>
        <v>3510.4230000000002</v>
      </c>
      <c r="Y274" s="11">
        <f t="shared" si="74"/>
        <v>1318.9230000000002</v>
      </c>
      <c r="Z274" s="11">
        <f t="shared" si="75"/>
        <v>0.37571625983535323</v>
      </c>
      <c r="AA274" s="11" t="str">
        <f t="shared" si="76"/>
        <v>August</v>
      </c>
      <c r="AB274" s="11">
        <f t="shared" si="77"/>
        <v>2024</v>
      </c>
      <c r="AC274" s="11" t="str">
        <f t="shared" si="78"/>
        <v>Invalid</v>
      </c>
      <c r="AD274" s="33" t="str">
        <f t="shared" si="70"/>
        <v>ORD-2024-102734552245528CUST-7389Arjun BoseConsumerSouthAndhra PradeshVijayawadaFurnitureChairsEco Chairs 314First Class7557.210.13510.422191.51213.48PaidCompleted6</v>
      </c>
      <c r="AE274" s="56" t="str">
        <f t="shared" si="71"/>
        <v>Review Required</v>
      </c>
      <c r="AF274" s="33" t="str">
        <f t="shared" si="79"/>
        <v/>
      </c>
      <c r="AG274" s="33" t="str">
        <f t="shared" si="80"/>
        <v/>
      </c>
      <c r="AH274" s="55" t="str">
        <f t="shared" si="81"/>
        <v/>
      </c>
      <c r="AI274" s="53" t="str">
        <f t="shared" si="82"/>
        <v>Match</v>
      </c>
      <c r="AJ274" s="53" t="str">
        <f t="shared" si="83"/>
        <v>Mismatch</v>
      </c>
      <c r="AK274" s="33" t="str">
        <f>PROPER(TRIM(raw_orders!G274))</f>
        <v>South</v>
      </c>
      <c r="AL274" s="33" t="str">
        <f>PROPER(TRIM(raw_orders!M274))</f>
        <v>First Class</v>
      </c>
    </row>
    <row r="275" spans="1:38">
      <c r="A275" t="s">
        <v>1413</v>
      </c>
      <c r="B275" s="10">
        <v>45701</v>
      </c>
      <c r="C275" s="10">
        <v>45701</v>
      </c>
      <c r="D275" t="s">
        <v>1416</v>
      </c>
      <c r="E275" s="34" t="str">
        <f>PROPER(TRIM(raw_orders!E275))</f>
        <v>Isha Nair</v>
      </c>
      <c r="F275" s="34" t="str">
        <f>PROPER(TRIM(raw_orders!F275))</f>
        <v>Consumer</v>
      </c>
      <c r="G275" s="34" t="str">
        <f>PROPER(TRIM(raw_orders!G275))</f>
        <v>East</v>
      </c>
      <c r="H275" s="34" t="str">
        <f>PROPER(TRIM(raw_orders!H275))</f>
        <v>Bihar</v>
      </c>
      <c r="I275" s="34" t="str">
        <f>PROPER(TRIM(raw_orders!I275))</f>
        <v>Patna</v>
      </c>
      <c r="J275" s="34" t="str">
        <f>PROPER(TRIM(raw_orders!J275))</f>
        <v>Office Supplies</v>
      </c>
      <c r="K275" s="34" t="str">
        <f>PROPER(TRIM(raw_orders!K275))</f>
        <v>Paper</v>
      </c>
      <c r="L275" t="s">
        <v>1417</v>
      </c>
      <c r="M275" s="9" t="str">
        <f>PROPER(TRIM(raw_orders!M275))</f>
        <v>Second Class</v>
      </c>
      <c r="N275" s="11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s="9" t="str">
        <f>PROPER(TRIM(raw_orders!T275))</f>
        <v>Paid</v>
      </c>
      <c r="U275" s="9" t="str">
        <f>PROPER(TRIM(raw_orders!U275))</f>
        <v>Returned</v>
      </c>
      <c r="V275" s="11">
        <f t="shared" si="69"/>
        <v>0</v>
      </c>
      <c r="W275" s="11">
        <f t="shared" si="72"/>
        <v>0</v>
      </c>
      <c r="X275" s="11">
        <f t="shared" si="73"/>
        <v>22694.670000000002</v>
      </c>
      <c r="Y275" s="11">
        <f t="shared" si="74"/>
        <v>7289.3100000000013</v>
      </c>
      <c r="Z275" s="11">
        <f t="shared" si="75"/>
        <v>0.32119039404406413</v>
      </c>
      <c r="AA275" s="11" t="str">
        <f t="shared" si="76"/>
        <v>February</v>
      </c>
      <c r="AB275" s="11">
        <f t="shared" si="77"/>
        <v>2025</v>
      </c>
      <c r="AC275" s="11" t="str">
        <f t="shared" si="78"/>
        <v>Clean</v>
      </c>
      <c r="AD275" s="33" t="str">
        <f t="shared" si="70"/>
        <v>ORD-2025-102744570145701CUST-8249Isha NairConsumerEastBiharPatnaOffice SuppliesPaperBasic Paper 657Second Class92521.63022694.6715405.367289.31PaidReturned0</v>
      </c>
      <c r="AE275" s="56" t="str">
        <f t="shared" si="71"/>
        <v>OK</v>
      </c>
      <c r="AF275" s="33" t="str">
        <f t="shared" si="79"/>
        <v/>
      </c>
      <c r="AG275" s="33" t="str">
        <f t="shared" si="80"/>
        <v/>
      </c>
      <c r="AH275" s="55" t="str">
        <f t="shared" ref="AH275:AH276" si="85">IF(V275&lt;0,"Invalid Shipping Record","")</f>
        <v/>
      </c>
      <c r="AI275" s="53" t="str">
        <f t="shared" si="82"/>
        <v>Match</v>
      </c>
      <c r="AJ275" s="53" t="str">
        <f t="shared" si="83"/>
        <v>Match</v>
      </c>
      <c r="AK275" s="33" t="str">
        <f>PROPER(TRIM(raw_orders!G275))</f>
        <v>East</v>
      </c>
      <c r="AL275" s="33" t="str">
        <f>PROPER(TRIM(raw_orders!M275))</f>
        <v>Second Class</v>
      </c>
    </row>
    <row r="276" spans="1:38" ht="41.4">
      <c r="A276" t="s">
        <v>1418</v>
      </c>
      <c r="B276" s="10">
        <v>45477</v>
      </c>
      <c r="C276" s="10">
        <v>45396</v>
      </c>
      <c r="D276" t="s">
        <v>1421</v>
      </c>
      <c r="E276" s="34" t="str">
        <f>PROPER(TRIM(raw_orders!E276))</f>
        <v>Rohan Mehta</v>
      </c>
      <c r="F276" s="34" t="str">
        <f>PROPER(TRIM(raw_orders!F276))</f>
        <v>Consumer</v>
      </c>
      <c r="G276" s="34" t="str">
        <f>PROPER(TRIM(raw_orders!G276))</f>
        <v>South</v>
      </c>
      <c r="H276" s="34" t="str">
        <f>PROPER(TRIM(raw_orders!H276))</f>
        <v>Kerala</v>
      </c>
      <c r="I276" s="34" t="str">
        <f>PROPER(TRIM(raw_orders!I276))</f>
        <v>Kochi</v>
      </c>
      <c r="J276" s="34" t="str">
        <f>PROPER(TRIM(raw_orders!J276))</f>
        <v>Technology</v>
      </c>
      <c r="K276" s="34" t="str">
        <f>PROPER(TRIM(raw_orders!K276))</f>
        <v>Copiers</v>
      </c>
      <c r="L276" t="s">
        <v>1422</v>
      </c>
      <c r="M276" s="9" t="str">
        <f>PROPER(TRIM(raw_orders!M276))</f>
        <v>Standard Class</v>
      </c>
      <c r="N276" s="11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s="9" t="str">
        <f>PROPER(TRIM(raw_orders!T276))</f>
        <v>Failed</v>
      </c>
      <c r="U276" s="9" t="str">
        <f>PROPER(TRIM(raw_orders!U276))</f>
        <v>Returned</v>
      </c>
      <c r="V276" s="11">
        <f t="shared" si="69"/>
        <v>-81</v>
      </c>
      <c r="W276" s="11">
        <f t="shared" si="72"/>
        <v>0.15</v>
      </c>
      <c r="X276" s="11">
        <f t="shared" si="73"/>
        <v>21658.221000000001</v>
      </c>
      <c r="Y276" s="11">
        <f t="shared" si="74"/>
        <v>6167.5310000000009</v>
      </c>
      <c r="Z276" s="11">
        <f t="shared" si="75"/>
        <v>0.28476627881856043</v>
      </c>
      <c r="AA276" s="11" t="str">
        <f t="shared" si="76"/>
        <v>July</v>
      </c>
      <c r="AB276" s="11">
        <f t="shared" si="77"/>
        <v>2024</v>
      </c>
      <c r="AC276" s="11" t="str">
        <f t="shared" si="78"/>
        <v>Invalid</v>
      </c>
      <c r="AD276" s="33" t="str">
        <f t="shared" si="70"/>
        <v>ORD-2024-102754547745396CUST-4202Rohan MehtaConsumerSouthKeralaKochiTechnologyCopiersPro Copiers 406Standard Class64246.710.1521658.2215490.696167.53FailedReturned-81</v>
      </c>
      <c r="AE276" s="56" t="str">
        <f t="shared" si="71"/>
        <v>OK</v>
      </c>
      <c r="AF276" s="33" t="str">
        <f t="shared" si="79"/>
        <v/>
      </c>
      <c r="AG276" s="33" t="str">
        <f t="shared" si="80"/>
        <v/>
      </c>
      <c r="AH276" s="55" t="str">
        <f t="shared" si="85"/>
        <v>Invalid Shipping Record</v>
      </c>
      <c r="AI276" s="53" t="str">
        <f t="shared" si="82"/>
        <v>Match</v>
      </c>
      <c r="AJ276" s="53" t="str">
        <f t="shared" si="83"/>
        <v>Match</v>
      </c>
      <c r="AK276" s="33" t="str">
        <f>PROPER(TRIM(raw_orders!G276))</f>
        <v>South</v>
      </c>
      <c r="AL276" s="33" t="str">
        <f>PROPER(TRIM(raw_orders!M276))</f>
        <v>Standard Class</v>
      </c>
    </row>
    <row r="277" spans="1:38">
      <c r="A277" t="s">
        <v>1423</v>
      </c>
      <c r="B277" s="10">
        <v>45337</v>
      </c>
      <c r="C277" s="10">
        <v>45344</v>
      </c>
      <c r="D277" t="s">
        <v>1425</v>
      </c>
      <c r="E277" s="34" t="str">
        <f>PROPER(TRIM(raw_orders!E277))</f>
        <v>Priya Menon</v>
      </c>
      <c r="F277" s="34" t="str">
        <f>PROPER(TRIM(raw_orders!F277))</f>
        <v>Small Business</v>
      </c>
      <c r="G277" s="34" t="str">
        <f>PROPER(TRIM(raw_orders!G277))</f>
        <v>East</v>
      </c>
      <c r="H277" s="34" t="str">
        <f>PROPER(TRIM(raw_orders!H277))</f>
        <v>West Bengal</v>
      </c>
      <c r="I277" s="34" t="str">
        <f>PROPER(TRIM(raw_orders!I277))</f>
        <v>Kolkata</v>
      </c>
      <c r="J277" s="34" t="str">
        <f>PROPER(TRIM(raw_orders!J277))</f>
        <v>Furniture</v>
      </c>
      <c r="K277" s="34" t="str">
        <f>PROPER(TRIM(raw_orders!K277))</f>
        <v>Furnishings</v>
      </c>
      <c r="L277" t="s">
        <v>1426</v>
      </c>
      <c r="M277" s="9" t="str">
        <f>PROPER(TRIM(raw_orders!M277))</f>
        <v>Same Day</v>
      </c>
      <c r="N277" s="11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s="9" t="str">
        <f>PROPER(TRIM(raw_orders!T277))</f>
        <v>Paid</v>
      </c>
      <c r="U277" s="9" t="str">
        <f>PROPER(TRIM(raw_orders!U277))</f>
        <v>Completed</v>
      </c>
      <c r="V277" s="11">
        <f t="shared" si="69"/>
        <v>7</v>
      </c>
      <c r="W277" s="11">
        <f t="shared" si="72"/>
        <v>0</v>
      </c>
      <c r="X277" s="11">
        <f t="shared" si="73"/>
        <v>980.51</v>
      </c>
      <c r="Y277" s="11">
        <f t="shared" si="74"/>
        <v>319.59000000000003</v>
      </c>
      <c r="Z277" s="11">
        <f t="shared" si="75"/>
        <v>0.32594262169687205</v>
      </c>
      <c r="AA277" s="11" t="str">
        <f t="shared" si="76"/>
        <v>February</v>
      </c>
      <c r="AB277" s="11">
        <f t="shared" si="77"/>
        <v>2024</v>
      </c>
      <c r="AC277" s="11" t="str">
        <f t="shared" si="78"/>
        <v>Clean</v>
      </c>
      <c r="AD277" s="33" t="str">
        <f t="shared" si="70"/>
        <v>ORD-2024-102764533745344CUST-2875Priya MenonSmall BusinessEastWest BengalKolkataFurnitureFurnishingsEco Furnishings 678Same Day1980.510980.51660.92319.59PaidCompleted7</v>
      </c>
      <c r="AE277" s="56" t="str">
        <f t="shared" si="71"/>
        <v>OK</v>
      </c>
      <c r="AF277" s="33" t="str">
        <f t="shared" si="79"/>
        <v/>
      </c>
      <c r="AG277" s="33" t="str">
        <f t="shared" si="80"/>
        <v/>
      </c>
      <c r="AH277" s="55" t="str">
        <f t="shared" si="81"/>
        <v/>
      </c>
      <c r="AI277" s="53" t="str">
        <f t="shared" si="82"/>
        <v>Match</v>
      </c>
      <c r="AJ277" s="53" t="str">
        <f t="shared" si="83"/>
        <v>Match</v>
      </c>
      <c r="AK277" s="33" t="str">
        <f>PROPER(TRIM(raw_orders!G277))</f>
        <v>East</v>
      </c>
      <c r="AL277" s="33" t="str">
        <f>PROPER(TRIM(raw_orders!M277))</f>
        <v>Same Day</v>
      </c>
    </row>
    <row r="278" spans="1:38">
      <c r="A278" t="s">
        <v>1427</v>
      </c>
      <c r="B278" s="10">
        <v>45313</v>
      </c>
      <c r="C278" s="10">
        <v>45314</v>
      </c>
      <c r="D278" t="s">
        <v>1429</v>
      </c>
      <c r="E278" s="34" t="str">
        <f>PROPER(TRIM(raw_orders!E278))</f>
        <v>Aarav Sharma</v>
      </c>
      <c r="F278" s="34" t="str">
        <f>PROPER(TRIM(raw_orders!F278))</f>
        <v>Small Business</v>
      </c>
      <c r="G278" s="34" t="s">
        <v>4153</v>
      </c>
      <c r="H278" s="34" t="str">
        <f>PROPER(TRIM(raw_orders!H278))</f>
        <v>Assam</v>
      </c>
      <c r="I278" s="34" t="str">
        <f>PROPER(TRIM(raw_orders!I278))</f>
        <v>Guwahati</v>
      </c>
      <c r="J278" s="34" t="str">
        <f>PROPER(TRIM(raw_orders!J278))</f>
        <v>Furniture</v>
      </c>
      <c r="K278" s="34" t="str">
        <f>PROPER(TRIM(raw_orders!K278))</f>
        <v>Chairs</v>
      </c>
      <c r="L278" t="s">
        <v>1430</v>
      </c>
      <c r="M278" s="9" t="str">
        <f>PROPER(TRIM(raw_orders!M278))</f>
        <v>Second Class</v>
      </c>
      <c r="N278" s="11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s="9" t="str">
        <f>PROPER(TRIM(raw_orders!T278))</f>
        <v>Paid</v>
      </c>
      <c r="U278" s="9" t="str">
        <f>PROPER(TRIM(raw_orders!U278))</f>
        <v>Completed</v>
      </c>
      <c r="V278" s="11">
        <f t="shared" si="69"/>
        <v>1</v>
      </c>
      <c r="W278" s="11">
        <f t="shared" si="72"/>
        <v>-0.14000000000000001</v>
      </c>
      <c r="X278" s="11">
        <f t="shared" si="73"/>
        <v>23198.065200000005</v>
      </c>
      <c r="Y278" s="11">
        <f t="shared" si="74"/>
        <v>14784.535200000004</v>
      </c>
      <c r="Z278" s="11">
        <f t="shared" si="75"/>
        <v>0.63731759836591895</v>
      </c>
      <c r="AA278" s="11" t="str">
        <f t="shared" si="76"/>
        <v>January</v>
      </c>
      <c r="AB278" s="11">
        <f t="shared" si="77"/>
        <v>2024</v>
      </c>
      <c r="AC278" s="11" t="str">
        <f t="shared" si="78"/>
        <v>Invalid</v>
      </c>
      <c r="AD278" s="33" t="str">
        <f t="shared" si="70"/>
        <v>ORD-2024-102774531345314CUST-7039Aarav SharmaSmall BusinessUnknownAssamGuwahatiFurnitureChairsBasic Chairs 141Second Class63391.53-0.1415261.898413.536848.36PaidCompleted1</v>
      </c>
      <c r="AE278" s="56" t="str">
        <f t="shared" si="71"/>
        <v>OK</v>
      </c>
      <c r="AF278" s="33" t="str">
        <f t="shared" si="79"/>
        <v>Invalid Discount</v>
      </c>
      <c r="AG278" s="33" t="str">
        <f t="shared" si="80"/>
        <v/>
      </c>
      <c r="AH278" s="55" t="str">
        <f t="shared" si="81"/>
        <v/>
      </c>
      <c r="AI278" s="53" t="str">
        <f t="shared" si="82"/>
        <v>Mismatch</v>
      </c>
      <c r="AJ278" s="53" t="str">
        <f t="shared" si="83"/>
        <v>Mismatch</v>
      </c>
      <c r="AK278" s="33" t="str">
        <f>PROPER(TRIM(raw_orders!G278))</f>
        <v/>
      </c>
      <c r="AL278" s="33" t="str">
        <f>PROPER(TRIM(raw_orders!M278))</f>
        <v>Second Class</v>
      </c>
    </row>
    <row r="279" spans="1:38">
      <c r="A279" t="s">
        <v>1431</v>
      </c>
      <c r="B279" s="10">
        <v>45812</v>
      </c>
      <c r="C279" s="10">
        <v>45812</v>
      </c>
      <c r="D279" t="s">
        <v>1206</v>
      </c>
      <c r="E279" s="34" t="str">
        <f>PROPER(TRIM(raw_orders!E279))</f>
        <v>Isha Nair</v>
      </c>
      <c r="F279" s="34" t="str">
        <f>PROPER(TRIM(raw_orders!F279))</f>
        <v>Corporate</v>
      </c>
      <c r="G279" s="34" t="str">
        <f>PROPER(TRIM(raw_orders!G279))</f>
        <v>North</v>
      </c>
      <c r="H279" s="34" t="str">
        <f>PROPER(TRIM(raw_orders!H279))</f>
        <v>Haryana</v>
      </c>
      <c r="I279" s="34" t="str">
        <f>PROPER(TRIM(raw_orders!I279))</f>
        <v>Gurugram</v>
      </c>
      <c r="J279" s="34" t="str">
        <f>PROPER(TRIM(raw_orders!J279))</f>
        <v>Technology</v>
      </c>
      <c r="K279" s="34" t="str">
        <f>PROPER(TRIM(raw_orders!K279))</f>
        <v>Accessories</v>
      </c>
      <c r="L279" t="s">
        <v>1433</v>
      </c>
      <c r="M279" s="9" t="str">
        <f>PROPER(TRIM(raw_orders!M279))</f>
        <v>Second Class</v>
      </c>
      <c r="N279" s="11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s="9" t="str">
        <f>PROPER(TRIM(raw_orders!T279))</f>
        <v>Pending</v>
      </c>
      <c r="U279" s="9" t="str">
        <f>PROPER(TRIM(raw_orders!U279))</f>
        <v>Cancelled</v>
      </c>
      <c r="V279" s="11">
        <f t="shared" si="69"/>
        <v>0</v>
      </c>
      <c r="W279" s="11">
        <f t="shared" si="72"/>
        <v>0.15</v>
      </c>
      <c r="X279" s="11">
        <f t="shared" si="73"/>
        <v>1813.6704999999999</v>
      </c>
      <c r="Y279" s="11">
        <f t="shared" si="74"/>
        <v>811.1004999999999</v>
      </c>
      <c r="Z279" s="11">
        <f t="shared" si="75"/>
        <v>0.4472149158295291</v>
      </c>
      <c r="AA279" s="11" t="str">
        <f t="shared" si="76"/>
        <v>June</v>
      </c>
      <c r="AB279" s="11">
        <f t="shared" si="77"/>
        <v>2025</v>
      </c>
      <c r="AC279" s="11" t="str">
        <f t="shared" si="78"/>
        <v>Clean</v>
      </c>
      <c r="AD279" s="33" t="str">
        <f t="shared" si="70"/>
        <v>ORD-2025-102784581245812CUST-2819Isha NairCorporateNorthHaryanaGurugramTechnologyAccessoriesElite Accessories 291Second Class12133.730.152008.391002.57811.1PendingCancelled0</v>
      </c>
      <c r="AE279" s="56" t="str">
        <f t="shared" si="71"/>
        <v>OK</v>
      </c>
      <c r="AF279" s="33" t="str">
        <f t="shared" si="79"/>
        <v/>
      </c>
      <c r="AG279" s="33" t="str">
        <f t="shared" si="80"/>
        <v/>
      </c>
      <c r="AH279" s="55" t="str">
        <f t="shared" ref="AH279:AH280" si="86">IF(V279&lt;0,"Invalid Shipping Record","")</f>
        <v/>
      </c>
      <c r="AI279" s="53" t="str">
        <f t="shared" si="82"/>
        <v>Mismatch</v>
      </c>
      <c r="AJ279" s="53" t="str">
        <f t="shared" si="83"/>
        <v>Match</v>
      </c>
      <c r="AK279" s="33" t="str">
        <f>PROPER(TRIM(raw_orders!G279))</f>
        <v>North</v>
      </c>
      <c r="AL279" s="33" t="str">
        <f>PROPER(TRIM(raw_orders!M279))</f>
        <v>Second Class</v>
      </c>
    </row>
    <row r="280" spans="1:38" ht="41.4">
      <c r="A280" t="s">
        <v>1434</v>
      </c>
      <c r="B280" s="10">
        <v>45841</v>
      </c>
      <c r="C280" s="10">
        <v>45730</v>
      </c>
      <c r="D280" t="s">
        <v>1436</v>
      </c>
      <c r="E280" s="34" t="str">
        <f>PROPER(TRIM(raw_orders!E280))</f>
        <v>Priya Menon</v>
      </c>
      <c r="F280" s="34" t="str">
        <f>PROPER(TRIM(raw_orders!F280))</f>
        <v>Small Business</v>
      </c>
      <c r="G280" s="34" t="str">
        <f>PROPER(TRIM(raw_orders!G280))</f>
        <v>North</v>
      </c>
      <c r="H280" s="34" t="str">
        <f>PROPER(TRIM(raw_orders!H280))</f>
        <v>Delhi</v>
      </c>
      <c r="I280" s="34" t="str">
        <f>PROPER(TRIM(raw_orders!I280))</f>
        <v>New Delhi</v>
      </c>
      <c r="J280" s="34" t="str">
        <f>PROPER(TRIM(raw_orders!J280))</f>
        <v>Technology</v>
      </c>
      <c r="K280" s="34" t="str">
        <f>PROPER(TRIM(raw_orders!K280))</f>
        <v>Accessories</v>
      </c>
      <c r="L280" t="s">
        <v>1437</v>
      </c>
      <c r="M280" s="9" t="str">
        <f>PROPER(TRIM(raw_orders!M280))</f>
        <v>Same Day</v>
      </c>
      <c r="N280" s="11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s="9" t="str">
        <f>PROPER(TRIM(raw_orders!T280))</f>
        <v>Paid</v>
      </c>
      <c r="U280" s="9" t="str">
        <f>PROPER(TRIM(raw_orders!U280))</f>
        <v>Returned</v>
      </c>
      <c r="V280" s="11">
        <f t="shared" si="69"/>
        <v>-111</v>
      </c>
      <c r="W280" s="11">
        <f t="shared" si="72"/>
        <v>0.05</v>
      </c>
      <c r="X280" s="11">
        <f t="shared" si="73"/>
        <v>3780.6579999999999</v>
      </c>
      <c r="Y280" s="11">
        <f t="shared" si="74"/>
        <v>1632.348</v>
      </c>
      <c r="Z280" s="11">
        <f t="shared" si="75"/>
        <v>0.43176293650470365</v>
      </c>
      <c r="AA280" s="11" t="str">
        <f t="shared" si="76"/>
        <v>July</v>
      </c>
      <c r="AB280" s="11">
        <f t="shared" si="77"/>
        <v>2025</v>
      </c>
      <c r="AC280" s="11" t="str">
        <f t="shared" si="78"/>
        <v>Invalid</v>
      </c>
      <c r="AD280" s="33" t="str">
        <f t="shared" si="70"/>
        <v>ORD-2025-102794584145730CUST-8242Priya MenonSmall BusinessNorthDelhiNew DelhiTechnologyAccessoriesPro Accessories 207Same Day13979.640.053780.662148.311632.35PaidReturned-111</v>
      </c>
      <c r="AE280" s="56" t="str">
        <f t="shared" si="71"/>
        <v>OK</v>
      </c>
      <c r="AF280" s="33" t="str">
        <f t="shared" si="79"/>
        <v/>
      </c>
      <c r="AG280" s="33" t="str">
        <f t="shared" si="80"/>
        <v/>
      </c>
      <c r="AH280" s="55" t="str">
        <f t="shared" si="86"/>
        <v>Invalid Shipping Record</v>
      </c>
      <c r="AI280" s="53" t="str">
        <f t="shared" si="82"/>
        <v>Match</v>
      </c>
      <c r="AJ280" s="53" t="str">
        <f t="shared" si="83"/>
        <v>Match</v>
      </c>
      <c r="AK280" s="33" t="str">
        <f>PROPER(TRIM(raw_orders!G280))</f>
        <v>North</v>
      </c>
      <c r="AL280" s="33" t="str">
        <f>PROPER(TRIM(raw_orders!M280))</f>
        <v>Same Day</v>
      </c>
    </row>
    <row r="281" spans="1:38">
      <c r="A281" t="s">
        <v>1438</v>
      </c>
      <c r="B281" s="10">
        <v>45391</v>
      </c>
      <c r="C281" s="10">
        <v>45392</v>
      </c>
      <c r="D281" t="s">
        <v>1441</v>
      </c>
      <c r="E281" s="34" t="str">
        <f>PROPER(TRIM(raw_orders!E281))</f>
        <v>Rohan Mehta</v>
      </c>
      <c r="F281" s="34" t="str">
        <f>PROPER(TRIM(raw_orders!F281))</f>
        <v>Small Business</v>
      </c>
      <c r="G281" s="34" t="str">
        <f>PROPER(TRIM(raw_orders!G281))</f>
        <v>West</v>
      </c>
      <c r="H281" s="34" t="str">
        <f>PROPER(TRIM(raw_orders!H281))</f>
        <v>Maharashtra</v>
      </c>
      <c r="I281" s="34" t="str">
        <f>PROPER(TRIM(raw_orders!I281))</f>
        <v>Mumbai</v>
      </c>
      <c r="J281" s="34" t="str">
        <f>PROPER(TRIM(raw_orders!J281))</f>
        <v>Office Supplies</v>
      </c>
      <c r="K281" s="34" t="str">
        <f>PROPER(TRIM(raw_orders!K281))</f>
        <v>Storage</v>
      </c>
      <c r="L281" t="s">
        <v>1442</v>
      </c>
      <c r="M281" s="9" t="str">
        <f>PROPER(TRIM(raw_orders!M281))</f>
        <v>First Class</v>
      </c>
      <c r="N281" s="1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s="9" t="str">
        <f>PROPER(TRIM(raw_orders!T281))</f>
        <v>Paid</v>
      </c>
      <c r="U281" s="9" t="str">
        <f>PROPER(TRIM(raw_orders!U281))</f>
        <v>Completed</v>
      </c>
      <c r="V281" s="11">
        <f t="shared" si="69"/>
        <v>1</v>
      </c>
      <c r="W281" s="11">
        <f t="shared" si="72"/>
        <v>0.05</v>
      </c>
      <c r="X281" s="11">
        <f t="shared" si="73"/>
        <v>4141.1639999999998</v>
      </c>
      <c r="Y281" s="11">
        <f t="shared" si="74"/>
        <v>1386.9939999999997</v>
      </c>
      <c r="Z281" s="11">
        <f t="shared" si="75"/>
        <v>0.33492853700070796</v>
      </c>
      <c r="AA281" s="11" t="str">
        <f t="shared" si="76"/>
        <v>April</v>
      </c>
      <c r="AB281" s="11">
        <f t="shared" si="77"/>
        <v>2024</v>
      </c>
      <c r="AC281" s="11" t="str">
        <f t="shared" si="78"/>
        <v>Clean</v>
      </c>
      <c r="AD281" s="33" t="str">
        <f t="shared" si="70"/>
        <v>ORD-2024-102804539145392CUST-4571Rohan MehtaSmall BusinessWestMaharashtraMumbaiOffice SuppliesStorageMax Storage 564First Class14359.120.054141.162754.171386.99PaidCompleted1</v>
      </c>
      <c r="AE281" s="56" t="str">
        <f t="shared" si="71"/>
        <v>OK</v>
      </c>
      <c r="AF281" s="33" t="str">
        <f t="shared" si="79"/>
        <v/>
      </c>
      <c r="AG281" s="33" t="str">
        <f t="shared" si="80"/>
        <v/>
      </c>
      <c r="AH281" s="55" t="str">
        <f t="shared" si="81"/>
        <v/>
      </c>
      <c r="AI281" s="53" t="str">
        <f t="shared" si="82"/>
        <v>Match</v>
      </c>
      <c r="AJ281" s="53" t="str">
        <f t="shared" si="83"/>
        <v>Match</v>
      </c>
      <c r="AK281" s="33" t="str">
        <f>PROPER(TRIM(raw_orders!G281))</f>
        <v>West</v>
      </c>
      <c r="AL281" s="33" t="str">
        <f>PROPER(TRIM(raw_orders!M281))</f>
        <v>First Class</v>
      </c>
    </row>
    <row r="282" spans="1:38">
      <c r="A282" t="s">
        <v>1443</v>
      </c>
      <c r="B282" s="10">
        <v>45649</v>
      </c>
      <c r="C282" s="10">
        <v>45652</v>
      </c>
      <c r="D282" t="s">
        <v>1446</v>
      </c>
      <c r="E282" s="34" t="str">
        <f>PROPER(TRIM(raw_orders!E282))</f>
        <v>Aditi Sen</v>
      </c>
      <c r="F282" s="34" t="str">
        <f>PROPER(TRIM(raw_orders!F282))</f>
        <v>Consumer</v>
      </c>
      <c r="G282" s="34" t="str">
        <f>PROPER(TRIM(raw_orders!G282))</f>
        <v>South</v>
      </c>
      <c r="H282" s="34" t="str">
        <f>PROPER(TRIM(raw_orders!H282))</f>
        <v>Karnataka</v>
      </c>
      <c r="I282" s="34" t="str">
        <f>PROPER(TRIM(raw_orders!I282))</f>
        <v>Bengaluru</v>
      </c>
      <c r="J282" s="34" t="str">
        <f>PROPER(TRIM(raw_orders!J282))</f>
        <v>Technology</v>
      </c>
      <c r="K282" s="34" t="str">
        <f>PROPER(TRIM(raw_orders!K282))</f>
        <v>Copiers</v>
      </c>
      <c r="L282" t="s">
        <v>1447</v>
      </c>
      <c r="M282" s="9" t="str">
        <f>PROPER(TRIM(raw_orders!M282))</f>
        <v>Standard Class</v>
      </c>
      <c r="N282" s="11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s="9" t="str">
        <f>PROPER(TRIM(raw_orders!T282))</f>
        <v>Paid</v>
      </c>
      <c r="U282" s="9" t="str">
        <f>PROPER(TRIM(raw_orders!U282))</f>
        <v>Completed</v>
      </c>
      <c r="V282" s="11">
        <f t="shared" si="69"/>
        <v>3</v>
      </c>
      <c r="W282" s="11">
        <f t="shared" si="72"/>
        <v>0</v>
      </c>
      <c r="X282" s="11">
        <f t="shared" si="73"/>
        <v>8943.0299999999988</v>
      </c>
      <c r="Y282" s="11">
        <f t="shared" si="74"/>
        <v>3777.6499999999987</v>
      </c>
      <c r="Z282" s="11">
        <f t="shared" si="75"/>
        <v>0.42241276167026154</v>
      </c>
      <c r="AA282" s="11" t="str">
        <f t="shared" si="76"/>
        <v>December</v>
      </c>
      <c r="AB282" s="11">
        <f t="shared" si="77"/>
        <v>2024</v>
      </c>
      <c r="AC282" s="11" t="str">
        <f t="shared" si="78"/>
        <v>Clean</v>
      </c>
      <c r="AD282" s="33" t="str">
        <f t="shared" si="70"/>
        <v>ORD-2024-102814564945652CUST-4098Aditi SenConsumerSouthKarnatakaBengaluruTechnologyCopiersPrime Copiers 961Standard Class9993.6708943.035165.383777.65PaidCompleted3</v>
      </c>
      <c r="AE282" s="56" t="str">
        <f t="shared" si="71"/>
        <v>OK</v>
      </c>
      <c r="AF282" s="33" t="str">
        <f t="shared" si="79"/>
        <v/>
      </c>
      <c r="AG282" s="33" t="str">
        <f t="shared" si="80"/>
        <v/>
      </c>
      <c r="AH282" s="55" t="str">
        <f t="shared" si="81"/>
        <v/>
      </c>
      <c r="AI282" s="53" t="str">
        <f t="shared" si="82"/>
        <v>Match</v>
      </c>
      <c r="AJ282" s="53" t="str">
        <f t="shared" si="83"/>
        <v>Match</v>
      </c>
      <c r="AK282" s="33" t="str">
        <f>PROPER(TRIM(raw_orders!G282))</f>
        <v>South</v>
      </c>
      <c r="AL282" s="33" t="str">
        <f>PROPER(TRIM(raw_orders!M282))</f>
        <v>Standard Class</v>
      </c>
    </row>
    <row r="283" spans="1:38">
      <c r="A283" t="s">
        <v>1448</v>
      </c>
      <c r="B283" s="10">
        <v>45863</v>
      </c>
      <c r="C283" s="10">
        <v>45865</v>
      </c>
      <c r="D283" t="s">
        <v>1451</v>
      </c>
      <c r="E283" s="34" t="str">
        <f>PROPER(TRIM(raw_orders!E283))</f>
        <v>Kabir Singh</v>
      </c>
      <c r="F283" s="34" t="str">
        <f>PROPER(TRIM(raw_orders!F283))</f>
        <v>Consumer</v>
      </c>
      <c r="G283" s="34" t="str">
        <f>PROPER(TRIM(raw_orders!G283))</f>
        <v>East</v>
      </c>
      <c r="H283" s="34" t="str">
        <f>PROPER(TRIM(raw_orders!H283))</f>
        <v>Jharkhand</v>
      </c>
      <c r="I283" s="34" t="str">
        <f>PROPER(TRIM(raw_orders!I283))</f>
        <v>Ranchi</v>
      </c>
      <c r="J283" s="34" t="str">
        <f>PROPER(TRIM(raw_orders!J283))</f>
        <v>Office Supplies</v>
      </c>
      <c r="K283" s="34" t="str">
        <f>PROPER(TRIM(raw_orders!K283))</f>
        <v>Binders</v>
      </c>
      <c r="L283" t="s">
        <v>1452</v>
      </c>
      <c r="M283" s="9" t="str">
        <f>PROPER(TRIM(raw_orders!M283))</f>
        <v>Second Class</v>
      </c>
      <c r="N283" s="11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s="9" t="str">
        <f>PROPER(TRIM(raw_orders!T283))</f>
        <v>Paid</v>
      </c>
      <c r="U283" s="9" t="str">
        <f>PROPER(TRIM(raw_orders!U283))</f>
        <v>Completed</v>
      </c>
      <c r="V283" s="11">
        <f t="shared" si="69"/>
        <v>2</v>
      </c>
      <c r="W283" s="11">
        <f t="shared" si="72"/>
        <v>0.2</v>
      </c>
      <c r="X283" s="11">
        <f t="shared" si="73"/>
        <v>16504.223999999998</v>
      </c>
      <c r="Y283" s="11">
        <f t="shared" si="74"/>
        <v>5241.5139999999992</v>
      </c>
      <c r="Z283" s="11">
        <f t="shared" si="75"/>
        <v>0.31758621308096641</v>
      </c>
      <c r="AA283" s="11" t="str">
        <f t="shared" si="76"/>
        <v>July</v>
      </c>
      <c r="AB283" s="11">
        <f t="shared" si="77"/>
        <v>2025</v>
      </c>
      <c r="AC283" s="11" t="str">
        <f t="shared" si="78"/>
        <v>Clean</v>
      </c>
      <c r="AD283" s="33" t="str">
        <f t="shared" si="70"/>
        <v>ORD-2025-102824586345865CUST-2052Kabir SinghConsumerEastJharkhandRanchiOffice SuppliesBindersBasic Binders 637Second Class63438.380.216504.2211262.715241.51PaidCompleted2</v>
      </c>
      <c r="AE283" s="56" t="str">
        <f t="shared" si="71"/>
        <v>OK</v>
      </c>
      <c r="AF283" s="33" t="str">
        <f t="shared" si="79"/>
        <v/>
      </c>
      <c r="AG283" s="33" t="str">
        <f t="shared" si="80"/>
        <v/>
      </c>
      <c r="AH283" s="55" t="str">
        <f t="shared" si="81"/>
        <v/>
      </c>
      <c r="AI283" s="53" t="str">
        <f t="shared" si="82"/>
        <v>Match</v>
      </c>
      <c r="AJ283" s="53" t="str">
        <f t="shared" si="83"/>
        <v>Match</v>
      </c>
      <c r="AK283" s="33" t="str">
        <f>PROPER(TRIM(raw_orders!G283))</f>
        <v>East</v>
      </c>
      <c r="AL283" s="33" t="str">
        <f>PROPER(TRIM(raw_orders!M283))</f>
        <v>Second Class</v>
      </c>
    </row>
    <row r="284" spans="1:38">
      <c r="A284" t="s">
        <v>1453</v>
      </c>
      <c r="B284" s="10">
        <v>45566</v>
      </c>
      <c r="C284" s="10">
        <v>45567</v>
      </c>
      <c r="D284" t="s">
        <v>1456</v>
      </c>
      <c r="E284" s="34" t="str">
        <f>PROPER(TRIM(raw_orders!E284))</f>
        <v>Karan Malhotra</v>
      </c>
      <c r="F284" s="34" t="str">
        <f>PROPER(TRIM(raw_orders!F284))</f>
        <v>Home Office</v>
      </c>
      <c r="G284" s="34" t="str">
        <f>PROPER(TRIM(raw_orders!G284))</f>
        <v>East</v>
      </c>
      <c r="H284" s="34" t="str">
        <f>PROPER(TRIM(raw_orders!H284))</f>
        <v>Assam</v>
      </c>
      <c r="I284" s="34" t="str">
        <f>PROPER(TRIM(raw_orders!I284))</f>
        <v>Guwahati</v>
      </c>
      <c r="J284" s="34" t="str">
        <f>PROPER(TRIM(raw_orders!J284))</f>
        <v>Furniture</v>
      </c>
      <c r="K284" s="34" t="str">
        <f>PROPER(TRIM(raw_orders!K284))</f>
        <v>Tables</v>
      </c>
      <c r="L284" t="s">
        <v>1457</v>
      </c>
      <c r="M284" s="9" t="str">
        <f>PROPER(TRIM(raw_orders!M284))</f>
        <v>Second Class</v>
      </c>
      <c r="N284" s="11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s="9" t="str">
        <f>PROPER(TRIM(raw_orders!T284))</f>
        <v>Paid</v>
      </c>
      <c r="U284" s="9" t="str">
        <f>PROPER(TRIM(raw_orders!U284))</f>
        <v>Completed</v>
      </c>
      <c r="V284" s="11">
        <f t="shared" si="69"/>
        <v>1</v>
      </c>
      <c r="W284" s="11">
        <f t="shared" si="72"/>
        <v>0</v>
      </c>
      <c r="X284" s="11">
        <f t="shared" si="73"/>
        <v>4596</v>
      </c>
      <c r="Y284" s="11">
        <f t="shared" si="74"/>
        <v>1375.67</v>
      </c>
      <c r="Z284" s="11">
        <f t="shared" si="75"/>
        <v>0.29931897302001742</v>
      </c>
      <c r="AA284" s="11" t="str">
        <f t="shared" si="76"/>
        <v>October</v>
      </c>
      <c r="AB284" s="11">
        <f t="shared" si="77"/>
        <v>2024</v>
      </c>
      <c r="AC284" s="11" t="str">
        <f t="shared" si="78"/>
        <v>Clean</v>
      </c>
      <c r="AD284" s="33" t="str">
        <f t="shared" si="70"/>
        <v>ORD-2024-102834556645567CUST-9445Karan MalhotraHome OfficeEastAssamGuwahatiFurnitureTablesClassic Tables 811Second Class22298045963220.331375.67PaidCompleted1</v>
      </c>
      <c r="AE284" s="56" t="str">
        <f t="shared" si="71"/>
        <v>OK</v>
      </c>
      <c r="AF284" s="33" t="str">
        <f t="shared" si="79"/>
        <v/>
      </c>
      <c r="AG284" s="33" t="str">
        <f t="shared" si="80"/>
        <v/>
      </c>
      <c r="AH284" s="55" t="str">
        <f t="shared" si="81"/>
        <v/>
      </c>
      <c r="AI284" s="53" t="str">
        <f t="shared" si="82"/>
        <v>Match</v>
      </c>
      <c r="AJ284" s="53" t="str">
        <f t="shared" si="83"/>
        <v>Match</v>
      </c>
      <c r="AK284" s="33" t="str">
        <f>PROPER(TRIM(raw_orders!G284))</f>
        <v>East</v>
      </c>
      <c r="AL284" s="33" t="str">
        <f>PROPER(TRIM(raw_orders!M284))</f>
        <v>Second Class</v>
      </c>
    </row>
    <row r="285" spans="1:38">
      <c r="A285" t="s">
        <v>1458</v>
      </c>
      <c r="B285" s="10">
        <v>45729</v>
      </c>
      <c r="C285" s="10">
        <v>45736</v>
      </c>
      <c r="D285" t="s">
        <v>1461</v>
      </c>
      <c r="E285" s="34" t="str">
        <f>PROPER(TRIM(raw_orders!E285))</f>
        <v>Vikram Iyer</v>
      </c>
      <c r="F285" s="34" t="str">
        <f>PROPER(TRIM(raw_orders!F285))</f>
        <v>Consumer</v>
      </c>
      <c r="G285" s="34" t="str">
        <f>PROPER(TRIM(raw_orders!G285))</f>
        <v>West</v>
      </c>
      <c r="H285" s="34" t="str">
        <f>PROPER(TRIM(raw_orders!H285))</f>
        <v>Maharashtra</v>
      </c>
      <c r="I285" s="34" t="str">
        <f>PROPER(TRIM(raw_orders!I285))</f>
        <v>Mumbai</v>
      </c>
      <c r="J285" s="34" t="str">
        <f>PROPER(TRIM(raw_orders!J285))</f>
        <v>Furniture</v>
      </c>
      <c r="K285" s="34" t="str">
        <f>PROPER(TRIM(raw_orders!K285))</f>
        <v>Furnishings</v>
      </c>
      <c r="L285" t="s">
        <v>1462</v>
      </c>
      <c r="M285" s="9" t="str">
        <f>PROPER(TRIM(raw_orders!M285))</f>
        <v>First Class</v>
      </c>
      <c r="N285" s="11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s="9" t="str">
        <f>PROPER(TRIM(raw_orders!T285))</f>
        <v>Paid</v>
      </c>
      <c r="U285" s="9" t="str">
        <f>PROPER(TRIM(raw_orders!U285))</f>
        <v>Completed</v>
      </c>
      <c r="V285" s="11">
        <f t="shared" si="69"/>
        <v>7</v>
      </c>
      <c r="W285" s="11">
        <f t="shared" si="72"/>
        <v>0</v>
      </c>
      <c r="X285" s="11">
        <f t="shared" si="73"/>
        <v>1814.01</v>
      </c>
      <c r="Y285" s="11">
        <f t="shared" si="74"/>
        <v>780.54</v>
      </c>
      <c r="Z285" s="11">
        <f t="shared" si="75"/>
        <v>0.43028428729720342</v>
      </c>
      <c r="AA285" s="11" t="str">
        <f t="shared" si="76"/>
        <v>March</v>
      </c>
      <c r="AB285" s="11">
        <f t="shared" si="77"/>
        <v>2025</v>
      </c>
      <c r="AC285" s="11" t="str">
        <f t="shared" si="78"/>
        <v>Clean</v>
      </c>
      <c r="AD285" s="33" t="str">
        <f t="shared" si="70"/>
        <v>ORD-2025-102844572945736CUST-6568Vikram IyerConsumerWestMaharashtraMumbaiFurnitureFurnishingsClassic Furnishings 819First Class11814.0101814.011033.47780.54PaidCompleted7</v>
      </c>
      <c r="AE285" s="56" t="str">
        <f t="shared" si="71"/>
        <v>OK</v>
      </c>
      <c r="AF285" s="33" t="str">
        <f t="shared" si="79"/>
        <v/>
      </c>
      <c r="AG285" s="33" t="str">
        <f t="shared" si="80"/>
        <v/>
      </c>
      <c r="AH285" s="55" t="str">
        <f t="shared" si="81"/>
        <v/>
      </c>
      <c r="AI285" s="53" t="str">
        <f t="shared" si="82"/>
        <v>Match</v>
      </c>
      <c r="AJ285" s="53" t="str">
        <f t="shared" si="83"/>
        <v>Match</v>
      </c>
      <c r="AK285" s="33" t="str">
        <f>PROPER(TRIM(raw_orders!G285))</f>
        <v>West</v>
      </c>
      <c r="AL285" s="33" t="str">
        <f>PROPER(TRIM(raw_orders!M285))</f>
        <v>First Class</v>
      </c>
    </row>
    <row r="286" spans="1:38">
      <c r="A286" t="s">
        <v>1463</v>
      </c>
      <c r="B286" s="10">
        <v>45634</v>
      </c>
      <c r="C286" s="10">
        <v>45640</v>
      </c>
      <c r="D286" t="s">
        <v>1466</v>
      </c>
      <c r="E286" s="34" t="str">
        <f>PROPER(TRIM(raw_orders!E286))</f>
        <v>Karan Malhotra</v>
      </c>
      <c r="F286" s="34" t="str">
        <f>PROPER(TRIM(raw_orders!F286))</f>
        <v>Consumer</v>
      </c>
      <c r="G286" s="34" t="str">
        <f>PROPER(TRIM(raw_orders!G286))</f>
        <v>East</v>
      </c>
      <c r="H286" s="34" t="str">
        <f>PROPER(TRIM(raw_orders!H286))</f>
        <v>Odisha</v>
      </c>
      <c r="I286" s="34" t="str">
        <f>PROPER(TRIM(raw_orders!I286))</f>
        <v>Bhubaneswar</v>
      </c>
      <c r="J286" s="34" t="str">
        <f>PROPER(TRIM(raw_orders!J286))</f>
        <v>Furniture</v>
      </c>
      <c r="K286" s="34" t="str">
        <f>PROPER(TRIM(raw_orders!K286))</f>
        <v>Tables</v>
      </c>
      <c r="L286" t="s">
        <v>1467</v>
      </c>
      <c r="M286" s="9" t="str">
        <f>PROPER(TRIM(raw_orders!M286))</f>
        <v>Same Day</v>
      </c>
      <c r="N286" s="11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s="9" t="str">
        <f>PROPER(TRIM(raw_orders!T286))</f>
        <v>Paid</v>
      </c>
      <c r="U286" s="9" t="str">
        <f>PROPER(TRIM(raw_orders!U286))</f>
        <v>Returned</v>
      </c>
      <c r="V286" s="11">
        <f t="shared" si="69"/>
        <v>6</v>
      </c>
      <c r="W286" s="11">
        <f t="shared" si="72"/>
        <v>0</v>
      </c>
      <c r="X286" s="11">
        <f t="shared" si="73"/>
        <v>4730.76</v>
      </c>
      <c r="Y286" s="11">
        <f t="shared" si="74"/>
        <v>1591.0300000000002</v>
      </c>
      <c r="Z286" s="11">
        <f t="shared" si="75"/>
        <v>0.33631594077907145</v>
      </c>
      <c r="AA286" s="11" t="str">
        <f t="shared" si="76"/>
        <v>December</v>
      </c>
      <c r="AB286" s="11">
        <f t="shared" si="77"/>
        <v>2024</v>
      </c>
      <c r="AC286" s="11" t="str">
        <f t="shared" si="78"/>
        <v>Clean</v>
      </c>
      <c r="AD286" s="33" t="str">
        <f t="shared" si="70"/>
        <v>ORD-2024-102854563445640CUST-2076Karan MalhotraConsumerEastOdishaBhubaneswarFurnitureTablesPrime Tables 542Same Day31576.9204730.763139.731591.03PaidReturned6</v>
      </c>
      <c r="AE286" s="56" t="str">
        <f t="shared" si="71"/>
        <v>OK</v>
      </c>
      <c r="AF286" s="33" t="str">
        <f t="shared" si="79"/>
        <v/>
      </c>
      <c r="AG286" s="33" t="str">
        <f t="shared" si="80"/>
        <v/>
      </c>
      <c r="AH286" s="55" t="str">
        <f t="shared" si="81"/>
        <v/>
      </c>
      <c r="AI286" s="53" t="str">
        <f t="shared" si="82"/>
        <v>Match</v>
      </c>
      <c r="AJ286" s="53" t="str">
        <f t="shared" si="83"/>
        <v>Match</v>
      </c>
      <c r="AK286" s="33" t="str">
        <f>PROPER(TRIM(raw_orders!G286))</f>
        <v>East</v>
      </c>
      <c r="AL286" s="33" t="str">
        <f>PROPER(TRIM(raw_orders!M286))</f>
        <v>Same Day</v>
      </c>
    </row>
    <row r="287" spans="1:38">
      <c r="A287" t="s">
        <v>1468</v>
      </c>
      <c r="B287" s="10">
        <v>45884</v>
      </c>
      <c r="C287" s="10">
        <v>45889</v>
      </c>
      <c r="D287" t="s">
        <v>1471</v>
      </c>
      <c r="E287" s="34" t="str">
        <f>PROPER(TRIM(raw_orders!E287))</f>
        <v>Neha Gupta</v>
      </c>
      <c r="F287" s="34" t="str">
        <f>PROPER(TRIM(raw_orders!F287))</f>
        <v>Home Office</v>
      </c>
      <c r="G287" s="34" t="str">
        <f>PROPER(TRIM(raw_orders!G287))</f>
        <v>North</v>
      </c>
      <c r="H287" s="34" t="str">
        <f>PROPER(TRIM(raw_orders!H287))</f>
        <v>Rajasthan</v>
      </c>
      <c r="I287" s="34" t="str">
        <f>PROPER(TRIM(raw_orders!I287))</f>
        <v>Jaipur</v>
      </c>
      <c r="J287" s="34" t="str">
        <f>PROPER(TRIM(raw_orders!J287))</f>
        <v>Office Supplies</v>
      </c>
      <c r="K287" s="34" t="str">
        <f>PROPER(TRIM(raw_orders!K287))</f>
        <v>Storage</v>
      </c>
      <c r="L287" t="s">
        <v>1472</v>
      </c>
      <c r="M287" s="9" t="str">
        <f>PROPER(TRIM(raw_orders!M287))</f>
        <v>Standard Class</v>
      </c>
      <c r="N287" s="11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s="9" t="str">
        <f>PROPER(TRIM(raw_orders!T287))</f>
        <v>Paid</v>
      </c>
      <c r="U287" s="9" t="str">
        <f>PROPER(TRIM(raw_orders!U287))</f>
        <v>Completed</v>
      </c>
      <c r="V287" s="11">
        <f t="shared" si="69"/>
        <v>5</v>
      </c>
      <c r="W287" s="11">
        <f t="shared" si="72"/>
        <v>0</v>
      </c>
      <c r="X287" s="11">
        <f t="shared" si="73"/>
        <v>36735.93</v>
      </c>
      <c r="Y287" s="11">
        <f t="shared" si="74"/>
        <v>5915.09</v>
      </c>
      <c r="Z287" s="11">
        <f t="shared" si="75"/>
        <v>0.16101647624001897</v>
      </c>
      <c r="AA287" s="11" t="str">
        <f t="shared" si="76"/>
        <v>August</v>
      </c>
      <c r="AB287" s="11">
        <f t="shared" si="77"/>
        <v>2025</v>
      </c>
      <c r="AC287" s="11" t="str">
        <f t="shared" si="78"/>
        <v>Clean</v>
      </c>
      <c r="AD287" s="33" t="str">
        <f t="shared" si="70"/>
        <v>ORD-2025-102864588445889CUST-5610Neha GuptaHome OfficeNorthRajasthanJaipurOffice SuppliesStorageBasic Storage 771Standard Class94081.77036735.9330820.845915.09PaidCompleted5</v>
      </c>
      <c r="AE287" s="56" t="str">
        <f t="shared" si="71"/>
        <v>OK</v>
      </c>
      <c r="AF287" s="33" t="str">
        <f t="shared" si="79"/>
        <v/>
      </c>
      <c r="AG287" s="33" t="str">
        <f t="shared" si="80"/>
        <v/>
      </c>
      <c r="AH287" s="55" t="str">
        <f t="shared" si="81"/>
        <v/>
      </c>
      <c r="AI287" s="53" t="str">
        <f t="shared" si="82"/>
        <v>Match</v>
      </c>
      <c r="AJ287" s="53" t="str">
        <f t="shared" si="83"/>
        <v>Match</v>
      </c>
      <c r="AK287" s="33" t="str">
        <f>PROPER(TRIM(raw_orders!G287))</f>
        <v>North</v>
      </c>
      <c r="AL287" s="33" t="str">
        <f>PROPER(TRIM(raw_orders!M287))</f>
        <v>Standard Class</v>
      </c>
    </row>
    <row r="288" spans="1:38">
      <c r="A288" t="s">
        <v>1473</v>
      </c>
      <c r="B288" s="10">
        <v>45350</v>
      </c>
      <c r="C288" s="10">
        <v>45353</v>
      </c>
      <c r="D288" t="s">
        <v>1476</v>
      </c>
      <c r="E288" s="34" t="str">
        <f>PROPER(TRIM(raw_orders!E288))</f>
        <v>Priya Menon</v>
      </c>
      <c r="F288" s="34" t="str">
        <f>PROPER(TRIM(raw_orders!F288))</f>
        <v>Small Business</v>
      </c>
      <c r="G288" s="34" t="str">
        <f>PROPER(TRIM(raw_orders!G288))</f>
        <v>North</v>
      </c>
      <c r="H288" s="34" t="str">
        <f>PROPER(TRIM(raw_orders!H288))</f>
        <v>Delhi</v>
      </c>
      <c r="I288" s="34" t="str">
        <f>PROPER(TRIM(raw_orders!I288))</f>
        <v>New Delhi</v>
      </c>
      <c r="J288" s="34" t="str">
        <f>PROPER(TRIM(raw_orders!J288))</f>
        <v>Furniture</v>
      </c>
      <c r="K288" s="34" t="str">
        <f>PROPER(TRIM(raw_orders!K288))</f>
        <v>Furnishings</v>
      </c>
      <c r="L288" t="s">
        <v>1477</v>
      </c>
      <c r="M288" s="9" t="str">
        <f>PROPER(TRIM(raw_orders!M288))</f>
        <v>First Class</v>
      </c>
      <c r="N288" s="11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s="9" t="str">
        <f>PROPER(TRIM(raw_orders!T288))</f>
        <v>Pending</v>
      </c>
      <c r="U288" s="9" t="str">
        <f>PROPER(TRIM(raw_orders!U288))</f>
        <v>Returned</v>
      </c>
      <c r="V288" s="11">
        <f t="shared" si="69"/>
        <v>3</v>
      </c>
      <c r="W288" s="11">
        <f t="shared" si="72"/>
        <v>0.1</v>
      </c>
      <c r="X288" s="11">
        <f t="shared" si="73"/>
        <v>4421.3399999999992</v>
      </c>
      <c r="Y288" s="11">
        <f t="shared" si="74"/>
        <v>1931.3599999999992</v>
      </c>
      <c r="Z288" s="11">
        <f t="shared" si="75"/>
        <v>0.43682684435035524</v>
      </c>
      <c r="AA288" s="11" t="str">
        <f t="shared" si="76"/>
        <v>February</v>
      </c>
      <c r="AB288" s="11">
        <f t="shared" si="77"/>
        <v>2024</v>
      </c>
      <c r="AC288" s="11" t="str">
        <f t="shared" si="78"/>
        <v>Clean</v>
      </c>
      <c r="AD288" s="33" t="str">
        <f t="shared" si="70"/>
        <v>ORD-2024-102874535045353CUST-5823Priya MenonSmall BusinessNorthDelhiNew DelhiFurnitureFurnishingsPro Furnishings 848First Class7701.80.14421.342489.981931.36PendingReturned3</v>
      </c>
      <c r="AE288" s="56" t="str">
        <f t="shared" si="71"/>
        <v>OK</v>
      </c>
      <c r="AF288" s="33" t="str">
        <f t="shared" si="79"/>
        <v/>
      </c>
      <c r="AG288" s="33" t="str">
        <f t="shared" si="80"/>
        <v/>
      </c>
      <c r="AH288" s="55" t="str">
        <f t="shared" si="81"/>
        <v/>
      </c>
      <c r="AI288" s="53" t="str">
        <f t="shared" si="82"/>
        <v>Match</v>
      </c>
      <c r="AJ288" s="53" t="str">
        <f t="shared" si="83"/>
        <v>Match</v>
      </c>
      <c r="AK288" s="33" t="str">
        <f>PROPER(TRIM(raw_orders!G288))</f>
        <v>North</v>
      </c>
      <c r="AL288" s="33" t="str">
        <f>PROPER(TRIM(raw_orders!M288))</f>
        <v>First Class</v>
      </c>
    </row>
    <row r="289" spans="1:38" ht="41.4">
      <c r="A289" t="s">
        <v>1478</v>
      </c>
      <c r="B289" s="10">
        <v>45540</v>
      </c>
      <c r="C289" s="10">
        <v>45482</v>
      </c>
      <c r="D289" t="s">
        <v>1481</v>
      </c>
      <c r="E289" s="34" t="str">
        <f>PROPER(TRIM(raw_orders!E289))</f>
        <v>Neha Gupta</v>
      </c>
      <c r="F289" s="34" t="str">
        <f>PROPER(TRIM(raw_orders!F289))</f>
        <v>Small Business</v>
      </c>
      <c r="G289" s="34" t="str">
        <f>PROPER(TRIM(raw_orders!G289))</f>
        <v>South</v>
      </c>
      <c r="H289" s="34" t="str">
        <f>PROPER(TRIM(raw_orders!H289))</f>
        <v>Tamil Nadu</v>
      </c>
      <c r="I289" s="34" t="str">
        <f>PROPER(TRIM(raw_orders!I289))</f>
        <v>Chennai</v>
      </c>
      <c r="J289" s="34" t="str">
        <f>PROPER(TRIM(raw_orders!J289))</f>
        <v>Technology</v>
      </c>
      <c r="K289" s="34" t="str">
        <f>PROPER(TRIM(raw_orders!K289))</f>
        <v>Copiers</v>
      </c>
      <c r="L289" t="s">
        <v>1482</v>
      </c>
      <c r="M289" s="9" t="str">
        <f>PROPER(TRIM(raw_orders!M289))</f>
        <v>Standard Class</v>
      </c>
      <c r="N289" s="11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s="9" t="str">
        <f>PROPER(TRIM(raw_orders!T289))</f>
        <v>Paid</v>
      </c>
      <c r="U289" s="9" t="str">
        <f>PROPER(TRIM(raw_orders!U289))</f>
        <v>Cancelled</v>
      </c>
      <c r="V289" s="11">
        <f t="shared" si="69"/>
        <v>-58</v>
      </c>
      <c r="W289" s="11">
        <f t="shared" si="72"/>
        <v>0.15</v>
      </c>
      <c r="X289" s="11">
        <f t="shared" si="73"/>
        <v>6516.9329999999991</v>
      </c>
      <c r="Y289" s="11">
        <f t="shared" si="74"/>
        <v>2005.3929999999991</v>
      </c>
      <c r="Z289" s="11">
        <f t="shared" si="75"/>
        <v>0.30772036477895343</v>
      </c>
      <c r="AA289" s="11" t="str">
        <f t="shared" si="76"/>
        <v>September</v>
      </c>
      <c r="AB289" s="11">
        <f t="shared" si="77"/>
        <v>2024</v>
      </c>
      <c r="AC289" s="11" t="str">
        <f t="shared" si="78"/>
        <v>Invalid</v>
      </c>
      <c r="AD289" s="33" t="str">
        <f t="shared" si="70"/>
        <v>ORD-2024-102884554045482CUST-7095Neha GuptaSmall BusinessSouthTamil NaduChennaiTechnologyCopiersPrime Copiers 924Standard Class32555.660.156516.934511.542005.39PaidCancelled-58</v>
      </c>
      <c r="AE289" s="56" t="str">
        <f t="shared" si="71"/>
        <v>OK</v>
      </c>
      <c r="AF289" s="33" t="str">
        <f t="shared" si="79"/>
        <v/>
      </c>
      <c r="AG289" s="33" t="str">
        <f t="shared" si="80"/>
        <v/>
      </c>
      <c r="AH289" s="55" t="str">
        <f t="shared" ref="AH289:AH290" si="87">IF(V289&lt;0,"Invalid Shipping Record","")</f>
        <v>Invalid Shipping Record</v>
      </c>
      <c r="AI289" s="53" t="str">
        <f t="shared" si="82"/>
        <v>Match</v>
      </c>
      <c r="AJ289" s="53" t="str">
        <f t="shared" si="83"/>
        <v>Match</v>
      </c>
      <c r="AK289" s="33" t="str">
        <f>PROPER(TRIM(raw_orders!G289))</f>
        <v>South</v>
      </c>
      <c r="AL289" s="33" t="str">
        <f>PROPER(TRIM(raw_orders!M289))</f>
        <v>Standard Class</v>
      </c>
    </row>
    <row r="290" spans="1:38">
      <c r="A290" t="s">
        <v>1483</v>
      </c>
      <c r="B290" s="10">
        <v>45467</v>
      </c>
      <c r="C290" s="10">
        <v>45467</v>
      </c>
      <c r="D290" t="s">
        <v>1485</v>
      </c>
      <c r="E290" s="34" t="str">
        <f>PROPER(TRIM(raw_orders!E290))</f>
        <v>Rohan Mehta</v>
      </c>
      <c r="F290" s="34" t="str">
        <f>PROPER(TRIM(raw_orders!F290))</f>
        <v>Small Business</v>
      </c>
      <c r="G290" s="34" t="str">
        <f>PROPER(TRIM(raw_orders!G290))</f>
        <v>East</v>
      </c>
      <c r="H290" s="34" t="str">
        <f>PROPER(TRIM(raw_orders!H290))</f>
        <v>Bihar</v>
      </c>
      <c r="I290" s="34" t="str">
        <f>PROPER(TRIM(raw_orders!I290))</f>
        <v>Patna</v>
      </c>
      <c r="J290" s="34" t="str">
        <f>PROPER(TRIM(raw_orders!J290))</f>
        <v>Office Supplies</v>
      </c>
      <c r="K290" s="34" t="str">
        <f>PROPER(TRIM(raw_orders!K290))</f>
        <v>Binders</v>
      </c>
      <c r="L290" t="s">
        <v>1486</v>
      </c>
      <c r="M290" s="9" t="str">
        <f>PROPER(TRIM(raw_orders!M290))</f>
        <v>Same Day</v>
      </c>
      <c r="N290" s="11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s="9" t="str">
        <f>PROPER(TRIM(raw_orders!T290))</f>
        <v>Paid</v>
      </c>
      <c r="U290" s="9" t="str">
        <f>PROPER(TRIM(raw_orders!U290))</f>
        <v>Completed</v>
      </c>
      <c r="V290" s="11">
        <f t="shared" si="69"/>
        <v>0</v>
      </c>
      <c r="W290" s="11">
        <f t="shared" si="72"/>
        <v>0.15</v>
      </c>
      <c r="X290" s="11">
        <f t="shared" si="73"/>
        <v>7411.829999999999</v>
      </c>
      <c r="Y290" s="11">
        <f t="shared" si="74"/>
        <v>2507.1999999999989</v>
      </c>
      <c r="Z290" s="11">
        <f t="shared" si="75"/>
        <v>0.3382700358750807</v>
      </c>
      <c r="AA290" s="11" t="str">
        <f t="shared" si="76"/>
        <v>June</v>
      </c>
      <c r="AB290" s="11">
        <f t="shared" si="77"/>
        <v>2024</v>
      </c>
      <c r="AC290" s="11" t="str">
        <f t="shared" si="78"/>
        <v>Clean</v>
      </c>
      <c r="AD290" s="33" t="str">
        <f t="shared" si="70"/>
        <v>ORD-2024-102894546745467CUST-4805Rohan MehtaSmall BusinessEastBiharPatnaOffice SuppliesBindersClassic Binders 721Same Day24359.90.157411.834904.632507.2PaidCompleted0</v>
      </c>
      <c r="AE290" s="56" t="str">
        <f t="shared" si="71"/>
        <v>OK</v>
      </c>
      <c r="AF290" s="33" t="str">
        <f t="shared" si="79"/>
        <v/>
      </c>
      <c r="AG290" s="33" t="str">
        <f t="shared" si="80"/>
        <v/>
      </c>
      <c r="AH290" s="55" t="str">
        <f t="shared" si="87"/>
        <v/>
      </c>
      <c r="AI290" s="53" t="str">
        <f t="shared" si="82"/>
        <v>Match</v>
      </c>
      <c r="AJ290" s="53" t="str">
        <f t="shared" si="83"/>
        <v>Match</v>
      </c>
      <c r="AK290" s="33" t="str">
        <f>PROPER(TRIM(raw_orders!G290))</f>
        <v>East</v>
      </c>
      <c r="AL290" s="33" t="str">
        <f>PROPER(TRIM(raw_orders!M290))</f>
        <v>Same Day</v>
      </c>
    </row>
    <row r="291" spans="1:38">
      <c r="A291" t="s">
        <v>1487</v>
      </c>
      <c r="B291" s="10">
        <v>45827</v>
      </c>
      <c r="C291" s="10">
        <v>45835</v>
      </c>
      <c r="D291" t="s">
        <v>1488</v>
      </c>
      <c r="E291" s="34" t="str">
        <f>PROPER(TRIM(raw_orders!E291))</f>
        <v>Karan Malhotra</v>
      </c>
      <c r="F291" s="34" t="str">
        <f>PROPER(TRIM(raw_orders!F291))</f>
        <v>Home Office</v>
      </c>
      <c r="G291" s="34" t="str">
        <f>PROPER(TRIM(raw_orders!G291))</f>
        <v>South</v>
      </c>
      <c r="H291" s="34" t="str">
        <f>PROPER(TRIM(raw_orders!H291))</f>
        <v>Tamil Nadu</v>
      </c>
      <c r="I291" s="34" t="str">
        <f>PROPER(TRIM(raw_orders!I291))</f>
        <v>Chennai</v>
      </c>
      <c r="J291" s="34" t="str">
        <f>PROPER(TRIM(raw_orders!J291))</f>
        <v>Furniture</v>
      </c>
      <c r="K291" s="34" t="str">
        <f>PROPER(TRIM(raw_orders!K291))</f>
        <v>Bookcases</v>
      </c>
      <c r="L291" t="s">
        <v>1489</v>
      </c>
      <c r="M291" s="9" t="str">
        <f>PROPER(TRIM(raw_orders!M291))</f>
        <v>First Class</v>
      </c>
      <c r="N291" s="1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s="9" t="str">
        <f>PROPER(TRIM(raw_orders!T291))</f>
        <v>Paid</v>
      </c>
      <c r="U291" s="9" t="str">
        <f>PROPER(TRIM(raw_orders!U291))</f>
        <v>Completed</v>
      </c>
      <c r="V291" s="11">
        <f t="shared" si="69"/>
        <v>8</v>
      </c>
      <c r="W291" s="11">
        <f t="shared" si="72"/>
        <v>0.05</v>
      </c>
      <c r="X291" s="11">
        <f t="shared" si="73"/>
        <v>8258.7109999999993</v>
      </c>
      <c r="Y291" s="11">
        <f t="shared" si="74"/>
        <v>1239.7409999999991</v>
      </c>
      <c r="Z291" s="11">
        <f t="shared" si="75"/>
        <v>0.15011313508851432</v>
      </c>
      <c r="AA291" s="11" t="str">
        <f t="shared" si="76"/>
        <v>June</v>
      </c>
      <c r="AB291" s="11">
        <f t="shared" si="77"/>
        <v>2025</v>
      </c>
      <c r="AC291" s="11" t="str">
        <f t="shared" si="78"/>
        <v>Clean</v>
      </c>
      <c r="AD291" s="33" t="str">
        <f t="shared" si="70"/>
        <v>ORD-2025-102904582745835CUST-9114Karan MalhotraHome OfficeSouthTamil NaduChennaiFurnitureBookcasesBasic Bookcases 823First Class24346.690.058258.717018.971239.74PaidCompleted8</v>
      </c>
      <c r="AE291" s="56" t="str">
        <f t="shared" si="71"/>
        <v>OK</v>
      </c>
      <c r="AF291" s="33" t="str">
        <f t="shared" si="79"/>
        <v/>
      </c>
      <c r="AG291" s="33" t="str">
        <f t="shared" si="80"/>
        <v/>
      </c>
      <c r="AH291" s="55" t="str">
        <f t="shared" si="81"/>
        <v/>
      </c>
      <c r="AI291" s="53" t="str">
        <f t="shared" si="82"/>
        <v>Match</v>
      </c>
      <c r="AJ291" s="53" t="str">
        <f t="shared" si="83"/>
        <v>Match</v>
      </c>
      <c r="AK291" s="33" t="str">
        <f>PROPER(TRIM(raw_orders!G291))</f>
        <v>South</v>
      </c>
      <c r="AL291" s="33" t="str">
        <f>PROPER(TRIM(raw_orders!M291))</f>
        <v>First Class</v>
      </c>
    </row>
    <row r="292" spans="1:38">
      <c r="A292" t="s">
        <v>1490</v>
      </c>
      <c r="B292" s="10">
        <v>45891</v>
      </c>
      <c r="C292" s="10">
        <v>45895</v>
      </c>
      <c r="D292" t="s">
        <v>1493</v>
      </c>
      <c r="E292" s="34" t="str">
        <f>PROPER(TRIM(raw_orders!E292))</f>
        <v>Diya Patel</v>
      </c>
      <c r="F292" s="34" t="str">
        <f>PROPER(TRIM(raw_orders!F292))</f>
        <v>Home Office</v>
      </c>
      <c r="G292" s="34" t="str">
        <f>PROPER(TRIM(raw_orders!G292))</f>
        <v>East</v>
      </c>
      <c r="H292" s="34" t="str">
        <f>PROPER(TRIM(raw_orders!H292))</f>
        <v>Jharkhand</v>
      </c>
      <c r="I292" s="34" t="str">
        <f>PROPER(TRIM(raw_orders!I292))</f>
        <v>Ranchi</v>
      </c>
      <c r="J292" s="34" t="str">
        <f>PROPER(TRIM(raw_orders!J292))</f>
        <v>Furniture</v>
      </c>
      <c r="K292" s="34" t="str">
        <f>PROPER(TRIM(raw_orders!K292))</f>
        <v>Tables</v>
      </c>
      <c r="L292" t="s">
        <v>1494</v>
      </c>
      <c r="M292" s="9" t="str">
        <f>PROPER(TRIM(raw_orders!M292))</f>
        <v>Standard Class</v>
      </c>
      <c r="N292" s="11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s="9" t="str">
        <f>PROPER(TRIM(raw_orders!T292))</f>
        <v>Paid</v>
      </c>
      <c r="U292" s="9" t="str">
        <f>PROPER(TRIM(raw_orders!U292))</f>
        <v>Completed</v>
      </c>
      <c r="V292" s="11">
        <f t="shared" si="69"/>
        <v>4</v>
      </c>
      <c r="W292" s="11">
        <f t="shared" si="72"/>
        <v>0.1</v>
      </c>
      <c r="X292" s="11">
        <f t="shared" si="73"/>
        <v>1658.3670000000002</v>
      </c>
      <c r="Y292" s="11">
        <f t="shared" si="74"/>
        <v>687.24700000000018</v>
      </c>
      <c r="Z292" s="11">
        <f t="shared" si="75"/>
        <v>0.41441188832146331</v>
      </c>
      <c r="AA292" s="11" t="str">
        <f t="shared" si="76"/>
        <v>August</v>
      </c>
      <c r="AB292" s="11">
        <f t="shared" si="77"/>
        <v>2025</v>
      </c>
      <c r="AC292" s="11" t="str">
        <f t="shared" si="78"/>
        <v>Clean</v>
      </c>
      <c r="AD292" s="33" t="str">
        <f t="shared" si="70"/>
        <v>ORD-2025-102914589145895CUST-8557Diya PatelHome OfficeEastJharkhandRanchiFurnitureTablesClassic Tables 178Standard Class11842.630.11658.37971.12687.25PaidCompleted4</v>
      </c>
      <c r="AE292" s="56" t="str">
        <f t="shared" si="71"/>
        <v>OK</v>
      </c>
      <c r="AF292" s="33" t="str">
        <f t="shared" si="79"/>
        <v/>
      </c>
      <c r="AG292" s="33" t="str">
        <f t="shared" si="80"/>
        <v/>
      </c>
      <c r="AH292" s="55" t="str">
        <f t="shared" si="81"/>
        <v/>
      </c>
      <c r="AI292" s="53" t="str">
        <f t="shared" si="82"/>
        <v>Match</v>
      </c>
      <c r="AJ292" s="53" t="str">
        <f t="shared" si="83"/>
        <v>Match</v>
      </c>
      <c r="AK292" s="33" t="str">
        <f>PROPER(TRIM(raw_orders!G292))</f>
        <v>East</v>
      </c>
      <c r="AL292" s="33" t="str">
        <f>PROPER(TRIM(raw_orders!M292))</f>
        <v>Standard Class</v>
      </c>
    </row>
    <row r="293" spans="1:38">
      <c r="A293" t="s">
        <v>1495</v>
      </c>
      <c r="B293" s="10">
        <v>45387</v>
      </c>
      <c r="C293" s="10">
        <v>45392</v>
      </c>
      <c r="D293" t="s">
        <v>1498</v>
      </c>
      <c r="E293" s="34" t="str">
        <f>PROPER(TRIM(raw_orders!E293))</f>
        <v>Priya Menon</v>
      </c>
      <c r="F293" s="34" t="str">
        <f>PROPER(TRIM(raw_orders!F293))</f>
        <v>Home Office</v>
      </c>
      <c r="G293" s="34" t="str">
        <f>PROPER(TRIM(raw_orders!G293))</f>
        <v>North</v>
      </c>
      <c r="H293" s="34" t="str">
        <f>PROPER(TRIM(raw_orders!H293))</f>
        <v>Rajasthan</v>
      </c>
      <c r="I293" s="34" t="str">
        <f>PROPER(TRIM(raw_orders!I293))</f>
        <v>Jaipur</v>
      </c>
      <c r="J293" s="34" t="str">
        <f>PROPER(TRIM(raw_orders!J293))</f>
        <v>Office Supplies</v>
      </c>
      <c r="K293" s="34" t="str">
        <f>PROPER(TRIM(raw_orders!K293))</f>
        <v>Binders</v>
      </c>
      <c r="L293" t="s">
        <v>1499</v>
      </c>
      <c r="M293" s="9" t="str">
        <f>PROPER(TRIM(raw_orders!M293))</f>
        <v>Standard Class</v>
      </c>
      <c r="N293" s="11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s="9" t="str">
        <f>PROPER(TRIM(raw_orders!T293))</f>
        <v>Paid</v>
      </c>
      <c r="U293" s="9" t="str">
        <f>PROPER(TRIM(raw_orders!U293))</f>
        <v>Completed</v>
      </c>
      <c r="V293" s="11">
        <f t="shared" si="69"/>
        <v>5</v>
      </c>
      <c r="W293" s="11">
        <f t="shared" si="72"/>
        <v>0.25</v>
      </c>
      <c r="X293" s="11">
        <f t="shared" si="73"/>
        <v>9685.98</v>
      </c>
      <c r="Y293" s="11">
        <f t="shared" si="74"/>
        <v>1955.9399999999996</v>
      </c>
      <c r="Z293" s="11">
        <f t="shared" si="75"/>
        <v>0.20193516815025425</v>
      </c>
      <c r="AA293" s="11" t="str">
        <f t="shared" si="76"/>
        <v>April</v>
      </c>
      <c r="AB293" s="11">
        <f t="shared" si="77"/>
        <v>2024</v>
      </c>
      <c r="AC293" s="11" t="str">
        <f t="shared" si="78"/>
        <v>Clean</v>
      </c>
      <c r="AD293" s="33" t="str">
        <f t="shared" si="70"/>
        <v>ORD-2024-102924538745392CUST-2860Priya MenonHome OfficeNorthRajasthanJaipurOffice SuppliesBindersEco Binders 153Standard Class43228.660.259685.987730.041955.94PaidCompleted5</v>
      </c>
      <c r="AE293" s="56" t="str">
        <f t="shared" si="71"/>
        <v>OK</v>
      </c>
      <c r="AF293" s="33" t="str">
        <f t="shared" si="79"/>
        <v/>
      </c>
      <c r="AG293" s="33" t="str">
        <f t="shared" si="80"/>
        <v/>
      </c>
      <c r="AH293" s="55" t="str">
        <f t="shared" si="81"/>
        <v/>
      </c>
      <c r="AI293" s="53" t="str">
        <f t="shared" si="82"/>
        <v>Match</v>
      </c>
      <c r="AJ293" s="53" t="str">
        <f t="shared" si="83"/>
        <v>Match</v>
      </c>
      <c r="AK293" s="33" t="str">
        <f>PROPER(TRIM(raw_orders!G293))</f>
        <v>North</v>
      </c>
      <c r="AL293" s="33" t="str">
        <f>PROPER(TRIM(raw_orders!M293))</f>
        <v>Standard Class</v>
      </c>
    </row>
    <row r="294" spans="1:38">
      <c r="A294" t="s">
        <v>1500</v>
      </c>
      <c r="B294" s="10">
        <v>45716</v>
      </c>
      <c r="C294" s="10">
        <v>45719</v>
      </c>
      <c r="D294" t="s">
        <v>1503</v>
      </c>
      <c r="E294" s="34" t="str">
        <f>PROPER(TRIM(raw_orders!E294))</f>
        <v>Kabir Singh</v>
      </c>
      <c r="F294" s="34" t="str">
        <f>PROPER(TRIM(raw_orders!F294))</f>
        <v>Home Office</v>
      </c>
      <c r="G294" s="34" t="str">
        <f>PROPER(TRIM(raw_orders!G294))</f>
        <v>North</v>
      </c>
      <c r="H294" s="34" t="str">
        <f>PROPER(TRIM(raw_orders!H294))</f>
        <v>Haryana</v>
      </c>
      <c r="I294" s="34" t="str">
        <f>PROPER(TRIM(raw_orders!I294))</f>
        <v>Gurugram</v>
      </c>
      <c r="J294" s="34" t="str">
        <f>PROPER(TRIM(raw_orders!J294))</f>
        <v>Office Supplies</v>
      </c>
      <c r="K294" s="34" t="str">
        <f>PROPER(TRIM(raw_orders!K294))</f>
        <v>Art</v>
      </c>
      <c r="L294" t="s">
        <v>1504</v>
      </c>
      <c r="M294" s="9" t="str">
        <f>PROPER(TRIM(raw_orders!M294))</f>
        <v>Same Day</v>
      </c>
      <c r="N294" s="11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s="9" t="str">
        <f>PROPER(TRIM(raw_orders!T294))</f>
        <v>Pending</v>
      </c>
      <c r="U294" s="9" t="str">
        <f>PROPER(TRIM(raw_orders!U294))</f>
        <v>Cancelled</v>
      </c>
      <c r="V294" s="11">
        <f t="shared" si="69"/>
        <v>3</v>
      </c>
      <c r="W294" s="11">
        <f t="shared" si="72"/>
        <v>0</v>
      </c>
      <c r="X294" s="11">
        <f t="shared" si="73"/>
        <v>33740.549999999996</v>
      </c>
      <c r="Y294" s="11">
        <f t="shared" si="74"/>
        <v>9118.6599999999962</v>
      </c>
      <c r="Z294" s="11">
        <f t="shared" si="75"/>
        <v>0.2702581908119458</v>
      </c>
      <c r="AA294" s="11" t="str">
        <f t="shared" si="76"/>
        <v>February</v>
      </c>
      <c r="AB294" s="11">
        <f t="shared" si="77"/>
        <v>2025</v>
      </c>
      <c r="AC294" s="11" t="str">
        <f t="shared" si="78"/>
        <v>Clean</v>
      </c>
      <c r="AD294" s="33" t="str">
        <f t="shared" si="70"/>
        <v>ORD-2025-102934571645719CUST-7837Kabir SinghHome OfficeNorthHaryanaGurugramOffice SuppliesArtClassic Art 183Same Day93748.95033740.5524621.899118.66PendingCancelled3</v>
      </c>
      <c r="AE294" s="56" t="str">
        <f t="shared" si="71"/>
        <v>OK</v>
      </c>
      <c r="AF294" s="33" t="str">
        <f t="shared" si="79"/>
        <v/>
      </c>
      <c r="AG294" s="33" t="str">
        <f t="shared" si="80"/>
        <v/>
      </c>
      <c r="AH294" s="55" t="str">
        <f t="shared" si="81"/>
        <v/>
      </c>
      <c r="AI294" s="53" t="str">
        <f t="shared" si="82"/>
        <v>Match</v>
      </c>
      <c r="AJ294" s="53" t="str">
        <f t="shared" si="83"/>
        <v>Match</v>
      </c>
      <c r="AK294" s="33" t="str">
        <f>PROPER(TRIM(raw_orders!G294))</f>
        <v>North</v>
      </c>
      <c r="AL294" s="33" t="str">
        <f>PROPER(TRIM(raw_orders!M294))</f>
        <v>Same Day</v>
      </c>
    </row>
    <row r="295" spans="1:38">
      <c r="A295" t="s">
        <v>1505</v>
      </c>
      <c r="B295" s="10">
        <v>45358</v>
      </c>
      <c r="C295" s="10">
        <v>45599</v>
      </c>
      <c r="D295" t="s">
        <v>1508</v>
      </c>
      <c r="E295" s="34" t="str">
        <f>PROPER(TRIM(raw_orders!E295))</f>
        <v>Arjun Bose</v>
      </c>
      <c r="F295" s="34" t="str">
        <f>PROPER(TRIM(raw_orders!F295))</f>
        <v>Home Office</v>
      </c>
      <c r="G295" s="34" t="str">
        <f>PROPER(TRIM(raw_orders!G295))</f>
        <v>South</v>
      </c>
      <c r="H295" s="34" t="str">
        <f>PROPER(TRIM(raw_orders!H295))</f>
        <v>Telangana</v>
      </c>
      <c r="I295" s="34" t="str">
        <f>PROPER(TRIM(raw_orders!I295))</f>
        <v>Hyderabad</v>
      </c>
      <c r="J295" s="34" t="str">
        <f>PROPER(TRIM(raw_orders!J295))</f>
        <v>Technology</v>
      </c>
      <c r="K295" s="34" t="str">
        <f>PROPER(TRIM(raw_orders!K295))</f>
        <v>Phones</v>
      </c>
      <c r="L295" t="s">
        <v>1509</v>
      </c>
      <c r="M295" s="9" t="str">
        <f>PROPER(TRIM(raw_orders!M295))</f>
        <v>First Class</v>
      </c>
      <c r="N295" s="11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s="9" t="str">
        <f>PROPER(TRIM(raw_orders!T295))</f>
        <v>Paid</v>
      </c>
      <c r="U295" s="9" t="str">
        <f>PROPER(TRIM(raw_orders!U295))</f>
        <v>Completed</v>
      </c>
      <c r="V295" s="11">
        <f t="shared" si="69"/>
        <v>241</v>
      </c>
      <c r="W295" s="11">
        <f t="shared" si="72"/>
        <v>0.65</v>
      </c>
      <c r="X295" s="11">
        <f t="shared" si="73"/>
        <v>3081.0569999999998</v>
      </c>
      <c r="Y295" s="11">
        <f t="shared" si="74"/>
        <v>-3459.9830000000002</v>
      </c>
      <c r="Z295" s="11">
        <f t="shared" si="75"/>
        <v>-1.1229857156164267</v>
      </c>
      <c r="AA295" s="11" t="str">
        <f t="shared" si="76"/>
        <v>March</v>
      </c>
      <c r="AB295" s="11">
        <f t="shared" si="77"/>
        <v>2024</v>
      </c>
      <c r="AC295" s="11" t="str">
        <f t="shared" si="78"/>
        <v>Clean</v>
      </c>
      <c r="AD295" s="33" t="str">
        <f t="shared" si="70"/>
        <v>ORD-2024-102944535845599CUST-7010Arjun BoseHome OfficeSouthTelanganaHyderabadTechnologyPhonesPro Phones 455First Class24401.510.658362.876541.041821.83PaidCompleted241</v>
      </c>
      <c r="AE295" s="56" t="str">
        <f t="shared" si="71"/>
        <v>OK</v>
      </c>
      <c r="AF295" s="33" t="str">
        <f t="shared" si="79"/>
        <v/>
      </c>
      <c r="AG295" s="33" t="str">
        <f t="shared" si="80"/>
        <v/>
      </c>
      <c r="AH295" s="55" t="str">
        <f t="shared" si="81"/>
        <v/>
      </c>
      <c r="AI295" s="53" t="str">
        <f t="shared" si="82"/>
        <v>Mismatch</v>
      </c>
      <c r="AJ295" s="53" t="str">
        <f t="shared" si="83"/>
        <v>Mismatch</v>
      </c>
      <c r="AK295" s="33" t="str">
        <f>PROPER(TRIM(raw_orders!G295))</f>
        <v>South</v>
      </c>
      <c r="AL295" s="33" t="str">
        <f>PROPER(TRIM(raw_orders!M295))</f>
        <v>First Class</v>
      </c>
    </row>
    <row r="296" spans="1:38">
      <c r="A296" t="s">
        <v>1510</v>
      </c>
      <c r="B296" s="10">
        <v>45854</v>
      </c>
      <c r="C296" s="10">
        <v>45860</v>
      </c>
      <c r="D296" t="s">
        <v>1513</v>
      </c>
      <c r="E296" s="34" t="str">
        <f>PROPER(TRIM(raw_orders!E296))</f>
        <v>Priya Menon</v>
      </c>
      <c r="F296" s="34" t="str">
        <f>PROPER(TRIM(raw_orders!F296))</f>
        <v>Consumer</v>
      </c>
      <c r="G296" s="34" t="str">
        <f>PROPER(TRIM(raw_orders!G296))</f>
        <v>East</v>
      </c>
      <c r="H296" s="34" t="str">
        <f>PROPER(TRIM(raw_orders!H296))</f>
        <v>Odisha</v>
      </c>
      <c r="I296" s="34" t="str">
        <f>PROPER(TRIM(raw_orders!I296))</f>
        <v>Bhubaneswar</v>
      </c>
      <c r="J296" s="34" t="str">
        <f>PROPER(TRIM(raw_orders!J296))</f>
        <v>Technology</v>
      </c>
      <c r="K296" s="34" t="str">
        <f>PROPER(TRIM(raw_orders!K296))</f>
        <v>Phones</v>
      </c>
      <c r="L296" t="s">
        <v>1514</v>
      </c>
      <c r="M296" s="9" t="str">
        <f>PROPER(TRIM(raw_orders!M296))</f>
        <v>Second Class</v>
      </c>
      <c r="N296" s="11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s="9" t="str">
        <f>PROPER(TRIM(raw_orders!T296))</f>
        <v>Paid</v>
      </c>
      <c r="U296" s="9" t="str">
        <f>PROPER(TRIM(raw_orders!U296))</f>
        <v>Returned</v>
      </c>
      <c r="V296" s="11">
        <f t="shared" si="69"/>
        <v>6</v>
      </c>
      <c r="W296" s="11">
        <f t="shared" si="72"/>
        <v>0.25</v>
      </c>
      <c r="X296" s="11">
        <f t="shared" si="73"/>
        <v>18716.985000000001</v>
      </c>
      <c r="Y296" s="11">
        <f t="shared" si="74"/>
        <v>6434.5550000000003</v>
      </c>
      <c r="Z296" s="11">
        <f t="shared" si="75"/>
        <v>0.34378159730319813</v>
      </c>
      <c r="AA296" s="11" t="str">
        <f t="shared" si="76"/>
        <v>July</v>
      </c>
      <c r="AB296" s="11">
        <f t="shared" si="77"/>
        <v>2025</v>
      </c>
      <c r="AC296" s="11" t="str">
        <f t="shared" si="78"/>
        <v>Clean</v>
      </c>
      <c r="AD296" s="33" t="str">
        <f t="shared" si="70"/>
        <v>ORD-2025-102954585445860CUST-4755Priya MenonConsumerEastOdishaBhubaneswarTechnologyPhonesBasic Phones 326Second Class64159.330.2518716.9912282.436434.56PaidReturned6</v>
      </c>
      <c r="AE296" s="56" t="str">
        <f t="shared" si="71"/>
        <v>OK</v>
      </c>
      <c r="AF296" s="33" t="str">
        <f t="shared" si="79"/>
        <v/>
      </c>
      <c r="AG296" s="33" t="str">
        <f t="shared" si="80"/>
        <v/>
      </c>
      <c r="AH296" s="55" t="str">
        <f t="shared" si="81"/>
        <v/>
      </c>
      <c r="AI296" s="53" t="str">
        <f t="shared" si="82"/>
        <v>Match</v>
      </c>
      <c r="AJ296" s="53" t="str">
        <f t="shared" si="83"/>
        <v>Match</v>
      </c>
      <c r="AK296" s="33" t="str">
        <f>PROPER(TRIM(raw_orders!G296))</f>
        <v>East</v>
      </c>
      <c r="AL296" s="33" t="str">
        <f>PROPER(TRIM(raw_orders!M296))</f>
        <v>Second Class</v>
      </c>
    </row>
    <row r="297" spans="1:38">
      <c r="A297" t="s">
        <v>1515</v>
      </c>
      <c r="B297" s="10">
        <v>45833</v>
      </c>
      <c r="C297" s="10">
        <v>45836</v>
      </c>
      <c r="D297" t="s">
        <v>1518</v>
      </c>
      <c r="E297" s="34" t="str">
        <f>PROPER(TRIM(raw_orders!E297))</f>
        <v>Aditi Sen</v>
      </c>
      <c r="F297" s="34" t="str">
        <f>PROPER(TRIM(raw_orders!F297))</f>
        <v>Small Business</v>
      </c>
      <c r="G297" s="34" t="str">
        <f>PROPER(TRIM(raw_orders!G297))</f>
        <v>East</v>
      </c>
      <c r="H297" s="34" t="str">
        <f>PROPER(TRIM(raw_orders!H297))</f>
        <v>Assam</v>
      </c>
      <c r="I297" s="34" t="str">
        <f>PROPER(TRIM(raw_orders!I297))</f>
        <v>Guwahati</v>
      </c>
      <c r="J297" s="34" t="str">
        <f>PROPER(TRIM(raw_orders!J297))</f>
        <v>Office Supplies</v>
      </c>
      <c r="K297" s="34" t="str">
        <f>PROPER(TRIM(raw_orders!K297))</f>
        <v>Binders</v>
      </c>
      <c r="L297" t="s">
        <v>1519</v>
      </c>
      <c r="M297" s="9" t="str">
        <f>PROPER(TRIM(raw_orders!M297))</f>
        <v>Standard Class</v>
      </c>
      <c r="N297" s="11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s="9" t="str">
        <f>PROPER(TRIM(raw_orders!T297))</f>
        <v>Paid</v>
      </c>
      <c r="U297" s="9" t="str">
        <f>PROPER(TRIM(raw_orders!U297))</f>
        <v>Completed</v>
      </c>
      <c r="V297" s="11">
        <f t="shared" si="69"/>
        <v>3</v>
      </c>
      <c r="W297" s="11">
        <f t="shared" si="72"/>
        <v>0.1</v>
      </c>
      <c r="X297" s="11">
        <f t="shared" si="73"/>
        <v>9385.3350000000009</v>
      </c>
      <c r="Y297" s="11">
        <f t="shared" si="74"/>
        <v>3556.795000000001</v>
      </c>
      <c r="Z297" s="11">
        <f t="shared" si="75"/>
        <v>0.37897368607513748</v>
      </c>
      <c r="AA297" s="11" t="str">
        <f t="shared" si="76"/>
        <v>June</v>
      </c>
      <c r="AB297" s="11">
        <f t="shared" si="77"/>
        <v>2025</v>
      </c>
      <c r="AC297" s="11" t="str">
        <f t="shared" si="78"/>
        <v>Clean</v>
      </c>
      <c r="AD297" s="33" t="str">
        <f t="shared" si="70"/>
        <v>ORD-2025-102964583345836CUST-6778Aditi SenSmall BusinessEastAssamGuwahatiOffice SuppliesBindersMax Binders 587Standard Class33476.050.19385.345828.543556.8PaidCompleted3</v>
      </c>
      <c r="AE297" s="56" t="str">
        <f t="shared" si="71"/>
        <v>OK</v>
      </c>
      <c r="AF297" s="33" t="str">
        <f t="shared" si="79"/>
        <v/>
      </c>
      <c r="AG297" s="33" t="str">
        <f t="shared" si="80"/>
        <v/>
      </c>
      <c r="AH297" s="55" t="str">
        <f t="shared" si="81"/>
        <v/>
      </c>
      <c r="AI297" s="53" t="str">
        <f t="shared" si="82"/>
        <v>Match</v>
      </c>
      <c r="AJ297" s="53" t="str">
        <f t="shared" si="83"/>
        <v>Match</v>
      </c>
      <c r="AK297" s="33" t="str">
        <f>PROPER(TRIM(raw_orders!G297))</f>
        <v>East</v>
      </c>
      <c r="AL297" s="33" t="str">
        <f>PROPER(TRIM(raw_orders!M297))</f>
        <v>Standard Class</v>
      </c>
    </row>
    <row r="298" spans="1:38">
      <c r="A298" t="s">
        <v>1520</v>
      </c>
      <c r="B298" s="10">
        <v>45801</v>
      </c>
      <c r="C298" s="10">
        <v>45803</v>
      </c>
      <c r="D298" t="s">
        <v>1523</v>
      </c>
      <c r="E298" s="34" t="str">
        <f>PROPER(TRIM(raw_orders!E298))</f>
        <v>Aditi Sen</v>
      </c>
      <c r="F298" s="34" t="str">
        <f>PROPER(TRIM(raw_orders!F298))</f>
        <v>Home Office</v>
      </c>
      <c r="G298" s="34" t="str">
        <f>PROPER(TRIM(raw_orders!G298))</f>
        <v>North</v>
      </c>
      <c r="H298" s="34" t="str">
        <f>PROPER(TRIM(raw_orders!H298))</f>
        <v>Haryana</v>
      </c>
      <c r="I298" s="34" t="str">
        <f>PROPER(TRIM(raw_orders!I298))</f>
        <v>Gurugram</v>
      </c>
      <c r="J298" s="34" t="str">
        <f>PROPER(TRIM(raw_orders!J298))</f>
        <v>Furniture</v>
      </c>
      <c r="K298" s="34" t="str">
        <f>PROPER(TRIM(raw_orders!K298))</f>
        <v>Furnishings</v>
      </c>
      <c r="L298" t="s">
        <v>1524</v>
      </c>
      <c r="M298" s="9" t="str">
        <f>PROPER(TRIM(raw_orders!M298))</f>
        <v>Same Day</v>
      </c>
      <c r="N298" s="11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s="9" t="str">
        <f>PROPER(TRIM(raw_orders!T298))</f>
        <v>Paid</v>
      </c>
      <c r="U298" s="9" t="str">
        <f>PROPER(TRIM(raw_orders!U298))</f>
        <v>Completed</v>
      </c>
      <c r="V298" s="11">
        <f t="shared" si="69"/>
        <v>2</v>
      </c>
      <c r="W298" s="11">
        <f t="shared" si="72"/>
        <v>0.15</v>
      </c>
      <c r="X298" s="11">
        <f t="shared" si="73"/>
        <v>17826.591</v>
      </c>
      <c r="Y298" s="11">
        <f t="shared" si="74"/>
        <v>6971.241</v>
      </c>
      <c r="Z298" s="11">
        <f t="shared" si="75"/>
        <v>0.39105855965394615</v>
      </c>
      <c r="AA298" s="11" t="str">
        <f t="shared" si="76"/>
        <v>May</v>
      </c>
      <c r="AB298" s="11">
        <f t="shared" si="77"/>
        <v>2025</v>
      </c>
      <c r="AC298" s="11" t="str">
        <f t="shared" si="78"/>
        <v>Clean</v>
      </c>
      <c r="AD298" s="33" t="str">
        <f t="shared" si="70"/>
        <v>ORD-2025-102974580145803CUST-7629Aditi SenHome OfficeNorthHaryanaGurugramFurnitureFurnishingsBasic Furnishings 617Same Day63495.410.1517826.5910855.356971.24PaidCompleted2</v>
      </c>
      <c r="AE298" s="56" t="str">
        <f t="shared" si="71"/>
        <v>OK</v>
      </c>
      <c r="AF298" s="33" t="str">
        <f t="shared" si="79"/>
        <v/>
      </c>
      <c r="AG298" s="33" t="str">
        <f t="shared" si="80"/>
        <v/>
      </c>
      <c r="AH298" s="55" t="str">
        <f t="shared" si="81"/>
        <v/>
      </c>
      <c r="AI298" s="53" t="str">
        <f t="shared" si="82"/>
        <v>Match</v>
      </c>
      <c r="AJ298" s="53" t="str">
        <f t="shared" si="83"/>
        <v>Match</v>
      </c>
      <c r="AK298" s="33" t="str">
        <f>PROPER(TRIM(raw_orders!G298))</f>
        <v>North</v>
      </c>
      <c r="AL298" s="33" t="str">
        <f>PROPER(TRIM(raw_orders!M298))</f>
        <v>Same Day</v>
      </c>
    </row>
    <row r="299" spans="1:38" ht="41.4">
      <c r="A299" t="s">
        <v>1525</v>
      </c>
      <c r="B299" s="10">
        <v>45594</v>
      </c>
      <c r="C299" s="10">
        <v>45454</v>
      </c>
      <c r="D299" t="s">
        <v>1528</v>
      </c>
      <c r="E299" s="34" t="str">
        <f>PROPER(TRIM(raw_orders!E299))</f>
        <v>Sneha Kapoor</v>
      </c>
      <c r="F299" s="34" t="str">
        <f>PROPER(TRIM(raw_orders!F299))</f>
        <v>Corporate</v>
      </c>
      <c r="G299" s="34" t="str">
        <f>PROPER(TRIM(raw_orders!G299))</f>
        <v>South</v>
      </c>
      <c r="H299" s="34" t="str">
        <f>PROPER(TRIM(raw_orders!H299))</f>
        <v>Tamil Nadu</v>
      </c>
      <c r="I299" s="34" t="str">
        <f>PROPER(TRIM(raw_orders!I299))</f>
        <v>Chennai</v>
      </c>
      <c r="J299" s="34" t="str">
        <f>PROPER(TRIM(raw_orders!J299))</f>
        <v>Technology</v>
      </c>
      <c r="K299" s="34" t="str">
        <f>PROPER(TRIM(raw_orders!K299))</f>
        <v>Copiers</v>
      </c>
      <c r="L299" t="s">
        <v>1529</v>
      </c>
      <c r="M299" s="9" t="str">
        <f>PROPER(TRIM(raw_orders!M299))</f>
        <v>Same Day</v>
      </c>
      <c r="N299" s="11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s="9" t="str">
        <f>PROPER(TRIM(raw_orders!T299))</f>
        <v>Paid</v>
      </c>
      <c r="U299" s="9" t="str">
        <f>PROPER(TRIM(raw_orders!U299))</f>
        <v>Completed</v>
      </c>
      <c r="V299" s="11">
        <f t="shared" si="69"/>
        <v>-140</v>
      </c>
      <c r="W299" s="11">
        <f t="shared" si="72"/>
        <v>0.15</v>
      </c>
      <c r="X299" s="11">
        <f t="shared" si="73"/>
        <v>5966.5920000000006</v>
      </c>
      <c r="Y299" s="11">
        <f t="shared" si="74"/>
        <v>1971.8720000000008</v>
      </c>
      <c r="Z299" s="11">
        <f t="shared" si="75"/>
        <v>0.33048547646629778</v>
      </c>
      <c r="AA299" s="11" t="str">
        <f t="shared" si="76"/>
        <v>October</v>
      </c>
      <c r="AB299" s="11">
        <f t="shared" si="77"/>
        <v>2024</v>
      </c>
      <c r="AC299" s="11" t="str">
        <f t="shared" si="78"/>
        <v>Invalid</v>
      </c>
      <c r="AD299" s="33" t="str">
        <f t="shared" si="70"/>
        <v>ORD-2024-102984559445454CUST-6724Sneha KapoorCorporateSouthTamil NaduChennaiTechnologyCopiersPrime Copiers 669Same Day61169.920.155966.593994.721971.87PaidCompleted-140</v>
      </c>
      <c r="AE299" s="56" t="str">
        <f t="shared" si="71"/>
        <v>OK</v>
      </c>
      <c r="AF299" s="33" t="str">
        <f t="shared" si="79"/>
        <v/>
      </c>
      <c r="AG299" s="33" t="str">
        <f t="shared" si="80"/>
        <v/>
      </c>
      <c r="AH299" s="55" t="str">
        <f>IF(V299&lt;0,"Invalid Shipping Record","")</f>
        <v>Invalid Shipping Record</v>
      </c>
      <c r="AI299" s="53" t="str">
        <f t="shared" si="82"/>
        <v>Match</v>
      </c>
      <c r="AJ299" s="53" t="str">
        <f t="shared" si="83"/>
        <v>Match</v>
      </c>
      <c r="AK299" s="33" t="str">
        <f>PROPER(TRIM(raw_orders!G299))</f>
        <v>South</v>
      </c>
      <c r="AL299" s="33" t="str">
        <f>PROPER(TRIM(raw_orders!M299))</f>
        <v>Same Day</v>
      </c>
    </row>
    <row r="300" spans="1:38">
      <c r="A300" t="s">
        <v>1530</v>
      </c>
      <c r="B300" s="10">
        <v>45680</v>
      </c>
      <c r="C300" s="10">
        <v>45683</v>
      </c>
      <c r="D300" t="s">
        <v>1533</v>
      </c>
      <c r="E300" s="34" t="str">
        <f>PROPER(TRIM(raw_orders!E300))</f>
        <v>Isha Nair</v>
      </c>
      <c r="F300" s="34" t="str">
        <f>PROPER(TRIM(raw_orders!F300))</f>
        <v>Consumer</v>
      </c>
      <c r="G300" s="34" t="str">
        <f>PROPER(TRIM(raw_orders!G300))</f>
        <v>South</v>
      </c>
      <c r="H300" s="34" t="str">
        <f>PROPER(TRIM(raw_orders!H300))</f>
        <v>Kerala</v>
      </c>
      <c r="I300" s="34" t="str">
        <f>PROPER(TRIM(raw_orders!I300))</f>
        <v>Kochi</v>
      </c>
      <c r="J300" s="34" t="str">
        <f>PROPER(TRIM(raw_orders!J300))</f>
        <v>Technology</v>
      </c>
      <c r="K300" s="34" t="str">
        <f>PROPER(TRIM(raw_orders!K300))</f>
        <v>Copiers</v>
      </c>
      <c r="L300" t="s">
        <v>1534</v>
      </c>
      <c r="M300" s="9" t="str">
        <f>PROPER(TRIM(raw_orders!M300))</f>
        <v>First Class</v>
      </c>
      <c r="N300" s="11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s="9" t="str">
        <f>PROPER(TRIM(raw_orders!T300))</f>
        <v>Failed</v>
      </c>
      <c r="U300" s="9" t="str">
        <f>PROPER(TRIM(raw_orders!U300))</f>
        <v>Returned</v>
      </c>
      <c r="V300" s="11">
        <f t="shared" si="69"/>
        <v>3</v>
      </c>
      <c r="W300" s="11">
        <f t="shared" si="72"/>
        <v>0.2</v>
      </c>
      <c r="X300" s="11">
        <f t="shared" si="73"/>
        <v>1951.5440000000003</v>
      </c>
      <c r="Y300" s="11">
        <f t="shared" si="74"/>
        <v>341.59400000000028</v>
      </c>
      <c r="Z300" s="11">
        <f t="shared" si="75"/>
        <v>0.17503781621116421</v>
      </c>
      <c r="AA300" s="11" t="str">
        <f t="shared" si="76"/>
        <v>January</v>
      </c>
      <c r="AB300" s="11">
        <f t="shared" si="77"/>
        <v>2025</v>
      </c>
      <c r="AC300" s="11" t="str">
        <f t="shared" si="78"/>
        <v>Clean</v>
      </c>
      <c r="AD300" s="33" t="str">
        <f t="shared" si="70"/>
        <v>ORD-2025-102994568045683CUST-2141Isha NairConsumerSouthKeralaKochiTechnologyCopiersEco Copiers 894First Class7348.490.21951.541609.95341.59FailedReturned3</v>
      </c>
      <c r="AE300" s="56" t="str">
        <f t="shared" si="71"/>
        <v>OK</v>
      </c>
      <c r="AF300" s="33" t="str">
        <f t="shared" si="79"/>
        <v/>
      </c>
      <c r="AG300" s="33" t="str">
        <f t="shared" si="80"/>
        <v/>
      </c>
      <c r="AH300" s="55" t="str">
        <f t="shared" si="81"/>
        <v/>
      </c>
      <c r="AI300" s="53" t="str">
        <f t="shared" si="82"/>
        <v>Match</v>
      </c>
      <c r="AJ300" s="53" t="str">
        <f t="shared" si="83"/>
        <v>Match</v>
      </c>
      <c r="AK300" s="33" t="str">
        <f>PROPER(TRIM(raw_orders!G300))</f>
        <v>South</v>
      </c>
      <c r="AL300" s="33" t="str">
        <f>PROPER(TRIM(raw_orders!M300))</f>
        <v>First Class</v>
      </c>
    </row>
    <row r="301" spans="1:38">
      <c r="A301" t="s">
        <v>1535</v>
      </c>
      <c r="B301" s="10">
        <v>45454</v>
      </c>
      <c r="C301" s="10">
        <v>45608</v>
      </c>
      <c r="D301" t="s">
        <v>1537</v>
      </c>
      <c r="E301" s="34" t="str">
        <f>PROPER(TRIM(raw_orders!E301))</f>
        <v>Rahul Verma</v>
      </c>
      <c r="F301" s="34" t="str">
        <f>PROPER(TRIM(raw_orders!F301))</f>
        <v>Small Business</v>
      </c>
      <c r="G301" s="34" t="str">
        <f>PROPER(TRIM(raw_orders!G301))</f>
        <v>West</v>
      </c>
      <c r="H301" s="34" t="str">
        <f>PROPER(TRIM(raw_orders!H301))</f>
        <v>Gujarat</v>
      </c>
      <c r="I301" s="34" t="str">
        <f>PROPER(TRIM(raw_orders!I301))</f>
        <v>Ahmedabad</v>
      </c>
      <c r="J301" s="34" t="str">
        <f>PROPER(TRIM(raw_orders!J301))</f>
        <v>Technology</v>
      </c>
      <c r="K301" s="34" t="str">
        <f>PROPER(TRIM(raw_orders!K301))</f>
        <v>Accessories</v>
      </c>
      <c r="L301" t="s">
        <v>1538</v>
      </c>
      <c r="M301" s="9" t="str">
        <f>PROPER(TRIM(raw_orders!M301))</f>
        <v>Standard Class</v>
      </c>
      <c r="N301" s="1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s="9" t="str">
        <f>PROPER(TRIM(raw_orders!T301))</f>
        <v>Paid</v>
      </c>
      <c r="U301" s="9" t="str">
        <f>PROPER(TRIM(raw_orders!U301))</f>
        <v>Completed</v>
      </c>
      <c r="V301" s="11">
        <f t="shared" si="69"/>
        <v>154</v>
      </c>
      <c r="W301" s="11">
        <f t="shared" si="72"/>
        <v>0.1</v>
      </c>
      <c r="X301" s="11">
        <f t="shared" si="73"/>
        <v>10830.015000000001</v>
      </c>
      <c r="Y301" s="11">
        <f t="shared" si="74"/>
        <v>3774.7050000000008</v>
      </c>
      <c r="Z301" s="11">
        <f t="shared" si="75"/>
        <v>0.34854106850267524</v>
      </c>
      <c r="AA301" s="11" t="str">
        <f t="shared" si="76"/>
        <v>June</v>
      </c>
      <c r="AB301" s="11">
        <f t="shared" si="77"/>
        <v>2024</v>
      </c>
      <c r="AC301" s="11" t="str">
        <f t="shared" si="78"/>
        <v>Clean</v>
      </c>
      <c r="AD301" s="33" t="str">
        <f t="shared" si="70"/>
        <v>ORD-2024-103004545445608CUST-7264Rahul VermaSmall BusinessWestGujaratAhmedabadTechnologyAccessoriesMax Accessories 145Standard Class71719.050.110830.027055.313774.71PaidCompleted154</v>
      </c>
      <c r="AE301" s="56" t="str">
        <f t="shared" si="71"/>
        <v>OK</v>
      </c>
      <c r="AF301" s="33" t="str">
        <f t="shared" si="79"/>
        <v/>
      </c>
      <c r="AG301" s="33" t="str">
        <f t="shared" si="80"/>
        <v/>
      </c>
      <c r="AH301" s="55" t="str">
        <f t="shared" si="81"/>
        <v/>
      </c>
      <c r="AI301" s="53" t="str">
        <f t="shared" si="82"/>
        <v>Match</v>
      </c>
      <c r="AJ301" s="53" t="str">
        <f t="shared" si="83"/>
        <v>Match</v>
      </c>
      <c r="AK301" s="33" t="str">
        <f>PROPER(TRIM(raw_orders!G301))</f>
        <v>West</v>
      </c>
      <c r="AL301" s="33" t="str">
        <f>PROPER(TRIM(raw_orders!M301))</f>
        <v>Standard Class</v>
      </c>
    </row>
    <row r="302" spans="1:38">
      <c r="A302" t="s">
        <v>1539</v>
      </c>
      <c r="B302" s="10">
        <v>45397</v>
      </c>
      <c r="C302" s="10">
        <v>45405</v>
      </c>
      <c r="D302" t="s">
        <v>1542</v>
      </c>
      <c r="E302" s="34" t="str">
        <f>PROPER(TRIM(raw_orders!E302))</f>
        <v>Diya Patel</v>
      </c>
      <c r="F302" s="34" t="str">
        <f>PROPER(TRIM(raw_orders!F302))</f>
        <v>Small Business</v>
      </c>
      <c r="G302" s="34" t="str">
        <f>PROPER(TRIM(raw_orders!G302))</f>
        <v>North</v>
      </c>
      <c r="H302" s="34" t="str">
        <f>PROPER(TRIM(raw_orders!H302))</f>
        <v>Punjab</v>
      </c>
      <c r="I302" s="34" t="str">
        <f>PROPER(TRIM(raw_orders!I302))</f>
        <v>Ludhiana</v>
      </c>
      <c r="J302" s="34" t="str">
        <f>PROPER(TRIM(raw_orders!J302))</f>
        <v>Technology</v>
      </c>
      <c r="K302" s="34" t="str">
        <f>PROPER(TRIM(raw_orders!K302))</f>
        <v>Accessories</v>
      </c>
      <c r="L302" t="s">
        <v>1543</v>
      </c>
      <c r="M302" s="9" t="str">
        <f>PROPER(TRIM(raw_orders!M302))</f>
        <v>Second Class</v>
      </c>
      <c r="N302" s="11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s="9" t="str">
        <f>PROPER(TRIM(raw_orders!T302))</f>
        <v>Paid</v>
      </c>
      <c r="U302" s="9" t="str">
        <f>PROPER(TRIM(raw_orders!U302))</f>
        <v>Completed</v>
      </c>
      <c r="V302" s="11">
        <f t="shared" si="69"/>
        <v>8</v>
      </c>
      <c r="W302" s="11">
        <f t="shared" si="72"/>
        <v>0.1</v>
      </c>
      <c r="X302" s="11">
        <f t="shared" si="73"/>
        <v>31539.293999999998</v>
      </c>
      <c r="Y302" s="11">
        <f t="shared" si="74"/>
        <v>9439.1539999999986</v>
      </c>
      <c r="Z302" s="11">
        <f t="shared" si="75"/>
        <v>0.29928234918638313</v>
      </c>
      <c r="AA302" s="11" t="str">
        <f t="shared" si="76"/>
        <v>April</v>
      </c>
      <c r="AB302" s="11">
        <f t="shared" si="77"/>
        <v>2024</v>
      </c>
      <c r="AC302" s="11" t="str">
        <f t="shared" si="78"/>
        <v>Clean</v>
      </c>
      <c r="AD302" s="33" t="str">
        <f t="shared" si="70"/>
        <v>ORD-2024-103014539745405CUST-2668Diya PatelSmall BusinessNorthPunjabLudhianaTechnologyAccessoriesClassic Accessories 126Second Class93893.740.131539.2922100.149439.15PaidCompleted8</v>
      </c>
      <c r="AE302" s="56" t="str">
        <f t="shared" si="71"/>
        <v>OK</v>
      </c>
      <c r="AF302" s="33" t="str">
        <f t="shared" si="79"/>
        <v/>
      </c>
      <c r="AG302" s="33" t="str">
        <f t="shared" si="80"/>
        <v/>
      </c>
      <c r="AH302" s="55" t="str">
        <f t="shared" si="81"/>
        <v/>
      </c>
      <c r="AI302" s="53" t="str">
        <f t="shared" si="82"/>
        <v>Match</v>
      </c>
      <c r="AJ302" s="53" t="str">
        <f t="shared" si="83"/>
        <v>Match</v>
      </c>
      <c r="AK302" s="33" t="str">
        <f>PROPER(TRIM(raw_orders!G302))</f>
        <v>North</v>
      </c>
      <c r="AL302" s="33" t="str">
        <f>PROPER(TRIM(raw_orders!M302))</f>
        <v>Second Class</v>
      </c>
    </row>
    <row r="303" spans="1:38" ht="41.4">
      <c r="A303" t="s">
        <v>1544</v>
      </c>
      <c r="B303" s="10">
        <v>45805</v>
      </c>
      <c r="C303" s="10">
        <v>45663</v>
      </c>
      <c r="D303" t="s">
        <v>1546</v>
      </c>
      <c r="E303" s="34" t="str">
        <f>PROPER(TRIM(raw_orders!E303))</f>
        <v>Isha Nair</v>
      </c>
      <c r="F303" s="34" t="str">
        <f>PROPER(TRIM(raw_orders!F303))</f>
        <v>Home Office</v>
      </c>
      <c r="G303" s="34" t="str">
        <f>PROPER(TRIM(raw_orders!G303))</f>
        <v>East</v>
      </c>
      <c r="H303" s="34" t="str">
        <f>PROPER(TRIM(raw_orders!H303))</f>
        <v>Bihar</v>
      </c>
      <c r="I303" s="34" t="str">
        <f>PROPER(TRIM(raw_orders!I303))</f>
        <v>Patna</v>
      </c>
      <c r="J303" s="34" t="str">
        <f>PROPER(TRIM(raw_orders!J303))</f>
        <v>Technology</v>
      </c>
      <c r="K303" s="34" t="str">
        <f>PROPER(TRIM(raw_orders!K303))</f>
        <v>Phones</v>
      </c>
      <c r="L303" t="s">
        <v>1547</v>
      </c>
      <c r="M303" s="9" t="str">
        <f>PROPER(TRIM(raw_orders!M303))</f>
        <v>Same Day</v>
      </c>
      <c r="N303" s="11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s="9" t="str">
        <f>PROPER(TRIM(raw_orders!T303))</f>
        <v>Paid</v>
      </c>
      <c r="U303" s="9" t="str">
        <f>PROPER(TRIM(raw_orders!U303))</f>
        <v>Completed</v>
      </c>
      <c r="V303" s="11">
        <f t="shared" si="69"/>
        <v>-142</v>
      </c>
      <c r="W303" s="11">
        <f t="shared" si="72"/>
        <v>0.05</v>
      </c>
      <c r="X303" s="11">
        <f t="shared" si="73"/>
        <v>6285.6179999999995</v>
      </c>
      <c r="Y303" s="11">
        <f t="shared" si="74"/>
        <v>2580.2379999999994</v>
      </c>
      <c r="Z303" s="11">
        <f t="shared" si="75"/>
        <v>0.41049869718458865</v>
      </c>
      <c r="AA303" s="11" t="str">
        <f t="shared" si="76"/>
        <v>May</v>
      </c>
      <c r="AB303" s="11">
        <f t="shared" si="77"/>
        <v>2025</v>
      </c>
      <c r="AC303" s="11" t="str">
        <f t="shared" si="78"/>
        <v>Invalid</v>
      </c>
      <c r="AD303" s="33" t="str">
        <f t="shared" si="70"/>
        <v>ORD-2025-103024580545663CUST-5599Isha NairHome OfficeEastBiharPatnaTechnologyPhonesElite Phones 202Same Day41654.110.056285.623705.382580.24PaidCompleted-142</v>
      </c>
      <c r="AE303" s="56" t="str">
        <f t="shared" si="71"/>
        <v>OK</v>
      </c>
      <c r="AF303" s="33" t="str">
        <f t="shared" si="79"/>
        <v/>
      </c>
      <c r="AG303" s="33" t="str">
        <f t="shared" si="80"/>
        <v/>
      </c>
      <c r="AH303" s="55" t="str">
        <f>IF(V303&lt;0,"Invalid Shipping Record","")</f>
        <v>Invalid Shipping Record</v>
      </c>
      <c r="AI303" s="53" t="str">
        <f t="shared" si="82"/>
        <v>Match</v>
      </c>
      <c r="AJ303" s="53" t="str">
        <f t="shared" si="83"/>
        <v>Match</v>
      </c>
      <c r="AK303" s="33" t="str">
        <f>PROPER(TRIM(raw_orders!G303))</f>
        <v>East</v>
      </c>
      <c r="AL303" s="33" t="str">
        <f>PROPER(TRIM(raw_orders!M303))</f>
        <v>Same Day</v>
      </c>
    </row>
    <row r="304" spans="1:38">
      <c r="A304" t="s">
        <v>1548</v>
      </c>
      <c r="B304" s="10">
        <v>45753</v>
      </c>
      <c r="C304" s="10">
        <v>45820</v>
      </c>
      <c r="D304" t="s">
        <v>1550</v>
      </c>
      <c r="E304" s="34" t="str">
        <f>PROPER(TRIM(raw_orders!E304))</f>
        <v>Neha Gupta</v>
      </c>
      <c r="F304" s="34" t="str">
        <f>PROPER(TRIM(raw_orders!F304))</f>
        <v>Consumer</v>
      </c>
      <c r="G304" s="34" t="str">
        <f>PROPER(TRIM(raw_orders!G304))</f>
        <v>West</v>
      </c>
      <c r="H304" s="34" t="str">
        <f>PROPER(TRIM(raw_orders!H304))</f>
        <v>Goa</v>
      </c>
      <c r="I304" s="34" t="str">
        <f>PROPER(TRIM(raw_orders!I304))</f>
        <v>Panaji</v>
      </c>
      <c r="J304" s="34" t="str">
        <f>PROPER(TRIM(raw_orders!J304))</f>
        <v>Office Supplies</v>
      </c>
      <c r="K304" s="34" t="str">
        <f>PROPER(TRIM(raw_orders!K304))</f>
        <v>Storage</v>
      </c>
      <c r="L304" t="s">
        <v>1551</v>
      </c>
      <c r="M304" s="9" t="str">
        <f>PROPER(TRIM(raw_orders!M304))</f>
        <v>Same Day</v>
      </c>
      <c r="N304" s="11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s="9" t="str">
        <f>PROPER(TRIM(raw_orders!T304))</f>
        <v>Paid</v>
      </c>
      <c r="U304" s="9" t="str">
        <f>PROPER(TRIM(raw_orders!U304))</f>
        <v>Completed</v>
      </c>
      <c r="V304" s="11">
        <f t="shared" si="69"/>
        <v>67</v>
      </c>
      <c r="W304" s="11">
        <f t="shared" si="72"/>
        <v>0.25</v>
      </c>
      <c r="X304" s="11">
        <f t="shared" si="73"/>
        <v>4054.92</v>
      </c>
      <c r="Y304" s="11">
        <f t="shared" si="74"/>
        <v>1630.0900000000001</v>
      </c>
      <c r="Z304" s="11">
        <f t="shared" si="75"/>
        <v>0.40200299882611745</v>
      </c>
      <c r="AA304" s="11" t="str">
        <f t="shared" si="76"/>
        <v>April</v>
      </c>
      <c r="AB304" s="11">
        <f t="shared" si="77"/>
        <v>2025</v>
      </c>
      <c r="AC304" s="11" t="str">
        <f t="shared" si="78"/>
        <v>Clean</v>
      </c>
      <c r="AD304" s="33" t="str">
        <f t="shared" si="70"/>
        <v>ORD-2025-103034575345820CUST-1623Neha GuptaConsumerWestGoaPanajiOffice SuppliesStorageElite Storage 535Same Day22703.280.254054.922424.831630.09PaidCompleted67</v>
      </c>
      <c r="AE304" s="56" t="str">
        <f t="shared" si="71"/>
        <v>OK</v>
      </c>
      <c r="AF304" s="33" t="str">
        <f t="shared" si="79"/>
        <v/>
      </c>
      <c r="AG304" s="33" t="str">
        <f t="shared" si="80"/>
        <v/>
      </c>
      <c r="AH304" s="55" t="str">
        <f t="shared" si="81"/>
        <v/>
      </c>
      <c r="AI304" s="53" t="str">
        <f t="shared" si="82"/>
        <v>Match</v>
      </c>
      <c r="AJ304" s="53" t="str">
        <f t="shared" si="83"/>
        <v>Match</v>
      </c>
      <c r="AK304" s="33" t="str">
        <f>PROPER(TRIM(raw_orders!G304))</f>
        <v>West</v>
      </c>
      <c r="AL304" s="33" t="str">
        <f>PROPER(TRIM(raw_orders!M304))</f>
        <v>Same Day</v>
      </c>
    </row>
    <row r="305" spans="1:38">
      <c r="A305" t="s">
        <v>1552</v>
      </c>
      <c r="B305" s="10">
        <v>45466</v>
      </c>
      <c r="C305" s="10">
        <v>45471</v>
      </c>
      <c r="D305" t="s">
        <v>1554</v>
      </c>
      <c r="E305" s="34" t="str">
        <f>PROPER(TRIM(raw_orders!E305))</f>
        <v>Diya Patel</v>
      </c>
      <c r="F305" s="34" t="str">
        <f>PROPER(TRIM(raw_orders!F305))</f>
        <v>Home Office</v>
      </c>
      <c r="G305" s="34" t="str">
        <f>PROPER(TRIM(raw_orders!G305))</f>
        <v>West</v>
      </c>
      <c r="H305" s="34" t="str">
        <f>PROPER(TRIM(raw_orders!H305))</f>
        <v>Gujarat</v>
      </c>
      <c r="I305" s="34" t="str">
        <f>PROPER(TRIM(raw_orders!I305))</f>
        <v>Ahmedabad</v>
      </c>
      <c r="J305" s="34" t="str">
        <f>PROPER(TRIM(raw_orders!J305))</f>
        <v>Furniture</v>
      </c>
      <c r="K305" s="34" t="str">
        <f>PROPER(TRIM(raw_orders!K305))</f>
        <v>Chairs</v>
      </c>
      <c r="L305" t="s">
        <v>1555</v>
      </c>
      <c r="M305" s="9" t="str">
        <f>PROPER(TRIM(raw_orders!M305))</f>
        <v>Standard Class</v>
      </c>
      <c r="N305" s="11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s="9" t="str">
        <f>PROPER(TRIM(raw_orders!T305))</f>
        <v>Pending</v>
      </c>
      <c r="U305" s="9" t="str">
        <f>PROPER(TRIM(raw_orders!U305))</f>
        <v>Returned</v>
      </c>
      <c r="V305" s="11">
        <f t="shared" si="69"/>
        <v>5</v>
      </c>
      <c r="W305" s="11">
        <f t="shared" si="72"/>
        <v>0.1</v>
      </c>
      <c r="X305" s="11">
        <f t="shared" si="73"/>
        <v>2363.652</v>
      </c>
      <c r="Y305" s="11">
        <f t="shared" si="74"/>
        <v>487.55200000000013</v>
      </c>
      <c r="Z305" s="11">
        <f t="shared" si="75"/>
        <v>0.20627063544041174</v>
      </c>
      <c r="AA305" s="11" t="str">
        <f t="shared" si="76"/>
        <v>June</v>
      </c>
      <c r="AB305" s="11">
        <f t="shared" si="77"/>
        <v>2024</v>
      </c>
      <c r="AC305" s="11" t="str">
        <f t="shared" si="78"/>
        <v>Clean</v>
      </c>
      <c r="AD305" s="33" t="str">
        <f t="shared" si="70"/>
        <v>ORD-2024-103044546645471CUST-9035Diya PatelHome OfficeWestGujaratAhmedabadFurnitureChairsElite Chairs 107Standard Class21313.140.12363.651876.1487.55PendingReturned5</v>
      </c>
      <c r="AE305" s="56" t="str">
        <f t="shared" si="71"/>
        <v>OK</v>
      </c>
      <c r="AF305" s="33" t="str">
        <f t="shared" si="79"/>
        <v/>
      </c>
      <c r="AG305" s="33" t="str">
        <f t="shared" si="80"/>
        <v/>
      </c>
      <c r="AH305" s="55" t="str">
        <f t="shared" si="81"/>
        <v/>
      </c>
      <c r="AI305" s="53" t="str">
        <f t="shared" si="82"/>
        <v>Match</v>
      </c>
      <c r="AJ305" s="53" t="str">
        <f t="shared" si="83"/>
        <v>Match</v>
      </c>
      <c r="AK305" s="33" t="str">
        <f>PROPER(TRIM(raw_orders!G305))</f>
        <v>West</v>
      </c>
      <c r="AL305" s="33" t="str">
        <f>PROPER(TRIM(raw_orders!M305))</f>
        <v>Standard Class</v>
      </c>
    </row>
    <row r="306" spans="1:38">
      <c r="A306" t="s">
        <v>1556</v>
      </c>
      <c r="B306" s="10">
        <v>45357</v>
      </c>
      <c r="C306" s="10">
        <v>45364</v>
      </c>
      <c r="D306" t="s">
        <v>1559</v>
      </c>
      <c r="E306" s="34" t="str">
        <f>PROPER(TRIM(raw_orders!E306))</f>
        <v>Karan Malhotra</v>
      </c>
      <c r="F306" s="34" t="str">
        <f>PROPER(TRIM(raw_orders!F306))</f>
        <v>Consumer</v>
      </c>
      <c r="G306" s="34" t="str">
        <f>PROPER(TRIM(raw_orders!G306))</f>
        <v>North</v>
      </c>
      <c r="H306" s="34" t="str">
        <f>PROPER(TRIM(raw_orders!H306))</f>
        <v>Punjab</v>
      </c>
      <c r="I306" s="34" t="str">
        <f>PROPER(TRIM(raw_orders!I306))</f>
        <v>Ludhiana</v>
      </c>
      <c r="J306" s="34" t="str">
        <f>PROPER(TRIM(raw_orders!J306))</f>
        <v>Furniture</v>
      </c>
      <c r="K306" s="34" t="str">
        <f>PROPER(TRIM(raw_orders!K306))</f>
        <v>Furnishings</v>
      </c>
      <c r="L306" t="s">
        <v>1560</v>
      </c>
      <c r="M306" s="9" t="str">
        <f>PROPER(TRIM(raw_orders!M306))</f>
        <v>Standard Class</v>
      </c>
      <c r="N306" s="11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s="9" t="str">
        <f>PROPER(TRIM(raw_orders!T306))</f>
        <v>Paid</v>
      </c>
      <c r="U306" s="9" t="str">
        <f>PROPER(TRIM(raw_orders!U306))</f>
        <v>Completed</v>
      </c>
      <c r="V306" s="11">
        <f t="shared" si="69"/>
        <v>7</v>
      </c>
      <c r="W306" s="11">
        <f t="shared" si="72"/>
        <v>0.1</v>
      </c>
      <c r="X306" s="11">
        <f t="shared" si="73"/>
        <v>12976.470000000001</v>
      </c>
      <c r="Y306" s="11">
        <f t="shared" si="74"/>
        <v>2956.4900000000016</v>
      </c>
      <c r="Z306" s="11">
        <f t="shared" si="75"/>
        <v>0.22783468847845378</v>
      </c>
      <c r="AA306" s="11" t="str">
        <f t="shared" si="76"/>
        <v>March</v>
      </c>
      <c r="AB306" s="11">
        <f t="shared" si="77"/>
        <v>2024</v>
      </c>
      <c r="AC306" s="11" t="str">
        <f t="shared" si="78"/>
        <v>Clean</v>
      </c>
      <c r="AD306" s="33" t="str">
        <f t="shared" si="70"/>
        <v>ORD-2024-103054535745364CUST-6286Karan MalhotraConsumerNorthPunjabLudhianaFurnitureFurnishingsPro Furnishings 991Standard Class62403.050.112976.4710019.982956.49PaidCompleted7</v>
      </c>
      <c r="AE306" s="56" t="str">
        <f t="shared" si="71"/>
        <v>OK</v>
      </c>
      <c r="AF306" s="33" t="str">
        <f t="shared" si="79"/>
        <v/>
      </c>
      <c r="AG306" s="33" t="str">
        <f t="shared" si="80"/>
        <v/>
      </c>
      <c r="AH306" s="55" t="str">
        <f t="shared" si="81"/>
        <v/>
      </c>
      <c r="AI306" s="53" t="str">
        <f t="shared" si="82"/>
        <v>Match</v>
      </c>
      <c r="AJ306" s="53" t="str">
        <f t="shared" si="83"/>
        <v>Match</v>
      </c>
      <c r="AK306" s="33" t="str">
        <f>PROPER(TRIM(raw_orders!G306))</f>
        <v>North</v>
      </c>
      <c r="AL306" s="33" t="str">
        <f>PROPER(TRIM(raw_orders!M306))</f>
        <v>Standard Class</v>
      </c>
    </row>
    <row r="307" spans="1:38">
      <c r="A307" t="s">
        <v>1561</v>
      </c>
      <c r="B307" s="10">
        <v>45413</v>
      </c>
      <c r="C307" s="10">
        <v>45414</v>
      </c>
      <c r="D307" t="s">
        <v>1563</v>
      </c>
      <c r="E307" s="34" t="str">
        <f>PROPER(TRIM(raw_orders!E307))</f>
        <v>Ananya Rao</v>
      </c>
      <c r="F307" s="34" t="str">
        <f>PROPER(TRIM(raw_orders!F307))</f>
        <v>Consumer</v>
      </c>
      <c r="G307" s="34" t="str">
        <f>PROPER(TRIM(raw_orders!G307))</f>
        <v>East</v>
      </c>
      <c r="H307" s="34" t="str">
        <f>PROPER(TRIM(raw_orders!H307))</f>
        <v>Assam</v>
      </c>
      <c r="I307" s="34" t="str">
        <f>PROPER(TRIM(raw_orders!I307))</f>
        <v>Guwahati</v>
      </c>
      <c r="J307" s="34" t="str">
        <f>PROPER(TRIM(raw_orders!J307))</f>
        <v>Furniture</v>
      </c>
      <c r="K307" s="34" t="str">
        <f>PROPER(TRIM(raw_orders!K307))</f>
        <v>Chairs</v>
      </c>
      <c r="L307" t="s">
        <v>1564</v>
      </c>
      <c r="M307" s="9" t="str">
        <f>PROPER(TRIM(raw_orders!M307))</f>
        <v>First Class</v>
      </c>
      <c r="N307" s="11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s="9" t="str">
        <f>PROPER(TRIM(raw_orders!T307))</f>
        <v>Paid</v>
      </c>
      <c r="U307" s="9" t="str">
        <f>PROPER(TRIM(raw_orders!U307))</f>
        <v>Cancelled</v>
      </c>
      <c r="V307" s="11">
        <f t="shared" si="69"/>
        <v>1</v>
      </c>
      <c r="W307" s="11">
        <f t="shared" si="72"/>
        <v>0.55000000000000004</v>
      </c>
      <c r="X307" s="11">
        <f t="shared" si="73"/>
        <v>7480.9080000000004</v>
      </c>
      <c r="Y307" s="11">
        <f t="shared" si="74"/>
        <v>-2371.0019999999995</v>
      </c>
      <c r="Z307" s="11">
        <f t="shared" si="75"/>
        <v>-0.31694040349112695</v>
      </c>
      <c r="AA307" s="11" t="str">
        <f t="shared" si="76"/>
        <v>May</v>
      </c>
      <c r="AB307" s="11">
        <f t="shared" si="77"/>
        <v>2024</v>
      </c>
      <c r="AC307" s="11" t="str">
        <f t="shared" si="78"/>
        <v>Clean</v>
      </c>
      <c r="AD307" s="33" t="str">
        <f t="shared" si="70"/>
        <v>ORD-2024-103064541345414CUST-7246Ananya RaoConsumerEastAssamGuwahatiFurnitureChairsEco Chairs 105First Class44156.060.5513299.399851.913447.48PaidCancelled1</v>
      </c>
      <c r="AE307" s="56" t="str">
        <f t="shared" si="71"/>
        <v>OK</v>
      </c>
      <c r="AF307" s="33" t="str">
        <f t="shared" si="79"/>
        <v/>
      </c>
      <c r="AG307" s="33" t="str">
        <f t="shared" si="80"/>
        <v/>
      </c>
      <c r="AH307" s="55" t="str">
        <f t="shared" si="81"/>
        <v/>
      </c>
      <c r="AI307" s="53" t="str">
        <f t="shared" si="82"/>
        <v>Mismatch</v>
      </c>
      <c r="AJ307" s="53" t="str">
        <f t="shared" si="83"/>
        <v>Mismatch</v>
      </c>
      <c r="AK307" s="33" t="str">
        <f>PROPER(TRIM(raw_orders!G307))</f>
        <v>East</v>
      </c>
      <c r="AL307" s="33" t="str">
        <f>PROPER(TRIM(raw_orders!M307))</f>
        <v>First Class</v>
      </c>
    </row>
    <row r="308" spans="1:38">
      <c r="A308" t="s">
        <v>1565</v>
      </c>
      <c r="B308" s="10">
        <v>45708</v>
      </c>
      <c r="C308" s="10">
        <v>45711</v>
      </c>
      <c r="D308" t="s">
        <v>1567</v>
      </c>
      <c r="E308" s="34" t="str">
        <f>PROPER(TRIM(raw_orders!E308))</f>
        <v>Aarav Sharma</v>
      </c>
      <c r="F308" s="34" t="str">
        <f>PROPER(TRIM(raw_orders!F308))</f>
        <v>Consumer</v>
      </c>
      <c r="G308" s="34" t="str">
        <f>PROPER(TRIM(raw_orders!G308))</f>
        <v>North</v>
      </c>
      <c r="H308" s="34" t="str">
        <f>PROPER(TRIM(raw_orders!H308))</f>
        <v>Rajasthan</v>
      </c>
      <c r="I308" s="34" t="str">
        <f>PROPER(TRIM(raw_orders!I308))</f>
        <v>Jaipur</v>
      </c>
      <c r="J308" s="34" t="str">
        <f>PROPER(TRIM(raw_orders!J308))</f>
        <v>Technology</v>
      </c>
      <c r="K308" s="34" t="str">
        <f>PROPER(TRIM(raw_orders!K308))</f>
        <v>Phones</v>
      </c>
      <c r="L308" t="s">
        <v>1568</v>
      </c>
      <c r="M308" s="9" t="str">
        <f>PROPER(TRIM(raw_orders!M308))</f>
        <v>Second Class</v>
      </c>
      <c r="N308" s="11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s="9" t="str">
        <f>PROPER(TRIM(raw_orders!T308))</f>
        <v>Paid</v>
      </c>
      <c r="U308" s="9" t="str">
        <f>PROPER(TRIM(raw_orders!U308))</f>
        <v>Completed</v>
      </c>
      <c r="V308" s="11">
        <f t="shared" si="69"/>
        <v>3</v>
      </c>
      <c r="W308" s="11">
        <f t="shared" si="72"/>
        <v>0</v>
      </c>
      <c r="X308" s="11">
        <f t="shared" si="73"/>
        <v>14692.44</v>
      </c>
      <c r="Y308" s="11">
        <f t="shared" si="74"/>
        <v>4610.25</v>
      </c>
      <c r="Z308" s="11">
        <f t="shared" si="75"/>
        <v>0.31378382351740075</v>
      </c>
      <c r="AA308" s="11" t="str">
        <f t="shared" si="76"/>
        <v>February</v>
      </c>
      <c r="AB308" s="11">
        <f t="shared" si="77"/>
        <v>2025</v>
      </c>
      <c r="AC308" s="11" t="str">
        <f t="shared" si="78"/>
        <v>Clean</v>
      </c>
      <c r="AD308" s="33" t="str">
        <f t="shared" si="70"/>
        <v>ORD-2025-103074570845711CUST-2589Aarav SharmaConsumerNorthRajasthanJaipurTechnologyPhonesPro Phones 530Second Class43673.11014692.4410082.194610.25PaidCompleted3</v>
      </c>
      <c r="AE308" s="56" t="str">
        <f t="shared" si="71"/>
        <v>OK</v>
      </c>
      <c r="AF308" s="33" t="str">
        <f t="shared" si="79"/>
        <v/>
      </c>
      <c r="AG308" s="33" t="str">
        <f t="shared" si="80"/>
        <v/>
      </c>
      <c r="AH308" s="55" t="str">
        <f t="shared" si="81"/>
        <v/>
      </c>
      <c r="AI308" s="53" t="str">
        <f t="shared" si="82"/>
        <v>Match</v>
      </c>
      <c r="AJ308" s="53" t="str">
        <f t="shared" si="83"/>
        <v>Match</v>
      </c>
      <c r="AK308" s="33" t="str">
        <f>PROPER(TRIM(raw_orders!G308))</f>
        <v>North</v>
      </c>
      <c r="AL308" s="33" t="str">
        <f>PROPER(TRIM(raw_orders!M308))</f>
        <v>Second Class</v>
      </c>
    </row>
    <row r="309" spans="1:38">
      <c r="A309" t="s">
        <v>1569</v>
      </c>
      <c r="B309" s="10">
        <v>45850</v>
      </c>
      <c r="C309" s="10">
        <v>45857</v>
      </c>
      <c r="D309" t="s">
        <v>1572</v>
      </c>
      <c r="E309" s="34" t="str">
        <f>PROPER(TRIM(raw_orders!E309))</f>
        <v>Ananya Rao</v>
      </c>
      <c r="F309" s="34" t="str">
        <f>PROPER(TRIM(raw_orders!F309))</f>
        <v>Corporate</v>
      </c>
      <c r="G309" s="34" t="str">
        <f>PROPER(TRIM(raw_orders!G309))</f>
        <v>North</v>
      </c>
      <c r="H309" s="34" t="str">
        <f>PROPER(TRIM(raw_orders!H309))</f>
        <v>Uttar Pradesh</v>
      </c>
      <c r="I309" s="34" t="str">
        <f>PROPER(TRIM(raw_orders!I309))</f>
        <v>Noida</v>
      </c>
      <c r="J309" s="34" t="str">
        <f>PROPER(TRIM(raw_orders!J309))</f>
        <v>Furniture</v>
      </c>
      <c r="K309" s="34" t="str">
        <f>PROPER(TRIM(raw_orders!K309))</f>
        <v>Tables</v>
      </c>
      <c r="L309" t="s">
        <v>1573</v>
      </c>
      <c r="M309" s="9" t="str">
        <f>PROPER(TRIM(raw_orders!M309))</f>
        <v>First Class</v>
      </c>
      <c r="N309" s="11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s="9" t="str">
        <f>PROPER(TRIM(raw_orders!T309))</f>
        <v>Pending</v>
      </c>
      <c r="U309" s="9" t="str">
        <f>PROPER(TRIM(raw_orders!U309))</f>
        <v>Cancelled</v>
      </c>
      <c r="V309" s="11">
        <f t="shared" si="69"/>
        <v>7</v>
      </c>
      <c r="W309" s="11">
        <f t="shared" si="72"/>
        <v>0.2</v>
      </c>
      <c r="X309" s="11">
        <f t="shared" si="73"/>
        <v>29469.888000000003</v>
      </c>
      <c r="Y309" s="11">
        <f t="shared" si="74"/>
        <v>10534.378000000004</v>
      </c>
      <c r="Z309" s="11">
        <f t="shared" si="75"/>
        <v>0.3574624375905332</v>
      </c>
      <c r="AA309" s="11" t="str">
        <f t="shared" si="76"/>
        <v>July</v>
      </c>
      <c r="AB309" s="11">
        <f t="shared" si="77"/>
        <v>2025</v>
      </c>
      <c r="AC309" s="11" t="str">
        <f t="shared" si="78"/>
        <v>Clean</v>
      </c>
      <c r="AD309" s="33" t="str">
        <f t="shared" si="70"/>
        <v>ORD-2025-103084585045857CUST-4153Ananya RaoCorporateNorthUttar PradeshNoidaFurnitureTablesBasic Tables 911First Class94093.040.229469.8918935.5110534.38PendingCancelled7</v>
      </c>
      <c r="AE309" s="56" t="str">
        <f t="shared" si="71"/>
        <v>OK</v>
      </c>
      <c r="AF309" s="33" t="str">
        <f t="shared" si="79"/>
        <v/>
      </c>
      <c r="AG309" s="33" t="str">
        <f t="shared" si="80"/>
        <v/>
      </c>
      <c r="AH309" s="55" t="str">
        <f t="shared" si="81"/>
        <v/>
      </c>
      <c r="AI309" s="53" t="str">
        <f t="shared" si="82"/>
        <v>Match</v>
      </c>
      <c r="AJ309" s="53" t="str">
        <f t="shared" si="83"/>
        <v>Match</v>
      </c>
      <c r="AK309" s="33" t="str">
        <f>PROPER(TRIM(raw_orders!G309))</f>
        <v>North</v>
      </c>
      <c r="AL309" s="33" t="str">
        <f>PROPER(TRIM(raw_orders!M309))</f>
        <v>First Class</v>
      </c>
    </row>
    <row r="310" spans="1:38">
      <c r="A310" t="s">
        <v>1575</v>
      </c>
      <c r="B310" s="10">
        <v>45821</v>
      </c>
      <c r="C310" s="10">
        <v>45827</v>
      </c>
      <c r="D310" t="s">
        <v>1578</v>
      </c>
      <c r="E310" s="34" t="str">
        <f>PROPER(TRIM(raw_orders!E310))</f>
        <v>Rohan Mehta</v>
      </c>
      <c r="F310" s="34" t="str">
        <f>PROPER(TRIM(raw_orders!F310))</f>
        <v>Consumer</v>
      </c>
      <c r="G310" s="34" t="str">
        <f>PROPER(TRIM(raw_orders!G310))</f>
        <v>North</v>
      </c>
      <c r="H310" s="34" t="str">
        <f>PROPER(TRIM(raw_orders!H310))</f>
        <v>Rajasthan</v>
      </c>
      <c r="I310" s="34" t="str">
        <f>PROPER(TRIM(raw_orders!I310))</f>
        <v>Jaipur</v>
      </c>
      <c r="J310" s="34" t="str">
        <f>PROPER(TRIM(raw_orders!J310))</f>
        <v>Furniture</v>
      </c>
      <c r="K310" s="34" t="str">
        <f>PROPER(TRIM(raw_orders!K310))</f>
        <v>Tables</v>
      </c>
      <c r="L310" t="s">
        <v>1579</v>
      </c>
      <c r="M310" s="9" t="str">
        <f>PROPER(TRIM(raw_orders!M310))</f>
        <v>First Class</v>
      </c>
      <c r="N310" s="11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s="9" t="str">
        <f>PROPER(TRIM(raw_orders!T310))</f>
        <v>Paid</v>
      </c>
      <c r="U310" s="9" t="str">
        <f>PROPER(TRIM(raw_orders!U310))</f>
        <v>Completed</v>
      </c>
      <c r="V310" s="11">
        <f t="shared" si="69"/>
        <v>6</v>
      </c>
      <c r="W310" s="11">
        <f t="shared" si="72"/>
        <v>0.2</v>
      </c>
      <c r="X310" s="11">
        <f t="shared" si="73"/>
        <v>2341.0240000000003</v>
      </c>
      <c r="Y310" s="11">
        <f t="shared" si="74"/>
        <v>775.53400000000033</v>
      </c>
      <c r="Z310" s="11">
        <f t="shared" si="75"/>
        <v>0.33127981601213835</v>
      </c>
      <c r="AA310" s="11" t="str">
        <f t="shared" si="76"/>
        <v>June</v>
      </c>
      <c r="AB310" s="11">
        <f t="shared" si="77"/>
        <v>2025</v>
      </c>
      <c r="AC310" s="11" t="str">
        <f t="shared" si="78"/>
        <v>Clean</v>
      </c>
      <c r="AD310" s="33" t="str">
        <f t="shared" si="70"/>
        <v>ORD-2025-103094582145827CUST-6727Rohan MehtaConsumerNorthRajasthanJaipurFurnitureTablesClassic Tables 224First Class4731.570.22341.021565.49775.53PaidCompleted6</v>
      </c>
      <c r="AE310" s="56" t="str">
        <f t="shared" si="71"/>
        <v>OK</v>
      </c>
      <c r="AF310" s="33" t="str">
        <f t="shared" si="79"/>
        <v/>
      </c>
      <c r="AG310" s="33" t="str">
        <f t="shared" si="80"/>
        <v/>
      </c>
      <c r="AH310" s="55" t="str">
        <f t="shared" si="81"/>
        <v/>
      </c>
      <c r="AI310" s="53" t="str">
        <f t="shared" si="82"/>
        <v>Match</v>
      </c>
      <c r="AJ310" s="53" t="str">
        <f t="shared" si="83"/>
        <v>Match</v>
      </c>
      <c r="AK310" s="33" t="str">
        <f>PROPER(TRIM(raw_orders!G310))</f>
        <v>North</v>
      </c>
      <c r="AL310" s="33" t="str">
        <f>PROPER(TRIM(raw_orders!M310))</f>
        <v>First Class</v>
      </c>
    </row>
    <row r="311" spans="1:38">
      <c r="A311" t="s">
        <v>1580</v>
      </c>
      <c r="B311" s="10">
        <v>45493</v>
      </c>
      <c r="C311" s="10">
        <v>45495</v>
      </c>
      <c r="D311" t="s">
        <v>1582</v>
      </c>
      <c r="E311" s="34" t="str">
        <f>PROPER(TRIM(raw_orders!E311))</f>
        <v>Ananya Rao</v>
      </c>
      <c r="F311" s="34" t="str">
        <f>PROPER(TRIM(raw_orders!F311))</f>
        <v>Consumer</v>
      </c>
      <c r="G311" s="34" t="str">
        <f>PROPER(TRIM(raw_orders!G311))</f>
        <v>South</v>
      </c>
      <c r="H311" s="34" t="str">
        <f>PROPER(TRIM(raw_orders!H311))</f>
        <v>Tamil Nadu</v>
      </c>
      <c r="I311" s="34" t="str">
        <f>PROPER(TRIM(raw_orders!I311))</f>
        <v>Chennai</v>
      </c>
      <c r="J311" s="34" t="str">
        <f>PROPER(TRIM(raw_orders!J311))</f>
        <v>Furniture</v>
      </c>
      <c r="K311" s="34" t="str">
        <f>PROPER(TRIM(raw_orders!K311))</f>
        <v>Tables</v>
      </c>
      <c r="L311" t="s">
        <v>1583</v>
      </c>
      <c r="M311" s="9" t="str">
        <f>PROPER(TRIM(raw_orders!M311))</f>
        <v>First Class</v>
      </c>
      <c r="N311" s="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s="9" t="str">
        <f>PROPER(TRIM(raw_orders!T311))</f>
        <v>Paid</v>
      </c>
      <c r="U311" s="9" t="str">
        <f>PROPER(TRIM(raw_orders!U311))</f>
        <v>Cancelled</v>
      </c>
      <c r="V311" s="11">
        <f t="shared" si="69"/>
        <v>2</v>
      </c>
      <c r="W311" s="11">
        <f t="shared" si="72"/>
        <v>0.1</v>
      </c>
      <c r="X311" s="11">
        <f t="shared" si="73"/>
        <v>12982.599</v>
      </c>
      <c r="Y311" s="11">
        <f t="shared" si="74"/>
        <v>5736.2390000000005</v>
      </c>
      <c r="Z311" s="11">
        <f t="shared" si="75"/>
        <v>0.441840574448922</v>
      </c>
      <c r="AA311" s="11" t="str">
        <f t="shared" si="76"/>
        <v>July</v>
      </c>
      <c r="AB311" s="11">
        <f t="shared" si="77"/>
        <v>2024</v>
      </c>
      <c r="AC311" s="11" t="str">
        <f t="shared" si="78"/>
        <v>Clean</v>
      </c>
      <c r="AD311" s="33" t="str">
        <f t="shared" si="70"/>
        <v>ORD-2024-103104549345495CUST-8860Ananya RaoConsumerSouthTamil NaduChennaiFurnitureTablesPrime Tables 214First Class72060.730.112982.67246.365736.24PaidCancelled2</v>
      </c>
      <c r="AE311" s="56" t="str">
        <f t="shared" si="71"/>
        <v>OK</v>
      </c>
      <c r="AF311" s="33" t="str">
        <f t="shared" si="79"/>
        <v/>
      </c>
      <c r="AG311" s="33" t="str">
        <f t="shared" si="80"/>
        <v/>
      </c>
      <c r="AH311" s="55" t="str">
        <f t="shared" si="81"/>
        <v/>
      </c>
      <c r="AI311" s="53" t="str">
        <f t="shared" si="82"/>
        <v>Match</v>
      </c>
      <c r="AJ311" s="53" t="str">
        <f t="shared" si="83"/>
        <v>Match</v>
      </c>
      <c r="AK311" s="33" t="str">
        <f>PROPER(TRIM(raw_orders!G311))</f>
        <v>South</v>
      </c>
      <c r="AL311" s="33" t="str">
        <f>PROPER(TRIM(raw_orders!M311))</f>
        <v>First Class</v>
      </c>
    </row>
    <row r="312" spans="1:38">
      <c r="A312" t="s">
        <v>1584</v>
      </c>
      <c r="B312" s="10">
        <v>45389</v>
      </c>
      <c r="C312" s="10">
        <v>45511</v>
      </c>
      <c r="D312" t="s">
        <v>1587</v>
      </c>
      <c r="E312" s="34" t="str">
        <f>PROPER(TRIM(raw_orders!E312))</f>
        <v>Rohan Mehta</v>
      </c>
      <c r="F312" s="34" t="str">
        <f>PROPER(TRIM(raw_orders!F312))</f>
        <v>Small Business</v>
      </c>
      <c r="G312" s="34" t="str">
        <f>PROPER(TRIM(raw_orders!G312))</f>
        <v>South</v>
      </c>
      <c r="H312" s="34" t="str">
        <f>PROPER(TRIM(raw_orders!H312))</f>
        <v>Tamil Nadu</v>
      </c>
      <c r="I312" s="34" t="str">
        <f>PROPER(TRIM(raw_orders!I312))</f>
        <v>Chennai</v>
      </c>
      <c r="J312" s="34" t="str">
        <f>PROPER(TRIM(raw_orders!J312))</f>
        <v>Technology</v>
      </c>
      <c r="K312" s="34" t="str">
        <f>PROPER(TRIM(raw_orders!K312))</f>
        <v>Machines</v>
      </c>
      <c r="L312" t="s">
        <v>1588</v>
      </c>
      <c r="M312" s="9" t="str">
        <f>PROPER(TRIM(raw_orders!M312))</f>
        <v>First Class</v>
      </c>
      <c r="N312" s="11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s="9" t="str">
        <f>PROPER(TRIM(raw_orders!T312))</f>
        <v>Paid</v>
      </c>
      <c r="U312" s="9" t="str">
        <f>PROPER(TRIM(raw_orders!U312))</f>
        <v>Completed</v>
      </c>
      <c r="V312" s="11">
        <f t="shared" si="69"/>
        <v>122</v>
      </c>
      <c r="W312" s="11">
        <f t="shared" si="72"/>
        <v>0</v>
      </c>
      <c r="X312" s="11">
        <f t="shared" si="73"/>
        <v>16274</v>
      </c>
      <c r="Y312" s="11">
        <f t="shared" si="74"/>
        <v>6849.75</v>
      </c>
      <c r="Z312" s="11">
        <f t="shared" si="75"/>
        <v>0.42090143787636719</v>
      </c>
      <c r="AA312" s="11" t="str">
        <f t="shared" si="76"/>
        <v>April</v>
      </c>
      <c r="AB312" s="11">
        <f t="shared" si="77"/>
        <v>2024</v>
      </c>
      <c r="AC312" s="11" t="str">
        <f t="shared" si="78"/>
        <v>Clean</v>
      </c>
      <c r="AD312" s="33" t="str">
        <f t="shared" si="70"/>
        <v>ORD-2024-103114538945511CUST-3784Rohan MehtaSmall BusinessSouthTamil NaduChennaiTechnologyMachinesMax Machines 988First Class82034.250162749424.256849.75PaidCompleted122</v>
      </c>
      <c r="AE312" s="56" t="str">
        <f t="shared" si="71"/>
        <v>OK</v>
      </c>
      <c r="AF312" s="33" t="str">
        <f t="shared" si="79"/>
        <v/>
      </c>
      <c r="AG312" s="33" t="str">
        <f t="shared" si="80"/>
        <v/>
      </c>
      <c r="AH312" s="55" t="str">
        <f t="shared" si="81"/>
        <v/>
      </c>
      <c r="AI312" s="53" t="str">
        <f t="shared" si="82"/>
        <v>Match</v>
      </c>
      <c r="AJ312" s="53" t="str">
        <f t="shared" si="83"/>
        <v>Match</v>
      </c>
      <c r="AK312" s="33" t="str">
        <f>PROPER(TRIM(raw_orders!G312))</f>
        <v>South</v>
      </c>
      <c r="AL312" s="33" t="str">
        <f>PROPER(TRIM(raw_orders!M312))</f>
        <v>First Class</v>
      </c>
    </row>
    <row r="313" spans="1:38" ht="41.4">
      <c r="A313" t="s">
        <v>1589</v>
      </c>
      <c r="B313" s="10">
        <v>45409</v>
      </c>
      <c r="C313" s="10">
        <v>45327</v>
      </c>
      <c r="D313" t="s">
        <v>1591</v>
      </c>
      <c r="E313" s="34" t="str">
        <f>PROPER(TRIM(raw_orders!E313))</f>
        <v>Mira Das</v>
      </c>
      <c r="F313" s="34" t="str">
        <f>PROPER(TRIM(raw_orders!F313))</f>
        <v>Corporate</v>
      </c>
      <c r="G313" s="34" t="str">
        <f>PROPER(TRIM(raw_orders!G313))</f>
        <v>South</v>
      </c>
      <c r="H313" s="34" t="str">
        <f>PROPER(TRIM(raw_orders!H313))</f>
        <v>Karnataka</v>
      </c>
      <c r="I313" s="34" t="str">
        <f>PROPER(TRIM(raw_orders!I313))</f>
        <v>Bengaluru</v>
      </c>
      <c r="J313" s="34" t="str">
        <f>PROPER(TRIM(raw_orders!J313))</f>
        <v>Office Supplies</v>
      </c>
      <c r="K313" s="34" t="str">
        <f>PROPER(TRIM(raw_orders!K313))</f>
        <v>Binders</v>
      </c>
      <c r="L313" t="s">
        <v>1592</v>
      </c>
      <c r="M313" s="9" t="str">
        <f>PROPER(TRIM(raw_orders!M313))</f>
        <v>Second Class</v>
      </c>
      <c r="N313" s="11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s="9" t="str">
        <f>PROPER(TRIM(raw_orders!T313))</f>
        <v>Paid</v>
      </c>
      <c r="U313" s="9" t="str">
        <f>PROPER(TRIM(raw_orders!U313))</f>
        <v>Completed</v>
      </c>
      <c r="V313" s="11">
        <f t="shared" si="69"/>
        <v>-82</v>
      </c>
      <c r="W313" s="11">
        <f t="shared" si="72"/>
        <v>0.1</v>
      </c>
      <c r="X313" s="11">
        <f t="shared" si="73"/>
        <v>2493.1799999999998</v>
      </c>
      <c r="Y313" s="11">
        <f t="shared" si="74"/>
        <v>729.17999999999984</v>
      </c>
      <c r="Z313" s="11">
        <f t="shared" si="75"/>
        <v>0.29246985777200196</v>
      </c>
      <c r="AA313" s="11" t="str">
        <f t="shared" si="76"/>
        <v>April</v>
      </c>
      <c r="AB313" s="11">
        <f t="shared" si="77"/>
        <v>2024</v>
      </c>
      <c r="AC313" s="11" t="str">
        <f t="shared" si="78"/>
        <v>Invalid</v>
      </c>
      <c r="AD313" s="33" t="str">
        <f t="shared" si="70"/>
        <v>ORD-2024-103124540945327CUST-3545Mira DasCorporateSouthKarnatakaBengaluruOffice SuppliesBindersMax Binders 425Second Class5554.040.12493.181764729.18PaidCompleted-82</v>
      </c>
      <c r="AE313" s="56" t="str">
        <f t="shared" si="71"/>
        <v>OK</v>
      </c>
      <c r="AF313" s="33" t="str">
        <f t="shared" si="79"/>
        <v/>
      </c>
      <c r="AG313" s="33" t="str">
        <f t="shared" si="80"/>
        <v/>
      </c>
      <c r="AH313" s="55" t="str">
        <f t="shared" ref="AH313:AH314" si="88">IF(V313&lt;0,"Invalid Shipping Record","")</f>
        <v>Invalid Shipping Record</v>
      </c>
      <c r="AI313" s="53" t="str">
        <f t="shared" si="82"/>
        <v>Match</v>
      </c>
      <c r="AJ313" s="53" t="str">
        <f t="shared" si="83"/>
        <v>Match</v>
      </c>
      <c r="AK313" s="33" t="str">
        <f>PROPER(TRIM(raw_orders!G313))</f>
        <v>South</v>
      </c>
      <c r="AL313" s="33" t="str">
        <f>PROPER(TRIM(raw_orders!M313))</f>
        <v>Second Class</v>
      </c>
    </row>
    <row r="314" spans="1:38" ht="41.4">
      <c r="A314" t="s">
        <v>1593</v>
      </c>
      <c r="B314" s="10">
        <v>45504</v>
      </c>
      <c r="C314" s="10">
        <v>45390</v>
      </c>
      <c r="D314" t="s">
        <v>1595</v>
      </c>
      <c r="E314" s="34" t="str">
        <f>PROPER(TRIM(raw_orders!E314))</f>
        <v>Karan Malhotra</v>
      </c>
      <c r="F314" s="34" t="str">
        <f>PROPER(TRIM(raw_orders!F314))</f>
        <v>Small Business</v>
      </c>
      <c r="G314" s="34" t="str">
        <f>PROPER(TRIM(raw_orders!G314))</f>
        <v>East</v>
      </c>
      <c r="H314" s="34" t="str">
        <f>PROPER(TRIM(raw_orders!H314))</f>
        <v>Assam</v>
      </c>
      <c r="I314" s="34" t="str">
        <f>PROPER(TRIM(raw_orders!I314))</f>
        <v>Guwahati</v>
      </c>
      <c r="J314" s="34" t="str">
        <f>PROPER(TRIM(raw_orders!J314))</f>
        <v>Technology</v>
      </c>
      <c r="K314" s="34" t="str">
        <f>PROPER(TRIM(raw_orders!K314))</f>
        <v>Phones</v>
      </c>
      <c r="L314" t="s">
        <v>1596</v>
      </c>
      <c r="M314" s="9" t="str">
        <f>PROPER(TRIM(raw_orders!M314))</f>
        <v>Standard Class</v>
      </c>
      <c r="N314" s="11">
        <v>8</v>
      </c>
      <c r="O314">
        <v>2614.7399999999998</v>
      </c>
      <c r="Q314">
        <v>15688.44</v>
      </c>
      <c r="R314">
        <v>10047.33</v>
      </c>
      <c r="S314">
        <v>5641.11</v>
      </c>
      <c r="T314" s="9" t="str">
        <f>PROPER(TRIM(raw_orders!T314))</f>
        <v>Paid</v>
      </c>
      <c r="U314" s="9" t="str">
        <f>PROPER(TRIM(raw_orders!U314))</f>
        <v>Cancelled</v>
      </c>
      <c r="V314" s="11">
        <f t="shared" si="69"/>
        <v>-114</v>
      </c>
      <c r="W314" s="11">
        <f t="shared" si="72"/>
        <v>0</v>
      </c>
      <c r="X314" s="11">
        <f t="shared" si="73"/>
        <v>20917.919999999998</v>
      </c>
      <c r="Y314" s="11">
        <f t="shared" si="74"/>
        <v>10870.589999999998</v>
      </c>
      <c r="Z314" s="11">
        <f t="shared" si="75"/>
        <v>0.5196783427797792</v>
      </c>
      <c r="AA314" s="11" t="str">
        <f t="shared" si="76"/>
        <v>July</v>
      </c>
      <c r="AB314" s="11">
        <f t="shared" si="77"/>
        <v>2024</v>
      </c>
      <c r="AC314" s="11" t="str">
        <f t="shared" si="78"/>
        <v>Invalid</v>
      </c>
      <c r="AD314" s="33" t="str">
        <f t="shared" si="70"/>
        <v>ORD-2024-103134550445390CUST-4851Karan MalhotraSmall BusinessEastAssamGuwahatiTechnologyPhonesElite Phones 679Standard Class82614.7415688.4410047.335641.11PaidCancelled-114</v>
      </c>
      <c r="AE314" s="56" t="str">
        <f t="shared" si="71"/>
        <v>OK</v>
      </c>
      <c r="AF314" s="33" t="str">
        <f t="shared" si="79"/>
        <v/>
      </c>
      <c r="AG314" s="33" t="str">
        <f t="shared" si="80"/>
        <v/>
      </c>
      <c r="AH314" s="55" t="str">
        <f t="shared" si="88"/>
        <v>Invalid Shipping Record</v>
      </c>
      <c r="AI314" s="53" t="str">
        <f t="shared" si="82"/>
        <v>Mismatch</v>
      </c>
      <c r="AJ314" s="53" t="str">
        <f t="shared" si="83"/>
        <v>Mismatch</v>
      </c>
      <c r="AK314" s="33" t="str">
        <f>PROPER(TRIM(raw_orders!G314))</f>
        <v>East</v>
      </c>
      <c r="AL314" s="33" t="str">
        <f>PROPER(TRIM(raw_orders!M314))</f>
        <v>Standard Class</v>
      </c>
    </row>
    <row r="315" spans="1:38">
      <c r="A315" t="s">
        <v>1597</v>
      </c>
      <c r="B315" s="10">
        <v>45807</v>
      </c>
      <c r="C315" s="10">
        <v>45808</v>
      </c>
      <c r="D315" t="s">
        <v>1600</v>
      </c>
      <c r="E315" s="34" t="str">
        <f>PROPER(TRIM(raw_orders!E315))</f>
        <v>Rahul Verma</v>
      </c>
      <c r="F315" s="34" t="str">
        <f>PROPER(TRIM(raw_orders!F315))</f>
        <v>Corporate</v>
      </c>
      <c r="G315" s="34" t="str">
        <f>PROPER(TRIM(raw_orders!G315))</f>
        <v>North</v>
      </c>
      <c r="H315" s="34" t="str">
        <f>PROPER(TRIM(raw_orders!H315))</f>
        <v>Uttar Pradesh</v>
      </c>
      <c r="I315" s="34" t="str">
        <f>PROPER(TRIM(raw_orders!I315))</f>
        <v>Noida</v>
      </c>
      <c r="J315" s="34" t="str">
        <f>PROPER(TRIM(raw_orders!J315))</f>
        <v>Technology</v>
      </c>
      <c r="K315" s="34" t="str">
        <f>PROPER(TRIM(raw_orders!K315))</f>
        <v>Phones</v>
      </c>
      <c r="L315" t="s">
        <v>1601</v>
      </c>
      <c r="M315" s="9" t="str">
        <f>PROPER(TRIM(raw_orders!M315))</f>
        <v>First Class</v>
      </c>
      <c r="N315" s="11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s="9" t="str">
        <f>PROPER(TRIM(raw_orders!T315))</f>
        <v>Refunded</v>
      </c>
      <c r="U315" s="9" t="str">
        <f>PROPER(TRIM(raw_orders!U315))</f>
        <v>Cancelled</v>
      </c>
      <c r="V315" s="11">
        <f t="shared" si="69"/>
        <v>1</v>
      </c>
      <c r="W315" s="11">
        <f t="shared" si="72"/>
        <v>0.25</v>
      </c>
      <c r="X315" s="11">
        <f t="shared" si="73"/>
        <v>12488.579999999998</v>
      </c>
      <c r="Y315" s="11">
        <f t="shared" si="74"/>
        <v>1771.1799999999985</v>
      </c>
      <c r="Z315" s="11">
        <f t="shared" si="75"/>
        <v>0.14182397037933847</v>
      </c>
      <c r="AA315" s="11" t="str">
        <f t="shared" si="76"/>
        <v>May</v>
      </c>
      <c r="AB315" s="11">
        <f t="shared" si="77"/>
        <v>2025</v>
      </c>
      <c r="AC315" s="11" t="str">
        <f t="shared" si="78"/>
        <v>Clean</v>
      </c>
      <c r="AD315" s="33" t="str">
        <f t="shared" si="70"/>
        <v>ORD-2025-103144580745808CUST-4770Rahul VermaCorporateNorthUttar PradeshNoidaTechnologyPhonesPro Phones 764First Class82081.430.2512488.5810717.41771.18RefundedCancelled1</v>
      </c>
      <c r="AE315" s="56" t="str">
        <f t="shared" si="71"/>
        <v>OK</v>
      </c>
      <c r="AF315" s="33" t="str">
        <f t="shared" si="79"/>
        <v/>
      </c>
      <c r="AG315" s="33" t="str">
        <f t="shared" si="80"/>
        <v/>
      </c>
      <c r="AH315" s="55" t="str">
        <f t="shared" si="81"/>
        <v/>
      </c>
      <c r="AI315" s="53" t="str">
        <f t="shared" si="82"/>
        <v>Match</v>
      </c>
      <c r="AJ315" s="53" t="str">
        <f t="shared" si="83"/>
        <v>Match</v>
      </c>
      <c r="AK315" s="33" t="str">
        <f>PROPER(TRIM(raw_orders!G315))</f>
        <v>North</v>
      </c>
      <c r="AL315" s="33" t="str">
        <f>PROPER(TRIM(raw_orders!M315))</f>
        <v>First Class</v>
      </c>
    </row>
    <row r="316" spans="1:38" ht="27.6">
      <c r="A316" t="s">
        <v>1602</v>
      </c>
      <c r="B316" s="10">
        <v>45795</v>
      </c>
      <c r="C316" s="10">
        <v>45797</v>
      </c>
      <c r="D316" t="s">
        <v>1603</v>
      </c>
      <c r="E316" s="34" t="str">
        <f>PROPER(TRIM(raw_orders!E316))</f>
        <v>Isha Nair</v>
      </c>
      <c r="F316" s="34" t="str">
        <f>PROPER(TRIM(raw_orders!F316))</f>
        <v>Corporate</v>
      </c>
      <c r="G316" s="34" t="str">
        <f>PROPER(TRIM(raw_orders!G316))</f>
        <v>West</v>
      </c>
      <c r="H316" s="34" t="str">
        <f>PROPER(TRIM(raw_orders!H316))</f>
        <v>Madhya Pradesh</v>
      </c>
      <c r="I316" s="34" t="str">
        <f>PROPER(TRIM(raw_orders!I316))</f>
        <v>Indore</v>
      </c>
      <c r="J316" s="34" t="str">
        <f>PROPER(TRIM(raw_orders!J316))</f>
        <v>Office Supplies</v>
      </c>
      <c r="K316" s="34" t="str">
        <f>PROPER(TRIM(raw_orders!K316))</f>
        <v>Labels</v>
      </c>
      <c r="L316" t="s">
        <v>1604</v>
      </c>
      <c r="M316" s="9" t="str">
        <f>PROPER(TRIM(raw_orders!M316))</f>
        <v>Standard Class</v>
      </c>
      <c r="N316" s="11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s="9" t="str">
        <f>PROPER(TRIM(raw_orders!T316))</f>
        <v>Failed</v>
      </c>
      <c r="U316" s="9" t="str">
        <f>PROPER(TRIM(raw_orders!U316))</f>
        <v>Returned</v>
      </c>
      <c r="V316" s="11">
        <f t="shared" si="69"/>
        <v>2</v>
      </c>
      <c r="W316" s="11">
        <f t="shared" si="72"/>
        <v>0.15</v>
      </c>
      <c r="X316" s="11">
        <f t="shared" si="73"/>
        <v>6485.3639999999996</v>
      </c>
      <c r="Y316" s="11">
        <f t="shared" si="74"/>
        <v>1109.1939999999995</v>
      </c>
      <c r="Z316" s="11">
        <f t="shared" si="75"/>
        <v>0.17103033846673826</v>
      </c>
      <c r="AA316" s="11" t="str">
        <f t="shared" si="76"/>
        <v>May</v>
      </c>
      <c r="AB316" s="11">
        <f t="shared" si="77"/>
        <v>2025</v>
      </c>
      <c r="AC316" s="11" t="str">
        <f t="shared" si="78"/>
        <v>Invalid</v>
      </c>
      <c r="AD316" s="33" t="str">
        <f t="shared" si="70"/>
        <v>ORD-2025-103154579545797CUST-1945Isha NairCorporateWestMadhya PradeshIndoreOffice SuppliesLabelsElite Labels 544Standard Class9847.760.156485.365376.171109.19FailedReturned2</v>
      </c>
      <c r="AE316" s="56" t="str">
        <f t="shared" si="71"/>
        <v>Review Required</v>
      </c>
      <c r="AF316" s="33" t="str">
        <f t="shared" si="79"/>
        <v/>
      </c>
      <c r="AG316" s="33" t="str">
        <f t="shared" si="80"/>
        <v/>
      </c>
      <c r="AH316" s="55" t="str">
        <f t="shared" si="81"/>
        <v/>
      </c>
      <c r="AI316" s="53" t="str">
        <f t="shared" si="82"/>
        <v>Match</v>
      </c>
      <c r="AJ316" s="53" t="str">
        <f t="shared" si="83"/>
        <v>Match</v>
      </c>
      <c r="AK316" s="33" t="str">
        <f>PROPER(TRIM(raw_orders!G316))</f>
        <v>West</v>
      </c>
      <c r="AL316" s="33" t="str">
        <f>PROPER(TRIM(raw_orders!M316))</f>
        <v>Standard Class</v>
      </c>
    </row>
    <row r="317" spans="1:38">
      <c r="A317" t="s">
        <v>1605</v>
      </c>
      <c r="B317" s="10">
        <v>45475</v>
      </c>
      <c r="C317" s="10">
        <v>45481</v>
      </c>
      <c r="D317" t="s">
        <v>1608</v>
      </c>
      <c r="E317" s="34" t="str">
        <f>PROPER(TRIM(raw_orders!E317))</f>
        <v>Rohan Mehta</v>
      </c>
      <c r="F317" s="34" t="str">
        <f>PROPER(TRIM(raw_orders!F317))</f>
        <v>Consumer</v>
      </c>
      <c r="G317" s="34" t="str">
        <f>PROPER(TRIM(raw_orders!G317))</f>
        <v>North</v>
      </c>
      <c r="H317" s="34" t="str">
        <f>PROPER(TRIM(raw_orders!H317))</f>
        <v>Delhi</v>
      </c>
      <c r="I317" s="34" t="str">
        <f>PROPER(TRIM(raw_orders!I317))</f>
        <v>New Delhi</v>
      </c>
      <c r="J317" s="34" t="str">
        <f>PROPER(TRIM(raw_orders!J317))</f>
        <v>Office Supplies</v>
      </c>
      <c r="K317" s="34" t="str">
        <f>PROPER(TRIM(raw_orders!K317))</f>
        <v>Paper</v>
      </c>
      <c r="L317" t="s">
        <v>1609</v>
      </c>
      <c r="M317" s="9" t="str">
        <f>PROPER(TRIM(raw_orders!M317))</f>
        <v>Standard Class</v>
      </c>
      <c r="N317" s="11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s="9" t="str">
        <f>PROPER(TRIM(raw_orders!T317))</f>
        <v>Pending</v>
      </c>
      <c r="U317" s="9" t="str">
        <f>PROPER(TRIM(raw_orders!U317))</f>
        <v>Returned</v>
      </c>
      <c r="V317" s="11">
        <f t="shared" si="69"/>
        <v>6</v>
      </c>
      <c r="W317" s="11">
        <f t="shared" si="72"/>
        <v>0.05</v>
      </c>
      <c r="X317" s="11">
        <f t="shared" si="73"/>
        <v>29500.920000000002</v>
      </c>
      <c r="Y317" s="11">
        <f t="shared" si="74"/>
        <v>11511.240000000002</v>
      </c>
      <c r="Z317" s="11">
        <f t="shared" si="75"/>
        <v>0.39019935649464493</v>
      </c>
      <c r="AA317" s="11" t="str">
        <f t="shared" si="76"/>
        <v>July</v>
      </c>
      <c r="AB317" s="11">
        <f t="shared" si="77"/>
        <v>2024</v>
      </c>
      <c r="AC317" s="11" t="str">
        <f t="shared" si="78"/>
        <v>Clean</v>
      </c>
      <c r="AD317" s="33" t="str">
        <f t="shared" si="70"/>
        <v>ORD-2024-103164547545481CUST-7565Rohan MehtaConsumerNorthDelhiNew DelhiOffice SuppliesPaperSmart Paper 817Standard Class93450.40.0529500.9217989.6811511.24PendingReturned6</v>
      </c>
      <c r="AE317" s="56" t="str">
        <f t="shared" si="71"/>
        <v>OK</v>
      </c>
      <c r="AF317" s="33" t="str">
        <f t="shared" si="79"/>
        <v/>
      </c>
      <c r="AG317" s="33" t="str">
        <f t="shared" si="80"/>
        <v/>
      </c>
      <c r="AH317" s="55" t="str">
        <f t="shared" si="81"/>
        <v/>
      </c>
      <c r="AI317" s="53" t="str">
        <f t="shared" si="82"/>
        <v>Match</v>
      </c>
      <c r="AJ317" s="53" t="str">
        <f t="shared" si="83"/>
        <v>Match</v>
      </c>
      <c r="AK317" s="33" t="str">
        <f>PROPER(TRIM(raw_orders!G317))</f>
        <v>North</v>
      </c>
      <c r="AL317" s="33" t="str">
        <f>PROPER(TRIM(raw_orders!M317))</f>
        <v>Standard Class</v>
      </c>
    </row>
    <row r="318" spans="1:38">
      <c r="A318" t="s">
        <v>1610</v>
      </c>
      <c r="B318" s="10">
        <v>45338</v>
      </c>
      <c r="C318" s="10">
        <v>45340</v>
      </c>
      <c r="D318" t="s">
        <v>1613</v>
      </c>
      <c r="E318" s="34" t="str">
        <f>PROPER(TRIM(raw_orders!E318))</f>
        <v>Karan Malhotra</v>
      </c>
      <c r="F318" s="34" t="str">
        <f>PROPER(TRIM(raw_orders!F318))</f>
        <v>Corporate</v>
      </c>
      <c r="G318" s="34" t="str">
        <f>PROPER(TRIM(raw_orders!G318))</f>
        <v>North</v>
      </c>
      <c r="H318" s="34" t="str">
        <f>PROPER(TRIM(raw_orders!H318))</f>
        <v>Punjab</v>
      </c>
      <c r="I318" s="34" t="str">
        <f>PROPER(TRIM(raw_orders!I318))</f>
        <v>Ludhiana</v>
      </c>
      <c r="J318" s="34" t="str">
        <f>PROPER(TRIM(raw_orders!J318))</f>
        <v>Office Supplies</v>
      </c>
      <c r="K318" s="34" t="str">
        <f>PROPER(TRIM(raw_orders!K318))</f>
        <v>Labels</v>
      </c>
      <c r="L318" t="s">
        <v>1614</v>
      </c>
      <c r="M318" s="9" t="str">
        <f>PROPER(TRIM(raw_orders!M318))</f>
        <v>Standard Class</v>
      </c>
      <c r="N318" s="11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s="9" t="str">
        <f>PROPER(TRIM(raw_orders!T318))</f>
        <v>Paid</v>
      </c>
      <c r="U318" s="9" t="str">
        <f>PROPER(TRIM(raw_orders!U318))</f>
        <v>Cancelled</v>
      </c>
      <c r="V318" s="11">
        <f t="shared" si="69"/>
        <v>2</v>
      </c>
      <c r="W318" s="11">
        <f t="shared" si="72"/>
        <v>0.2</v>
      </c>
      <c r="X318" s="11">
        <f t="shared" si="73"/>
        <v>3116.0480000000002</v>
      </c>
      <c r="Y318" s="11">
        <f t="shared" si="74"/>
        <v>1159.4180000000001</v>
      </c>
      <c r="Z318" s="11">
        <f t="shared" si="75"/>
        <v>0.37207963420332424</v>
      </c>
      <c r="AA318" s="11" t="str">
        <f t="shared" si="76"/>
        <v>February</v>
      </c>
      <c r="AB318" s="11">
        <f t="shared" si="77"/>
        <v>2024</v>
      </c>
      <c r="AC318" s="11" t="str">
        <f t="shared" si="78"/>
        <v>Clean</v>
      </c>
      <c r="AD318" s="33" t="str">
        <f t="shared" si="70"/>
        <v>ORD-2024-103174533845340CUST-9913Karan MalhotraCorporateNorthPunjabLudhianaOffice SuppliesLabelsClassic Labels 466Standard Class21947.530.23116.051956.631159.42PaidCancelled2</v>
      </c>
      <c r="AE318" s="56" t="str">
        <f t="shared" si="71"/>
        <v>OK</v>
      </c>
      <c r="AF318" s="33" t="str">
        <f t="shared" si="79"/>
        <v/>
      </c>
      <c r="AG318" s="33" t="str">
        <f t="shared" si="80"/>
        <v/>
      </c>
      <c r="AH318" s="55" t="str">
        <f t="shared" si="81"/>
        <v/>
      </c>
      <c r="AI318" s="53" t="str">
        <f t="shared" si="82"/>
        <v>Match</v>
      </c>
      <c r="AJ318" s="53" t="str">
        <f t="shared" si="83"/>
        <v>Match</v>
      </c>
      <c r="AK318" s="33" t="str">
        <f>PROPER(TRIM(raw_orders!G318))</f>
        <v>North</v>
      </c>
      <c r="AL318" s="33" t="str">
        <f>PROPER(TRIM(raw_orders!M318))</f>
        <v>Standard Class</v>
      </c>
    </row>
    <row r="319" spans="1:38">
      <c r="A319" t="s">
        <v>1615</v>
      </c>
      <c r="B319" s="10">
        <v>45898</v>
      </c>
      <c r="C319" s="10">
        <v>45904</v>
      </c>
      <c r="D319" t="s">
        <v>1618</v>
      </c>
      <c r="E319" s="34" t="str">
        <f>PROPER(TRIM(raw_orders!E319))</f>
        <v>Neha Gupta</v>
      </c>
      <c r="F319" s="34" t="str">
        <f>PROPER(TRIM(raw_orders!F319))</f>
        <v>Corporate</v>
      </c>
      <c r="G319" s="34" t="str">
        <f>PROPER(TRIM(raw_orders!G319))</f>
        <v>South</v>
      </c>
      <c r="H319" s="34" t="str">
        <f>PROPER(TRIM(raw_orders!H319))</f>
        <v>Kerala</v>
      </c>
      <c r="I319" s="34" t="str">
        <f>PROPER(TRIM(raw_orders!I319))</f>
        <v>Kochi</v>
      </c>
      <c r="J319" s="34" t="str">
        <f>PROPER(TRIM(raw_orders!J319))</f>
        <v>Furniture</v>
      </c>
      <c r="K319" s="34" t="str">
        <f>PROPER(TRIM(raw_orders!K319))</f>
        <v>Tables</v>
      </c>
      <c r="L319" t="s">
        <v>1619</v>
      </c>
      <c r="M319" s="9" t="str">
        <f>PROPER(TRIM(raw_orders!M319))</f>
        <v>First Class</v>
      </c>
      <c r="N319" s="11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s="9" t="str">
        <f>PROPER(TRIM(raw_orders!T319))</f>
        <v>Paid</v>
      </c>
      <c r="U319" s="9" t="str">
        <f>PROPER(TRIM(raw_orders!U319))</f>
        <v>Completed</v>
      </c>
      <c r="V319" s="11">
        <f t="shared" si="69"/>
        <v>6</v>
      </c>
      <c r="W319" s="11">
        <f t="shared" si="72"/>
        <v>0.15</v>
      </c>
      <c r="X319" s="11">
        <f t="shared" si="73"/>
        <v>22926.820499999998</v>
      </c>
      <c r="Y319" s="11">
        <f t="shared" si="74"/>
        <v>8305.2304999999978</v>
      </c>
      <c r="Z319" s="11">
        <f t="shared" si="75"/>
        <v>0.36224955396671765</v>
      </c>
      <c r="AA319" s="11" t="str">
        <f t="shared" si="76"/>
        <v>August</v>
      </c>
      <c r="AB319" s="11">
        <f t="shared" si="77"/>
        <v>2025</v>
      </c>
      <c r="AC319" s="11" t="str">
        <f t="shared" si="78"/>
        <v>Clean</v>
      </c>
      <c r="AD319" s="33" t="str">
        <f t="shared" si="70"/>
        <v>ORD-2025-103184589845904CUST-7992Neha GuptaCorporateSouthKeralaKochiFurnitureTablesPro Tables 778First Class92996.970.1522926.8214621.598305.23PaidCompleted6</v>
      </c>
      <c r="AE319" s="56" t="str">
        <f t="shared" si="71"/>
        <v>OK</v>
      </c>
      <c r="AF319" s="33" t="str">
        <f t="shared" si="79"/>
        <v/>
      </c>
      <c r="AG319" s="33" t="str">
        <f t="shared" si="80"/>
        <v/>
      </c>
      <c r="AH319" s="55" t="str">
        <f t="shared" si="81"/>
        <v/>
      </c>
      <c r="AI319" s="53" t="str">
        <f t="shared" si="82"/>
        <v>Match</v>
      </c>
      <c r="AJ319" s="53" t="str">
        <f t="shared" si="83"/>
        <v>Match</v>
      </c>
      <c r="AK319" s="33" t="str">
        <f>PROPER(TRIM(raw_orders!G319))</f>
        <v>South</v>
      </c>
      <c r="AL319" s="33" t="str">
        <f>PROPER(TRIM(raw_orders!M319))</f>
        <v>First Class</v>
      </c>
    </row>
    <row r="320" spans="1:38">
      <c r="A320" t="s">
        <v>1620</v>
      </c>
      <c r="B320" s="10">
        <v>45407</v>
      </c>
      <c r="C320" s="10">
        <v>45412</v>
      </c>
      <c r="D320" t="s">
        <v>1623</v>
      </c>
      <c r="E320" s="34" t="str">
        <f>PROPER(TRIM(raw_orders!E320))</f>
        <v>Mira Das</v>
      </c>
      <c r="F320" s="34" t="str">
        <f>PROPER(TRIM(raw_orders!F320))</f>
        <v>Small Business</v>
      </c>
      <c r="G320" s="34" t="str">
        <f>PROPER(TRIM(raw_orders!G320))</f>
        <v>South</v>
      </c>
      <c r="H320" s="34" t="str">
        <f>PROPER(TRIM(raw_orders!H320))</f>
        <v>Karnataka</v>
      </c>
      <c r="I320" s="34" t="str">
        <f>PROPER(TRIM(raw_orders!I320))</f>
        <v>Bengaluru</v>
      </c>
      <c r="J320" s="34" t="str">
        <f>PROPER(TRIM(raw_orders!J320))</f>
        <v>Technology</v>
      </c>
      <c r="K320" s="34" t="str">
        <f>PROPER(TRIM(raw_orders!K320))</f>
        <v>Phones</v>
      </c>
      <c r="L320" t="s">
        <v>1624</v>
      </c>
      <c r="M320" s="9" t="str">
        <f>PROPER(TRIM(raw_orders!M320))</f>
        <v>Standard Class</v>
      </c>
      <c r="N320" s="11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s="9" t="str">
        <f>PROPER(TRIM(raw_orders!T320))</f>
        <v>Paid</v>
      </c>
      <c r="U320" s="9" t="str">
        <f>PROPER(TRIM(raw_orders!U320))</f>
        <v>Completed</v>
      </c>
      <c r="V320" s="11">
        <f t="shared" si="69"/>
        <v>5</v>
      </c>
      <c r="W320" s="11">
        <f t="shared" si="72"/>
        <v>0.1</v>
      </c>
      <c r="X320" s="11">
        <f t="shared" si="73"/>
        <v>11203.542000000001</v>
      </c>
      <c r="Y320" s="11">
        <f t="shared" si="74"/>
        <v>2750.612000000001</v>
      </c>
      <c r="Z320" s="11">
        <f t="shared" si="75"/>
        <v>0.24551271374713468</v>
      </c>
      <c r="AA320" s="11" t="str">
        <f t="shared" si="76"/>
        <v>April</v>
      </c>
      <c r="AB320" s="11">
        <f t="shared" si="77"/>
        <v>2024</v>
      </c>
      <c r="AC320" s="11" t="str">
        <f t="shared" si="78"/>
        <v>Clean</v>
      </c>
      <c r="AD320" s="33" t="str">
        <f t="shared" si="70"/>
        <v>ORD-2024-103194540745412CUST-8877Mira DasSmall BusinessSouthKarnatakaBengaluruTechnologyPhonesBasic Phones 789Standard Class34149.460.111203.548452.932750.61PaidCompleted5</v>
      </c>
      <c r="AE320" s="56" t="str">
        <f t="shared" si="71"/>
        <v>OK</v>
      </c>
      <c r="AF320" s="33" t="str">
        <f t="shared" si="79"/>
        <v/>
      </c>
      <c r="AG320" s="33" t="str">
        <f t="shared" si="80"/>
        <v/>
      </c>
      <c r="AH320" s="55" t="str">
        <f t="shared" si="81"/>
        <v/>
      </c>
      <c r="AI320" s="53" t="str">
        <f t="shared" si="82"/>
        <v>Match</v>
      </c>
      <c r="AJ320" s="53" t="str">
        <f t="shared" si="83"/>
        <v>Match</v>
      </c>
      <c r="AK320" s="33" t="str">
        <f>PROPER(TRIM(raw_orders!G320))</f>
        <v>South</v>
      </c>
      <c r="AL320" s="33" t="str">
        <f>PROPER(TRIM(raw_orders!M320))</f>
        <v>Standard Class</v>
      </c>
    </row>
    <row r="321" spans="1:38">
      <c r="A321" t="s">
        <v>1625</v>
      </c>
      <c r="B321" s="10">
        <v>45525</v>
      </c>
      <c r="C321" s="10">
        <v>45529</v>
      </c>
      <c r="D321" t="s">
        <v>1628</v>
      </c>
      <c r="E321" s="34" t="str">
        <f>PROPER(TRIM(raw_orders!E321))</f>
        <v>Diya Patel</v>
      </c>
      <c r="F321" s="34" t="str">
        <f>PROPER(TRIM(raw_orders!F321))</f>
        <v>Consumer</v>
      </c>
      <c r="G321" s="34" t="str">
        <f>PROPER(TRIM(raw_orders!G321))</f>
        <v>West</v>
      </c>
      <c r="H321" s="34" t="str">
        <f>PROPER(TRIM(raw_orders!H321))</f>
        <v>Gujarat</v>
      </c>
      <c r="I321" s="34" t="str">
        <f>PROPER(TRIM(raw_orders!I321))</f>
        <v>Ahmedabad</v>
      </c>
      <c r="J321" s="34" t="str">
        <f>PROPER(TRIM(raw_orders!J321))</f>
        <v>Office Supplies</v>
      </c>
      <c r="K321" s="34" t="str">
        <f>PROPER(TRIM(raw_orders!K321))</f>
        <v>Binders</v>
      </c>
      <c r="L321" t="s">
        <v>1629</v>
      </c>
      <c r="M321" s="9" t="str">
        <f>PROPER(TRIM(raw_orders!M321))</f>
        <v>First Class</v>
      </c>
      <c r="N321" s="1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s="9" t="str">
        <f>PROPER(TRIM(raw_orders!T321))</f>
        <v>Paid</v>
      </c>
      <c r="U321" s="9" t="str">
        <f>PROPER(TRIM(raw_orders!U321))</f>
        <v>Completed</v>
      </c>
      <c r="V321" s="11">
        <f t="shared" si="69"/>
        <v>4</v>
      </c>
      <c r="W321" s="11">
        <f t="shared" si="72"/>
        <v>0</v>
      </c>
      <c r="X321" s="11">
        <f t="shared" si="73"/>
        <v>270.27999999999997</v>
      </c>
      <c r="Y321" s="11">
        <f t="shared" si="74"/>
        <v>113.93999999999997</v>
      </c>
      <c r="Z321" s="11">
        <f t="shared" si="75"/>
        <v>0.42156282373834536</v>
      </c>
      <c r="AA321" s="11" t="str">
        <f t="shared" si="76"/>
        <v>August</v>
      </c>
      <c r="AB321" s="11">
        <f t="shared" si="77"/>
        <v>2024</v>
      </c>
      <c r="AC321" s="11" t="str">
        <f t="shared" si="78"/>
        <v>Clean</v>
      </c>
      <c r="AD321" s="33" t="str">
        <f t="shared" si="70"/>
        <v>ORD-2024-103204552545529CUST-4589Diya PatelConsumerWestGujaratAhmedabadOffice SuppliesBindersPrime Binders 554First Class1270.280270.28156.34113.94PaidCompleted4</v>
      </c>
      <c r="AE321" s="56" t="str">
        <f t="shared" si="71"/>
        <v>OK</v>
      </c>
      <c r="AF321" s="33" t="str">
        <f t="shared" si="79"/>
        <v/>
      </c>
      <c r="AG321" s="33" t="str">
        <f t="shared" si="80"/>
        <v/>
      </c>
      <c r="AH321" s="55" t="str">
        <f t="shared" si="81"/>
        <v/>
      </c>
      <c r="AI321" s="53" t="str">
        <f t="shared" si="82"/>
        <v>Match</v>
      </c>
      <c r="AJ321" s="53" t="str">
        <f t="shared" si="83"/>
        <v>Match</v>
      </c>
      <c r="AK321" s="33" t="str">
        <f>PROPER(TRIM(raw_orders!G321))</f>
        <v>West</v>
      </c>
      <c r="AL321" s="33" t="str">
        <f>PROPER(TRIM(raw_orders!M321))</f>
        <v>First Class</v>
      </c>
    </row>
    <row r="322" spans="1:38">
      <c r="A322" t="s">
        <v>1630</v>
      </c>
      <c r="B322" s="10">
        <v>45630</v>
      </c>
      <c r="C322" s="10">
        <v>45632</v>
      </c>
      <c r="D322" t="s">
        <v>1633</v>
      </c>
      <c r="E322" s="34" t="str">
        <f>PROPER(TRIM(raw_orders!E322))</f>
        <v>Aarav Sharma</v>
      </c>
      <c r="F322" s="34" t="str">
        <f>PROPER(TRIM(raw_orders!F322))</f>
        <v>Home Office</v>
      </c>
      <c r="G322" s="34" t="str">
        <f>PROPER(TRIM(raw_orders!G322))</f>
        <v>East</v>
      </c>
      <c r="H322" s="34" t="str">
        <f>PROPER(TRIM(raw_orders!H322))</f>
        <v>West Bengal</v>
      </c>
      <c r="I322" s="34" t="str">
        <f>PROPER(TRIM(raw_orders!I322))</f>
        <v>Kolkata</v>
      </c>
      <c r="J322" s="34" t="str">
        <f>PROPER(TRIM(raw_orders!J322))</f>
        <v>Office Supplies</v>
      </c>
      <c r="K322" s="34" t="str">
        <f>PROPER(TRIM(raw_orders!K322))</f>
        <v>Art</v>
      </c>
      <c r="L322" t="s">
        <v>1634</v>
      </c>
      <c r="M322" s="9" t="str">
        <f>PROPER(TRIM(raw_orders!M322))</f>
        <v>Second Class</v>
      </c>
      <c r="N322" s="11">
        <v>3</v>
      </c>
      <c r="O322">
        <v>876.14</v>
      </c>
      <c r="P322">
        <v>0.7</v>
      </c>
      <c r="Q322">
        <v>2628.42</v>
      </c>
      <c r="R322">
        <v>1541.54</v>
      </c>
      <c r="S322">
        <v>1086.8800000000001</v>
      </c>
      <c r="T322" s="9" t="str">
        <f>PROPER(TRIM(raw_orders!T322))</f>
        <v>Pending</v>
      </c>
      <c r="U322" s="9" t="str">
        <f>PROPER(TRIM(raw_orders!U322))</f>
        <v>Returned</v>
      </c>
      <c r="V322" s="11">
        <f t="shared" ref="V322:V385" si="89">C322-B322</f>
        <v>2</v>
      </c>
      <c r="W322" s="11">
        <f t="shared" si="72"/>
        <v>0.7</v>
      </c>
      <c r="X322" s="11">
        <f t="shared" si="73"/>
        <v>788.52600000000018</v>
      </c>
      <c r="Y322" s="11">
        <f t="shared" si="74"/>
        <v>-753.01399999999978</v>
      </c>
      <c r="Z322" s="11">
        <f t="shared" si="75"/>
        <v>-0.95496407220560842</v>
      </c>
      <c r="AA322" s="11" t="str">
        <f t="shared" si="76"/>
        <v>December</v>
      </c>
      <c r="AB322" s="11">
        <f t="shared" si="77"/>
        <v>2024</v>
      </c>
      <c r="AC322" s="11" t="str">
        <f t="shared" si="78"/>
        <v>Clean</v>
      </c>
      <c r="AD322" s="33" t="str">
        <f t="shared" ref="AD322:AD385" si="90">A322&amp;B322&amp;C322&amp;D322&amp;E322&amp;F322&amp;G322&amp;H322&amp;I322&amp;J322&amp;K322&amp;L322&amp;M322&amp;N322&amp;O322&amp;P322&amp;Q322&amp;R322&amp;S322&amp;T322&amp;U322&amp;V322</f>
        <v>ORD-2024-103214563045632CUST-4667Aarav SharmaHome OfficeEastWest BengalKolkataOffice SuppliesArtClassic Art 299Second Class3876.140.72628.421541.541086.88PendingReturned2</v>
      </c>
      <c r="AE322" s="56" t="str">
        <f t="shared" ref="AE322:AE385" si="91">IF(COUNTIF($A$2:$A$933,A322)=1,"OK",IF(COUNTIF($AD$2:$AD$933,AD322)&gt;1,"Exact Duplicate", "Review Required"))</f>
        <v>OK</v>
      </c>
      <c r="AF322" s="33" t="str">
        <f t="shared" si="79"/>
        <v/>
      </c>
      <c r="AG322" s="33" t="str">
        <f t="shared" si="80"/>
        <v/>
      </c>
      <c r="AH322" s="55" t="str">
        <f t="shared" si="81"/>
        <v/>
      </c>
      <c r="AI322" s="53" t="str">
        <f t="shared" si="82"/>
        <v>Mismatch</v>
      </c>
      <c r="AJ322" s="53" t="str">
        <f t="shared" si="83"/>
        <v>Mismatch</v>
      </c>
      <c r="AK322" s="33" t="str">
        <f>PROPER(TRIM(raw_orders!G322))</f>
        <v>East</v>
      </c>
      <c r="AL322" s="33" t="str">
        <f>PROPER(TRIM(raw_orders!M322))</f>
        <v>Second Class</v>
      </c>
    </row>
    <row r="323" spans="1:38">
      <c r="A323" t="s">
        <v>1635</v>
      </c>
      <c r="B323" s="10">
        <v>45466</v>
      </c>
      <c r="C323" s="10">
        <v>45473</v>
      </c>
      <c r="D323" t="s">
        <v>1638</v>
      </c>
      <c r="E323" s="34" t="str">
        <f>PROPER(TRIM(raw_orders!E323))</f>
        <v>Neha Gupta</v>
      </c>
      <c r="F323" s="34" t="str">
        <f>PROPER(TRIM(raw_orders!F323))</f>
        <v>Small Business</v>
      </c>
      <c r="G323" s="34" t="str">
        <f>PROPER(TRIM(raw_orders!G323))</f>
        <v>West</v>
      </c>
      <c r="H323" s="34" t="str">
        <f>PROPER(TRIM(raw_orders!H323))</f>
        <v>Goa</v>
      </c>
      <c r="I323" s="34" t="str">
        <f>PROPER(TRIM(raw_orders!I323))</f>
        <v>Panaji</v>
      </c>
      <c r="J323" s="34" t="str">
        <f>PROPER(TRIM(raw_orders!J323))</f>
        <v>Technology</v>
      </c>
      <c r="K323" s="34" t="str">
        <f>PROPER(TRIM(raw_orders!K323))</f>
        <v>Accessories</v>
      </c>
      <c r="L323" t="s">
        <v>1639</v>
      </c>
      <c r="M323" s="9" t="str">
        <f>PROPER(TRIM(raw_orders!M323))</f>
        <v>Same Day</v>
      </c>
      <c r="N323" s="11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s="9" t="str">
        <f>PROPER(TRIM(raw_orders!T323))</f>
        <v>Failed</v>
      </c>
      <c r="U323" s="9" t="str">
        <f>PROPER(TRIM(raw_orders!U323))</f>
        <v>Cancelled</v>
      </c>
      <c r="V323" s="11">
        <f t="shared" si="89"/>
        <v>7</v>
      </c>
      <c r="W323" s="11">
        <f t="shared" ref="W323:W386" si="92">IF(AND(P323="",Q323&lt;&gt;"",N323&lt;&gt;"",S323&lt;&gt;""),0,IF(OR(P323&lt;0,P323&gt;1),P323,P323))</f>
        <v>0</v>
      </c>
      <c r="X323" s="11">
        <f t="shared" ref="X323:X386" si="93">N323*O323*(1-P323)</f>
        <v>2699.28</v>
      </c>
      <c r="Y323" s="11">
        <f t="shared" ref="Y323:Y386" si="94">X323-R323</f>
        <v>939.52000000000021</v>
      </c>
      <c r="Z323" s="11">
        <f t="shared" ref="Z323:Z386" si="95">Y323/X323</f>
        <v>0.34806318722029583</v>
      </c>
      <c r="AA323" s="11" t="str">
        <f t="shared" ref="AA323:AA386" si="96">TEXT(B323,"MMMM")</f>
        <v>June</v>
      </c>
      <c r="AB323" s="11">
        <f t="shared" ref="AB323:AB386" si="97">YEAR(B323)</f>
        <v>2024</v>
      </c>
      <c r="AC323" s="11" t="str">
        <f t="shared" ref="AC323:AC386" si="98">IF(OR(AF323 = "Invalid Discount",AG323="Invalid Discount",AH323="Invalid Shipping Record",AE323="Review Required"),"Invalid",IF(OR(G323="Unknown",M323="Unknown",ISBLANK(P323)),"Warning","Clean"))</f>
        <v>Clean</v>
      </c>
      <c r="AD323" s="33" t="str">
        <f t="shared" si="90"/>
        <v>ORD-2024-103224546645473CUST-7821Neha GuptaSmall BusinessWestGoaPanajiTechnologyAccessoriesEco Accessories 220Same Day4674.8202699.281759.76939.52FailedCancelled7</v>
      </c>
      <c r="AE323" s="56" t="str">
        <f t="shared" si="91"/>
        <v>OK</v>
      </c>
      <c r="AF323" s="33" t="str">
        <f t="shared" ref="AF323:AF386" si="99">IF(P323&lt;0,"Invalid Discount","")</f>
        <v/>
      </c>
      <c r="AG323" s="33" t="str">
        <f t="shared" ref="AG323:AG386" si="100">IF(P323&gt;1,"Invalid Discount","")</f>
        <v/>
      </c>
      <c r="AH323" s="55" t="str">
        <f t="shared" ref="AH323:AH386" si="101">IF(V323&lt;1,"Invalid Shipping Record","")</f>
        <v/>
      </c>
      <c r="AI323" s="53" t="str">
        <f t="shared" ref="AI323:AI386" si="102">IF(ROUND(Q323,2)=ROUND(X323,2),"Match","Mismatch")</f>
        <v>Match</v>
      </c>
      <c r="AJ323" s="53" t="str">
        <f t="shared" ref="AJ323:AJ386" si="103">IF(ROUND(S323,2)=ROUND(Y323,2),"Match","Mismatch")</f>
        <v>Match</v>
      </c>
      <c r="AK323" s="33" t="str">
        <f>PROPER(TRIM(raw_orders!G323))</f>
        <v>West</v>
      </c>
      <c r="AL323" s="33" t="str">
        <f>PROPER(TRIM(raw_orders!M323))</f>
        <v>Same Day</v>
      </c>
    </row>
    <row r="324" spans="1:38">
      <c r="A324" t="s">
        <v>1640</v>
      </c>
      <c r="B324" s="10">
        <v>45608</v>
      </c>
      <c r="C324" s="10">
        <v>45637</v>
      </c>
      <c r="D324" t="s">
        <v>1642</v>
      </c>
      <c r="E324" s="34" t="str">
        <f>PROPER(TRIM(raw_orders!E324))</f>
        <v>Isha Nair</v>
      </c>
      <c r="F324" s="34" t="str">
        <f>PROPER(TRIM(raw_orders!F324))</f>
        <v>Consumer</v>
      </c>
      <c r="G324" s="34" t="str">
        <f>PROPER(TRIM(raw_orders!G324))</f>
        <v>North</v>
      </c>
      <c r="H324" s="34" t="str">
        <f>PROPER(TRIM(raw_orders!H324))</f>
        <v>Uttar Pradesh</v>
      </c>
      <c r="I324" s="34" t="str">
        <f>PROPER(TRIM(raw_orders!I324))</f>
        <v>Noida</v>
      </c>
      <c r="J324" s="34" t="str">
        <f>PROPER(TRIM(raw_orders!J324))</f>
        <v>Technology</v>
      </c>
      <c r="K324" s="34" t="str">
        <f>PROPER(TRIM(raw_orders!K324))</f>
        <v>Phones</v>
      </c>
      <c r="L324" t="s">
        <v>1643</v>
      </c>
      <c r="M324" s="9" t="str">
        <f>PROPER(TRIM(raw_orders!M324))</f>
        <v>Second Class</v>
      </c>
      <c r="N324" s="11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s="9" t="str">
        <f>PROPER(TRIM(raw_orders!T324))</f>
        <v>Paid</v>
      </c>
      <c r="U324" s="9" t="str">
        <f>PROPER(TRIM(raw_orders!U324))</f>
        <v>Completed</v>
      </c>
      <c r="V324" s="11">
        <f t="shared" si="89"/>
        <v>29</v>
      </c>
      <c r="W324" s="11">
        <f t="shared" si="92"/>
        <v>0.15</v>
      </c>
      <c r="X324" s="11">
        <f t="shared" si="93"/>
        <v>6984.3480000000009</v>
      </c>
      <c r="Y324" s="11">
        <f t="shared" si="94"/>
        <v>2960.7180000000008</v>
      </c>
      <c r="Z324" s="11">
        <f t="shared" si="95"/>
        <v>0.42390757161584736</v>
      </c>
      <c r="AA324" s="11" t="str">
        <f t="shared" si="96"/>
        <v>November</v>
      </c>
      <c r="AB324" s="11">
        <f t="shared" si="97"/>
        <v>2024</v>
      </c>
      <c r="AC324" s="11" t="str">
        <f t="shared" si="98"/>
        <v>Clean</v>
      </c>
      <c r="AD324" s="33" t="str">
        <f t="shared" si="90"/>
        <v>ORD-2024-103234560845637CUST-8579Isha NairConsumerNorthUttar PradeshNoidaTechnologyPhonesMax Phones 422Second Class61369.480.156984.354023.632960.72PaidCompleted29</v>
      </c>
      <c r="AE324" s="56" t="str">
        <f t="shared" si="91"/>
        <v>OK</v>
      </c>
      <c r="AF324" s="33" t="str">
        <f t="shared" si="99"/>
        <v/>
      </c>
      <c r="AG324" s="33" t="str">
        <f t="shared" si="100"/>
        <v/>
      </c>
      <c r="AH324" s="55" t="str">
        <f t="shared" si="101"/>
        <v/>
      </c>
      <c r="AI324" s="53" t="str">
        <f t="shared" si="102"/>
        <v>Match</v>
      </c>
      <c r="AJ324" s="53" t="str">
        <f t="shared" si="103"/>
        <v>Match</v>
      </c>
      <c r="AK324" s="33" t="str">
        <f>PROPER(TRIM(raw_orders!G324))</f>
        <v>North</v>
      </c>
      <c r="AL324" s="33" t="str">
        <f>PROPER(TRIM(raw_orders!M324))</f>
        <v>Second Class</v>
      </c>
    </row>
    <row r="325" spans="1:38">
      <c r="A325" t="s">
        <v>1644</v>
      </c>
      <c r="B325" s="10">
        <v>45347</v>
      </c>
      <c r="C325" s="10">
        <v>45351</v>
      </c>
      <c r="D325" t="s">
        <v>1647</v>
      </c>
      <c r="E325" s="34" t="str">
        <f>PROPER(TRIM(raw_orders!E325))</f>
        <v>Isha Nair</v>
      </c>
      <c r="F325" s="34" t="str">
        <f>PROPER(TRIM(raw_orders!F325))</f>
        <v>Small Business</v>
      </c>
      <c r="G325" s="34" t="str">
        <f>PROPER(TRIM(raw_orders!G325))</f>
        <v>West</v>
      </c>
      <c r="H325" s="34" t="str">
        <f>PROPER(TRIM(raw_orders!H325))</f>
        <v>Goa</v>
      </c>
      <c r="I325" s="34" t="str">
        <f>PROPER(TRIM(raw_orders!I325))</f>
        <v>Panaji</v>
      </c>
      <c r="J325" s="34" t="str">
        <f>PROPER(TRIM(raw_orders!J325))</f>
        <v>Furniture</v>
      </c>
      <c r="K325" s="34" t="str">
        <f>PROPER(TRIM(raw_orders!K325))</f>
        <v>Furnishings</v>
      </c>
      <c r="L325" t="s">
        <v>193</v>
      </c>
      <c r="M325" s="9" t="str">
        <f>PROPER(TRIM(raw_orders!M325))</f>
        <v>Standard Class</v>
      </c>
      <c r="N325" s="11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s="9" t="str">
        <f>PROPER(TRIM(raw_orders!T325))</f>
        <v>Paid</v>
      </c>
      <c r="U325" s="9" t="str">
        <f>PROPER(TRIM(raw_orders!U325))</f>
        <v>Completed</v>
      </c>
      <c r="V325" s="11">
        <f t="shared" si="89"/>
        <v>4</v>
      </c>
      <c r="W325" s="11">
        <f t="shared" si="92"/>
        <v>0.15</v>
      </c>
      <c r="X325" s="11">
        <f t="shared" si="93"/>
        <v>10185.669</v>
      </c>
      <c r="Y325" s="11">
        <f t="shared" si="94"/>
        <v>3706.3589999999995</v>
      </c>
      <c r="Z325" s="11">
        <f t="shared" si="95"/>
        <v>0.36387978050337189</v>
      </c>
      <c r="AA325" s="11" t="str">
        <f t="shared" si="96"/>
        <v>February</v>
      </c>
      <c r="AB325" s="11">
        <f t="shared" si="97"/>
        <v>2024</v>
      </c>
      <c r="AC325" s="11" t="str">
        <f t="shared" si="98"/>
        <v>Clean</v>
      </c>
      <c r="AD325" s="33" t="str">
        <f t="shared" si="90"/>
        <v>ORD-2024-103244534745351CUST-6909Isha NairSmall BusinessWestGoaPanajiFurnitureFurnishingsEco Furnishings 897Standard Class91331.460.1510185.676479.313706.36PaidCompleted4</v>
      </c>
      <c r="AE325" s="56" t="str">
        <f t="shared" si="91"/>
        <v>OK</v>
      </c>
      <c r="AF325" s="33" t="str">
        <f t="shared" si="99"/>
        <v/>
      </c>
      <c r="AG325" s="33" t="str">
        <f t="shared" si="100"/>
        <v/>
      </c>
      <c r="AH325" s="55" t="str">
        <f t="shared" si="101"/>
        <v/>
      </c>
      <c r="AI325" s="53" t="str">
        <f t="shared" si="102"/>
        <v>Match</v>
      </c>
      <c r="AJ325" s="53" t="str">
        <f t="shared" si="103"/>
        <v>Match</v>
      </c>
      <c r="AK325" s="33" t="str">
        <f>PROPER(TRIM(raw_orders!G325))</f>
        <v>West</v>
      </c>
      <c r="AL325" s="33" t="str">
        <f>PROPER(TRIM(raw_orders!M325))</f>
        <v>Standard Class</v>
      </c>
    </row>
    <row r="326" spans="1:38" ht="41.4">
      <c r="A326" t="s">
        <v>1648</v>
      </c>
      <c r="B326" s="10">
        <v>45869</v>
      </c>
      <c r="C326" s="10">
        <v>45696</v>
      </c>
      <c r="D326" t="s">
        <v>1650</v>
      </c>
      <c r="E326" s="34" t="str">
        <f>PROPER(TRIM(raw_orders!E326))</f>
        <v>Rohan Mehta</v>
      </c>
      <c r="F326" s="34" t="str">
        <f>PROPER(TRIM(raw_orders!F326))</f>
        <v>Home Office</v>
      </c>
      <c r="G326" s="34" t="str">
        <f>PROPER(TRIM(raw_orders!G326))</f>
        <v>South</v>
      </c>
      <c r="H326" s="34" t="str">
        <f>PROPER(TRIM(raw_orders!H326))</f>
        <v>Andhra Pradesh</v>
      </c>
      <c r="I326" s="34" t="str">
        <f>PROPER(TRIM(raw_orders!I326))</f>
        <v>Vijayawada</v>
      </c>
      <c r="J326" s="34" t="str">
        <f>PROPER(TRIM(raw_orders!J326))</f>
        <v>Office Supplies</v>
      </c>
      <c r="K326" s="34" t="str">
        <f>PROPER(TRIM(raw_orders!K326))</f>
        <v>Labels</v>
      </c>
      <c r="L326" t="s">
        <v>1651</v>
      </c>
      <c r="M326" s="9" t="str">
        <f>PROPER(TRIM(raw_orders!M326))</f>
        <v>Same Day</v>
      </c>
      <c r="N326" s="11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s="9" t="str">
        <f>PROPER(TRIM(raw_orders!T326))</f>
        <v>Paid</v>
      </c>
      <c r="U326" s="9" t="str">
        <f>PROPER(TRIM(raw_orders!U326))</f>
        <v>Returned</v>
      </c>
      <c r="V326" s="11">
        <f t="shared" si="89"/>
        <v>-173</v>
      </c>
      <c r="W326" s="11">
        <f t="shared" si="92"/>
        <v>0.15</v>
      </c>
      <c r="X326" s="11">
        <f t="shared" si="93"/>
        <v>1655.6980000000001</v>
      </c>
      <c r="Y326" s="11">
        <f t="shared" si="94"/>
        <v>300.89800000000014</v>
      </c>
      <c r="Z326" s="11">
        <f t="shared" si="95"/>
        <v>0.1817348332848141</v>
      </c>
      <c r="AA326" s="11" t="str">
        <f t="shared" si="96"/>
        <v>July</v>
      </c>
      <c r="AB326" s="11">
        <f t="shared" si="97"/>
        <v>2025</v>
      </c>
      <c r="AC326" s="11" t="str">
        <f t="shared" si="98"/>
        <v>Invalid</v>
      </c>
      <c r="AD326" s="33" t="str">
        <f t="shared" si="90"/>
        <v>ORD-2025-103254586945696CUST-7212Rohan MehtaHome OfficeSouthAndhra PradeshVijayawadaOffice SuppliesLabelsBasic Labels 102Same Day11947.880.151655.71354.8300.9PaidReturned-173</v>
      </c>
      <c r="AE326" s="56" t="str">
        <f t="shared" si="91"/>
        <v>OK</v>
      </c>
      <c r="AF326" s="33" t="str">
        <f t="shared" si="99"/>
        <v/>
      </c>
      <c r="AG326" s="33" t="str">
        <f t="shared" si="100"/>
        <v/>
      </c>
      <c r="AH326" s="55" t="str">
        <f>IF(V326&lt;0,"Invalid Shipping Record","")</f>
        <v>Invalid Shipping Record</v>
      </c>
      <c r="AI326" s="53" t="str">
        <f t="shared" si="102"/>
        <v>Match</v>
      </c>
      <c r="AJ326" s="53" t="str">
        <f t="shared" si="103"/>
        <v>Match</v>
      </c>
      <c r="AK326" s="33" t="str">
        <f>PROPER(TRIM(raw_orders!G326))</f>
        <v>South</v>
      </c>
      <c r="AL326" s="33" t="str">
        <f>PROPER(TRIM(raw_orders!M326))</f>
        <v>Same Day</v>
      </c>
    </row>
    <row r="327" spans="1:38">
      <c r="A327" t="s">
        <v>1652</v>
      </c>
      <c r="B327" s="10">
        <v>45916</v>
      </c>
      <c r="C327" s="10">
        <v>45922</v>
      </c>
      <c r="D327" t="s">
        <v>1655</v>
      </c>
      <c r="E327" s="34" t="str">
        <f>PROPER(TRIM(raw_orders!E327))</f>
        <v>Sneha Kapoor</v>
      </c>
      <c r="F327" s="34" t="str">
        <f>PROPER(TRIM(raw_orders!F327))</f>
        <v>Home Office</v>
      </c>
      <c r="G327" s="34" t="str">
        <f>PROPER(TRIM(raw_orders!G327))</f>
        <v>East</v>
      </c>
      <c r="H327" s="34" t="str">
        <f>PROPER(TRIM(raw_orders!H327))</f>
        <v>West Bengal</v>
      </c>
      <c r="I327" s="34" t="str">
        <f>PROPER(TRIM(raw_orders!I327))</f>
        <v>Kolkata</v>
      </c>
      <c r="J327" s="34" t="str">
        <f>PROPER(TRIM(raw_orders!J327))</f>
        <v>Technology</v>
      </c>
      <c r="K327" s="34" t="str">
        <f>PROPER(TRIM(raw_orders!K327))</f>
        <v>Copiers</v>
      </c>
      <c r="L327" t="s">
        <v>1656</v>
      </c>
      <c r="M327" s="9" t="str">
        <f>PROPER(TRIM(raw_orders!M327))</f>
        <v>Second Class</v>
      </c>
      <c r="N327" s="11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s="9" t="str">
        <f>PROPER(TRIM(raw_orders!T327))</f>
        <v>Paid</v>
      </c>
      <c r="U327" s="9" t="str">
        <f>PROPER(TRIM(raw_orders!U327))</f>
        <v>Completed</v>
      </c>
      <c r="V327" s="11">
        <f t="shared" si="89"/>
        <v>6</v>
      </c>
      <c r="W327" s="11">
        <f t="shared" si="92"/>
        <v>0.15</v>
      </c>
      <c r="X327" s="11">
        <f t="shared" si="93"/>
        <v>15602.6</v>
      </c>
      <c r="Y327" s="11">
        <f t="shared" si="94"/>
        <v>3694.08</v>
      </c>
      <c r="Z327" s="11">
        <f t="shared" si="95"/>
        <v>0.236760539910015</v>
      </c>
      <c r="AA327" s="11" t="str">
        <f t="shared" si="96"/>
        <v>September</v>
      </c>
      <c r="AB327" s="11">
        <f t="shared" si="97"/>
        <v>2025</v>
      </c>
      <c r="AC327" s="11" t="str">
        <f t="shared" si="98"/>
        <v>Clean</v>
      </c>
      <c r="AD327" s="33" t="str">
        <f t="shared" si="90"/>
        <v>ORD-2025-103264591645922CUST-7980Sneha KapoorHome OfficeEastWest BengalKolkataTechnologyCopiersPrime Copiers 170Second Class53671.20.1515602.611908.523694.08PaidCompleted6</v>
      </c>
      <c r="AE327" s="56" t="str">
        <f t="shared" si="91"/>
        <v>OK</v>
      </c>
      <c r="AF327" s="33" t="str">
        <f t="shared" si="99"/>
        <v/>
      </c>
      <c r="AG327" s="33" t="str">
        <f t="shared" si="100"/>
        <v/>
      </c>
      <c r="AH327" s="55" t="str">
        <f t="shared" si="101"/>
        <v/>
      </c>
      <c r="AI327" s="53" t="str">
        <f t="shared" si="102"/>
        <v>Match</v>
      </c>
      <c r="AJ327" s="53" t="str">
        <f t="shared" si="103"/>
        <v>Match</v>
      </c>
      <c r="AK327" s="33" t="str">
        <f>PROPER(TRIM(raw_orders!G327))</f>
        <v>East</v>
      </c>
      <c r="AL327" s="33" t="str">
        <f>PROPER(TRIM(raw_orders!M327))</f>
        <v>Second Class</v>
      </c>
    </row>
    <row r="328" spans="1:38">
      <c r="A328" t="s">
        <v>1657</v>
      </c>
      <c r="B328" s="10">
        <v>45860</v>
      </c>
      <c r="C328" s="10">
        <v>45860</v>
      </c>
      <c r="D328" t="s">
        <v>1659</v>
      </c>
      <c r="E328" s="34" t="str">
        <f>PROPER(TRIM(raw_orders!E328))</f>
        <v>Sneha Kapoor</v>
      </c>
      <c r="F328" s="34" t="str">
        <f>PROPER(TRIM(raw_orders!F328))</f>
        <v>Corporate</v>
      </c>
      <c r="G328" s="34" t="str">
        <f>PROPER(TRIM(raw_orders!G328))</f>
        <v>East</v>
      </c>
      <c r="H328" s="34" t="str">
        <f>PROPER(TRIM(raw_orders!H328))</f>
        <v>Jharkhand</v>
      </c>
      <c r="I328" s="34" t="str">
        <f>PROPER(TRIM(raw_orders!I328))</f>
        <v>Ranchi</v>
      </c>
      <c r="J328" s="34" t="str">
        <f>PROPER(TRIM(raw_orders!J328))</f>
        <v>Furniture</v>
      </c>
      <c r="K328" s="34" t="str">
        <f>PROPER(TRIM(raw_orders!K328))</f>
        <v>Furnishings</v>
      </c>
      <c r="L328" t="s">
        <v>1660</v>
      </c>
      <c r="M328" s="9" t="str">
        <f>PROPER(TRIM(raw_orders!M328))</f>
        <v>Same Day</v>
      </c>
      <c r="N328" s="11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s="9" t="str">
        <f>PROPER(TRIM(raw_orders!T328))</f>
        <v>Paid</v>
      </c>
      <c r="U328" s="9" t="str">
        <f>PROPER(TRIM(raw_orders!U328))</f>
        <v>Completed</v>
      </c>
      <c r="V328" s="11">
        <f t="shared" si="89"/>
        <v>0</v>
      </c>
      <c r="W328" s="11">
        <f t="shared" si="92"/>
        <v>0.05</v>
      </c>
      <c r="X328" s="11">
        <f t="shared" si="93"/>
        <v>15138.487499999999</v>
      </c>
      <c r="Y328" s="11">
        <f t="shared" si="94"/>
        <v>3902.7674999999999</v>
      </c>
      <c r="Z328" s="11">
        <f t="shared" si="95"/>
        <v>0.25780432160082045</v>
      </c>
      <c r="AA328" s="11" t="str">
        <f t="shared" si="96"/>
        <v>July</v>
      </c>
      <c r="AB328" s="11">
        <f t="shared" si="97"/>
        <v>2025</v>
      </c>
      <c r="AC328" s="11" t="str">
        <f t="shared" si="98"/>
        <v>Clean</v>
      </c>
      <c r="AD328" s="33" t="str">
        <f t="shared" si="90"/>
        <v>ORD-2025-103274586045860CUST-1966Sneha KapoorCorporateEastJharkhandRanchiFurnitureFurnishingsSmart Furnishings 533Same Day53187.050.0515138.4911235.723902.77PaidCompleted0</v>
      </c>
      <c r="AE328" s="56" t="str">
        <f t="shared" si="91"/>
        <v>OK</v>
      </c>
      <c r="AF328" s="33" t="str">
        <f t="shared" si="99"/>
        <v/>
      </c>
      <c r="AG328" s="33" t="str">
        <f t="shared" si="100"/>
        <v/>
      </c>
      <c r="AH328" s="55" t="str">
        <f>IF(V328&lt;0,"Invalid Shipping Record","")</f>
        <v/>
      </c>
      <c r="AI328" s="53" t="str">
        <f t="shared" si="102"/>
        <v>Match</v>
      </c>
      <c r="AJ328" s="53" t="str">
        <f t="shared" si="103"/>
        <v>Match</v>
      </c>
      <c r="AK328" s="33" t="str">
        <f>PROPER(TRIM(raw_orders!G328))</f>
        <v>East</v>
      </c>
      <c r="AL328" s="33" t="str">
        <f>PROPER(TRIM(raw_orders!M328))</f>
        <v>Same Day</v>
      </c>
    </row>
    <row r="329" spans="1:38">
      <c r="A329" t="s">
        <v>1661</v>
      </c>
      <c r="B329" s="10">
        <v>45497</v>
      </c>
      <c r="C329" s="10">
        <v>45500</v>
      </c>
      <c r="D329" t="s">
        <v>1663</v>
      </c>
      <c r="E329" s="34" t="str">
        <f>PROPER(TRIM(raw_orders!E329))</f>
        <v>Isha Nair</v>
      </c>
      <c r="F329" s="34" t="str">
        <f>PROPER(TRIM(raw_orders!F329))</f>
        <v>Consumer</v>
      </c>
      <c r="G329" s="34" t="str">
        <f>PROPER(TRIM(raw_orders!G329))</f>
        <v>West</v>
      </c>
      <c r="H329" s="34" t="str">
        <f>PROPER(TRIM(raw_orders!H329))</f>
        <v>Rajasthan</v>
      </c>
      <c r="I329" s="34" t="str">
        <f>PROPER(TRIM(raw_orders!I329))</f>
        <v>Udaipur</v>
      </c>
      <c r="J329" s="34" t="str">
        <f>PROPER(TRIM(raw_orders!J329))</f>
        <v>Technology</v>
      </c>
      <c r="K329" s="34" t="str">
        <f>PROPER(TRIM(raw_orders!K329))</f>
        <v>Accessories</v>
      </c>
      <c r="L329" t="s">
        <v>1664</v>
      </c>
      <c r="M329" s="9" t="str">
        <f>PROPER(TRIM(raw_orders!M329))</f>
        <v>Second Class</v>
      </c>
      <c r="N329" s="11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s="9" t="str">
        <f>PROPER(TRIM(raw_orders!T329))</f>
        <v>Pending</v>
      </c>
      <c r="U329" s="9" t="str">
        <f>PROPER(TRIM(raw_orders!U329))</f>
        <v>Cancelled</v>
      </c>
      <c r="V329" s="11">
        <f t="shared" si="89"/>
        <v>3</v>
      </c>
      <c r="W329" s="11">
        <f t="shared" si="92"/>
        <v>0.2</v>
      </c>
      <c r="X329" s="11">
        <f t="shared" si="93"/>
        <v>4402.92</v>
      </c>
      <c r="Y329" s="11">
        <f t="shared" si="94"/>
        <v>1408.98</v>
      </c>
      <c r="Z329" s="11">
        <f t="shared" si="95"/>
        <v>0.32001035676323897</v>
      </c>
      <c r="AA329" s="11" t="str">
        <f t="shared" si="96"/>
        <v>July</v>
      </c>
      <c r="AB329" s="11">
        <f t="shared" si="97"/>
        <v>2024</v>
      </c>
      <c r="AC329" s="11" t="str">
        <f t="shared" si="98"/>
        <v>Clean</v>
      </c>
      <c r="AD329" s="33" t="str">
        <f t="shared" si="90"/>
        <v>ORD-2024-103284549745500CUST-6163Isha NairConsumerWestRajasthanUdaipurTechnologyAccessoriesClassic Accessories 489Second Class31834.550.24402.922993.941408.98PendingCancelled3</v>
      </c>
      <c r="AE329" s="56" t="str">
        <f t="shared" si="91"/>
        <v>OK</v>
      </c>
      <c r="AF329" s="33" t="str">
        <f t="shared" si="99"/>
        <v/>
      </c>
      <c r="AG329" s="33" t="str">
        <f t="shared" si="100"/>
        <v/>
      </c>
      <c r="AH329" s="55" t="str">
        <f t="shared" si="101"/>
        <v/>
      </c>
      <c r="AI329" s="53" t="str">
        <f t="shared" si="102"/>
        <v>Match</v>
      </c>
      <c r="AJ329" s="53" t="str">
        <f t="shared" si="103"/>
        <v>Match</v>
      </c>
      <c r="AK329" s="33" t="str">
        <f>PROPER(TRIM(raw_orders!G329))</f>
        <v>West</v>
      </c>
      <c r="AL329" s="33" t="str">
        <f>PROPER(TRIM(raw_orders!M329))</f>
        <v>Second Class</v>
      </c>
    </row>
    <row r="330" spans="1:38">
      <c r="A330" t="s">
        <v>1665</v>
      </c>
      <c r="B330" s="10">
        <v>45806</v>
      </c>
      <c r="C330" s="10">
        <v>45812</v>
      </c>
      <c r="D330" t="s">
        <v>1667</v>
      </c>
      <c r="E330" s="34" t="str">
        <f>PROPER(TRIM(raw_orders!E330))</f>
        <v>Diya Patel</v>
      </c>
      <c r="F330" s="34" t="str">
        <f>PROPER(TRIM(raw_orders!F330))</f>
        <v>Consumer</v>
      </c>
      <c r="G330" s="34" t="str">
        <f>PROPER(TRIM(raw_orders!G330))</f>
        <v>West</v>
      </c>
      <c r="H330" s="34" t="str">
        <f>PROPER(TRIM(raw_orders!H330))</f>
        <v>Maharashtra</v>
      </c>
      <c r="I330" s="34" t="str">
        <f>PROPER(TRIM(raw_orders!I330))</f>
        <v>Mumbai</v>
      </c>
      <c r="J330" s="34" t="str">
        <f>PROPER(TRIM(raw_orders!J330))</f>
        <v>Office Supplies</v>
      </c>
      <c r="K330" s="34" t="str">
        <f>PROPER(TRIM(raw_orders!K330))</f>
        <v>Storage</v>
      </c>
      <c r="L330" t="s">
        <v>1668</v>
      </c>
      <c r="M330" s="9" t="str">
        <f>PROPER(TRIM(raw_orders!M330))</f>
        <v>First Class</v>
      </c>
      <c r="N330" s="11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s="9" t="str">
        <f>PROPER(TRIM(raw_orders!T330))</f>
        <v>Paid</v>
      </c>
      <c r="U330" s="9" t="str">
        <f>PROPER(TRIM(raw_orders!U330))</f>
        <v>Completed</v>
      </c>
      <c r="V330" s="11">
        <f t="shared" si="89"/>
        <v>6</v>
      </c>
      <c r="W330" s="11">
        <f t="shared" si="92"/>
        <v>0</v>
      </c>
      <c r="X330" s="11">
        <f t="shared" si="93"/>
        <v>18604.079999999998</v>
      </c>
      <c r="Y330" s="11">
        <f t="shared" si="94"/>
        <v>2769.7799999999988</v>
      </c>
      <c r="Z330" s="11">
        <f t="shared" si="95"/>
        <v>0.1488802456235406</v>
      </c>
      <c r="AA330" s="11" t="str">
        <f t="shared" si="96"/>
        <v>May</v>
      </c>
      <c r="AB330" s="11">
        <f t="shared" si="97"/>
        <v>2025</v>
      </c>
      <c r="AC330" s="11" t="str">
        <f t="shared" si="98"/>
        <v>Clean</v>
      </c>
      <c r="AD330" s="33" t="str">
        <f t="shared" si="90"/>
        <v>ORD-2025-103294580645812CUST-7239Diya PatelConsumerWestMaharashtraMumbaiOffice SuppliesStorageSmart Storage 439First Class63100.68018604.0815834.32769.78PaidCompleted6</v>
      </c>
      <c r="AE330" s="56" t="str">
        <f t="shared" si="91"/>
        <v>OK</v>
      </c>
      <c r="AF330" s="33" t="str">
        <f t="shared" si="99"/>
        <v/>
      </c>
      <c r="AG330" s="33" t="str">
        <f t="shared" si="100"/>
        <v/>
      </c>
      <c r="AH330" s="55" t="str">
        <f t="shared" si="101"/>
        <v/>
      </c>
      <c r="AI330" s="53" t="str">
        <f t="shared" si="102"/>
        <v>Match</v>
      </c>
      <c r="AJ330" s="53" t="str">
        <f t="shared" si="103"/>
        <v>Match</v>
      </c>
      <c r="AK330" s="33" t="str">
        <f>PROPER(TRIM(raw_orders!G330))</f>
        <v>West</v>
      </c>
      <c r="AL330" s="33" t="str">
        <f>PROPER(TRIM(raw_orders!M330))</f>
        <v>First Class</v>
      </c>
    </row>
    <row r="331" spans="1:38">
      <c r="A331" t="s">
        <v>1669</v>
      </c>
      <c r="B331" s="10">
        <v>45789</v>
      </c>
      <c r="C331" s="10">
        <v>45795</v>
      </c>
      <c r="D331" t="s">
        <v>1672</v>
      </c>
      <c r="E331" s="34" t="str">
        <f>PROPER(TRIM(raw_orders!E331))</f>
        <v>Neha Gupta</v>
      </c>
      <c r="F331" s="34" t="str">
        <f>PROPER(TRIM(raw_orders!F331))</f>
        <v>Small Business</v>
      </c>
      <c r="G331" s="34" t="str">
        <f>PROPER(TRIM(raw_orders!G331))</f>
        <v>West</v>
      </c>
      <c r="H331" s="34" t="str">
        <f>PROPER(TRIM(raw_orders!H331))</f>
        <v>Maharashtra</v>
      </c>
      <c r="I331" s="34" t="str">
        <f>PROPER(TRIM(raw_orders!I331))</f>
        <v>Mumbai</v>
      </c>
      <c r="J331" s="34" t="str">
        <f>PROPER(TRIM(raw_orders!J331))</f>
        <v>Office Supplies</v>
      </c>
      <c r="K331" s="34" t="str">
        <f>PROPER(TRIM(raw_orders!K331))</f>
        <v>Storage</v>
      </c>
      <c r="L331" t="s">
        <v>1673</v>
      </c>
      <c r="M331" s="9" t="str">
        <f>PROPER(TRIM(raw_orders!M331))</f>
        <v>Standard Class</v>
      </c>
      <c r="N331" s="1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s="9" t="str">
        <f>PROPER(TRIM(raw_orders!T331))</f>
        <v>Paid</v>
      </c>
      <c r="U331" s="9" t="str">
        <f>PROPER(TRIM(raw_orders!U331))</f>
        <v>Completed</v>
      </c>
      <c r="V331" s="11">
        <f t="shared" si="89"/>
        <v>6</v>
      </c>
      <c r="W331" s="11">
        <f t="shared" si="92"/>
        <v>0.05</v>
      </c>
      <c r="X331" s="11">
        <f t="shared" si="93"/>
        <v>15401.513999999999</v>
      </c>
      <c r="Y331" s="11">
        <f t="shared" si="94"/>
        <v>6751.0939999999991</v>
      </c>
      <c r="Z331" s="11">
        <f t="shared" si="95"/>
        <v>0.43833963336331738</v>
      </c>
      <c r="AA331" s="11" t="str">
        <f t="shared" si="96"/>
        <v>May</v>
      </c>
      <c r="AB331" s="11">
        <f t="shared" si="97"/>
        <v>2025</v>
      </c>
      <c r="AC331" s="11" t="str">
        <f t="shared" si="98"/>
        <v>Clean</v>
      </c>
      <c r="AD331" s="33" t="str">
        <f t="shared" si="90"/>
        <v>ORD-2025-103304578945795CUST-9718Neha GuptaSmall BusinessWestMaharashtraMumbaiOffice SuppliesStoragePrime Storage 232Standard Class44053.030.0515401.518650.426751.09PaidCompleted6</v>
      </c>
      <c r="AE331" s="56" t="str">
        <f t="shared" si="91"/>
        <v>OK</v>
      </c>
      <c r="AF331" s="33" t="str">
        <f t="shared" si="99"/>
        <v/>
      </c>
      <c r="AG331" s="33" t="str">
        <f t="shared" si="100"/>
        <v/>
      </c>
      <c r="AH331" s="55" t="str">
        <f t="shared" si="101"/>
        <v/>
      </c>
      <c r="AI331" s="53" t="str">
        <f t="shared" si="102"/>
        <v>Match</v>
      </c>
      <c r="AJ331" s="53" t="str">
        <f t="shared" si="103"/>
        <v>Match</v>
      </c>
      <c r="AK331" s="33" t="str">
        <f>PROPER(TRIM(raw_orders!G331))</f>
        <v>West</v>
      </c>
      <c r="AL331" s="33" t="str">
        <f>PROPER(TRIM(raw_orders!M331))</f>
        <v>Standard Class</v>
      </c>
    </row>
    <row r="332" spans="1:38">
      <c r="A332" t="s">
        <v>1674</v>
      </c>
      <c r="B332" s="10">
        <v>45428</v>
      </c>
      <c r="C332" s="10">
        <v>45436</v>
      </c>
      <c r="D332" t="s">
        <v>1675</v>
      </c>
      <c r="E332" s="34" t="str">
        <f>PROPER(TRIM(raw_orders!E332))</f>
        <v>Arjun Bose</v>
      </c>
      <c r="F332" s="34" t="str">
        <f>PROPER(TRIM(raw_orders!F332))</f>
        <v>Home Office</v>
      </c>
      <c r="G332" s="34" t="str">
        <f>PROPER(TRIM(raw_orders!G332))</f>
        <v>North</v>
      </c>
      <c r="H332" s="34" t="str">
        <f>PROPER(TRIM(raw_orders!H332))</f>
        <v>Punjab</v>
      </c>
      <c r="I332" s="34" t="str">
        <f>PROPER(TRIM(raw_orders!I332))</f>
        <v>Ludhiana</v>
      </c>
      <c r="J332" s="34" t="str">
        <f>PROPER(TRIM(raw_orders!J332))</f>
        <v>Technology</v>
      </c>
      <c r="K332" s="34" t="str">
        <f>PROPER(TRIM(raw_orders!K332))</f>
        <v>Accessories</v>
      </c>
      <c r="L332" t="s">
        <v>1676</v>
      </c>
      <c r="M332" s="9" t="str">
        <f>PROPER(TRIM(raw_orders!M332))</f>
        <v>Same Day</v>
      </c>
      <c r="N332" s="11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s="9" t="str">
        <f>PROPER(TRIM(raw_orders!T332))</f>
        <v>Failed</v>
      </c>
      <c r="U332" s="9" t="str">
        <f>PROPER(TRIM(raw_orders!U332))</f>
        <v>Cancelled</v>
      </c>
      <c r="V332" s="11">
        <f t="shared" si="89"/>
        <v>8</v>
      </c>
      <c r="W332" s="11">
        <f t="shared" si="92"/>
        <v>0</v>
      </c>
      <c r="X332" s="11">
        <f t="shared" si="93"/>
        <v>783.09</v>
      </c>
      <c r="Y332" s="11">
        <f t="shared" si="94"/>
        <v>279.20000000000005</v>
      </c>
      <c r="Z332" s="11">
        <f t="shared" si="95"/>
        <v>0.3565362857398256</v>
      </c>
      <c r="AA332" s="11" t="str">
        <f t="shared" si="96"/>
        <v>May</v>
      </c>
      <c r="AB332" s="11">
        <f t="shared" si="97"/>
        <v>2024</v>
      </c>
      <c r="AC332" s="11" t="str">
        <f t="shared" si="98"/>
        <v>Clean</v>
      </c>
      <c r="AD332" s="33" t="str">
        <f t="shared" si="90"/>
        <v>ORD-2024-103314542845436CUST-1116Arjun BoseHome OfficeNorthPunjabLudhianaTechnologyAccessoriesPrime Accessories 335Same Day1783.090783.09503.89279.2FailedCancelled8</v>
      </c>
      <c r="AE332" s="56" t="str">
        <f t="shared" si="91"/>
        <v>OK</v>
      </c>
      <c r="AF332" s="33" t="str">
        <f t="shared" si="99"/>
        <v/>
      </c>
      <c r="AG332" s="33" t="str">
        <f t="shared" si="100"/>
        <v/>
      </c>
      <c r="AH332" s="55" t="str">
        <f t="shared" si="101"/>
        <v/>
      </c>
      <c r="AI332" s="53" t="str">
        <f t="shared" si="102"/>
        <v>Match</v>
      </c>
      <c r="AJ332" s="53" t="str">
        <f t="shared" si="103"/>
        <v>Match</v>
      </c>
      <c r="AK332" s="33" t="str">
        <f>PROPER(TRIM(raw_orders!G332))</f>
        <v>North</v>
      </c>
      <c r="AL332" s="33" t="str">
        <f>PROPER(TRIM(raw_orders!M332))</f>
        <v>Same Day</v>
      </c>
    </row>
    <row r="333" spans="1:38" ht="27.6">
      <c r="A333" t="s">
        <v>1677</v>
      </c>
      <c r="B333" s="10">
        <v>45394</v>
      </c>
      <c r="C333" s="10">
        <v>45632</v>
      </c>
      <c r="D333" t="s">
        <v>1679</v>
      </c>
      <c r="E333" s="34" t="str">
        <f>PROPER(TRIM(raw_orders!E333))</f>
        <v>Sneha Kapoor</v>
      </c>
      <c r="F333" s="34" t="str">
        <f>PROPER(TRIM(raw_orders!F333))</f>
        <v>Home Office</v>
      </c>
      <c r="G333" s="34" t="str">
        <f>PROPER(TRIM(raw_orders!G333))</f>
        <v>East</v>
      </c>
      <c r="H333" s="34" t="str">
        <f>PROPER(TRIM(raw_orders!H333))</f>
        <v>Odisha</v>
      </c>
      <c r="I333" s="34" t="str">
        <f>PROPER(TRIM(raw_orders!I333))</f>
        <v>Bhubaneswar</v>
      </c>
      <c r="J333" s="34" t="str">
        <f>PROPER(TRIM(raw_orders!J333))</f>
        <v>Office Supplies</v>
      </c>
      <c r="K333" s="34" t="str">
        <f>PROPER(TRIM(raw_orders!K333))</f>
        <v>Binders</v>
      </c>
      <c r="L333" t="s">
        <v>1680</v>
      </c>
      <c r="M333" s="9" t="str">
        <f>PROPER(TRIM(raw_orders!M333))</f>
        <v>Second Class</v>
      </c>
      <c r="N333" s="11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s="9" t="str">
        <f>PROPER(TRIM(raw_orders!T333))</f>
        <v>Paid</v>
      </c>
      <c r="U333" s="9" t="str">
        <f>PROPER(TRIM(raw_orders!U333))</f>
        <v>Returned</v>
      </c>
      <c r="V333" s="11">
        <f t="shared" si="89"/>
        <v>238</v>
      </c>
      <c r="W333" s="11">
        <f t="shared" si="92"/>
        <v>0</v>
      </c>
      <c r="X333" s="11">
        <f t="shared" si="93"/>
        <v>10742.64</v>
      </c>
      <c r="Y333" s="11">
        <f t="shared" si="94"/>
        <v>4265.2699999999995</v>
      </c>
      <c r="Z333" s="11">
        <f t="shared" si="95"/>
        <v>0.39704113700170535</v>
      </c>
      <c r="AA333" s="11" t="str">
        <f t="shared" si="96"/>
        <v>April</v>
      </c>
      <c r="AB333" s="11">
        <f t="shared" si="97"/>
        <v>2024</v>
      </c>
      <c r="AC333" s="11" t="str">
        <f t="shared" si="98"/>
        <v>Invalid</v>
      </c>
      <c r="AD333" s="33" t="str">
        <f t="shared" si="90"/>
        <v>ORD-2024-103324539445632CUST-9346Sneha KapoorHome OfficeEastOdishaBhubaneswarOffice SuppliesBindersSmart Binders 939Second Class42685.66010742.646477.374265.27PaidReturned238</v>
      </c>
      <c r="AE333" s="56" t="str">
        <f t="shared" si="91"/>
        <v>Review Required</v>
      </c>
      <c r="AF333" s="33" t="str">
        <f t="shared" si="99"/>
        <v/>
      </c>
      <c r="AG333" s="33" t="str">
        <f t="shared" si="100"/>
        <v/>
      </c>
      <c r="AH333" s="55" t="str">
        <f t="shared" si="101"/>
        <v/>
      </c>
      <c r="AI333" s="53" t="str">
        <f t="shared" si="102"/>
        <v>Match</v>
      </c>
      <c r="AJ333" s="53" t="str">
        <f t="shared" si="103"/>
        <v>Match</v>
      </c>
      <c r="AK333" s="33" t="str">
        <f>PROPER(TRIM(raw_orders!G333))</f>
        <v>East</v>
      </c>
      <c r="AL333" s="33" t="str">
        <f>PROPER(TRIM(raw_orders!M333))</f>
        <v>Second Class</v>
      </c>
    </row>
    <row r="334" spans="1:38">
      <c r="A334" t="s">
        <v>1681</v>
      </c>
      <c r="B334" s="10">
        <v>45804</v>
      </c>
      <c r="C334" s="10">
        <v>45805</v>
      </c>
      <c r="D334" t="s">
        <v>1684</v>
      </c>
      <c r="E334" s="34" t="str">
        <f>PROPER(TRIM(raw_orders!E334))</f>
        <v>Aarav Sharma</v>
      </c>
      <c r="F334" s="34" t="str">
        <f>PROPER(TRIM(raw_orders!F334))</f>
        <v>Consumer</v>
      </c>
      <c r="G334" s="34" t="str">
        <f>PROPER(TRIM(raw_orders!G334))</f>
        <v>South</v>
      </c>
      <c r="H334" s="34" t="str">
        <f>PROPER(TRIM(raw_orders!H334))</f>
        <v>Andhra Pradesh</v>
      </c>
      <c r="I334" s="34" t="str">
        <f>PROPER(TRIM(raw_orders!I334))</f>
        <v>Vijayawada</v>
      </c>
      <c r="J334" s="34" t="str">
        <f>PROPER(TRIM(raw_orders!J334))</f>
        <v>Technology</v>
      </c>
      <c r="K334" s="34" t="str">
        <f>PROPER(TRIM(raw_orders!K334))</f>
        <v>Machines</v>
      </c>
      <c r="L334" t="s">
        <v>1686</v>
      </c>
      <c r="M334" s="9" t="str">
        <f>PROPER(TRIM(raw_orders!M334))</f>
        <v>Second Class</v>
      </c>
      <c r="N334" s="11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s="9" t="str">
        <f>PROPER(TRIM(raw_orders!T334))</f>
        <v>Paid</v>
      </c>
      <c r="U334" s="9" t="str">
        <f>PROPER(TRIM(raw_orders!U334))</f>
        <v>Completed</v>
      </c>
      <c r="V334" s="11">
        <f t="shared" si="89"/>
        <v>1</v>
      </c>
      <c r="W334" s="11">
        <f t="shared" si="92"/>
        <v>0</v>
      </c>
      <c r="X334" s="11">
        <f t="shared" si="93"/>
        <v>7823.92</v>
      </c>
      <c r="Y334" s="11">
        <f t="shared" si="94"/>
        <v>1789.29</v>
      </c>
      <c r="Z334" s="11">
        <f t="shared" si="95"/>
        <v>0.22869482305545047</v>
      </c>
      <c r="AA334" s="11" t="str">
        <f t="shared" si="96"/>
        <v>May</v>
      </c>
      <c r="AB334" s="11">
        <f t="shared" si="97"/>
        <v>2025</v>
      </c>
      <c r="AC334" s="11" t="str">
        <f t="shared" si="98"/>
        <v>Clean</v>
      </c>
      <c r="AD334" s="33" t="str">
        <f t="shared" si="90"/>
        <v>ORD-2025-103334580445805CUST-5332Aarav SharmaConsumerSouthAndhra PradeshVijayawadaTechnologyMachinesBasic Machines 601Second Class23911.9607823.926034.631789.29PaidCompleted1</v>
      </c>
      <c r="AE334" s="56" t="str">
        <f t="shared" si="91"/>
        <v>OK</v>
      </c>
      <c r="AF334" s="33" t="str">
        <f t="shared" si="99"/>
        <v/>
      </c>
      <c r="AG334" s="33" t="str">
        <f t="shared" si="100"/>
        <v/>
      </c>
      <c r="AH334" s="55" t="str">
        <f t="shared" si="101"/>
        <v/>
      </c>
      <c r="AI334" s="53" t="str">
        <f t="shared" si="102"/>
        <v>Match</v>
      </c>
      <c r="AJ334" s="53" t="str">
        <f t="shared" si="103"/>
        <v>Match</v>
      </c>
      <c r="AK334" s="33" t="str">
        <f>PROPER(TRIM(raw_orders!G334))</f>
        <v>South</v>
      </c>
      <c r="AL334" s="33" t="str">
        <f>PROPER(TRIM(raw_orders!M334))</f>
        <v>Second Class</v>
      </c>
    </row>
    <row r="335" spans="1:38">
      <c r="A335" t="s">
        <v>1687</v>
      </c>
      <c r="B335" s="10">
        <v>45830</v>
      </c>
      <c r="C335" s="10">
        <v>45835</v>
      </c>
      <c r="D335" t="s">
        <v>1690</v>
      </c>
      <c r="E335" s="34" t="str">
        <f>PROPER(TRIM(raw_orders!E335))</f>
        <v>Rohan Mehta</v>
      </c>
      <c r="F335" s="34" t="str">
        <f>PROPER(TRIM(raw_orders!F335))</f>
        <v>Home Office</v>
      </c>
      <c r="G335" s="34" t="s">
        <v>4153</v>
      </c>
      <c r="H335" s="34" t="str">
        <f>PROPER(TRIM(raw_orders!H335))</f>
        <v>Delhi</v>
      </c>
      <c r="I335" s="34" t="str">
        <f>PROPER(TRIM(raw_orders!I335))</f>
        <v>New Delhi</v>
      </c>
      <c r="J335" s="34" t="str">
        <f>PROPER(TRIM(raw_orders!J335))</f>
        <v>Technology</v>
      </c>
      <c r="K335" s="34" t="str">
        <f>PROPER(TRIM(raw_orders!K335))</f>
        <v>Phones</v>
      </c>
      <c r="L335" t="s">
        <v>1691</v>
      </c>
      <c r="M335" s="9" t="str">
        <f>PROPER(TRIM(raw_orders!M335))</f>
        <v>First Class</v>
      </c>
      <c r="N335" s="11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s="9" t="str">
        <f>PROPER(TRIM(raw_orders!T335))</f>
        <v>Paid</v>
      </c>
      <c r="U335" s="9" t="str">
        <f>PROPER(TRIM(raw_orders!U335))</f>
        <v>Completed</v>
      </c>
      <c r="V335" s="11">
        <f t="shared" si="89"/>
        <v>5</v>
      </c>
      <c r="W335" s="11">
        <f t="shared" si="92"/>
        <v>0</v>
      </c>
      <c r="X335" s="11">
        <f t="shared" si="93"/>
        <v>2936.1</v>
      </c>
      <c r="Y335" s="11">
        <f t="shared" si="94"/>
        <v>1013</v>
      </c>
      <c r="Z335" s="11">
        <f t="shared" si="95"/>
        <v>0.34501549674738602</v>
      </c>
      <c r="AA335" s="11" t="str">
        <f t="shared" si="96"/>
        <v>June</v>
      </c>
      <c r="AB335" s="11">
        <f t="shared" si="97"/>
        <v>2025</v>
      </c>
      <c r="AC335" s="11" t="str">
        <f t="shared" si="98"/>
        <v>Warning</v>
      </c>
      <c r="AD335" s="33" t="str">
        <f t="shared" si="90"/>
        <v>ORD-2025-103344583045835CUST-8081Rohan MehtaHome OfficeUnknownDelhiNew DelhiTechnologyPhonesPro Phones 968First Class21468.0502936.11923.11013PaidCompleted5</v>
      </c>
      <c r="AE335" s="56" t="str">
        <f t="shared" si="91"/>
        <v>OK</v>
      </c>
      <c r="AF335" s="33" t="str">
        <f t="shared" si="99"/>
        <v/>
      </c>
      <c r="AG335" s="33" t="str">
        <f t="shared" si="100"/>
        <v/>
      </c>
      <c r="AH335" s="55" t="str">
        <f t="shared" si="101"/>
        <v/>
      </c>
      <c r="AI335" s="53" t="str">
        <f t="shared" si="102"/>
        <v>Match</v>
      </c>
      <c r="AJ335" s="53" t="str">
        <f t="shared" si="103"/>
        <v>Match</v>
      </c>
      <c r="AK335" s="33" t="str">
        <f>PROPER(TRIM(raw_orders!G335))</f>
        <v/>
      </c>
      <c r="AL335" s="33" t="str">
        <f>PROPER(TRIM(raw_orders!M335))</f>
        <v>First Class</v>
      </c>
    </row>
    <row r="336" spans="1:38">
      <c r="A336" t="s">
        <v>1692</v>
      </c>
      <c r="B336" s="10">
        <v>45547</v>
      </c>
      <c r="C336" s="10">
        <v>45552</v>
      </c>
      <c r="D336" t="s">
        <v>1695</v>
      </c>
      <c r="E336" s="34" t="str">
        <f>PROPER(TRIM(raw_orders!E336))</f>
        <v>Ananya Rao</v>
      </c>
      <c r="F336" s="34" t="str">
        <f>PROPER(TRIM(raw_orders!F336))</f>
        <v>Consumer</v>
      </c>
      <c r="G336" s="34" t="str">
        <f>PROPER(TRIM(raw_orders!G336))</f>
        <v>East</v>
      </c>
      <c r="H336" s="34" t="str">
        <f>PROPER(TRIM(raw_orders!H336))</f>
        <v>Jharkhand</v>
      </c>
      <c r="I336" s="34" t="str">
        <f>PROPER(TRIM(raw_orders!I336))</f>
        <v>Ranchi</v>
      </c>
      <c r="J336" s="34" t="str">
        <f>PROPER(TRIM(raw_orders!J336))</f>
        <v>Office Supplies</v>
      </c>
      <c r="K336" s="34" t="str">
        <f>PROPER(TRIM(raw_orders!K336))</f>
        <v>Storage</v>
      </c>
      <c r="L336" t="s">
        <v>1696</v>
      </c>
      <c r="M336" s="9" t="str">
        <f>PROPER(TRIM(raw_orders!M336))</f>
        <v>First Class</v>
      </c>
      <c r="N336" s="11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s="9" t="str">
        <f>PROPER(TRIM(raw_orders!T336))</f>
        <v>Paid</v>
      </c>
      <c r="U336" s="9" t="str">
        <f>PROPER(TRIM(raw_orders!U336))</f>
        <v>Completed</v>
      </c>
      <c r="V336" s="11">
        <f t="shared" si="89"/>
        <v>5</v>
      </c>
      <c r="W336" s="11">
        <f t="shared" si="92"/>
        <v>0.25</v>
      </c>
      <c r="X336" s="11">
        <f t="shared" si="93"/>
        <v>12969.922500000001</v>
      </c>
      <c r="Y336" s="11">
        <f t="shared" si="94"/>
        <v>3571.4625000000015</v>
      </c>
      <c r="Z336" s="11">
        <f t="shared" si="95"/>
        <v>0.27536498386941027</v>
      </c>
      <c r="AA336" s="11" t="str">
        <f t="shared" si="96"/>
        <v>September</v>
      </c>
      <c r="AB336" s="11">
        <f t="shared" si="97"/>
        <v>2024</v>
      </c>
      <c r="AC336" s="11" t="str">
        <f t="shared" si="98"/>
        <v>Clean</v>
      </c>
      <c r="AD336" s="33" t="str">
        <f t="shared" si="90"/>
        <v>ORD-2024-103354554745552CUST-3062Ananya RaoConsumerEastJharkhandRanchiOffice SuppliesStoragePro Storage 563First Class91921.470.2512969.929398.463571.46PaidCompleted5</v>
      </c>
      <c r="AE336" s="56" t="str">
        <f t="shared" si="91"/>
        <v>OK</v>
      </c>
      <c r="AF336" s="33" t="str">
        <f t="shared" si="99"/>
        <v/>
      </c>
      <c r="AG336" s="33" t="str">
        <f t="shared" si="100"/>
        <v/>
      </c>
      <c r="AH336" s="55" t="str">
        <f t="shared" si="101"/>
        <v/>
      </c>
      <c r="AI336" s="53" t="str">
        <f t="shared" si="102"/>
        <v>Match</v>
      </c>
      <c r="AJ336" s="53" t="str">
        <f t="shared" si="103"/>
        <v>Match</v>
      </c>
      <c r="AK336" s="33" t="str">
        <f>PROPER(TRIM(raw_orders!G336))</f>
        <v>East</v>
      </c>
      <c r="AL336" s="33" t="str">
        <f>PROPER(TRIM(raw_orders!M336))</f>
        <v>First Class</v>
      </c>
    </row>
    <row r="337" spans="1:38" ht="27.6">
      <c r="A337" t="s">
        <v>1697</v>
      </c>
      <c r="B337" s="10">
        <v>45824</v>
      </c>
      <c r="C337" s="10">
        <v>45826</v>
      </c>
      <c r="D337" t="s">
        <v>1700</v>
      </c>
      <c r="E337" s="34" t="str">
        <f>PROPER(TRIM(raw_orders!E337))</f>
        <v>Rahul Verma</v>
      </c>
      <c r="F337" s="34" t="str">
        <f>PROPER(TRIM(raw_orders!F337))</f>
        <v>Home Office</v>
      </c>
      <c r="G337" s="34" t="str">
        <f>PROPER(TRIM(raw_orders!G337))</f>
        <v>West</v>
      </c>
      <c r="H337" s="34" t="str">
        <f>PROPER(TRIM(raw_orders!H337))</f>
        <v>Madhya Pradesh</v>
      </c>
      <c r="I337" s="34" t="str">
        <f>PROPER(TRIM(raw_orders!I337))</f>
        <v>Indore</v>
      </c>
      <c r="J337" s="34" t="str">
        <f>PROPER(TRIM(raw_orders!J337))</f>
        <v>Office Supplies</v>
      </c>
      <c r="K337" s="34" t="str">
        <f>PROPER(TRIM(raw_orders!K337))</f>
        <v>Paper</v>
      </c>
      <c r="L337" t="s">
        <v>1701</v>
      </c>
      <c r="M337" s="9" t="str">
        <f>PROPER(TRIM(raw_orders!M337))</f>
        <v>First Class</v>
      </c>
      <c r="N337" s="11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s="9" t="str">
        <f>PROPER(TRIM(raw_orders!T337))</f>
        <v>Paid</v>
      </c>
      <c r="U337" s="9" t="str">
        <f>PROPER(TRIM(raw_orders!U337))</f>
        <v>Completed</v>
      </c>
      <c r="V337" s="11">
        <f t="shared" si="89"/>
        <v>2</v>
      </c>
      <c r="W337" s="11">
        <f t="shared" si="92"/>
        <v>0.1</v>
      </c>
      <c r="X337" s="11">
        <f t="shared" si="93"/>
        <v>11581.299000000001</v>
      </c>
      <c r="Y337" s="11">
        <f t="shared" si="94"/>
        <v>4751.8690000000006</v>
      </c>
      <c r="Z337" s="11">
        <f t="shared" si="95"/>
        <v>0.41030535521101735</v>
      </c>
      <c r="AA337" s="11" t="str">
        <f t="shared" si="96"/>
        <v>June</v>
      </c>
      <c r="AB337" s="11">
        <f t="shared" si="97"/>
        <v>2025</v>
      </c>
      <c r="AC337" s="11" t="str">
        <f t="shared" si="98"/>
        <v>Invalid</v>
      </c>
      <c r="AD337" s="33" t="str">
        <f t="shared" si="90"/>
        <v>ORD-2025-103364582445826CUST-3621Rahul VermaHome OfficeWestMadhya PradeshIndoreOffice SuppliesPaperPrime Paper 559First Class34289.370.111581.36829.434751.87PaidCompleted2</v>
      </c>
      <c r="AE337" s="56" t="str">
        <f t="shared" si="91"/>
        <v>Review Required</v>
      </c>
      <c r="AF337" s="33" t="str">
        <f t="shared" si="99"/>
        <v/>
      </c>
      <c r="AG337" s="33" t="str">
        <f t="shared" si="100"/>
        <v/>
      </c>
      <c r="AH337" s="55" t="str">
        <f t="shared" si="101"/>
        <v/>
      </c>
      <c r="AI337" s="53" t="str">
        <f t="shared" si="102"/>
        <v>Match</v>
      </c>
      <c r="AJ337" s="53" t="str">
        <f t="shared" si="103"/>
        <v>Match</v>
      </c>
      <c r="AK337" s="33" t="str">
        <f>PROPER(TRIM(raw_orders!G337))</f>
        <v>West</v>
      </c>
      <c r="AL337" s="33" t="str">
        <f>PROPER(TRIM(raw_orders!M337))</f>
        <v>First Class</v>
      </c>
    </row>
    <row r="338" spans="1:38">
      <c r="A338" t="s">
        <v>1702</v>
      </c>
      <c r="B338" s="10">
        <v>45368</v>
      </c>
      <c r="C338" s="10">
        <v>45372</v>
      </c>
      <c r="D338" t="s">
        <v>1321</v>
      </c>
      <c r="E338" s="34" t="str">
        <f>PROPER(TRIM(raw_orders!E338))</f>
        <v>Aarav Sharma</v>
      </c>
      <c r="F338" s="34" t="str">
        <f>PROPER(TRIM(raw_orders!F338))</f>
        <v>Consumer</v>
      </c>
      <c r="G338" s="34" t="str">
        <f>PROPER(TRIM(raw_orders!G338))</f>
        <v>North</v>
      </c>
      <c r="H338" s="34" t="str">
        <f>PROPER(TRIM(raw_orders!H338))</f>
        <v>Rajasthan</v>
      </c>
      <c r="I338" s="34" t="str">
        <f>PROPER(TRIM(raw_orders!I338))</f>
        <v>Jaipur</v>
      </c>
      <c r="J338" s="34" t="str">
        <f>PROPER(TRIM(raw_orders!J338))</f>
        <v>Technology</v>
      </c>
      <c r="K338" s="34" t="str">
        <f>PROPER(TRIM(raw_orders!K338))</f>
        <v>Copiers</v>
      </c>
      <c r="L338" t="s">
        <v>1704</v>
      </c>
      <c r="M338" s="9" t="str">
        <f>PROPER(TRIM(raw_orders!M338))</f>
        <v>First Class</v>
      </c>
      <c r="N338" s="11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s="9" t="str">
        <f>PROPER(TRIM(raw_orders!T338))</f>
        <v>Paid</v>
      </c>
      <c r="U338" s="9" t="str">
        <f>PROPER(TRIM(raw_orders!U338))</f>
        <v>Completed</v>
      </c>
      <c r="V338" s="11">
        <f t="shared" si="89"/>
        <v>4</v>
      </c>
      <c r="W338" s="11">
        <f t="shared" si="92"/>
        <v>0</v>
      </c>
      <c r="X338" s="11">
        <f t="shared" si="93"/>
        <v>15940.56</v>
      </c>
      <c r="Y338" s="11">
        <f t="shared" si="94"/>
        <v>3593.41</v>
      </c>
      <c r="Z338" s="11">
        <f t="shared" si="95"/>
        <v>0.2254255810335396</v>
      </c>
      <c r="AA338" s="11" t="str">
        <f t="shared" si="96"/>
        <v>March</v>
      </c>
      <c r="AB338" s="11">
        <f t="shared" si="97"/>
        <v>2024</v>
      </c>
      <c r="AC338" s="11" t="str">
        <f t="shared" si="98"/>
        <v>Clean</v>
      </c>
      <c r="AD338" s="33" t="str">
        <f t="shared" si="90"/>
        <v>ORD-2024-103374536845372CUST-2103Aarav SharmaConsumerNorthRajasthanJaipurTechnologyCopiersPro Copiers 999First Class81992.57015940.5612347.153593.41PaidCompleted4</v>
      </c>
      <c r="AE338" s="56" t="str">
        <f t="shared" si="91"/>
        <v>OK</v>
      </c>
      <c r="AF338" s="33" t="str">
        <f t="shared" si="99"/>
        <v/>
      </c>
      <c r="AG338" s="33" t="str">
        <f t="shared" si="100"/>
        <v/>
      </c>
      <c r="AH338" s="55" t="str">
        <f t="shared" si="101"/>
        <v/>
      </c>
      <c r="AI338" s="53" t="str">
        <f t="shared" si="102"/>
        <v>Match</v>
      </c>
      <c r="AJ338" s="53" t="str">
        <f t="shared" si="103"/>
        <v>Match</v>
      </c>
      <c r="AK338" s="33" t="str">
        <f>PROPER(TRIM(raw_orders!G338))</f>
        <v>North</v>
      </c>
      <c r="AL338" s="33" t="str">
        <f>PROPER(TRIM(raw_orders!M338))</f>
        <v>First Class</v>
      </c>
    </row>
    <row r="339" spans="1:38">
      <c r="A339" t="s">
        <v>1705</v>
      </c>
      <c r="B339" s="10">
        <v>45516</v>
      </c>
      <c r="C339" s="10">
        <v>45522</v>
      </c>
      <c r="D339" t="s">
        <v>1708</v>
      </c>
      <c r="E339" s="34" t="str">
        <f>PROPER(TRIM(raw_orders!E339))</f>
        <v>Ananya Rao</v>
      </c>
      <c r="F339" s="34" t="str">
        <f>PROPER(TRIM(raw_orders!F339))</f>
        <v>Consumer</v>
      </c>
      <c r="G339" s="34" t="str">
        <f>PROPER(TRIM(raw_orders!G339))</f>
        <v>East</v>
      </c>
      <c r="H339" s="34" t="str">
        <f>PROPER(TRIM(raw_orders!H339))</f>
        <v>Assam</v>
      </c>
      <c r="I339" s="34" t="str">
        <f>PROPER(TRIM(raw_orders!I339))</f>
        <v>Guwahati</v>
      </c>
      <c r="J339" s="34" t="str">
        <f>PROPER(TRIM(raw_orders!J339))</f>
        <v>Office Supplies</v>
      </c>
      <c r="K339" s="34" t="str">
        <f>PROPER(TRIM(raw_orders!K339))</f>
        <v>Labels</v>
      </c>
      <c r="L339" t="s">
        <v>1709</v>
      </c>
      <c r="M339" s="9" t="str">
        <f>PROPER(TRIM(raw_orders!M339))</f>
        <v>Same Day</v>
      </c>
      <c r="N339" s="11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s="9" t="str">
        <f>PROPER(TRIM(raw_orders!T339))</f>
        <v>Paid</v>
      </c>
      <c r="U339" s="9" t="str">
        <f>PROPER(TRIM(raw_orders!U339))</f>
        <v>Completed</v>
      </c>
      <c r="V339" s="11">
        <f t="shared" si="89"/>
        <v>6</v>
      </c>
      <c r="W339" s="11">
        <f t="shared" si="92"/>
        <v>0</v>
      </c>
      <c r="X339" s="11">
        <f t="shared" si="93"/>
        <v>7090.4400000000005</v>
      </c>
      <c r="Y339" s="11">
        <f t="shared" si="94"/>
        <v>1418.17</v>
      </c>
      <c r="Z339" s="11">
        <f t="shared" si="95"/>
        <v>0.20001156486762456</v>
      </c>
      <c r="AA339" s="11" t="str">
        <f t="shared" si="96"/>
        <v>August</v>
      </c>
      <c r="AB339" s="11">
        <f t="shared" si="97"/>
        <v>2024</v>
      </c>
      <c r="AC339" s="11" t="str">
        <f t="shared" si="98"/>
        <v>Clean</v>
      </c>
      <c r="AD339" s="33" t="str">
        <f t="shared" si="90"/>
        <v>ORD-2024-103384551645522CUST-4599Ananya RaoConsumerEastAssamGuwahatiOffice SuppliesLabelsClassic Labels 206Same Day61181.7407090.445672.271262.87PaidCompleted6</v>
      </c>
      <c r="AE339" s="56" t="str">
        <f t="shared" si="91"/>
        <v>OK</v>
      </c>
      <c r="AF339" s="33" t="str">
        <f t="shared" si="99"/>
        <v/>
      </c>
      <c r="AG339" s="33" t="str">
        <f t="shared" si="100"/>
        <v/>
      </c>
      <c r="AH339" s="55" t="str">
        <f t="shared" si="101"/>
        <v/>
      </c>
      <c r="AI339" s="53" t="str">
        <f t="shared" si="102"/>
        <v>Match</v>
      </c>
      <c r="AJ339" s="53" t="str">
        <f t="shared" si="103"/>
        <v>Mismatch</v>
      </c>
      <c r="AK339" s="33" t="str">
        <f>PROPER(TRIM(raw_orders!G339))</f>
        <v>East</v>
      </c>
      <c r="AL339" s="33" t="str">
        <f>PROPER(TRIM(raw_orders!M339))</f>
        <v>Same Day</v>
      </c>
    </row>
    <row r="340" spans="1:38">
      <c r="A340" t="s">
        <v>1710</v>
      </c>
      <c r="B340" s="10">
        <v>45516</v>
      </c>
      <c r="C340" s="10">
        <v>45634</v>
      </c>
      <c r="D340" t="s">
        <v>1712</v>
      </c>
      <c r="E340" s="34" t="str">
        <f>PROPER(TRIM(raw_orders!E340))</f>
        <v>Arjun Bose</v>
      </c>
      <c r="F340" s="34" t="str">
        <f>PROPER(TRIM(raw_orders!F340))</f>
        <v>Small Business</v>
      </c>
      <c r="G340" s="34" t="str">
        <f>PROPER(TRIM(raw_orders!G340))</f>
        <v>South</v>
      </c>
      <c r="H340" s="34" t="str">
        <f>PROPER(TRIM(raw_orders!H340))</f>
        <v>Andhra Pradesh</v>
      </c>
      <c r="I340" s="34" t="str">
        <f>PROPER(TRIM(raw_orders!I340))</f>
        <v>Vijayawada</v>
      </c>
      <c r="J340" s="34" t="str">
        <f>PROPER(TRIM(raw_orders!J340))</f>
        <v>Technology</v>
      </c>
      <c r="K340" s="34" t="str">
        <f>PROPER(TRIM(raw_orders!K340))</f>
        <v>Accessories</v>
      </c>
      <c r="L340" t="s">
        <v>1713</v>
      </c>
      <c r="M340" s="9" t="str">
        <f>PROPER(TRIM(raw_orders!M340))</f>
        <v>First Class</v>
      </c>
      <c r="N340" s="11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s="9" t="str">
        <f>PROPER(TRIM(raw_orders!T340))</f>
        <v>Paid</v>
      </c>
      <c r="U340" s="9" t="str">
        <f>PROPER(TRIM(raw_orders!U340))</f>
        <v>Completed</v>
      </c>
      <c r="V340" s="11">
        <f t="shared" si="89"/>
        <v>118</v>
      </c>
      <c r="W340" s="11">
        <f t="shared" si="92"/>
        <v>0.25</v>
      </c>
      <c r="X340" s="11">
        <f t="shared" si="93"/>
        <v>26414.159999999996</v>
      </c>
      <c r="Y340" s="11">
        <f t="shared" si="94"/>
        <v>4591.6299999999974</v>
      </c>
      <c r="Z340" s="11">
        <f t="shared" si="95"/>
        <v>0.17383214154832097</v>
      </c>
      <c r="AA340" s="11" t="str">
        <f t="shared" si="96"/>
        <v>August</v>
      </c>
      <c r="AB340" s="11">
        <f t="shared" si="97"/>
        <v>2024</v>
      </c>
      <c r="AC340" s="11" t="str">
        <f t="shared" si="98"/>
        <v>Clean</v>
      </c>
      <c r="AD340" s="33" t="str">
        <f t="shared" si="90"/>
        <v>ORD-2024-103394551645634CUST-3066Arjun BoseSmall BusinessSouthAndhra PradeshVijayawadaTechnologyAccessoriesEco Accessories 315First Class84402.360.2526414.1621822.534591.63PaidCompleted118</v>
      </c>
      <c r="AE340" s="56" t="str">
        <f t="shared" si="91"/>
        <v>OK</v>
      </c>
      <c r="AF340" s="33" t="str">
        <f t="shared" si="99"/>
        <v/>
      </c>
      <c r="AG340" s="33" t="str">
        <f t="shared" si="100"/>
        <v/>
      </c>
      <c r="AH340" s="55" t="str">
        <f t="shared" si="101"/>
        <v/>
      </c>
      <c r="AI340" s="53" t="str">
        <f t="shared" si="102"/>
        <v>Match</v>
      </c>
      <c r="AJ340" s="53" t="str">
        <f t="shared" si="103"/>
        <v>Match</v>
      </c>
      <c r="AK340" s="33" t="str">
        <f>PROPER(TRIM(raw_orders!G340))</f>
        <v>South</v>
      </c>
      <c r="AL340" s="33" t="str">
        <f>PROPER(TRIM(raw_orders!M340))</f>
        <v>First Class</v>
      </c>
    </row>
    <row r="341" spans="1:38">
      <c r="A341" t="s">
        <v>1714</v>
      </c>
      <c r="B341" s="10">
        <v>45708</v>
      </c>
      <c r="C341" s="10">
        <v>45710</v>
      </c>
      <c r="D341" t="s">
        <v>1716</v>
      </c>
      <c r="E341" s="34" t="str">
        <f>PROPER(TRIM(raw_orders!E341))</f>
        <v>Neha Gupta</v>
      </c>
      <c r="F341" s="34" t="str">
        <f>PROPER(TRIM(raw_orders!F341))</f>
        <v>Corporate</v>
      </c>
      <c r="G341" s="34" t="str">
        <f>PROPER(TRIM(raw_orders!G341))</f>
        <v>East</v>
      </c>
      <c r="H341" s="34" t="str">
        <f>PROPER(TRIM(raw_orders!H341))</f>
        <v>Jharkhand</v>
      </c>
      <c r="I341" s="34" t="str">
        <f>PROPER(TRIM(raw_orders!I341))</f>
        <v>Ranchi</v>
      </c>
      <c r="J341" s="34" t="str">
        <f>PROPER(TRIM(raw_orders!J341))</f>
        <v>Furniture</v>
      </c>
      <c r="K341" s="34" t="str">
        <f>PROPER(TRIM(raw_orders!K341))</f>
        <v>Bookcases</v>
      </c>
      <c r="L341" t="s">
        <v>1717</v>
      </c>
      <c r="M341" s="9" t="str">
        <f>PROPER(TRIM(raw_orders!M341))</f>
        <v>Standard Class</v>
      </c>
      <c r="N341" s="1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s="9" t="str">
        <f>PROPER(TRIM(raw_orders!T341))</f>
        <v>Paid</v>
      </c>
      <c r="U341" s="9" t="str">
        <f>PROPER(TRIM(raw_orders!U341))</f>
        <v>Completed</v>
      </c>
      <c r="V341" s="11">
        <f t="shared" si="89"/>
        <v>2</v>
      </c>
      <c r="W341" s="11">
        <f t="shared" si="92"/>
        <v>0.2</v>
      </c>
      <c r="X341" s="11">
        <f t="shared" si="93"/>
        <v>20900.864000000001</v>
      </c>
      <c r="Y341" s="11">
        <f t="shared" si="94"/>
        <v>8387.724000000002</v>
      </c>
      <c r="Z341" s="11">
        <f t="shared" si="95"/>
        <v>0.40130991714026759</v>
      </c>
      <c r="AA341" s="11" t="str">
        <f t="shared" si="96"/>
        <v>February</v>
      </c>
      <c r="AB341" s="11">
        <f t="shared" si="97"/>
        <v>2025</v>
      </c>
      <c r="AC341" s="11" t="str">
        <f t="shared" si="98"/>
        <v>Clean</v>
      </c>
      <c r="AD341" s="33" t="str">
        <f t="shared" si="90"/>
        <v>ORD-2025-103404570845710CUST-2752Neha GuptaCorporateEastJharkhandRanchiFurnitureBookcasesElite Bookcases 988Standard Class83265.760.220900.8612513.148387.72PaidCompleted2</v>
      </c>
      <c r="AE341" s="56" t="str">
        <f t="shared" si="91"/>
        <v>OK</v>
      </c>
      <c r="AF341" s="33" t="str">
        <f t="shared" si="99"/>
        <v/>
      </c>
      <c r="AG341" s="33" t="str">
        <f t="shared" si="100"/>
        <v/>
      </c>
      <c r="AH341" s="55" t="str">
        <f t="shared" si="101"/>
        <v/>
      </c>
      <c r="AI341" s="53" t="str">
        <f t="shared" si="102"/>
        <v>Match</v>
      </c>
      <c r="AJ341" s="53" t="str">
        <f t="shared" si="103"/>
        <v>Match</v>
      </c>
      <c r="AK341" s="33" t="str">
        <f>PROPER(TRIM(raw_orders!G341))</f>
        <v>East</v>
      </c>
      <c r="AL341" s="33" t="str">
        <f>PROPER(TRIM(raw_orders!M341))</f>
        <v>Standard Class</v>
      </c>
    </row>
    <row r="342" spans="1:38">
      <c r="A342" t="s">
        <v>1718</v>
      </c>
      <c r="B342" s="10">
        <v>45312</v>
      </c>
      <c r="C342" s="10">
        <v>45320</v>
      </c>
      <c r="D342" t="s">
        <v>1721</v>
      </c>
      <c r="E342" s="34" t="str">
        <f>PROPER(TRIM(raw_orders!E342))</f>
        <v>Neha Gupta</v>
      </c>
      <c r="F342" s="34" t="str">
        <f>PROPER(TRIM(raw_orders!F342))</f>
        <v>Consumer</v>
      </c>
      <c r="G342" s="34" t="str">
        <f>PROPER(TRIM(raw_orders!G342))</f>
        <v>South</v>
      </c>
      <c r="H342" s="34" t="str">
        <f>PROPER(TRIM(raw_orders!H342))</f>
        <v>Karnataka</v>
      </c>
      <c r="I342" s="34" t="str">
        <f>PROPER(TRIM(raw_orders!I342))</f>
        <v>Bengaluru</v>
      </c>
      <c r="J342" s="34" t="str">
        <f>PROPER(TRIM(raw_orders!J342))</f>
        <v>Office Supplies</v>
      </c>
      <c r="K342" s="34" t="str">
        <f>PROPER(TRIM(raw_orders!K342))</f>
        <v>Binders</v>
      </c>
      <c r="L342" t="s">
        <v>1722</v>
      </c>
      <c r="M342" s="9" t="str">
        <f>PROPER(TRIM(raw_orders!M342))</f>
        <v>Standard Class</v>
      </c>
      <c r="N342" s="11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s="9" t="str">
        <f>PROPER(TRIM(raw_orders!T342))</f>
        <v>Paid</v>
      </c>
      <c r="U342" s="9" t="str">
        <f>PROPER(TRIM(raw_orders!U342))</f>
        <v>Completed</v>
      </c>
      <c r="V342" s="11">
        <f t="shared" si="89"/>
        <v>8</v>
      </c>
      <c r="W342" s="11">
        <f t="shared" si="92"/>
        <v>0.1</v>
      </c>
      <c r="X342" s="11">
        <f t="shared" si="93"/>
        <v>18261.36</v>
      </c>
      <c r="Y342" s="11">
        <f t="shared" si="94"/>
        <v>6861.42</v>
      </c>
      <c r="Z342" s="11">
        <f t="shared" si="95"/>
        <v>0.3757343374206521</v>
      </c>
      <c r="AA342" s="11" t="str">
        <f t="shared" si="96"/>
        <v>January</v>
      </c>
      <c r="AB342" s="11">
        <f t="shared" si="97"/>
        <v>2024</v>
      </c>
      <c r="AC342" s="11" t="str">
        <f t="shared" si="98"/>
        <v>Clean</v>
      </c>
      <c r="AD342" s="33" t="str">
        <f t="shared" si="90"/>
        <v>ORD-2024-103414531245320CUST-6291Neha GuptaConsumerSouthKarnatakaBengaluruOffice SuppliesBindersSmart Binders 414Standard Class54058.080.118261.3611399.946861.42PaidCompleted8</v>
      </c>
      <c r="AE342" s="56" t="str">
        <f t="shared" si="91"/>
        <v>OK</v>
      </c>
      <c r="AF342" s="33" t="str">
        <f t="shared" si="99"/>
        <v/>
      </c>
      <c r="AG342" s="33" t="str">
        <f t="shared" si="100"/>
        <v/>
      </c>
      <c r="AH342" s="55" t="str">
        <f t="shared" si="101"/>
        <v/>
      </c>
      <c r="AI342" s="53" t="str">
        <f t="shared" si="102"/>
        <v>Match</v>
      </c>
      <c r="AJ342" s="53" t="str">
        <f t="shared" si="103"/>
        <v>Match</v>
      </c>
      <c r="AK342" s="33" t="str">
        <f>PROPER(TRIM(raw_orders!G342))</f>
        <v>South</v>
      </c>
      <c r="AL342" s="33" t="str">
        <f>PROPER(TRIM(raw_orders!M342))</f>
        <v>Standard Class</v>
      </c>
    </row>
    <row r="343" spans="1:38">
      <c r="A343" t="s">
        <v>1723</v>
      </c>
      <c r="B343" s="10">
        <v>45908</v>
      </c>
      <c r="C343" s="10">
        <v>45909</v>
      </c>
      <c r="D343" t="s">
        <v>1726</v>
      </c>
      <c r="E343" s="34" t="str">
        <f>PROPER(TRIM(raw_orders!E343))</f>
        <v>Rohan Mehta</v>
      </c>
      <c r="F343" s="34" t="str">
        <f>PROPER(TRIM(raw_orders!F343))</f>
        <v>Home Office</v>
      </c>
      <c r="G343" s="34" t="str">
        <f>PROPER(TRIM(raw_orders!G343))</f>
        <v>West</v>
      </c>
      <c r="H343" s="34" t="str">
        <f>PROPER(TRIM(raw_orders!H343))</f>
        <v>Gujarat</v>
      </c>
      <c r="I343" s="34" t="str">
        <f>PROPER(TRIM(raw_orders!I343))</f>
        <v>Ahmedabad</v>
      </c>
      <c r="J343" s="34" t="str">
        <f>PROPER(TRIM(raw_orders!J343))</f>
        <v>Furniture</v>
      </c>
      <c r="K343" s="34" t="str">
        <f>PROPER(TRIM(raw_orders!K343))</f>
        <v>Chairs</v>
      </c>
      <c r="L343" t="s">
        <v>1727</v>
      </c>
      <c r="M343" s="9" t="str">
        <f>PROPER(TRIM(raw_orders!M343))</f>
        <v>Second Class</v>
      </c>
      <c r="N343" s="11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s="9" t="str">
        <f>PROPER(TRIM(raw_orders!T343))</f>
        <v>Paid</v>
      </c>
      <c r="U343" s="9" t="str">
        <f>PROPER(TRIM(raw_orders!U343))</f>
        <v>Completed</v>
      </c>
      <c r="V343" s="11">
        <f t="shared" si="89"/>
        <v>1</v>
      </c>
      <c r="W343" s="11">
        <f t="shared" si="92"/>
        <v>0.05</v>
      </c>
      <c r="X343" s="11">
        <f t="shared" si="93"/>
        <v>7524.6269999999995</v>
      </c>
      <c r="Y343" s="11">
        <f t="shared" si="94"/>
        <v>1295.0269999999991</v>
      </c>
      <c r="Z343" s="11">
        <f t="shared" si="95"/>
        <v>0.17210514222166751</v>
      </c>
      <c r="AA343" s="11" t="str">
        <f t="shared" si="96"/>
        <v>September</v>
      </c>
      <c r="AB343" s="11">
        <f t="shared" si="97"/>
        <v>2025</v>
      </c>
      <c r="AC343" s="11" t="str">
        <f t="shared" si="98"/>
        <v>Clean</v>
      </c>
      <c r="AD343" s="33" t="str">
        <f t="shared" si="90"/>
        <v>ORD-2025-103424590845909CUST-9969Rohan MehtaHome OfficeWestGujaratAhmedabadFurnitureChairsEco Chairs 552Second Class23960.330.057524.636229.61295.03PaidCompleted1</v>
      </c>
      <c r="AE343" s="56" t="str">
        <f t="shared" si="91"/>
        <v>OK</v>
      </c>
      <c r="AF343" s="33" t="str">
        <f t="shared" si="99"/>
        <v/>
      </c>
      <c r="AG343" s="33" t="str">
        <f t="shared" si="100"/>
        <v/>
      </c>
      <c r="AH343" s="55" t="str">
        <f t="shared" si="101"/>
        <v/>
      </c>
      <c r="AI343" s="53" t="str">
        <f t="shared" si="102"/>
        <v>Match</v>
      </c>
      <c r="AJ343" s="53" t="str">
        <f t="shared" si="103"/>
        <v>Match</v>
      </c>
      <c r="AK343" s="33" t="str">
        <f>PROPER(TRIM(raw_orders!G343))</f>
        <v>West</v>
      </c>
      <c r="AL343" s="33" t="str">
        <f>PROPER(TRIM(raw_orders!M343))</f>
        <v>Second Class</v>
      </c>
    </row>
    <row r="344" spans="1:38" ht="41.4">
      <c r="A344" t="s">
        <v>1728</v>
      </c>
      <c r="B344" s="10">
        <v>45862</v>
      </c>
      <c r="C344" s="10">
        <v>45665</v>
      </c>
      <c r="D344" t="s">
        <v>1731</v>
      </c>
      <c r="E344" s="34" t="str">
        <f>PROPER(TRIM(raw_orders!E344))</f>
        <v>Kabir Singh</v>
      </c>
      <c r="F344" s="34" t="str">
        <f>PROPER(TRIM(raw_orders!F344))</f>
        <v>Small Business</v>
      </c>
      <c r="G344" s="34" t="str">
        <f>PROPER(TRIM(raw_orders!G344))</f>
        <v>East</v>
      </c>
      <c r="H344" s="34" t="str">
        <f>PROPER(TRIM(raw_orders!H344))</f>
        <v>Jharkhand</v>
      </c>
      <c r="I344" s="34" t="str">
        <f>PROPER(TRIM(raw_orders!I344))</f>
        <v>Ranchi</v>
      </c>
      <c r="J344" s="34" t="str">
        <f>PROPER(TRIM(raw_orders!J344))</f>
        <v>Office Supplies</v>
      </c>
      <c r="K344" s="34" t="str">
        <f>PROPER(TRIM(raw_orders!K344))</f>
        <v>Binders</v>
      </c>
      <c r="L344" t="s">
        <v>1732</v>
      </c>
      <c r="M344" s="9" t="str">
        <f>PROPER(TRIM(raw_orders!M344))</f>
        <v>First Class</v>
      </c>
      <c r="N344" s="11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s="9" t="str">
        <f>PROPER(TRIM(raw_orders!T344))</f>
        <v>Paid</v>
      </c>
      <c r="U344" s="9" t="str">
        <f>PROPER(TRIM(raw_orders!U344))</f>
        <v>Completed</v>
      </c>
      <c r="V344" s="11">
        <f t="shared" si="89"/>
        <v>-197</v>
      </c>
      <c r="W344" s="11">
        <f t="shared" si="92"/>
        <v>0</v>
      </c>
      <c r="X344" s="11">
        <f t="shared" si="93"/>
        <v>12231.36</v>
      </c>
      <c r="Y344" s="11">
        <f t="shared" si="94"/>
        <v>3464.4600000000009</v>
      </c>
      <c r="Z344" s="11">
        <f t="shared" si="95"/>
        <v>0.28324405462679547</v>
      </c>
      <c r="AA344" s="11" t="str">
        <f t="shared" si="96"/>
        <v>July</v>
      </c>
      <c r="AB344" s="11">
        <f t="shared" si="97"/>
        <v>2025</v>
      </c>
      <c r="AC344" s="11" t="str">
        <f t="shared" si="98"/>
        <v>Invalid</v>
      </c>
      <c r="AD344" s="33" t="str">
        <f t="shared" si="90"/>
        <v>ORD-2025-103434586245665CUST-3335Kabir SinghSmall BusinessEastJharkhandRanchiOffice SuppliesBindersSmart Binders 574First Class81528.92012231.368766.93464.46PaidCompleted-197</v>
      </c>
      <c r="AE344" s="56" t="str">
        <f t="shared" si="91"/>
        <v>OK</v>
      </c>
      <c r="AF344" s="33" t="str">
        <f t="shared" si="99"/>
        <v/>
      </c>
      <c r="AG344" s="33" t="str">
        <f t="shared" si="100"/>
        <v/>
      </c>
      <c r="AH344" s="55" t="str">
        <f>IF(V344&lt;0,"Invalid Shipping Record","")</f>
        <v>Invalid Shipping Record</v>
      </c>
      <c r="AI344" s="53" t="str">
        <f t="shared" si="102"/>
        <v>Match</v>
      </c>
      <c r="AJ344" s="53" t="str">
        <f t="shared" si="103"/>
        <v>Match</v>
      </c>
      <c r="AK344" s="33" t="str">
        <f>PROPER(TRIM(raw_orders!G344))</f>
        <v>East</v>
      </c>
      <c r="AL344" s="33" t="str">
        <f>PROPER(TRIM(raw_orders!M344))</f>
        <v>First Class</v>
      </c>
    </row>
    <row r="345" spans="1:38">
      <c r="A345" t="s">
        <v>1733</v>
      </c>
      <c r="B345" s="10">
        <v>45933</v>
      </c>
      <c r="C345" s="10">
        <v>45938</v>
      </c>
      <c r="D345" t="s">
        <v>1735</v>
      </c>
      <c r="E345" s="34" t="str">
        <f>PROPER(TRIM(raw_orders!E345))</f>
        <v>Aarav Sharma</v>
      </c>
      <c r="F345" s="34" t="str">
        <f>PROPER(TRIM(raw_orders!F345))</f>
        <v>Corporate</v>
      </c>
      <c r="G345" s="34" t="str">
        <f>PROPER(TRIM(raw_orders!G345))</f>
        <v>West</v>
      </c>
      <c r="H345" s="34" t="str">
        <f>PROPER(TRIM(raw_orders!H345))</f>
        <v>Madhya Pradesh</v>
      </c>
      <c r="I345" s="34" t="str">
        <f>PROPER(TRIM(raw_orders!I345))</f>
        <v>Indore</v>
      </c>
      <c r="J345" s="34" t="str">
        <f>PROPER(TRIM(raw_orders!J345))</f>
        <v>Technology</v>
      </c>
      <c r="K345" s="34" t="str">
        <f>PROPER(TRIM(raw_orders!K345))</f>
        <v>Machines</v>
      </c>
      <c r="L345" t="s">
        <v>1736</v>
      </c>
      <c r="M345" s="9" t="str">
        <f>PROPER(TRIM(raw_orders!M345))</f>
        <v>Same Day</v>
      </c>
      <c r="N345" s="11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s="9" t="str">
        <f>PROPER(TRIM(raw_orders!T345))</f>
        <v>Paid</v>
      </c>
      <c r="U345" s="9" t="str">
        <f>PROPER(TRIM(raw_orders!U345))</f>
        <v>Completed</v>
      </c>
      <c r="V345" s="11">
        <f t="shared" si="89"/>
        <v>5</v>
      </c>
      <c r="W345" s="11">
        <f t="shared" si="92"/>
        <v>0.1</v>
      </c>
      <c r="X345" s="11">
        <f t="shared" si="93"/>
        <v>31079.7</v>
      </c>
      <c r="Y345" s="11">
        <f t="shared" si="94"/>
        <v>13321.45</v>
      </c>
      <c r="Z345" s="11">
        <f t="shared" si="95"/>
        <v>0.4286222196481948</v>
      </c>
      <c r="AA345" s="11" t="str">
        <f t="shared" si="96"/>
        <v>October</v>
      </c>
      <c r="AB345" s="11">
        <f t="shared" si="97"/>
        <v>2025</v>
      </c>
      <c r="AC345" s="11" t="str">
        <f t="shared" si="98"/>
        <v>Clean</v>
      </c>
      <c r="AD345" s="33" t="str">
        <f t="shared" si="90"/>
        <v>ORD-2025-103444593345938CUST-7358Aarav SharmaCorporateWestMadhya PradeshIndoreTechnologyMachinesPro Machines 444Same Day938370.131079.717758.2513321.45PaidCompleted5</v>
      </c>
      <c r="AE345" s="56" t="str">
        <f t="shared" si="91"/>
        <v>OK</v>
      </c>
      <c r="AF345" s="33" t="str">
        <f t="shared" si="99"/>
        <v/>
      </c>
      <c r="AG345" s="33" t="str">
        <f t="shared" si="100"/>
        <v/>
      </c>
      <c r="AH345" s="55" t="str">
        <f t="shared" si="101"/>
        <v/>
      </c>
      <c r="AI345" s="53" t="str">
        <f t="shared" si="102"/>
        <v>Match</v>
      </c>
      <c r="AJ345" s="53" t="str">
        <f t="shared" si="103"/>
        <v>Match</v>
      </c>
      <c r="AK345" s="33" t="str">
        <f>PROPER(TRIM(raw_orders!G345))</f>
        <v>West</v>
      </c>
      <c r="AL345" s="33" t="str">
        <f>PROPER(TRIM(raw_orders!M345))</f>
        <v>Same Day</v>
      </c>
    </row>
    <row r="346" spans="1:38">
      <c r="A346" t="s">
        <v>1737</v>
      </c>
      <c r="B346" s="10">
        <v>45599</v>
      </c>
      <c r="C346" s="10">
        <v>45599</v>
      </c>
      <c r="D346" t="s">
        <v>1738</v>
      </c>
      <c r="E346" s="34" t="str">
        <f>PROPER(TRIM(raw_orders!E346))</f>
        <v>Priya Menon</v>
      </c>
      <c r="F346" s="34" t="str">
        <f>PROPER(TRIM(raw_orders!F346))</f>
        <v>Consumer</v>
      </c>
      <c r="G346" s="34" t="str">
        <f>PROPER(TRIM(raw_orders!G346))</f>
        <v>North</v>
      </c>
      <c r="H346" s="34" t="str">
        <f>PROPER(TRIM(raw_orders!H346))</f>
        <v>Punjab</v>
      </c>
      <c r="I346" s="34" t="str">
        <f>PROPER(TRIM(raw_orders!I346))</f>
        <v>Ludhiana</v>
      </c>
      <c r="J346" s="34" t="str">
        <f>PROPER(TRIM(raw_orders!J346))</f>
        <v>Furniture</v>
      </c>
      <c r="K346" s="34" t="str">
        <f>PROPER(TRIM(raw_orders!K346))</f>
        <v>Bookcases</v>
      </c>
      <c r="L346" t="s">
        <v>1739</v>
      </c>
      <c r="M346" s="9" t="str">
        <f>PROPER(TRIM(raw_orders!M346))</f>
        <v>Same Day</v>
      </c>
      <c r="N346" s="11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s="9" t="str">
        <f>PROPER(TRIM(raw_orders!T346))</f>
        <v>Pending</v>
      </c>
      <c r="U346" s="9" t="str">
        <f>PROPER(TRIM(raw_orders!U346))</f>
        <v>Returned</v>
      </c>
      <c r="V346" s="11">
        <f t="shared" si="89"/>
        <v>0</v>
      </c>
      <c r="W346" s="11">
        <f t="shared" si="92"/>
        <v>0</v>
      </c>
      <c r="X346" s="11">
        <f t="shared" si="93"/>
        <v>31107.420000000002</v>
      </c>
      <c r="Y346" s="11">
        <f t="shared" si="94"/>
        <v>10960.760000000002</v>
      </c>
      <c r="Z346" s="11">
        <f t="shared" si="95"/>
        <v>0.3523519468988428</v>
      </c>
      <c r="AA346" s="11" t="str">
        <f t="shared" si="96"/>
        <v>November</v>
      </c>
      <c r="AB346" s="11">
        <f t="shared" si="97"/>
        <v>2024</v>
      </c>
      <c r="AC346" s="11" t="str">
        <f t="shared" si="98"/>
        <v>Clean</v>
      </c>
      <c r="AD346" s="33" t="str">
        <f t="shared" si="90"/>
        <v>ORD-2024-103454559945599CUST-8025Priya MenonConsumerNorthPunjabLudhianaFurnitureBookcasesElite Bookcases 184Same Day93456.38031107.4220146.6610960.76PendingReturned0</v>
      </c>
      <c r="AE346" s="56" t="str">
        <f t="shared" si="91"/>
        <v>OK</v>
      </c>
      <c r="AF346" s="33" t="str">
        <f t="shared" si="99"/>
        <v/>
      </c>
      <c r="AG346" s="33" t="str">
        <f t="shared" si="100"/>
        <v/>
      </c>
      <c r="AH346" s="55" t="str">
        <f>IF(V346&lt;0,"Invalid Shipping Record","")</f>
        <v/>
      </c>
      <c r="AI346" s="53" t="str">
        <f t="shared" si="102"/>
        <v>Match</v>
      </c>
      <c r="AJ346" s="53" t="str">
        <f t="shared" si="103"/>
        <v>Match</v>
      </c>
      <c r="AK346" s="33" t="str">
        <f>PROPER(TRIM(raw_orders!G346))</f>
        <v>North</v>
      </c>
      <c r="AL346" s="33" t="str">
        <f>PROPER(TRIM(raw_orders!M346))</f>
        <v>Same Day</v>
      </c>
    </row>
    <row r="347" spans="1:38">
      <c r="A347" t="s">
        <v>1740</v>
      </c>
      <c r="B347" s="10">
        <v>45549</v>
      </c>
      <c r="C347" s="10">
        <v>45557</v>
      </c>
      <c r="D347" t="s">
        <v>1743</v>
      </c>
      <c r="E347" s="34" t="str">
        <f>PROPER(TRIM(raw_orders!E347))</f>
        <v>Karan Malhotra</v>
      </c>
      <c r="F347" s="34" t="str">
        <f>PROPER(TRIM(raw_orders!F347))</f>
        <v>Consumer</v>
      </c>
      <c r="G347" s="34" t="str">
        <f>PROPER(TRIM(raw_orders!G347))</f>
        <v>West</v>
      </c>
      <c r="H347" s="34" t="str">
        <f>PROPER(TRIM(raw_orders!H347))</f>
        <v>Madhya Pradesh</v>
      </c>
      <c r="I347" s="34" t="str">
        <f>PROPER(TRIM(raw_orders!I347))</f>
        <v>Indore</v>
      </c>
      <c r="J347" s="34" t="str">
        <f>PROPER(TRIM(raw_orders!J347))</f>
        <v>Furniture</v>
      </c>
      <c r="K347" s="34" t="str">
        <f>PROPER(TRIM(raw_orders!K347))</f>
        <v>Furnishings</v>
      </c>
      <c r="L347" t="s">
        <v>1744</v>
      </c>
      <c r="M347" s="9" t="str">
        <f>PROPER(TRIM(raw_orders!M347))</f>
        <v>Second Class</v>
      </c>
      <c r="N347" s="11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s="9" t="str">
        <f>PROPER(TRIM(raw_orders!T347))</f>
        <v>Paid</v>
      </c>
      <c r="U347" s="9" t="str">
        <f>PROPER(TRIM(raw_orders!U347))</f>
        <v>Completed</v>
      </c>
      <c r="V347" s="11">
        <f t="shared" si="89"/>
        <v>8</v>
      </c>
      <c r="W347" s="11">
        <f t="shared" si="92"/>
        <v>0</v>
      </c>
      <c r="X347" s="11">
        <f t="shared" si="93"/>
        <v>5530.6</v>
      </c>
      <c r="Y347" s="11">
        <f t="shared" si="94"/>
        <v>1077.4900000000007</v>
      </c>
      <c r="Z347" s="11">
        <f t="shared" si="95"/>
        <v>0.19482334647235391</v>
      </c>
      <c r="AA347" s="11" t="str">
        <f t="shared" si="96"/>
        <v>September</v>
      </c>
      <c r="AB347" s="11">
        <f t="shared" si="97"/>
        <v>2024</v>
      </c>
      <c r="AC347" s="11" t="str">
        <f t="shared" si="98"/>
        <v>Clean</v>
      </c>
      <c r="AD347" s="33" t="str">
        <f t="shared" si="90"/>
        <v>ORD-2024-103464554945557CUST-4634Karan MalhotraConsumerWestMadhya PradeshIndoreFurnitureFurnishingsElite Furnishings 138Second Class22765.305530.64453.111077.49PaidCompleted8</v>
      </c>
      <c r="AE347" s="56" t="str">
        <f t="shared" si="91"/>
        <v>OK</v>
      </c>
      <c r="AF347" s="33" t="str">
        <f t="shared" si="99"/>
        <v/>
      </c>
      <c r="AG347" s="33" t="str">
        <f t="shared" si="100"/>
        <v/>
      </c>
      <c r="AH347" s="55" t="str">
        <f t="shared" si="101"/>
        <v/>
      </c>
      <c r="AI347" s="53" t="str">
        <f t="shared" si="102"/>
        <v>Match</v>
      </c>
      <c r="AJ347" s="53" t="str">
        <f t="shared" si="103"/>
        <v>Match</v>
      </c>
      <c r="AK347" s="33" t="str">
        <f>PROPER(TRIM(raw_orders!G347))</f>
        <v>West</v>
      </c>
      <c r="AL347" s="33" t="str">
        <f>PROPER(TRIM(raw_orders!M347))</f>
        <v>Second Class</v>
      </c>
    </row>
    <row r="348" spans="1:38">
      <c r="A348" t="s">
        <v>1745</v>
      </c>
      <c r="B348" s="10">
        <v>45860</v>
      </c>
      <c r="C348" s="10">
        <v>45866</v>
      </c>
      <c r="D348" t="s">
        <v>1747</v>
      </c>
      <c r="E348" s="34" t="str">
        <f>PROPER(TRIM(raw_orders!E348))</f>
        <v>Rahul Verma</v>
      </c>
      <c r="F348" s="34" t="str">
        <f>PROPER(TRIM(raw_orders!F348))</f>
        <v>Corporate</v>
      </c>
      <c r="G348" s="34" t="str">
        <f>PROPER(TRIM(raw_orders!G348))</f>
        <v>South</v>
      </c>
      <c r="H348" s="34" t="str">
        <f>PROPER(TRIM(raw_orders!H348))</f>
        <v>Kerala</v>
      </c>
      <c r="I348" s="34" t="str">
        <f>PROPER(TRIM(raw_orders!I348))</f>
        <v>Kochi</v>
      </c>
      <c r="J348" s="34" t="str">
        <f>PROPER(TRIM(raw_orders!J348))</f>
        <v>Furniture</v>
      </c>
      <c r="K348" s="34" t="str">
        <f>PROPER(TRIM(raw_orders!K348))</f>
        <v>Chairs</v>
      </c>
      <c r="L348" t="s">
        <v>1748</v>
      </c>
      <c r="M348" s="9" t="str">
        <f>PROPER(TRIM(raw_orders!M348))</f>
        <v>Second Class</v>
      </c>
      <c r="N348" s="11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s="9" t="str">
        <f>PROPER(TRIM(raw_orders!T348))</f>
        <v>Paid</v>
      </c>
      <c r="U348" s="9" t="str">
        <f>PROPER(TRIM(raw_orders!U348))</f>
        <v>Completed</v>
      </c>
      <c r="V348" s="11">
        <f t="shared" si="89"/>
        <v>6</v>
      </c>
      <c r="W348" s="11">
        <f t="shared" si="92"/>
        <v>0.2</v>
      </c>
      <c r="X348" s="11">
        <f t="shared" si="93"/>
        <v>7715.8080000000009</v>
      </c>
      <c r="Y348" s="11">
        <f t="shared" si="94"/>
        <v>3457.3880000000008</v>
      </c>
      <c r="Z348" s="11">
        <f t="shared" si="95"/>
        <v>0.4480915025360922</v>
      </c>
      <c r="AA348" s="11" t="str">
        <f t="shared" si="96"/>
        <v>July</v>
      </c>
      <c r="AB348" s="11">
        <f t="shared" si="97"/>
        <v>2025</v>
      </c>
      <c r="AC348" s="11" t="str">
        <f t="shared" si="98"/>
        <v>Clean</v>
      </c>
      <c r="AD348" s="33" t="str">
        <f t="shared" si="90"/>
        <v>ORD-2025-103474586045866CUST-3400Rahul VermaCorporateSouthKeralaKochiFurnitureChairsEco Chairs 369Second Class61607.460.27715.814258.423457.39PaidCompleted6</v>
      </c>
      <c r="AE348" s="56" t="str">
        <f t="shared" si="91"/>
        <v>OK</v>
      </c>
      <c r="AF348" s="33" t="str">
        <f t="shared" si="99"/>
        <v/>
      </c>
      <c r="AG348" s="33" t="str">
        <f t="shared" si="100"/>
        <v/>
      </c>
      <c r="AH348" s="55" t="str">
        <f t="shared" si="101"/>
        <v/>
      </c>
      <c r="AI348" s="53" t="str">
        <f t="shared" si="102"/>
        <v>Match</v>
      </c>
      <c r="AJ348" s="53" t="str">
        <f t="shared" si="103"/>
        <v>Match</v>
      </c>
      <c r="AK348" s="33" t="str">
        <f>PROPER(TRIM(raw_orders!G348))</f>
        <v>South</v>
      </c>
      <c r="AL348" s="33" t="str">
        <f>PROPER(TRIM(raw_orders!M348))</f>
        <v>Second Class</v>
      </c>
    </row>
    <row r="349" spans="1:38">
      <c r="A349" t="s">
        <v>1749</v>
      </c>
      <c r="B349" s="10">
        <v>45303</v>
      </c>
      <c r="C349" s="10">
        <v>45634</v>
      </c>
      <c r="D349" t="s">
        <v>1751</v>
      </c>
      <c r="E349" s="34" t="str">
        <f>PROPER(TRIM(raw_orders!E349))</f>
        <v>Aarav Sharma</v>
      </c>
      <c r="F349" s="34" t="str">
        <f>PROPER(TRIM(raw_orders!F349))</f>
        <v>Small Business</v>
      </c>
      <c r="G349" s="34" t="str">
        <f>PROPER(TRIM(raw_orders!G349))</f>
        <v>West</v>
      </c>
      <c r="H349" s="34" t="str">
        <f>PROPER(TRIM(raw_orders!H349))</f>
        <v>Goa</v>
      </c>
      <c r="I349" s="34" t="str">
        <f>PROPER(TRIM(raw_orders!I349))</f>
        <v>Panaji</v>
      </c>
      <c r="J349" s="34" t="str">
        <f>PROPER(TRIM(raw_orders!J349))</f>
        <v>Furniture</v>
      </c>
      <c r="K349" s="34" t="str">
        <f>PROPER(TRIM(raw_orders!K349))</f>
        <v>Chairs</v>
      </c>
      <c r="L349" t="s">
        <v>1752</v>
      </c>
      <c r="M349" s="9" t="str">
        <f>PROPER(TRIM(raw_orders!M349))</f>
        <v>Second Class</v>
      </c>
      <c r="N349" s="11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s="9" t="str">
        <f>PROPER(TRIM(raw_orders!T349))</f>
        <v>Refunded</v>
      </c>
      <c r="U349" s="9" t="str">
        <f>PROPER(TRIM(raw_orders!U349))</f>
        <v>Returned</v>
      </c>
      <c r="V349" s="11">
        <f t="shared" si="89"/>
        <v>331</v>
      </c>
      <c r="W349" s="11">
        <f t="shared" si="92"/>
        <v>0.2</v>
      </c>
      <c r="X349" s="11">
        <f t="shared" si="93"/>
        <v>11925.96</v>
      </c>
      <c r="Y349" s="11">
        <f t="shared" si="94"/>
        <v>1822.4499999999989</v>
      </c>
      <c r="Z349" s="11">
        <f t="shared" si="95"/>
        <v>0.15281369382422874</v>
      </c>
      <c r="AA349" s="11" t="str">
        <f t="shared" si="96"/>
        <v>January</v>
      </c>
      <c r="AB349" s="11">
        <f t="shared" si="97"/>
        <v>2024</v>
      </c>
      <c r="AC349" s="11" t="str">
        <f t="shared" si="98"/>
        <v>Clean</v>
      </c>
      <c r="AD349" s="33" t="str">
        <f t="shared" si="90"/>
        <v>ORD-2024-103484530345634CUST-1172Aarav SharmaSmall BusinessWestGoaPanajiFurnitureChairsMax Chairs 487Second Class52981.490.211925.9610103.511822.45RefundedReturned331</v>
      </c>
      <c r="AE349" s="56" t="str">
        <f t="shared" si="91"/>
        <v>OK</v>
      </c>
      <c r="AF349" s="33" t="str">
        <f t="shared" si="99"/>
        <v/>
      </c>
      <c r="AG349" s="33" t="str">
        <f t="shared" si="100"/>
        <v/>
      </c>
      <c r="AH349" s="55" t="str">
        <f t="shared" si="101"/>
        <v/>
      </c>
      <c r="AI349" s="53" t="str">
        <f t="shared" si="102"/>
        <v>Match</v>
      </c>
      <c r="AJ349" s="53" t="str">
        <f t="shared" si="103"/>
        <v>Match</v>
      </c>
      <c r="AK349" s="33" t="str">
        <f>PROPER(TRIM(raw_orders!G349))</f>
        <v>West</v>
      </c>
      <c r="AL349" s="33" t="str">
        <f>PROPER(TRIM(raw_orders!M349))</f>
        <v>Second Class</v>
      </c>
    </row>
    <row r="350" spans="1:38">
      <c r="A350" t="s">
        <v>1753</v>
      </c>
      <c r="B350" s="10">
        <v>45445</v>
      </c>
      <c r="C350" s="10">
        <v>45450</v>
      </c>
      <c r="D350" t="s">
        <v>1755</v>
      </c>
      <c r="E350" s="34" t="str">
        <f>PROPER(TRIM(raw_orders!E350))</f>
        <v>Aarav Sharma</v>
      </c>
      <c r="F350" s="34" t="str">
        <f>PROPER(TRIM(raw_orders!F350))</f>
        <v>Corporate</v>
      </c>
      <c r="G350" s="34" t="str">
        <f>PROPER(TRIM(raw_orders!G350))</f>
        <v>South</v>
      </c>
      <c r="H350" s="34" t="str">
        <f>PROPER(TRIM(raw_orders!H350))</f>
        <v>Karnataka</v>
      </c>
      <c r="I350" s="34" t="str">
        <f>PROPER(TRIM(raw_orders!I350))</f>
        <v>Bengaluru</v>
      </c>
      <c r="J350" s="34" t="str">
        <f>PROPER(TRIM(raw_orders!J350))</f>
        <v>Technology</v>
      </c>
      <c r="K350" s="34" t="str">
        <f>PROPER(TRIM(raw_orders!K350))</f>
        <v>Phones</v>
      </c>
      <c r="L350" t="s">
        <v>1756</v>
      </c>
      <c r="M350" s="9" t="str">
        <f>PROPER(TRIM(raw_orders!M350))</f>
        <v>Same Day</v>
      </c>
      <c r="N350" s="11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s="9" t="str">
        <f>PROPER(TRIM(raw_orders!T350))</f>
        <v>Paid</v>
      </c>
      <c r="U350" s="9" t="str">
        <f>PROPER(TRIM(raw_orders!U350))</f>
        <v>Completed</v>
      </c>
      <c r="V350" s="11">
        <f t="shared" si="89"/>
        <v>5</v>
      </c>
      <c r="W350" s="11">
        <f t="shared" si="92"/>
        <v>0.25</v>
      </c>
      <c r="X350" s="11">
        <f t="shared" si="93"/>
        <v>19306.755000000005</v>
      </c>
      <c r="Y350" s="11">
        <f t="shared" si="94"/>
        <v>4864.3750000000055</v>
      </c>
      <c r="Z350" s="11">
        <f t="shared" si="95"/>
        <v>0.25195197225012717</v>
      </c>
      <c r="AA350" s="11" t="str">
        <f t="shared" si="96"/>
        <v>June</v>
      </c>
      <c r="AB350" s="11">
        <f t="shared" si="97"/>
        <v>2024</v>
      </c>
      <c r="AC350" s="11" t="str">
        <f t="shared" si="98"/>
        <v>Clean</v>
      </c>
      <c r="AD350" s="33" t="str">
        <f t="shared" si="90"/>
        <v>ORD-2024-103494544545450CUST-9517Aarav SharmaCorporateSouthKarnatakaBengaluruTechnologyPhonesClassic Phones 989Same Day92860.260.2519306.7614442.384864.38PaidCompleted5</v>
      </c>
      <c r="AE350" s="56" t="str">
        <f t="shared" si="91"/>
        <v>OK</v>
      </c>
      <c r="AF350" s="33" t="str">
        <f t="shared" si="99"/>
        <v/>
      </c>
      <c r="AG350" s="33" t="str">
        <f t="shared" si="100"/>
        <v/>
      </c>
      <c r="AH350" s="55" t="str">
        <f t="shared" si="101"/>
        <v/>
      </c>
      <c r="AI350" s="53" t="str">
        <f t="shared" si="102"/>
        <v>Match</v>
      </c>
      <c r="AJ350" s="53" t="str">
        <f t="shared" si="103"/>
        <v>Match</v>
      </c>
      <c r="AK350" s="33" t="str">
        <f>PROPER(TRIM(raw_orders!G350))</f>
        <v>South</v>
      </c>
      <c r="AL350" s="33" t="str">
        <f>PROPER(TRIM(raw_orders!M350))</f>
        <v>Same Day</v>
      </c>
    </row>
    <row r="351" spans="1:38">
      <c r="A351" t="s">
        <v>1757</v>
      </c>
      <c r="B351" s="10">
        <v>45927</v>
      </c>
      <c r="C351" s="10">
        <v>45929</v>
      </c>
      <c r="D351" t="s">
        <v>1759</v>
      </c>
      <c r="E351" s="34" t="str">
        <f>PROPER(TRIM(raw_orders!E351))</f>
        <v>Kabir Singh</v>
      </c>
      <c r="F351" s="34" t="str">
        <f>PROPER(TRIM(raw_orders!F351))</f>
        <v>Home Office</v>
      </c>
      <c r="G351" s="34" t="str">
        <f>PROPER(TRIM(raw_orders!G351))</f>
        <v>East</v>
      </c>
      <c r="H351" s="34" t="str">
        <f>PROPER(TRIM(raw_orders!H351))</f>
        <v>Jharkhand</v>
      </c>
      <c r="I351" s="34" t="str">
        <f>PROPER(TRIM(raw_orders!I351))</f>
        <v>Ranchi</v>
      </c>
      <c r="J351" s="34" t="str">
        <f>PROPER(TRIM(raw_orders!J351))</f>
        <v>Furniture</v>
      </c>
      <c r="K351" s="34" t="str">
        <f>PROPER(TRIM(raw_orders!K351))</f>
        <v>Furnishings</v>
      </c>
      <c r="L351" t="s">
        <v>1760</v>
      </c>
      <c r="M351" s="9" t="str">
        <f>PROPER(TRIM(raw_orders!M351))</f>
        <v>Second Class</v>
      </c>
      <c r="N351" s="1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s="9" t="str">
        <f>PROPER(TRIM(raw_orders!T351))</f>
        <v>Paid</v>
      </c>
      <c r="U351" s="9" t="str">
        <f>PROPER(TRIM(raw_orders!U351))</f>
        <v>Completed</v>
      </c>
      <c r="V351" s="11">
        <f t="shared" si="89"/>
        <v>2</v>
      </c>
      <c r="W351" s="11">
        <f t="shared" si="92"/>
        <v>0.25</v>
      </c>
      <c r="X351" s="11">
        <f t="shared" si="93"/>
        <v>19355.962500000001</v>
      </c>
      <c r="Y351" s="11">
        <f t="shared" si="94"/>
        <v>4343.5125000000007</v>
      </c>
      <c r="Z351" s="11">
        <f t="shared" si="95"/>
        <v>0.22440178317146461</v>
      </c>
      <c r="AA351" s="11" t="str">
        <f t="shared" si="96"/>
        <v>September</v>
      </c>
      <c r="AB351" s="11">
        <f t="shared" si="97"/>
        <v>2025</v>
      </c>
      <c r="AC351" s="11" t="str">
        <f t="shared" si="98"/>
        <v>Clean</v>
      </c>
      <c r="AD351" s="33" t="str">
        <f t="shared" si="90"/>
        <v>ORD-2025-103504592745929CUST-6697Kabir SinghHome OfficeEastJharkhandRanchiFurnitureFurnishingsMax Furnishings 628Second Class92867.550.2519355.9615012.454017.4PaidCompleted2</v>
      </c>
      <c r="AE351" s="56" t="str">
        <f t="shared" si="91"/>
        <v>OK</v>
      </c>
      <c r="AF351" s="33" t="str">
        <f t="shared" si="99"/>
        <v/>
      </c>
      <c r="AG351" s="33" t="str">
        <f t="shared" si="100"/>
        <v/>
      </c>
      <c r="AH351" s="55" t="str">
        <f t="shared" si="101"/>
        <v/>
      </c>
      <c r="AI351" s="53" t="str">
        <f t="shared" si="102"/>
        <v>Match</v>
      </c>
      <c r="AJ351" s="53" t="str">
        <f t="shared" si="103"/>
        <v>Mismatch</v>
      </c>
      <c r="AK351" s="33" t="str">
        <f>PROPER(TRIM(raw_orders!G351))</f>
        <v>East</v>
      </c>
      <c r="AL351" s="33" t="str">
        <f>PROPER(TRIM(raw_orders!M351))</f>
        <v>Second Class</v>
      </c>
    </row>
    <row r="352" spans="1:38" ht="41.4">
      <c r="A352" t="s">
        <v>1761</v>
      </c>
      <c r="B352" s="10">
        <v>45474</v>
      </c>
      <c r="C352" s="10">
        <v>45305</v>
      </c>
      <c r="D352" t="s">
        <v>1764</v>
      </c>
      <c r="E352" s="34" t="str">
        <f>PROPER(TRIM(raw_orders!E352))</f>
        <v>Sneha Kapoor</v>
      </c>
      <c r="F352" s="34" t="str">
        <f>PROPER(TRIM(raw_orders!F352))</f>
        <v>Small Business</v>
      </c>
      <c r="G352" s="34" t="str">
        <f>PROPER(TRIM(raw_orders!G352))</f>
        <v>East</v>
      </c>
      <c r="H352" s="34" t="str">
        <f>PROPER(TRIM(raw_orders!H352))</f>
        <v>Jharkhand</v>
      </c>
      <c r="I352" s="34" t="str">
        <f>PROPER(TRIM(raw_orders!I352))</f>
        <v>Ranchi</v>
      </c>
      <c r="J352" s="34" t="str">
        <f>PROPER(TRIM(raw_orders!J352))</f>
        <v>Furniture</v>
      </c>
      <c r="K352" s="34" t="str">
        <f>PROPER(TRIM(raw_orders!K352))</f>
        <v>Furnishings</v>
      </c>
      <c r="L352" t="s">
        <v>1765</v>
      </c>
      <c r="M352" s="9" t="str">
        <f>PROPER(TRIM(raw_orders!M352))</f>
        <v>Second Class</v>
      </c>
      <c r="N352" s="11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s="9" t="str">
        <f>PROPER(TRIM(raw_orders!T352))</f>
        <v>Refunded</v>
      </c>
      <c r="U352" s="9" t="str">
        <f>PROPER(TRIM(raw_orders!U352))</f>
        <v>Returned</v>
      </c>
      <c r="V352" s="11">
        <f t="shared" si="89"/>
        <v>-169</v>
      </c>
      <c r="W352" s="11">
        <f t="shared" si="92"/>
        <v>0.1</v>
      </c>
      <c r="X352" s="11">
        <f t="shared" si="93"/>
        <v>11914.344000000001</v>
      </c>
      <c r="Y352" s="11">
        <f t="shared" si="94"/>
        <v>2143.1040000000012</v>
      </c>
      <c r="Z352" s="11">
        <f t="shared" si="95"/>
        <v>0.17987595456367561</v>
      </c>
      <c r="AA352" s="11" t="str">
        <f t="shared" si="96"/>
        <v>July</v>
      </c>
      <c r="AB352" s="11">
        <f t="shared" si="97"/>
        <v>2024</v>
      </c>
      <c r="AC352" s="11" t="str">
        <f t="shared" si="98"/>
        <v>Invalid</v>
      </c>
      <c r="AD352" s="33" t="str">
        <f t="shared" si="90"/>
        <v>ORD-2024-103514547445305CUST-7644Sneha KapoorSmall BusinessEastJharkhandRanchiFurnitureFurnishingsElite Furnishings 279Second Class43309.540.111914.349771.242143.1RefundedReturned-169</v>
      </c>
      <c r="AE352" s="56" t="str">
        <f t="shared" si="91"/>
        <v>OK</v>
      </c>
      <c r="AF352" s="33" t="str">
        <f t="shared" si="99"/>
        <v/>
      </c>
      <c r="AG352" s="33" t="str">
        <f t="shared" si="100"/>
        <v/>
      </c>
      <c r="AH352" s="55" t="str">
        <f>IF(V352&lt;0,"Invalid Shipping Record","")</f>
        <v>Invalid Shipping Record</v>
      </c>
      <c r="AI352" s="53" t="str">
        <f t="shared" si="102"/>
        <v>Match</v>
      </c>
      <c r="AJ352" s="53" t="str">
        <f t="shared" si="103"/>
        <v>Match</v>
      </c>
      <c r="AK352" s="33" t="str">
        <f>PROPER(TRIM(raw_orders!G352))</f>
        <v>East</v>
      </c>
      <c r="AL352" s="33" t="str">
        <f>PROPER(TRIM(raw_orders!M352))</f>
        <v>Second Class</v>
      </c>
    </row>
    <row r="353" spans="1:38">
      <c r="A353" t="s">
        <v>1766</v>
      </c>
      <c r="B353" s="10">
        <v>45800</v>
      </c>
      <c r="C353" s="10">
        <v>45804</v>
      </c>
      <c r="D353" t="s">
        <v>1768</v>
      </c>
      <c r="E353" s="34" t="str">
        <f>PROPER(TRIM(raw_orders!E353))</f>
        <v>Vikram Iyer</v>
      </c>
      <c r="F353" s="34" t="str">
        <f>PROPER(TRIM(raw_orders!F353))</f>
        <v>Small Business</v>
      </c>
      <c r="G353" s="34" t="str">
        <f>PROPER(TRIM(raw_orders!G353))</f>
        <v>South</v>
      </c>
      <c r="H353" s="34" t="str">
        <f>PROPER(TRIM(raw_orders!H353))</f>
        <v>Telangana</v>
      </c>
      <c r="I353" s="34" t="str">
        <f>PROPER(TRIM(raw_orders!I353))</f>
        <v>Hyderabad</v>
      </c>
      <c r="J353" s="34" t="str">
        <f>PROPER(TRIM(raw_orders!J353))</f>
        <v>Office Supplies</v>
      </c>
      <c r="K353" s="34" t="str">
        <f>PROPER(TRIM(raw_orders!K353))</f>
        <v>Storage</v>
      </c>
      <c r="L353" t="s">
        <v>1769</v>
      </c>
      <c r="M353" s="9" t="str">
        <f>PROPER(TRIM(raw_orders!M353))</f>
        <v>First Class</v>
      </c>
      <c r="N353" s="11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s="9" t="str">
        <f>PROPER(TRIM(raw_orders!T353))</f>
        <v>Pending</v>
      </c>
      <c r="U353" s="9" t="str">
        <f>PROPER(TRIM(raw_orders!U353))</f>
        <v>Cancelled</v>
      </c>
      <c r="V353" s="11">
        <f t="shared" si="89"/>
        <v>4</v>
      </c>
      <c r="W353" s="11">
        <f t="shared" si="92"/>
        <v>0.25</v>
      </c>
      <c r="X353" s="11">
        <f t="shared" si="93"/>
        <v>3237.4800000000005</v>
      </c>
      <c r="Y353" s="11">
        <f t="shared" si="94"/>
        <v>1119.1400000000003</v>
      </c>
      <c r="Z353" s="11">
        <f t="shared" si="95"/>
        <v>0.34568244437031276</v>
      </c>
      <c r="AA353" s="11" t="str">
        <f t="shared" si="96"/>
        <v>May</v>
      </c>
      <c r="AB353" s="11">
        <f t="shared" si="97"/>
        <v>2025</v>
      </c>
      <c r="AC353" s="11" t="str">
        <f t="shared" si="98"/>
        <v>Clean</v>
      </c>
      <c r="AD353" s="33" t="str">
        <f t="shared" si="90"/>
        <v>ORD-2025-103524580045804CUST-9963Vikram IyerSmall BusinessSouthTelanganaHyderabadOffice SuppliesStoragePro Storage 847First Class6719.440.253237.482118.341119.14PendingCancelled4</v>
      </c>
      <c r="AE353" s="56" t="str">
        <f t="shared" si="91"/>
        <v>OK</v>
      </c>
      <c r="AF353" s="33" t="str">
        <f t="shared" si="99"/>
        <v/>
      </c>
      <c r="AG353" s="33" t="str">
        <f t="shared" si="100"/>
        <v/>
      </c>
      <c r="AH353" s="55" t="str">
        <f t="shared" si="101"/>
        <v/>
      </c>
      <c r="AI353" s="53" t="str">
        <f t="shared" si="102"/>
        <v>Match</v>
      </c>
      <c r="AJ353" s="53" t="str">
        <f t="shared" si="103"/>
        <v>Match</v>
      </c>
      <c r="AK353" s="33" t="str">
        <f>PROPER(TRIM(raw_orders!G353))</f>
        <v>South</v>
      </c>
      <c r="AL353" s="33" t="str">
        <f>PROPER(TRIM(raw_orders!M353))</f>
        <v>First Class</v>
      </c>
    </row>
    <row r="354" spans="1:38">
      <c r="A354" t="s">
        <v>1770</v>
      </c>
      <c r="B354" s="10">
        <v>45884</v>
      </c>
      <c r="C354" s="10">
        <v>45886</v>
      </c>
      <c r="D354" t="s">
        <v>1772</v>
      </c>
      <c r="E354" s="34" t="str">
        <f>PROPER(TRIM(raw_orders!E354))</f>
        <v>Diya Patel</v>
      </c>
      <c r="F354" s="34" t="str">
        <f>PROPER(TRIM(raw_orders!F354))</f>
        <v>Small Business</v>
      </c>
      <c r="G354" s="34" t="str">
        <f>PROPER(TRIM(raw_orders!G354))</f>
        <v>East</v>
      </c>
      <c r="H354" s="34" t="str">
        <f>PROPER(TRIM(raw_orders!H354))</f>
        <v>Assam</v>
      </c>
      <c r="I354" s="34" t="str">
        <f>PROPER(TRIM(raw_orders!I354))</f>
        <v>Guwahati</v>
      </c>
      <c r="J354" s="34" t="str">
        <f>PROPER(TRIM(raw_orders!J354))</f>
        <v>Technology</v>
      </c>
      <c r="K354" s="34" t="str">
        <f>PROPER(TRIM(raw_orders!K354))</f>
        <v>Copiers</v>
      </c>
      <c r="L354" t="s">
        <v>1773</v>
      </c>
      <c r="M354" s="9" t="str">
        <f>PROPER(TRIM(raw_orders!M354))</f>
        <v>First Class</v>
      </c>
      <c r="N354" s="11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s="9" t="str">
        <f>PROPER(TRIM(raw_orders!T354))</f>
        <v>Paid</v>
      </c>
      <c r="U354" s="9" t="str">
        <f>PROPER(TRIM(raw_orders!U354))</f>
        <v>Completed</v>
      </c>
      <c r="V354" s="11">
        <f t="shared" si="89"/>
        <v>2</v>
      </c>
      <c r="W354" s="11">
        <f t="shared" si="92"/>
        <v>0.25</v>
      </c>
      <c r="X354" s="11">
        <f t="shared" si="93"/>
        <v>10734.75</v>
      </c>
      <c r="Y354" s="11">
        <f t="shared" si="94"/>
        <v>4259.0200000000004</v>
      </c>
      <c r="Z354" s="11">
        <f t="shared" si="95"/>
        <v>0.39675073942103917</v>
      </c>
      <c r="AA354" s="11" t="str">
        <f t="shared" si="96"/>
        <v>August</v>
      </c>
      <c r="AB354" s="11">
        <f t="shared" si="97"/>
        <v>2025</v>
      </c>
      <c r="AC354" s="11" t="str">
        <f t="shared" si="98"/>
        <v>Clean</v>
      </c>
      <c r="AD354" s="33" t="str">
        <f t="shared" si="90"/>
        <v>ORD-2025-103534588445886CUST-6382Diya PatelSmall BusinessEastAssamGuwahatiTechnologyCopiersElite Copiers 706First Class52862.60.2510734.756475.734259.02PaidCompleted2</v>
      </c>
      <c r="AE354" s="56" t="str">
        <f t="shared" si="91"/>
        <v>OK</v>
      </c>
      <c r="AF354" s="33" t="str">
        <f t="shared" si="99"/>
        <v/>
      </c>
      <c r="AG354" s="33" t="str">
        <f t="shared" si="100"/>
        <v/>
      </c>
      <c r="AH354" s="55" t="str">
        <f t="shared" si="101"/>
        <v/>
      </c>
      <c r="AI354" s="53" t="str">
        <f t="shared" si="102"/>
        <v>Match</v>
      </c>
      <c r="AJ354" s="53" t="str">
        <f t="shared" si="103"/>
        <v>Match</v>
      </c>
      <c r="AK354" s="33" t="str">
        <f>PROPER(TRIM(raw_orders!G354))</f>
        <v>East</v>
      </c>
      <c r="AL354" s="33" t="str">
        <f>PROPER(TRIM(raw_orders!M354))</f>
        <v>First Class</v>
      </c>
    </row>
    <row r="355" spans="1:38">
      <c r="A355" t="s">
        <v>1774</v>
      </c>
      <c r="B355" s="10">
        <v>45709</v>
      </c>
      <c r="C355" s="10">
        <v>45715</v>
      </c>
      <c r="D355" t="s">
        <v>1776</v>
      </c>
      <c r="E355" s="34" t="str">
        <f>PROPER(TRIM(raw_orders!E355))</f>
        <v>Ananya Rao</v>
      </c>
      <c r="F355" s="34" t="str">
        <f>PROPER(TRIM(raw_orders!F355))</f>
        <v>Consumer</v>
      </c>
      <c r="G355" s="34" t="str">
        <f>PROPER(TRIM(raw_orders!G355))</f>
        <v>North</v>
      </c>
      <c r="H355" s="34" t="str">
        <f>PROPER(TRIM(raw_orders!H355))</f>
        <v>Rajasthan</v>
      </c>
      <c r="I355" s="34" t="str">
        <f>PROPER(TRIM(raw_orders!I355))</f>
        <v>Jaipur</v>
      </c>
      <c r="J355" s="34" t="str">
        <f>PROPER(TRIM(raw_orders!J355))</f>
        <v>Office Supplies</v>
      </c>
      <c r="K355" s="34" t="str">
        <f>PROPER(TRIM(raw_orders!K355))</f>
        <v>Art</v>
      </c>
      <c r="L355" t="s">
        <v>1777</v>
      </c>
      <c r="M355" s="9" t="str">
        <f>PROPER(TRIM(raw_orders!M355))</f>
        <v>Same Day</v>
      </c>
      <c r="N355" s="11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s="9" t="str">
        <f>PROPER(TRIM(raw_orders!T355))</f>
        <v>Paid</v>
      </c>
      <c r="U355" s="9" t="str">
        <f>PROPER(TRIM(raw_orders!U355))</f>
        <v>Completed</v>
      </c>
      <c r="V355" s="11">
        <f t="shared" si="89"/>
        <v>6</v>
      </c>
      <c r="W355" s="11">
        <f t="shared" si="92"/>
        <v>0.2</v>
      </c>
      <c r="X355" s="11">
        <f t="shared" si="93"/>
        <v>10308.024000000001</v>
      </c>
      <c r="Y355" s="11">
        <f t="shared" si="94"/>
        <v>4485.7140000000009</v>
      </c>
      <c r="Z355" s="11">
        <f t="shared" si="95"/>
        <v>0.4351672056642476</v>
      </c>
      <c r="AA355" s="11" t="str">
        <f t="shared" si="96"/>
        <v>February</v>
      </c>
      <c r="AB355" s="11">
        <f t="shared" si="97"/>
        <v>2025</v>
      </c>
      <c r="AC355" s="11" t="str">
        <f t="shared" si="98"/>
        <v>Clean</v>
      </c>
      <c r="AD355" s="33" t="str">
        <f t="shared" si="90"/>
        <v>ORD-2025-103544570945715CUST-3253Ananya RaoConsumerNorthRajasthanJaipurOffice SuppliesArtPrime Art 978Same Day91431.670.210308.025822.314485.71PaidCompleted6</v>
      </c>
      <c r="AE355" s="56" t="str">
        <f t="shared" si="91"/>
        <v>OK</v>
      </c>
      <c r="AF355" s="33" t="str">
        <f t="shared" si="99"/>
        <v/>
      </c>
      <c r="AG355" s="33" t="str">
        <f t="shared" si="100"/>
        <v/>
      </c>
      <c r="AH355" s="55" t="str">
        <f t="shared" si="101"/>
        <v/>
      </c>
      <c r="AI355" s="53" t="str">
        <f t="shared" si="102"/>
        <v>Match</v>
      </c>
      <c r="AJ355" s="53" t="str">
        <f t="shared" si="103"/>
        <v>Match</v>
      </c>
      <c r="AK355" s="33" t="str">
        <f>PROPER(TRIM(raw_orders!G355))</f>
        <v>North</v>
      </c>
      <c r="AL355" s="33" t="str">
        <f>PROPER(TRIM(raw_orders!M355))</f>
        <v>Same Day</v>
      </c>
    </row>
    <row r="356" spans="1:38">
      <c r="A356" t="s">
        <v>1778</v>
      </c>
      <c r="B356" s="10">
        <v>45653</v>
      </c>
      <c r="C356" s="10">
        <v>45657</v>
      </c>
      <c r="D356" t="s">
        <v>1780</v>
      </c>
      <c r="E356" s="34" t="str">
        <f>PROPER(TRIM(raw_orders!E356))</f>
        <v>Kabir Singh</v>
      </c>
      <c r="F356" s="34" t="str">
        <f>PROPER(TRIM(raw_orders!F356))</f>
        <v>Corporate</v>
      </c>
      <c r="G356" s="34" t="str">
        <f>PROPER(TRIM(raw_orders!G356))</f>
        <v>North</v>
      </c>
      <c r="H356" s="34" t="str">
        <f>PROPER(TRIM(raw_orders!H356))</f>
        <v>Punjab</v>
      </c>
      <c r="I356" s="34" t="str">
        <f>PROPER(TRIM(raw_orders!I356))</f>
        <v>Ludhiana</v>
      </c>
      <c r="J356" s="34" t="str">
        <f>PROPER(TRIM(raw_orders!J356))</f>
        <v>Furniture</v>
      </c>
      <c r="K356" s="34" t="str">
        <f>PROPER(TRIM(raw_orders!K356))</f>
        <v>Furnishings</v>
      </c>
      <c r="L356" t="s">
        <v>1782</v>
      </c>
      <c r="M356" s="9" t="str">
        <f>PROPER(TRIM(raw_orders!M356))</f>
        <v>Standard Class</v>
      </c>
      <c r="N356" s="11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s="9" t="str">
        <f>PROPER(TRIM(raw_orders!T356))</f>
        <v>Pending</v>
      </c>
      <c r="U356" s="9" t="str">
        <f>PROPER(TRIM(raw_orders!U356))</f>
        <v>Cancelled</v>
      </c>
      <c r="V356" s="11">
        <f t="shared" si="89"/>
        <v>4</v>
      </c>
      <c r="W356" s="11">
        <f t="shared" si="92"/>
        <v>-0.06</v>
      </c>
      <c r="X356" s="11">
        <f t="shared" si="93"/>
        <v>21285.520800000002</v>
      </c>
      <c r="Y356" s="11">
        <f t="shared" si="94"/>
        <v>8376.6808000000019</v>
      </c>
      <c r="Z356" s="11">
        <f t="shared" si="95"/>
        <v>0.39353891683965753</v>
      </c>
      <c r="AA356" s="11" t="str">
        <f t="shared" si="96"/>
        <v>December</v>
      </c>
      <c r="AB356" s="11">
        <f t="shared" si="97"/>
        <v>2024</v>
      </c>
      <c r="AC356" s="11" t="str">
        <f t="shared" si="98"/>
        <v>Invalid</v>
      </c>
      <c r="AD356" s="33" t="str">
        <f t="shared" si="90"/>
        <v>ORD-2024-103554565345657CUST-1058Kabir SinghCorporateNorthPunjabLudhianaFurnitureFurnishingsClassic Furnishings 498Standard Class63346.78-0.0620080.6812908.847171.84PendingCancelled4</v>
      </c>
      <c r="AE356" s="56" t="str">
        <f t="shared" si="91"/>
        <v>OK</v>
      </c>
      <c r="AF356" s="33" t="str">
        <f t="shared" si="99"/>
        <v>Invalid Discount</v>
      </c>
      <c r="AG356" s="33" t="str">
        <f t="shared" si="100"/>
        <v/>
      </c>
      <c r="AH356" s="55" t="str">
        <f t="shared" si="101"/>
        <v/>
      </c>
      <c r="AI356" s="53" t="str">
        <f t="shared" si="102"/>
        <v>Mismatch</v>
      </c>
      <c r="AJ356" s="53" t="str">
        <f t="shared" si="103"/>
        <v>Mismatch</v>
      </c>
      <c r="AK356" s="33" t="str">
        <f>PROPER(TRIM(raw_orders!G356))</f>
        <v>North</v>
      </c>
      <c r="AL356" s="33" t="str">
        <f>PROPER(TRIM(raw_orders!M356))</f>
        <v>Standard Class</v>
      </c>
    </row>
    <row r="357" spans="1:38" ht="41.4">
      <c r="A357" t="s">
        <v>1783</v>
      </c>
      <c r="B357" s="10">
        <v>45631</v>
      </c>
      <c r="C357" s="10">
        <v>45421</v>
      </c>
      <c r="D357" t="s">
        <v>1786</v>
      </c>
      <c r="E357" s="34" t="str">
        <f>PROPER(TRIM(raw_orders!E357))</f>
        <v>Priya Menon</v>
      </c>
      <c r="F357" s="34" t="str">
        <f>PROPER(TRIM(raw_orders!F357))</f>
        <v>Corporate</v>
      </c>
      <c r="G357" s="34" t="str">
        <f>PROPER(TRIM(raw_orders!G357))</f>
        <v>West</v>
      </c>
      <c r="H357" s="34" t="str">
        <f>PROPER(TRIM(raw_orders!H357))</f>
        <v>Rajasthan</v>
      </c>
      <c r="I357" s="34" t="str">
        <f>PROPER(TRIM(raw_orders!I357))</f>
        <v>Udaipur</v>
      </c>
      <c r="J357" s="34" t="str">
        <f>PROPER(TRIM(raw_orders!J357))</f>
        <v>Furniture</v>
      </c>
      <c r="K357" s="34" t="str">
        <f>PROPER(TRIM(raw_orders!K357))</f>
        <v>Tables</v>
      </c>
      <c r="L357" t="s">
        <v>1787</v>
      </c>
      <c r="M357" s="9" t="str">
        <f>PROPER(TRIM(raw_orders!M357))</f>
        <v>Standard Class</v>
      </c>
      <c r="N357" s="11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s="9" t="str">
        <f>PROPER(TRIM(raw_orders!T357))</f>
        <v>Pending</v>
      </c>
      <c r="U357" s="9" t="str">
        <f>PROPER(TRIM(raw_orders!U357))</f>
        <v>Cancelled</v>
      </c>
      <c r="V357" s="11">
        <f t="shared" si="89"/>
        <v>-210</v>
      </c>
      <c r="W357" s="11">
        <f t="shared" si="92"/>
        <v>0</v>
      </c>
      <c r="X357" s="11">
        <f t="shared" si="93"/>
        <v>16017.4</v>
      </c>
      <c r="Y357" s="11">
        <f t="shared" si="94"/>
        <v>6459.6</v>
      </c>
      <c r="Z357" s="11">
        <f t="shared" si="95"/>
        <v>0.40328642601171227</v>
      </c>
      <c r="AA357" s="11" t="str">
        <f t="shared" si="96"/>
        <v>December</v>
      </c>
      <c r="AB357" s="11">
        <f t="shared" si="97"/>
        <v>2024</v>
      </c>
      <c r="AC357" s="11" t="str">
        <f t="shared" si="98"/>
        <v>Invalid</v>
      </c>
      <c r="AD357" s="33" t="str">
        <f t="shared" si="90"/>
        <v>ORD-2024-103564563145421CUST-6414Priya MenonCorporateWestRajasthanUdaipurFurnitureTablesMax Tables 829Standard Class53203.48016017.49557.86459.6PendingCancelled-210</v>
      </c>
      <c r="AE357" s="56" t="str">
        <f t="shared" si="91"/>
        <v>OK</v>
      </c>
      <c r="AF357" s="33" t="str">
        <f t="shared" si="99"/>
        <v/>
      </c>
      <c r="AG357" s="33" t="str">
        <f t="shared" si="100"/>
        <v/>
      </c>
      <c r="AH357" s="55" t="str">
        <f>IF(V357&lt;0,"Invalid Shipping Record","")</f>
        <v>Invalid Shipping Record</v>
      </c>
      <c r="AI357" s="53" t="str">
        <f t="shared" si="102"/>
        <v>Match</v>
      </c>
      <c r="AJ357" s="53" t="str">
        <f t="shared" si="103"/>
        <v>Match</v>
      </c>
      <c r="AK357" s="33" t="str">
        <f>PROPER(TRIM(raw_orders!G357))</f>
        <v>West</v>
      </c>
      <c r="AL357" s="33" t="str">
        <f>PROPER(TRIM(raw_orders!M357))</f>
        <v>Standard Class</v>
      </c>
    </row>
    <row r="358" spans="1:38">
      <c r="A358" t="s">
        <v>1788</v>
      </c>
      <c r="B358" s="10">
        <v>45835</v>
      </c>
      <c r="C358" s="10">
        <v>45837</v>
      </c>
      <c r="D358" t="s">
        <v>1791</v>
      </c>
      <c r="E358" s="34" t="str">
        <f>PROPER(TRIM(raw_orders!E358))</f>
        <v>Rohan Mehta</v>
      </c>
      <c r="F358" s="34" t="str">
        <f>PROPER(TRIM(raw_orders!F358))</f>
        <v>Home Office</v>
      </c>
      <c r="G358" s="34" t="str">
        <f>PROPER(TRIM(raw_orders!G358))</f>
        <v>South</v>
      </c>
      <c r="H358" s="34" t="str">
        <f>PROPER(TRIM(raw_orders!H358))</f>
        <v>Telangana</v>
      </c>
      <c r="I358" s="34" t="str">
        <f>PROPER(TRIM(raw_orders!I358))</f>
        <v>Hyderabad</v>
      </c>
      <c r="J358" s="34" t="str">
        <f>PROPER(TRIM(raw_orders!J358))</f>
        <v>Furniture</v>
      </c>
      <c r="K358" s="34" t="str">
        <f>PROPER(TRIM(raw_orders!K358))</f>
        <v>Chairs</v>
      </c>
      <c r="L358" t="s">
        <v>1792</v>
      </c>
      <c r="M358" s="9" t="str">
        <f>PROPER(TRIM(raw_orders!M358))</f>
        <v>First Class</v>
      </c>
      <c r="N358" s="11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s="9" t="str">
        <f>PROPER(TRIM(raw_orders!T358))</f>
        <v>Pending</v>
      </c>
      <c r="U358" s="9" t="str">
        <f>PROPER(TRIM(raw_orders!U358))</f>
        <v>Returned</v>
      </c>
      <c r="V358" s="11">
        <f t="shared" si="89"/>
        <v>2</v>
      </c>
      <c r="W358" s="11">
        <f t="shared" si="92"/>
        <v>0.2</v>
      </c>
      <c r="X358" s="11">
        <f t="shared" si="93"/>
        <v>2486.8000000000002</v>
      </c>
      <c r="Y358" s="11">
        <f t="shared" si="94"/>
        <v>355.07000000000016</v>
      </c>
      <c r="Z358" s="11">
        <f t="shared" si="95"/>
        <v>0.1427818883705968</v>
      </c>
      <c r="AA358" s="11" t="str">
        <f t="shared" si="96"/>
        <v>June</v>
      </c>
      <c r="AB358" s="11">
        <f t="shared" si="97"/>
        <v>2025</v>
      </c>
      <c r="AC358" s="11" t="str">
        <f t="shared" si="98"/>
        <v>Clean</v>
      </c>
      <c r="AD358" s="33" t="str">
        <f t="shared" si="90"/>
        <v>ORD-2025-103574583545837CUST-9268Rohan MehtaHome OfficeSouthTelanganaHyderabadFurnitureChairsEco Chairs 346First Class5621.70.22486.82131.73355.07PendingReturned2</v>
      </c>
      <c r="AE358" s="56" t="str">
        <f t="shared" si="91"/>
        <v>OK</v>
      </c>
      <c r="AF358" s="33" t="str">
        <f t="shared" si="99"/>
        <v/>
      </c>
      <c r="AG358" s="33" t="str">
        <f t="shared" si="100"/>
        <v/>
      </c>
      <c r="AH358" s="55" t="str">
        <f t="shared" si="101"/>
        <v/>
      </c>
      <c r="AI358" s="53" t="str">
        <f t="shared" si="102"/>
        <v>Match</v>
      </c>
      <c r="AJ358" s="53" t="str">
        <f t="shared" si="103"/>
        <v>Match</v>
      </c>
      <c r="AK358" s="33" t="str">
        <f>PROPER(TRIM(raw_orders!G358))</f>
        <v>South</v>
      </c>
      <c r="AL358" s="33" t="str">
        <f>PROPER(TRIM(raw_orders!M358))</f>
        <v>First Class</v>
      </c>
    </row>
    <row r="359" spans="1:38">
      <c r="A359" t="s">
        <v>1793</v>
      </c>
      <c r="B359" s="10">
        <v>45678</v>
      </c>
      <c r="C359" s="10">
        <v>45686</v>
      </c>
      <c r="D359" t="s">
        <v>1795</v>
      </c>
      <c r="E359" s="34" t="str">
        <f>PROPER(TRIM(raw_orders!E359))</f>
        <v>Mira Das</v>
      </c>
      <c r="F359" s="34" t="str">
        <f>PROPER(TRIM(raw_orders!F359))</f>
        <v>Home Office</v>
      </c>
      <c r="G359" s="34" t="str">
        <f>PROPER(TRIM(raw_orders!G359))</f>
        <v>South</v>
      </c>
      <c r="H359" s="34" t="str">
        <f>PROPER(TRIM(raw_orders!H359))</f>
        <v>Andhra Pradesh</v>
      </c>
      <c r="I359" s="34" t="str">
        <f>PROPER(TRIM(raw_orders!I359))</f>
        <v>Vijayawada</v>
      </c>
      <c r="J359" s="34" t="str">
        <f>PROPER(TRIM(raw_orders!J359))</f>
        <v>Technology</v>
      </c>
      <c r="K359" s="34" t="str">
        <f>PROPER(TRIM(raw_orders!K359))</f>
        <v>Machines</v>
      </c>
      <c r="L359" t="s">
        <v>1796</v>
      </c>
      <c r="M359" s="9" t="str">
        <f>PROPER(TRIM(raw_orders!M359))</f>
        <v>Second Class</v>
      </c>
      <c r="N359" s="11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s="9" t="str">
        <f>PROPER(TRIM(raw_orders!T359))</f>
        <v>Paid</v>
      </c>
      <c r="U359" s="9" t="str">
        <f>PROPER(TRIM(raw_orders!U359))</f>
        <v>Cancelled</v>
      </c>
      <c r="V359" s="11">
        <f t="shared" si="89"/>
        <v>8</v>
      </c>
      <c r="W359" s="11">
        <f t="shared" si="92"/>
        <v>0</v>
      </c>
      <c r="X359" s="11">
        <f t="shared" si="93"/>
        <v>4369.04</v>
      </c>
      <c r="Y359" s="11">
        <f t="shared" si="94"/>
        <v>652.15999999999985</v>
      </c>
      <c r="Z359" s="11">
        <f t="shared" si="95"/>
        <v>0.14926848918755603</v>
      </c>
      <c r="AA359" s="11" t="str">
        <f t="shared" si="96"/>
        <v>January</v>
      </c>
      <c r="AB359" s="11">
        <f t="shared" si="97"/>
        <v>2025</v>
      </c>
      <c r="AC359" s="11" t="str">
        <f t="shared" si="98"/>
        <v>Clean</v>
      </c>
      <c r="AD359" s="33" t="str">
        <f t="shared" si="90"/>
        <v>ORD-2025-103584567845686CUST-1363Mira DasHome OfficeSouthAndhra PradeshVijayawadaTechnologyMachinesMax Machines 770Second Class8546.1304369.043716.88652.16PaidCancelled8</v>
      </c>
      <c r="AE359" s="56" t="str">
        <f t="shared" si="91"/>
        <v>OK</v>
      </c>
      <c r="AF359" s="33" t="str">
        <f t="shared" si="99"/>
        <v/>
      </c>
      <c r="AG359" s="33" t="str">
        <f t="shared" si="100"/>
        <v/>
      </c>
      <c r="AH359" s="55" t="str">
        <f t="shared" si="101"/>
        <v/>
      </c>
      <c r="AI359" s="53" t="str">
        <f t="shared" si="102"/>
        <v>Match</v>
      </c>
      <c r="AJ359" s="53" t="str">
        <f t="shared" si="103"/>
        <v>Match</v>
      </c>
      <c r="AK359" s="33" t="str">
        <f>PROPER(TRIM(raw_orders!G359))</f>
        <v>South</v>
      </c>
      <c r="AL359" s="33" t="str">
        <f>PROPER(TRIM(raw_orders!M359))</f>
        <v>Second Class</v>
      </c>
    </row>
    <row r="360" spans="1:38" ht="41.4">
      <c r="A360" t="s">
        <v>1797</v>
      </c>
      <c r="B360" s="10">
        <v>45878</v>
      </c>
      <c r="C360" s="10">
        <v>45876</v>
      </c>
      <c r="D360" t="s">
        <v>1800</v>
      </c>
      <c r="E360" s="34" t="str">
        <f>PROPER(TRIM(raw_orders!E360))</f>
        <v>Vikram Iyer</v>
      </c>
      <c r="F360" s="34" t="str">
        <f>PROPER(TRIM(raw_orders!F360))</f>
        <v>Home Office</v>
      </c>
      <c r="G360" s="34" t="str">
        <f>PROPER(TRIM(raw_orders!G360))</f>
        <v>West</v>
      </c>
      <c r="H360" s="34" t="str">
        <f>PROPER(TRIM(raw_orders!H360))</f>
        <v>Gujarat</v>
      </c>
      <c r="I360" s="34" t="str">
        <f>PROPER(TRIM(raw_orders!I360))</f>
        <v>Ahmedabad</v>
      </c>
      <c r="J360" s="34" t="str">
        <f>PROPER(TRIM(raw_orders!J360))</f>
        <v>Furniture</v>
      </c>
      <c r="K360" s="34" t="str">
        <f>PROPER(TRIM(raw_orders!K360))</f>
        <v>Bookcases</v>
      </c>
      <c r="L360" t="s">
        <v>1801</v>
      </c>
      <c r="M360" s="9" t="str">
        <f>PROPER(TRIM(raw_orders!M360))</f>
        <v>Second Class</v>
      </c>
      <c r="N360" s="11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s="9" t="str">
        <f>PROPER(TRIM(raw_orders!T360))</f>
        <v>Pending</v>
      </c>
      <c r="U360" s="9" t="str">
        <f>PROPER(TRIM(raw_orders!U360))</f>
        <v>Returned</v>
      </c>
      <c r="V360" s="11">
        <f t="shared" si="89"/>
        <v>-2</v>
      </c>
      <c r="W360" s="11">
        <f t="shared" si="92"/>
        <v>0.05</v>
      </c>
      <c r="X360" s="11">
        <f t="shared" si="93"/>
        <v>5956.12</v>
      </c>
      <c r="Y360" s="11">
        <f t="shared" si="94"/>
        <v>1576.9399999999996</v>
      </c>
      <c r="Z360" s="11">
        <f t="shared" si="95"/>
        <v>0.26475960860425907</v>
      </c>
      <c r="AA360" s="11" t="str">
        <f t="shared" si="96"/>
        <v>August</v>
      </c>
      <c r="AB360" s="11">
        <f t="shared" si="97"/>
        <v>2025</v>
      </c>
      <c r="AC360" s="11" t="str">
        <f t="shared" si="98"/>
        <v>Invalid</v>
      </c>
      <c r="AD360" s="33" t="str">
        <f t="shared" si="90"/>
        <v>ORD-2025-103594587845876CUST-2477Vikram IyerHome OfficeWestGujaratAhmedabadFurnitureBookcasesSmart Bookcases 134Second Class51253.920.055956.124379.181576.94PendingReturned-2</v>
      </c>
      <c r="AE360" s="56" t="str">
        <f t="shared" si="91"/>
        <v>OK</v>
      </c>
      <c r="AF360" s="33" t="str">
        <f t="shared" si="99"/>
        <v/>
      </c>
      <c r="AG360" s="33" t="str">
        <f t="shared" si="100"/>
        <v/>
      </c>
      <c r="AH360" s="55" t="str">
        <f>IF(V360&lt;0,"Invalid Shipping Record","")</f>
        <v>Invalid Shipping Record</v>
      </c>
      <c r="AI360" s="53" t="str">
        <f t="shared" si="102"/>
        <v>Match</v>
      </c>
      <c r="AJ360" s="53" t="str">
        <f t="shared" si="103"/>
        <v>Match</v>
      </c>
      <c r="AK360" s="33" t="str">
        <f>PROPER(TRIM(raw_orders!G360))</f>
        <v>West</v>
      </c>
      <c r="AL360" s="33" t="str">
        <f>PROPER(TRIM(raw_orders!M360))</f>
        <v>Second Class</v>
      </c>
    </row>
    <row r="361" spans="1:38">
      <c r="A361" t="s">
        <v>1802</v>
      </c>
      <c r="B361" s="10">
        <v>45525</v>
      </c>
      <c r="C361" s="10">
        <v>45526</v>
      </c>
      <c r="D361" t="s">
        <v>1804</v>
      </c>
      <c r="E361" s="34" t="str">
        <f>PROPER(TRIM(raw_orders!E361))</f>
        <v>Isha Nair</v>
      </c>
      <c r="F361" s="34" t="str">
        <f>PROPER(TRIM(raw_orders!F361))</f>
        <v>Consumer</v>
      </c>
      <c r="G361" s="34" t="str">
        <f>PROPER(TRIM(raw_orders!G361))</f>
        <v>South</v>
      </c>
      <c r="H361" s="34" t="str">
        <f>PROPER(TRIM(raw_orders!H361))</f>
        <v>Tamil Nadu</v>
      </c>
      <c r="I361" s="34" t="str">
        <f>PROPER(TRIM(raw_orders!I361))</f>
        <v>Chennai</v>
      </c>
      <c r="J361" s="34" t="str">
        <f>PROPER(TRIM(raw_orders!J361))</f>
        <v>Technology</v>
      </c>
      <c r="K361" s="34" t="str">
        <f>PROPER(TRIM(raw_orders!K361))</f>
        <v>Phones</v>
      </c>
      <c r="L361" t="s">
        <v>1805</v>
      </c>
      <c r="M361" s="9" t="str">
        <f>PROPER(TRIM(raw_orders!M361))</f>
        <v>Same Day</v>
      </c>
      <c r="N361" s="1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s="9" t="str">
        <f>PROPER(TRIM(raw_orders!T361))</f>
        <v>Paid</v>
      </c>
      <c r="U361" s="9" t="str">
        <f>PROPER(TRIM(raw_orders!U361))</f>
        <v>Completed</v>
      </c>
      <c r="V361" s="11">
        <f t="shared" si="89"/>
        <v>1</v>
      </c>
      <c r="W361" s="11">
        <f t="shared" si="92"/>
        <v>0.1</v>
      </c>
      <c r="X361" s="11">
        <f t="shared" si="93"/>
        <v>4997.3760000000002</v>
      </c>
      <c r="Y361" s="11">
        <f t="shared" si="94"/>
        <v>2025.9860000000003</v>
      </c>
      <c r="Z361" s="11">
        <f t="shared" si="95"/>
        <v>0.40540995914656014</v>
      </c>
      <c r="AA361" s="11" t="str">
        <f t="shared" si="96"/>
        <v>August</v>
      </c>
      <c r="AB361" s="11">
        <f t="shared" si="97"/>
        <v>2024</v>
      </c>
      <c r="AC361" s="11" t="str">
        <f t="shared" si="98"/>
        <v>Clean</v>
      </c>
      <c r="AD361" s="33" t="str">
        <f t="shared" si="90"/>
        <v>ORD-2024-103604552545526CUST-9571Isha NairConsumerSouthTamil NaduChennaiTechnologyPhonesClassic Phones 586Same Day9616.960.14997.382971.392025.99PaidCompleted1</v>
      </c>
      <c r="AE361" s="56" t="str">
        <f t="shared" si="91"/>
        <v>OK</v>
      </c>
      <c r="AF361" s="33" t="str">
        <f t="shared" si="99"/>
        <v/>
      </c>
      <c r="AG361" s="33" t="str">
        <f t="shared" si="100"/>
        <v/>
      </c>
      <c r="AH361" s="55" t="str">
        <f t="shared" si="101"/>
        <v/>
      </c>
      <c r="AI361" s="53" t="str">
        <f t="shared" si="102"/>
        <v>Match</v>
      </c>
      <c r="AJ361" s="53" t="str">
        <f t="shared" si="103"/>
        <v>Match</v>
      </c>
      <c r="AK361" s="33" t="str">
        <f>PROPER(TRIM(raw_orders!G361))</f>
        <v>South</v>
      </c>
      <c r="AL361" s="33" t="str">
        <f>PROPER(TRIM(raw_orders!M361))</f>
        <v>Same Day</v>
      </c>
    </row>
    <row r="362" spans="1:38">
      <c r="A362" t="s">
        <v>1806</v>
      </c>
      <c r="B362" s="10">
        <v>45460</v>
      </c>
      <c r="C362" s="10">
        <v>45463</v>
      </c>
      <c r="D362" t="s">
        <v>1809</v>
      </c>
      <c r="E362" s="34" t="str">
        <f>PROPER(TRIM(raw_orders!E362))</f>
        <v>Sneha Kapoor</v>
      </c>
      <c r="F362" s="34" t="str">
        <f>PROPER(TRIM(raw_orders!F362))</f>
        <v>Small Business</v>
      </c>
      <c r="G362" s="34" t="str">
        <f>PROPER(TRIM(raw_orders!G362))</f>
        <v>West</v>
      </c>
      <c r="H362" s="34" t="str">
        <f>PROPER(TRIM(raw_orders!H362))</f>
        <v>Gujarat</v>
      </c>
      <c r="I362" s="34" t="str">
        <f>PROPER(TRIM(raw_orders!I362))</f>
        <v>Ahmedabad</v>
      </c>
      <c r="J362" s="34" t="str">
        <f>PROPER(TRIM(raw_orders!J362))</f>
        <v>Furniture</v>
      </c>
      <c r="K362" s="34" t="str">
        <f>PROPER(TRIM(raw_orders!K362))</f>
        <v>Furnishings</v>
      </c>
      <c r="L362" t="s">
        <v>1810</v>
      </c>
      <c r="M362" s="9" t="str">
        <f>PROPER(TRIM(raw_orders!M362))</f>
        <v>Standard Class</v>
      </c>
      <c r="N362" s="11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s="9" t="str">
        <f>PROPER(TRIM(raw_orders!T362))</f>
        <v>Refunded</v>
      </c>
      <c r="U362" s="9" t="str">
        <f>PROPER(TRIM(raw_orders!U362))</f>
        <v>Cancelled</v>
      </c>
      <c r="V362" s="11">
        <f t="shared" si="89"/>
        <v>3</v>
      </c>
      <c r="W362" s="11">
        <f t="shared" si="92"/>
        <v>0.2</v>
      </c>
      <c r="X362" s="11">
        <f t="shared" si="93"/>
        <v>17669.400000000001</v>
      </c>
      <c r="Y362" s="11">
        <f t="shared" si="94"/>
        <v>3950.630000000001</v>
      </c>
      <c r="Z362" s="11">
        <f t="shared" si="95"/>
        <v>0.2235859734908939</v>
      </c>
      <c r="AA362" s="11" t="str">
        <f t="shared" si="96"/>
        <v>June</v>
      </c>
      <c r="AB362" s="11">
        <f t="shared" si="97"/>
        <v>2024</v>
      </c>
      <c r="AC362" s="11" t="str">
        <f t="shared" si="98"/>
        <v>Clean</v>
      </c>
      <c r="AD362" s="33" t="str">
        <f t="shared" si="90"/>
        <v>ORD-2024-103614546045463CUST-3690Sneha KapoorSmall BusinessWestGujaratAhmedabadFurnitureFurnishingsElite Furnishings 634Standard Class73155.250.217669.413718.773950.63RefundedCancelled3</v>
      </c>
      <c r="AE362" s="56" t="str">
        <f t="shared" si="91"/>
        <v>OK</v>
      </c>
      <c r="AF362" s="33" t="str">
        <f t="shared" si="99"/>
        <v/>
      </c>
      <c r="AG362" s="33" t="str">
        <f t="shared" si="100"/>
        <v/>
      </c>
      <c r="AH362" s="55" t="str">
        <f t="shared" si="101"/>
        <v/>
      </c>
      <c r="AI362" s="53" t="str">
        <f t="shared" si="102"/>
        <v>Match</v>
      </c>
      <c r="AJ362" s="53" t="str">
        <f t="shared" si="103"/>
        <v>Match</v>
      </c>
      <c r="AK362" s="33" t="str">
        <f>PROPER(TRIM(raw_orders!G362))</f>
        <v>West</v>
      </c>
      <c r="AL362" s="33" t="str">
        <f>PROPER(TRIM(raw_orders!M362))</f>
        <v>Standard Class</v>
      </c>
    </row>
    <row r="363" spans="1:38">
      <c r="A363" t="s">
        <v>1811</v>
      </c>
      <c r="B363" s="10">
        <v>45661</v>
      </c>
      <c r="C363" s="10">
        <v>45749</v>
      </c>
      <c r="D363" t="s">
        <v>1813</v>
      </c>
      <c r="E363" s="34" t="str">
        <f>PROPER(TRIM(raw_orders!E363))</f>
        <v>Rohan Mehta</v>
      </c>
      <c r="F363" s="34" t="str">
        <f>PROPER(TRIM(raw_orders!F363))</f>
        <v>Corporate</v>
      </c>
      <c r="G363" s="34" t="str">
        <f>PROPER(TRIM(raw_orders!G363))</f>
        <v>East</v>
      </c>
      <c r="H363" s="34" t="str">
        <f>PROPER(TRIM(raw_orders!H363))</f>
        <v>Odisha</v>
      </c>
      <c r="I363" s="34" t="str">
        <f>PROPER(TRIM(raw_orders!I363))</f>
        <v>Bhubaneswar</v>
      </c>
      <c r="J363" s="34" t="str">
        <f>PROPER(TRIM(raw_orders!J363))</f>
        <v>Furniture</v>
      </c>
      <c r="K363" s="34" t="str">
        <f>PROPER(TRIM(raw_orders!K363))</f>
        <v>Chairs</v>
      </c>
      <c r="L363" t="s">
        <v>1814</v>
      </c>
      <c r="M363" s="9" t="str">
        <f>PROPER(TRIM(raw_orders!M363))</f>
        <v>Second Class</v>
      </c>
      <c r="N363" s="11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s="9" t="str">
        <f>PROPER(TRIM(raw_orders!T363))</f>
        <v>Pending</v>
      </c>
      <c r="U363" s="9" t="str">
        <f>PROPER(TRIM(raw_orders!U363))</f>
        <v>Returned</v>
      </c>
      <c r="V363" s="11">
        <f t="shared" si="89"/>
        <v>88</v>
      </c>
      <c r="W363" s="11">
        <f t="shared" si="92"/>
        <v>0.05</v>
      </c>
      <c r="X363" s="11">
        <f t="shared" si="93"/>
        <v>35615.709000000003</v>
      </c>
      <c r="Y363" s="11">
        <f t="shared" si="94"/>
        <v>15225.999000000003</v>
      </c>
      <c r="Z363" s="11">
        <f t="shared" si="95"/>
        <v>0.42750795723314122</v>
      </c>
      <c r="AA363" s="11" t="str">
        <f t="shared" si="96"/>
        <v>January</v>
      </c>
      <c r="AB363" s="11">
        <f t="shared" si="97"/>
        <v>2025</v>
      </c>
      <c r="AC363" s="11" t="str">
        <f t="shared" si="98"/>
        <v>Clean</v>
      </c>
      <c r="AD363" s="33" t="str">
        <f t="shared" si="90"/>
        <v>ORD-2025-103624566145749CUST-2909Rohan MehtaCorporateEastOdishaBhubaneswarFurnitureChairsBasic Chairs 113Second Class94165.580.0535615.7120389.7115226PendingReturned88</v>
      </c>
      <c r="AE363" s="56" t="str">
        <f t="shared" si="91"/>
        <v>OK</v>
      </c>
      <c r="AF363" s="33" t="str">
        <f t="shared" si="99"/>
        <v/>
      </c>
      <c r="AG363" s="33" t="str">
        <f t="shared" si="100"/>
        <v/>
      </c>
      <c r="AH363" s="55" t="str">
        <f t="shared" si="101"/>
        <v/>
      </c>
      <c r="AI363" s="53" t="str">
        <f t="shared" si="102"/>
        <v>Match</v>
      </c>
      <c r="AJ363" s="53" t="str">
        <f t="shared" si="103"/>
        <v>Match</v>
      </c>
      <c r="AK363" s="33" t="str">
        <f>PROPER(TRIM(raw_orders!G363))</f>
        <v>East</v>
      </c>
      <c r="AL363" s="33" t="str">
        <f>PROPER(TRIM(raw_orders!M363))</f>
        <v>Second Class</v>
      </c>
    </row>
    <row r="364" spans="1:38">
      <c r="A364" t="s">
        <v>1815</v>
      </c>
      <c r="B364" s="10">
        <v>45527</v>
      </c>
      <c r="C364" s="10">
        <v>45529</v>
      </c>
      <c r="D364" t="s">
        <v>1818</v>
      </c>
      <c r="E364" s="34" t="str">
        <f>PROPER(TRIM(raw_orders!E364))</f>
        <v>Vikram Iyer</v>
      </c>
      <c r="F364" s="34" t="str">
        <f>PROPER(TRIM(raw_orders!F364))</f>
        <v>Consumer</v>
      </c>
      <c r="G364" s="34" t="str">
        <f>PROPER(TRIM(raw_orders!G364))</f>
        <v>West</v>
      </c>
      <c r="H364" s="34" t="str">
        <f>PROPER(TRIM(raw_orders!H364))</f>
        <v>Goa</v>
      </c>
      <c r="I364" s="34" t="str">
        <f>PROPER(TRIM(raw_orders!I364))</f>
        <v>Panaji</v>
      </c>
      <c r="J364" s="34" t="str">
        <f>PROPER(TRIM(raw_orders!J364))</f>
        <v>Technology</v>
      </c>
      <c r="K364" s="34" t="str">
        <f>PROPER(TRIM(raw_orders!K364))</f>
        <v>Machines</v>
      </c>
      <c r="L364" t="s">
        <v>1819</v>
      </c>
      <c r="M364" s="9" t="str">
        <f>PROPER(TRIM(raw_orders!M364))</f>
        <v>Same Day</v>
      </c>
      <c r="N364" s="11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s="9" t="str">
        <f>PROPER(TRIM(raw_orders!T364))</f>
        <v>Paid</v>
      </c>
      <c r="U364" s="9" t="str">
        <f>PROPER(TRIM(raw_orders!U364))</f>
        <v>Completed</v>
      </c>
      <c r="V364" s="11">
        <f t="shared" si="89"/>
        <v>2</v>
      </c>
      <c r="W364" s="11">
        <f t="shared" si="92"/>
        <v>0.05</v>
      </c>
      <c r="X364" s="11">
        <f t="shared" si="93"/>
        <v>1866.4079999999999</v>
      </c>
      <c r="Y364" s="11">
        <f t="shared" si="94"/>
        <v>289.91799999999989</v>
      </c>
      <c r="Z364" s="11">
        <f t="shared" si="95"/>
        <v>0.15533473924243782</v>
      </c>
      <c r="AA364" s="11" t="str">
        <f t="shared" si="96"/>
        <v>August</v>
      </c>
      <c r="AB364" s="11">
        <f t="shared" si="97"/>
        <v>2024</v>
      </c>
      <c r="AC364" s="11" t="str">
        <f t="shared" si="98"/>
        <v>Clean</v>
      </c>
      <c r="AD364" s="33" t="str">
        <f t="shared" si="90"/>
        <v>ORD-2024-103634552745529CUST-6755Vikram IyerConsumerWestGoaPanajiTechnologyMachinesElite Machines 216Same Day4491.160.051866.411576.49289.92PaidCompleted2</v>
      </c>
      <c r="AE364" s="56" t="str">
        <f t="shared" si="91"/>
        <v>OK</v>
      </c>
      <c r="AF364" s="33" t="str">
        <f t="shared" si="99"/>
        <v/>
      </c>
      <c r="AG364" s="33" t="str">
        <f t="shared" si="100"/>
        <v/>
      </c>
      <c r="AH364" s="55" t="str">
        <f t="shared" si="101"/>
        <v/>
      </c>
      <c r="AI364" s="53" t="str">
        <f t="shared" si="102"/>
        <v>Match</v>
      </c>
      <c r="AJ364" s="53" t="str">
        <f t="shared" si="103"/>
        <v>Match</v>
      </c>
      <c r="AK364" s="33" t="str">
        <f>PROPER(TRIM(raw_orders!G364))</f>
        <v>West</v>
      </c>
      <c r="AL364" s="33" t="str">
        <f>PROPER(TRIM(raw_orders!M364))</f>
        <v>Same Day</v>
      </c>
    </row>
    <row r="365" spans="1:38">
      <c r="A365" t="s">
        <v>1820</v>
      </c>
      <c r="B365" s="10">
        <v>45845</v>
      </c>
      <c r="C365" s="10">
        <v>45850</v>
      </c>
      <c r="D365" t="s">
        <v>1823</v>
      </c>
      <c r="E365" s="34" t="str">
        <f>PROPER(TRIM(raw_orders!E365))</f>
        <v>Diya Patel</v>
      </c>
      <c r="F365" s="34" t="str">
        <f>PROPER(TRIM(raw_orders!F365))</f>
        <v>Corporate</v>
      </c>
      <c r="G365" s="34" t="str">
        <f>PROPER(TRIM(raw_orders!G365))</f>
        <v>East</v>
      </c>
      <c r="H365" s="34" t="str">
        <f>PROPER(TRIM(raw_orders!H365))</f>
        <v>West Bengal</v>
      </c>
      <c r="I365" s="34" t="str">
        <f>PROPER(TRIM(raw_orders!I365))</f>
        <v>Kolkata</v>
      </c>
      <c r="J365" s="34" t="str">
        <f>PROPER(TRIM(raw_orders!J365))</f>
        <v>Furniture</v>
      </c>
      <c r="K365" s="34" t="str">
        <f>PROPER(TRIM(raw_orders!K365))</f>
        <v>Tables</v>
      </c>
      <c r="L365" t="s">
        <v>1824</v>
      </c>
      <c r="M365" s="9" t="str">
        <f>PROPER(TRIM(raw_orders!M365))</f>
        <v>Second Class</v>
      </c>
      <c r="N365" s="11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s="9" t="str">
        <f>PROPER(TRIM(raw_orders!T365))</f>
        <v>Paid</v>
      </c>
      <c r="U365" s="9" t="str">
        <f>PROPER(TRIM(raw_orders!U365))</f>
        <v>Completed</v>
      </c>
      <c r="V365" s="11">
        <f t="shared" si="89"/>
        <v>5</v>
      </c>
      <c r="W365" s="11">
        <f t="shared" si="92"/>
        <v>0.25</v>
      </c>
      <c r="X365" s="11">
        <f t="shared" si="93"/>
        <v>6867.6374999999989</v>
      </c>
      <c r="Y365" s="11">
        <f t="shared" si="94"/>
        <v>1662.2774999999992</v>
      </c>
      <c r="Z365" s="11">
        <f t="shared" si="95"/>
        <v>0.24204502640100028</v>
      </c>
      <c r="AA365" s="11" t="str">
        <f t="shared" si="96"/>
        <v>July</v>
      </c>
      <c r="AB365" s="11">
        <f t="shared" si="97"/>
        <v>2025</v>
      </c>
      <c r="AC365" s="11" t="str">
        <f t="shared" si="98"/>
        <v>Clean</v>
      </c>
      <c r="AD365" s="33" t="str">
        <f t="shared" si="90"/>
        <v>ORD-2025-103644584545850CUST-1832Diya PatelCorporateEastWest BengalKolkataFurnitureTablesSmart Tables 943Second Class51831.370.256867.645205.361662.28PaidCompleted5</v>
      </c>
      <c r="AE365" s="56" t="str">
        <f t="shared" si="91"/>
        <v>OK</v>
      </c>
      <c r="AF365" s="33" t="str">
        <f t="shared" si="99"/>
        <v/>
      </c>
      <c r="AG365" s="33" t="str">
        <f t="shared" si="100"/>
        <v/>
      </c>
      <c r="AH365" s="55" t="str">
        <f t="shared" si="101"/>
        <v/>
      </c>
      <c r="AI365" s="53" t="str">
        <f t="shared" si="102"/>
        <v>Match</v>
      </c>
      <c r="AJ365" s="53" t="str">
        <f t="shared" si="103"/>
        <v>Match</v>
      </c>
      <c r="AK365" s="33" t="str">
        <f>PROPER(TRIM(raw_orders!G365))</f>
        <v>East</v>
      </c>
      <c r="AL365" s="33" t="str">
        <f>PROPER(TRIM(raw_orders!M365))</f>
        <v>Second Class</v>
      </c>
    </row>
    <row r="366" spans="1:38">
      <c r="A366" t="s">
        <v>1825</v>
      </c>
      <c r="B366" s="10">
        <v>45737</v>
      </c>
      <c r="C366" s="10">
        <v>45740</v>
      </c>
      <c r="D366" t="s">
        <v>1828</v>
      </c>
      <c r="E366" s="34" t="str">
        <f>PROPER(TRIM(raw_orders!E366))</f>
        <v>Aarav Sharma</v>
      </c>
      <c r="F366" s="34" t="str">
        <f>PROPER(TRIM(raw_orders!F366))</f>
        <v>Small Business</v>
      </c>
      <c r="G366" s="34" t="str">
        <f>PROPER(TRIM(raw_orders!G366))</f>
        <v>South</v>
      </c>
      <c r="H366" s="34" t="str">
        <f>PROPER(TRIM(raw_orders!H366))</f>
        <v>Andhra Pradesh</v>
      </c>
      <c r="I366" s="34" t="str">
        <f>PROPER(TRIM(raw_orders!I366))</f>
        <v>Vijayawada</v>
      </c>
      <c r="J366" s="34" t="str">
        <f>PROPER(TRIM(raw_orders!J366))</f>
        <v>Furniture</v>
      </c>
      <c r="K366" s="34" t="str">
        <f>PROPER(TRIM(raw_orders!K366))</f>
        <v>Chairs</v>
      </c>
      <c r="L366" t="s">
        <v>1829</v>
      </c>
      <c r="M366" s="9" t="str">
        <f>PROPER(TRIM(raw_orders!M366))</f>
        <v>Second Class</v>
      </c>
      <c r="N366" s="11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s="9" t="str">
        <f>PROPER(TRIM(raw_orders!T366))</f>
        <v>Paid</v>
      </c>
      <c r="U366" s="9" t="str">
        <f>PROPER(TRIM(raw_orders!U366))</f>
        <v>Completed</v>
      </c>
      <c r="V366" s="11">
        <f t="shared" si="89"/>
        <v>3</v>
      </c>
      <c r="W366" s="11">
        <f t="shared" si="92"/>
        <v>0</v>
      </c>
      <c r="X366" s="11">
        <f t="shared" si="93"/>
        <v>6195.75</v>
      </c>
      <c r="Y366" s="11">
        <f t="shared" si="94"/>
        <v>2228.73</v>
      </c>
      <c r="Z366" s="11">
        <f t="shared" si="95"/>
        <v>0.35971916232901585</v>
      </c>
      <c r="AA366" s="11" t="str">
        <f t="shared" si="96"/>
        <v>March</v>
      </c>
      <c r="AB366" s="11">
        <f t="shared" si="97"/>
        <v>2025</v>
      </c>
      <c r="AC366" s="11" t="str">
        <f t="shared" si="98"/>
        <v>Clean</v>
      </c>
      <c r="AD366" s="33" t="str">
        <f t="shared" si="90"/>
        <v>ORD-2025-103654573745740CUST-4452Aarav SharmaSmall BusinessSouthAndhra PradeshVijayawadaFurnitureChairsPrime Chairs 101Second Class51239.1506195.753967.022228.73PaidCompleted3</v>
      </c>
      <c r="AE366" s="56" t="str">
        <f t="shared" si="91"/>
        <v>OK</v>
      </c>
      <c r="AF366" s="33" t="str">
        <f t="shared" si="99"/>
        <v/>
      </c>
      <c r="AG366" s="33" t="str">
        <f t="shared" si="100"/>
        <v/>
      </c>
      <c r="AH366" s="55" t="str">
        <f t="shared" si="101"/>
        <v/>
      </c>
      <c r="AI366" s="53" t="str">
        <f t="shared" si="102"/>
        <v>Match</v>
      </c>
      <c r="AJ366" s="53" t="str">
        <f t="shared" si="103"/>
        <v>Match</v>
      </c>
      <c r="AK366" s="33" t="str">
        <f>PROPER(TRIM(raw_orders!G366))</f>
        <v>South</v>
      </c>
      <c r="AL366" s="33" t="str">
        <f>PROPER(TRIM(raw_orders!M366))</f>
        <v>Second Class</v>
      </c>
    </row>
    <row r="367" spans="1:38">
      <c r="A367" t="s">
        <v>1830</v>
      </c>
      <c r="B367" s="10">
        <v>45458</v>
      </c>
      <c r="C367" s="10">
        <v>45464</v>
      </c>
      <c r="D367" t="s">
        <v>1833</v>
      </c>
      <c r="E367" s="34" t="str">
        <f>PROPER(TRIM(raw_orders!E367))</f>
        <v>Aditi Sen</v>
      </c>
      <c r="F367" s="34" t="str">
        <f>PROPER(TRIM(raw_orders!F367))</f>
        <v>Corporate</v>
      </c>
      <c r="G367" s="34" t="str">
        <f>PROPER(TRIM(raw_orders!G367))</f>
        <v>West</v>
      </c>
      <c r="H367" s="34" t="str">
        <f>PROPER(TRIM(raw_orders!H367))</f>
        <v>Goa</v>
      </c>
      <c r="I367" s="34" t="str">
        <f>PROPER(TRIM(raw_orders!I367))</f>
        <v>Panaji</v>
      </c>
      <c r="J367" s="34" t="str">
        <f>PROPER(TRIM(raw_orders!J367))</f>
        <v>Technology</v>
      </c>
      <c r="K367" s="34" t="str">
        <f>PROPER(TRIM(raw_orders!K367))</f>
        <v>Accessories</v>
      </c>
      <c r="L367" t="s">
        <v>1834</v>
      </c>
      <c r="M367" s="9" t="str">
        <f>PROPER(TRIM(raw_orders!M367))</f>
        <v>First Class</v>
      </c>
      <c r="N367" s="11">
        <v>8</v>
      </c>
      <c r="O367">
        <v>1706.4</v>
      </c>
      <c r="Q367">
        <v>12968.64</v>
      </c>
      <c r="R367">
        <v>10119.61</v>
      </c>
      <c r="S367">
        <v>2849.03</v>
      </c>
      <c r="T367" s="9" t="str">
        <f>PROPER(TRIM(raw_orders!T367))</f>
        <v>Paid</v>
      </c>
      <c r="U367" s="9" t="str">
        <f>PROPER(TRIM(raw_orders!U367))</f>
        <v>Completed</v>
      </c>
      <c r="V367" s="11">
        <f t="shared" si="89"/>
        <v>6</v>
      </c>
      <c r="W367" s="11">
        <f t="shared" si="92"/>
        <v>0</v>
      </c>
      <c r="X367" s="11">
        <f t="shared" si="93"/>
        <v>13651.2</v>
      </c>
      <c r="Y367" s="11">
        <f t="shared" si="94"/>
        <v>3531.59</v>
      </c>
      <c r="Z367" s="11">
        <f t="shared" si="95"/>
        <v>0.2587017991092358</v>
      </c>
      <c r="AA367" s="11" t="str">
        <f t="shared" si="96"/>
        <v>June</v>
      </c>
      <c r="AB367" s="11">
        <f t="shared" si="97"/>
        <v>2024</v>
      </c>
      <c r="AC367" s="11" t="str">
        <f t="shared" si="98"/>
        <v>Warning</v>
      </c>
      <c r="AD367" s="33" t="str">
        <f t="shared" si="90"/>
        <v>ORD-2024-103664545845464CUST-2203Aditi SenCorporateWestGoaPanajiTechnologyAccessoriesBasic Accessories 774First Class81706.412968.6410119.612849.03PaidCompleted6</v>
      </c>
      <c r="AE367" s="56" t="str">
        <f t="shared" si="91"/>
        <v>OK</v>
      </c>
      <c r="AF367" s="33" t="str">
        <f t="shared" si="99"/>
        <v/>
      </c>
      <c r="AG367" s="33" t="str">
        <f t="shared" si="100"/>
        <v/>
      </c>
      <c r="AH367" s="55" t="str">
        <f t="shared" si="101"/>
        <v/>
      </c>
      <c r="AI367" s="53" t="str">
        <f t="shared" si="102"/>
        <v>Mismatch</v>
      </c>
      <c r="AJ367" s="53" t="str">
        <f t="shared" si="103"/>
        <v>Mismatch</v>
      </c>
      <c r="AK367" s="33" t="str">
        <f>PROPER(TRIM(raw_orders!G367))</f>
        <v>West</v>
      </c>
      <c r="AL367" s="33" t="str">
        <f>PROPER(TRIM(raw_orders!M367))</f>
        <v>First Class</v>
      </c>
    </row>
    <row r="368" spans="1:38">
      <c r="A368" t="s">
        <v>1835</v>
      </c>
      <c r="B368" s="10">
        <v>45673</v>
      </c>
      <c r="C368" s="10">
        <v>45679</v>
      </c>
      <c r="D368" t="s">
        <v>1838</v>
      </c>
      <c r="E368" s="34" t="str">
        <f>PROPER(TRIM(raw_orders!E368))</f>
        <v>Sneha Kapoor</v>
      </c>
      <c r="F368" s="34" t="str">
        <f>PROPER(TRIM(raw_orders!F368))</f>
        <v>Corporate</v>
      </c>
      <c r="G368" s="34" t="str">
        <f>PROPER(TRIM(raw_orders!G368))</f>
        <v>North</v>
      </c>
      <c r="H368" s="34" t="str">
        <f>PROPER(TRIM(raw_orders!H368))</f>
        <v>Rajasthan</v>
      </c>
      <c r="I368" s="34" t="str">
        <f>PROPER(TRIM(raw_orders!I368))</f>
        <v>Jaipur</v>
      </c>
      <c r="J368" s="34" t="str">
        <f>PROPER(TRIM(raw_orders!J368))</f>
        <v>Furniture</v>
      </c>
      <c r="K368" s="34" t="str">
        <f>PROPER(TRIM(raw_orders!K368))</f>
        <v>Tables</v>
      </c>
      <c r="L368" t="s">
        <v>1839</v>
      </c>
      <c r="M368" s="9" t="str">
        <f>PROPER(TRIM(raw_orders!M368))</f>
        <v>Same Day</v>
      </c>
      <c r="N368" s="11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s="9" t="str">
        <f>PROPER(TRIM(raw_orders!T368))</f>
        <v>Paid</v>
      </c>
      <c r="U368" s="9" t="str">
        <f>PROPER(TRIM(raw_orders!U368))</f>
        <v>Completed</v>
      </c>
      <c r="V368" s="11">
        <f t="shared" si="89"/>
        <v>6</v>
      </c>
      <c r="W368" s="11">
        <f t="shared" si="92"/>
        <v>0</v>
      </c>
      <c r="X368" s="11">
        <f t="shared" si="93"/>
        <v>8836.56</v>
      </c>
      <c r="Y368" s="11">
        <f t="shared" si="94"/>
        <v>2968.8099999999995</v>
      </c>
      <c r="Z368" s="11">
        <f t="shared" si="95"/>
        <v>0.33596897435201023</v>
      </c>
      <c r="AA368" s="11" t="str">
        <f t="shared" si="96"/>
        <v>January</v>
      </c>
      <c r="AB368" s="11">
        <f t="shared" si="97"/>
        <v>2025</v>
      </c>
      <c r="AC368" s="11" t="str">
        <f t="shared" si="98"/>
        <v>Clean</v>
      </c>
      <c r="AD368" s="33" t="str">
        <f t="shared" si="90"/>
        <v>ORD-2025-103674567345679CUST-5397Sneha KapoorCorporateNorthRajasthanJaipurFurnitureTablesMax Tables 478Same Day24418.2808836.565867.752968.81PaidCompleted6</v>
      </c>
      <c r="AE368" s="56" t="str">
        <f t="shared" si="91"/>
        <v>OK</v>
      </c>
      <c r="AF368" s="33" t="str">
        <f t="shared" si="99"/>
        <v/>
      </c>
      <c r="AG368" s="33" t="str">
        <f t="shared" si="100"/>
        <v/>
      </c>
      <c r="AH368" s="55" t="str">
        <f t="shared" si="101"/>
        <v/>
      </c>
      <c r="AI368" s="53" t="str">
        <f t="shared" si="102"/>
        <v>Match</v>
      </c>
      <c r="AJ368" s="53" t="str">
        <f t="shared" si="103"/>
        <v>Match</v>
      </c>
      <c r="AK368" s="33" t="str">
        <f>PROPER(TRIM(raw_orders!G368))</f>
        <v>North</v>
      </c>
      <c r="AL368" s="33" t="str">
        <f>PROPER(TRIM(raw_orders!M368))</f>
        <v>Same Day</v>
      </c>
    </row>
    <row r="369" spans="1:38">
      <c r="A369" t="s">
        <v>1840</v>
      </c>
      <c r="B369" s="10">
        <v>45366</v>
      </c>
      <c r="C369" s="10">
        <v>45367</v>
      </c>
      <c r="D369" t="s">
        <v>1842</v>
      </c>
      <c r="E369" s="34" t="str">
        <f>PROPER(TRIM(raw_orders!E369))</f>
        <v>Rohan Mehta</v>
      </c>
      <c r="F369" s="34" t="str">
        <f>PROPER(TRIM(raw_orders!F369))</f>
        <v>Consumer</v>
      </c>
      <c r="G369" s="34" t="str">
        <f>PROPER(TRIM(raw_orders!G369))</f>
        <v>North</v>
      </c>
      <c r="H369" s="34" t="str">
        <f>PROPER(TRIM(raw_orders!H369))</f>
        <v>Delhi</v>
      </c>
      <c r="I369" s="34" t="str">
        <f>PROPER(TRIM(raw_orders!I369))</f>
        <v>New Delhi</v>
      </c>
      <c r="J369" s="34" t="str">
        <f>PROPER(TRIM(raw_orders!J369))</f>
        <v>Office Supplies</v>
      </c>
      <c r="K369" s="34" t="str">
        <f>PROPER(TRIM(raw_orders!K369))</f>
        <v>Art</v>
      </c>
      <c r="L369" t="s">
        <v>1843</v>
      </c>
      <c r="M369" s="9" t="str">
        <f>PROPER(TRIM(raw_orders!M369))</f>
        <v>Standard Class</v>
      </c>
      <c r="N369" s="11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s="9" t="str">
        <f>PROPER(TRIM(raw_orders!T369))</f>
        <v>Failed</v>
      </c>
      <c r="U369" s="9" t="str">
        <f>PROPER(TRIM(raw_orders!U369))</f>
        <v>Cancelled</v>
      </c>
      <c r="V369" s="11">
        <f t="shared" si="89"/>
        <v>1</v>
      </c>
      <c r="W369" s="11">
        <f t="shared" si="92"/>
        <v>0.15</v>
      </c>
      <c r="X369" s="11">
        <f t="shared" si="93"/>
        <v>19456.958999999999</v>
      </c>
      <c r="Y369" s="11">
        <f t="shared" si="94"/>
        <v>4936.8989999999994</v>
      </c>
      <c r="Z369" s="11">
        <f t="shared" si="95"/>
        <v>0.25373435797443988</v>
      </c>
      <c r="AA369" s="11" t="str">
        <f t="shared" si="96"/>
        <v>March</v>
      </c>
      <c r="AB369" s="11">
        <f t="shared" si="97"/>
        <v>2024</v>
      </c>
      <c r="AC369" s="11" t="str">
        <f t="shared" si="98"/>
        <v>Clean</v>
      </c>
      <c r="AD369" s="33" t="str">
        <f t="shared" si="90"/>
        <v>ORD-2024-103684536645367CUST-4696Rohan MehtaConsumerNorthDelhiNew DelhiOffice SuppliesArtEco Art 646Standard Class63815.090.1519456.9614520.064936.9FailedCancelled1</v>
      </c>
      <c r="AE369" s="56" t="str">
        <f t="shared" si="91"/>
        <v>OK</v>
      </c>
      <c r="AF369" s="33" t="str">
        <f t="shared" si="99"/>
        <v/>
      </c>
      <c r="AG369" s="33" t="str">
        <f t="shared" si="100"/>
        <v/>
      </c>
      <c r="AH369" s="55" t="str">
        <f t="shared" si="101"/>
        <v/>
      </c>
      <c r="AI369" s="53" t="str">
        <f t="shared" si="102"/>
        <v>Match</v>
      </c>
      <c r="AJ369" s="53" t="str">
        <f t="shared" si="103"/>
        <v>Match</v>
      </c>
      <c r="AK369" s="33" t="str">
        <f>PROPER(TRIM(raw_orders!G369))</f>
        <v>North</v>
      </c>
      <c r="AL369" s="33" t="str">
        <f>PROPER(TRIM(raw_orders!M369))</f>
        <v>Standard Class</v>
      </c>
    </row>
    <row r="370" spans="1:38">
      <c r="A370" t="s">
        <v>1844</v>
      </c>
      <c r="B370" s="10">
        <v>45815</v>
      </c>
      <c r="C370" s="10">
        <v>45815</v>
      </c>
      <c r="D370" t="s">
        <v>1845</v>
      </c>
      <c r="E370" s="34" t="str">
        <f>PROPER(TRIM(raw_orders!E370))</f>
        <v>Aarav Sharma</v>
      </c>
      <c r="F370" s="34" t="str">
        <f>PROPER(TRIM(raw_orders!F370))</f>
        <v>Home Office</v>
      </c>
      <c r="G370" s="34" t="str">
        <f>PROPER(TRIM(raw_orders!G370))</f>
        <v>North</v>
      </c>
      <c r="H370" s="34" t="str">
        <f>PROPER(TRIM(raw_orders!H370))</f>
        <v>Rajasthan</v>
      </c>
      <c r="I370" s="34" t="str">
        <f>PROPER(TRIM(raw_orders!I370))</f>
        <v>Jaipur</v>
      </c>
      <c r="J370" s="34" t="str">
        <f>PROPER(TRIM(raw_orders!J370))</f>
        <v>Technology</v>
      </c>
      <c r="K370" s="34" t="str">
        <f>PROPER(TRIM(raw_orders!K370))</f>
        <v>Accessories</v>
      </c>
      <c r="L370" t="s">
        <v>1846</v>
      </c>
      <c r="M370" s="9" t="str">
        <f>PROPER(TRIM(raw_orders!M370))</f>
        <v>Same Day</v>
      </c>
      <c r="N370" s="11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s="9" t="str">
        <f>PROPER(TRIM(raw_orders!T370))</f>
        <v>Refunded</v>
      </c>
      <c r="U370" s="9" t="str">
        <f>PROPER(TRIM(raw_orders!U370))</f>
        <v>Returned</v>
      </c>
      <c r="V370" s="11">
        <f t="shared" si="89"/>
        <v>0</v>
      </c>
      <c r="W370" s="11">
        <f t="shared" si="92"/>
        <v>0.05</v>
      </c>
      <c r="X370" s="11">
        <f t="shared" si="93"/>
        <v>2079.2745</v>
      </c>
      <c r="Y370" s="11">
        <f t="shared" si="94"/>
        <v>567.10449999999992</v>
      </c>
      <c r="Z370" s="11">
        <f t="shared" si="95"/>
        <v>0.27274152595051782</v>
      </c>
      <c r="AA370" s="11" t="str">
        <f t="shared" si="96"/>
        <v>June</v>
      </c>
      <c r="AB370" s="11">
        <f t="shared" si="97"/>
        <v>2025</v>
      </c>
      <c r="AC370" s="11" t="str">
        <f t="shared" si="98"/>
        <v>Clean</v>
      </c>
      <c r="AD370" s="33" t="str">
        <f t="shared" si="90"/>
        <v>ORD-2025-103694581545815CUST-8246Aarav SharmaHome OfficeNorthRajasthanJaipurTechnologyAccessoriesPrime Accessories 962Same Day9243.190.052079.271512.17567.1RefundedReturned0</v>
      </c>
      <c r="AE370" s="56" t="str">
        <f t="shared" si="91"/>
        <v>OK</v>
      </c>
      <c r="AF370" s="33" t="str">
        <f t="shared" si="99"/>
        <v/>
      </c>
      <c r="AG370" s="33" t="str">
        <f t="shared" si="100"/>
        <v/>
      </c>
      <c r="AH370" s="55" t="str">
        <f>IF(V370&lt;0,"Invalid Shipping Record","")</f>
        <v/>
      </c>
      <c r="AI370" s="53" t="str">
        <f t="shared" si="102"/>
        <v>Match</v>
      </c>
      <c r="AJ370" s="53" t="str">
        <f t="shared" si="103"/>
        <v>Match</v>
      </c>
      <c r="AK370" s="33" t="str">
        <f>PROPER(TRIM(raw_orders!G370))</f>
        <v>North</v>
      </c>
      <c r="AL370" s="33" t="str">
        <f>PROPER(TRIM(raw_orders!M370))</f>
        <v>Same Day</v>
      </c>
    </row>
    <row r="371" spans="1:38">
      <c r="A371" t="s">
        <v>1847</v>
      </c>
      <c r="B371" s="10">
        <v>45680</v>
      </c>
      <c r="C371" s="10">
        <v>45687</v>
      </c>
      <c r="D371" t="s">
        <v>1848</v>
      </c>
      <c r="E371" s="34" t="str">
        <f>PROPER(TRIM(raw_orders!E371))</f>
        <v>Priya Menon</v>
      </c>
      <c r="F371" s="34" t="str">
        <f>PROPER(TRIM(raw_orders!F371))</f>
        <v>Consumer</v>
      </c>
      <c r="G371" s="34" t="str">
        <f>PROPER(TRIM(raw_orders!G371))</f>
        <v>North</v>
      </c>
      <c r="H371" s="34" t="str">
        <f>PROPER(TRIM(raw_orders!H371))</f>
        <v>Delhi</v>
      </c>
      <c r="I371" s="34" t="str">
        <f>PROPER(TRIM(raw_orders!I371))</f>
        <v>New Delhi</v>
      </c>
      <c r="J371" s="34" t="str">
        <f>PROPER(TRIM(raw_orders!J371))</f>
        <v>Office Supplies</v>
      </c>
      <c r="K371" s="34" t="str">
        <f>PROPER(TRIM(raw_orders!K371))</f>
        <v>Labels</v>
      </c>
      <c r="L371" t="s">
        <v>1849</v>
      </c>
      <c r="M371" s="9" t="str">
        <f>PROPER(TRIM(raw_orders!M371))</f>
        <v>Standard Class</v>
      </c>
      <c r="N371" s="1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s="9" t="str">
        <f>PROPER(TRIM(raw_orders!T371))</f>
        <v>Paid</v>
      </c>
      <c r="U371" s="9" t="str">
        <f>PROPER(TRIM(raw_orders!U371))</f>
        <v>Completed</v>
      </c>
      <c r="V371" s="11">
        <f t="shared" si="89"/>
        <v>7</v>
      </c>
      <c r="W371" s="11">
        <f t="shared" si="92"/>
        <v>0.15</v>
      </c>
      <c r="X371" s="11">
        <f t="shared" si="93"/>
        <v>8945.6804999999986</v>
      </c>
      <c r="Y371" s="11">
        <f t="shared" si="94"/>
        <v>2205.3304999999982</v>
      </c>
      <c r="Z371" s="11">
        <f t="shared" si="95"/>
        <v>0.24652462157574245</v>
      </c>
      <c r="AA371" s="11" t="str">
        <f t="shared" si="96"/>
        <v>January</v>
      </c>
      <c r="AB371" s="11">
        <f t="shared" si="97"/>
        <v>2025</v>
      </c>
      <c r="AC371" s="11" t="str">
        <f t="shared" si="98"/>
        <v>Clean</v>
      </c>
      <c r="AD371" s="33" t="str">
        <f t="shared" si="90"/>
        <v>ORD-2025-103704568045687CUST-5672Priya MenonConsumerNorthDelhiNew DelhiOffice SuppliesLabelsEco Labels 646Standard Class91169.370.158945.686740.352205.33PaidCompleted7</v>
      </c>
      <c r="AE371" s="56" t="str">
        <f t="shared" si="91"/>
        <v>OK</v>
      </c>
      <c r="AF371" s="33" t="str">
        <f t="shared" si="99"/>
        <v/>
      </c>
      <c r="AG371" s="33" t="str">
        <f t="shared" si="100"/>
        <v/>
      </c>
      <c r="AH371" s="55" t="str">
        <f t="shared" si="101"/>
        <v/>
      </c>
      <c r="AI371" s="53" t="str">
        <f t="shared" si="102"/>
        <v>Match</v>
      </c>
      <c r="AJ371" s="53" t="str">
        <f t="shared" si="103"/>
        <v>Match</v>
      </c>
      <c r="AK371" s="33" t="str">
        <f>PROPER(TRIM(raw_orders!G371))</f>
        <v>North</v>
      </c>
      <c r="AL371" s="33" t="str">
        <f>PROPER(TRIM(raw_orders!M371))</f>
        <v>Standard Class</v>
      </c>
    </row>
    <row r="372" spans="1:38">
      <c r="A372" t="s">
        <v>1850</v>
      </c>
      <c r="B372" s="10">
        <v>45519</v>
      </c>
      <c r="C372" s="10">
        <v>45525</v>
      </c>
      <c r="D372" t="s">
        <v>1852</v>
      </c>
      <c r="E372" s="34" t="str">
        <f>PROPER(TRIM(raw_orders!E372))</f>
        <v>Ananya Rao</v>
      </c>
      <c r="F372" s="34" t="str">
        <f>PROPER(TRIM(raw_orders!F372))</f>
        <v>Small Business</v>
      </c>
      <c r="G372" s="34" t="str">
        <f>PROPER(TRIM(raw_orders!G372))</f>
        <v>West</v>
      </c>
      <c r="H372" s="34" t="str">
        <f>PROPER(TRIM(raw_orders!H372))</f>
        <v>Rajasthan</v>
      </c>
      <c r="I372" s="34" t="str">
        <f>PROPER(TRIM(raw_orders!I372))</f>
        <v>Udaipur</v>
      </c>
      <c r="J372" s="34" t="str">
        <f>PROPER(TRIM(raw_orders!J372))</f>
        <v>Technology</v>
      </c>
      <c r="K372" s="34" t="str">
        <f>PROPER(TRIM(raw_orders!K372))</f>
        <v>Copiers</v>
      </c>
      <c r="L372" t="s">
        <v>1853</v>
      </c>
      <c r="M372" s="9" t="str">
        <f>PROPER(TRIM(raw_orders!M372))</f>
        <v>First Class</v>
      </c>
      <c r="N372" s="11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s="9" t="str">
        <f>PROPER(TRIM(raw_orders!T372))</f>
        <v>Paid</v>
      </c>
      <c r="U372" s="9" t="str">
        <f>PROPER(TRIM(raw_orders!U372))</f>
        <v>Completed</v>
      </c>
      <c r="V372" s="11">
        <f t="shared" si="89"/>
        <v>6</v>
      </c>
      <c r="W372" s="11">
        <f t="shared" si="92"/>
        <v>0.2</v>
      </c>
      <c r="X372" s="11">
        <f t="shared" si="93"/>
        <v>13069.336000000001</v>
      </c>
      <c r="Y372" s="11">
        <f t="shared" si="94"/>
        <v>4300.746000000001</v>
      </c>
      <c r="Z372" s="11">
        <f t="shared" si="95"/>
        <v>0.32907149988339124</v>
      </c>
      <c r="AA372" s="11" t="str">
        <f t="shared" si="96"/>
        <v>August</v>
      </c>
      <c r="AB372" s="11">
        <f t="shared" si="97"/>
        <v>2024</v>
      </c>
      <c r="AC372" s="11" t="str">
        <f t="shared" si="98"/>
        <v>Clean</v>
      </c>
      <c r="AD372" s="33" t="str">
        <f t="shared" si="90"/>
        <v>ORD-2024-103714551945525CUST-8521Ananya RaoSmall BusinessWestRajasthanUdaipurTechnologyCopiersClassic Copiers 505First Class72333.810.213069.348768.594300.75PaidCompleted6</v>
      </c>
      <c r="AE372" s="56" t="str">
        <f t="shared" si="91"/>
        <v>OK</v>
      </c>
      <c r="AF372" s="33" t="str">
        <f t="shared" si="99"/>
        <v/>
      </c>
      <c r="AG372" s="33" t="str">
        <f t="shared" si="100"/>
        <v/>
      </c>
      <c r="AH372" s="55" t="str">
        <f t="shared" si="101"/>
        <v/>
      </c>
      <c r="AI372" s="53" t="str">
        <f t="shared" si="102"/>
        <v>Match</v>
      </c>
      <c r="AJ372" s="53" t="str">
        <f t="shared" si="103"/>
        <v>Match</v>
      </c>
      <c r="AK372" s="33" t="str">
        <f>PROPER(TRIM(raw_orders!G372))</f>
        <v>West</v>
      </c>
      <c r="AL372" s="33" t="str">
        <f>PROPER(TRIM(raw_orders!M372))</f>
        <v>First Class</v>
      </c>
    </row>
    <row r="373" spans="1:38">
      <c r="A373" t="s">
        <v>1854</v>
      </c>
      <c r="B373" s="10">
        <v>45313</v>
      </c>
      <c r="C373" s="10">
        <v>45315</v>
      </c>
      <c r="D373" t="s">
        <v>1856</v>
      </c>
      <c r="E373" s="34" t="str">
        <f>PROPER(TRIM(raw_orders!E373))</f>
        <v>Diya Patel</v>
      </c>
      <c r="F373" s="34" t="str">
        <f>PROPER(TRIM(raw_orders!F373))</f>
        <v>Home Office</v>
      </c>
      <c r="G373" s="34" t="str">
        <f>PROPER(TRIM(raw_orders!G373))</f>
        <v>West</v>
      </c>
      <c r="H373" s="34" t="str">
        <f>PROPER(TRIM(raw_orders!H373))</f>
        <v>Maharashtra</v>
      </c>
      <c r="I373" s="34" t="str">
        <f>PROPER(TRIM(raw_orders!I373))</f>
        <v>Mumbai</v>
      </c>
      <c r="J373" s="34" t="str">
        <f>PROPER(TRIM(raw_orders!J373))</f>
        <v>Office Supplies</v>
      </c>
      <c r="K373" s="34" t="str">
        <f>PROPER(TRIM(raw_orders!K373))</f>
        <v>Art</v>
      </c>
      <c r="L373" t="s">
        <v>1857</v>
      </c>
      <c r="M373" s="9" t="str">
        <f>PROPER(TRIM(raw_orders!M373))</f>
        <v>Standard Class</v>
      </c>
      <c r="N373" s="11">
        <v>6</v>
      </c>
      <c r="O373">
        <v>1026.06</v>
      </c>
      <c r="Q373">
        <v>4617.2700000000004</v>
      </c>
      <c r="R373">
        <v>2981.94</v>
      </c>
      <c r="S373">
        <v>1635.33</v>
      </c>
      <c r="T373" s="9" t="str">
        <f>PROPER(TRIM(raw_orders!T373))</f>
        <v>Refunded</v>
      </c>
      <c r="U373" s="9" t="str">
        <f>PROPER(TRIM(raw_orders!U373))</f>
        <v>Cancelled</v>
      </c>
      <c r="V373" s="11">
        <f t="shared" si="89"/>
        <v>2</v>
      </c>
      <c r="W373" s="11">
        <f t="shared" si="92"/>
        <v>0</v>
      </c>
      <c r="X373" s="11">
        <f t="shared" si="93"/>
        <v>6156.36</v>
      </c>
      <c r="Y373" s="11">
        <f t="shared" si="94"/>
        <v>3174.4199999999996</v>
      </c>
      <c r="Z373" s="11">
        <f t="shared" si="95"/>
        <v>0.51563261407714944</v>
      </c>
      <c r="AA373" s="11" t="str">
        <f t="shared" si="96"/>
        <v>January</v>
      </c>
      <c r="AB373" s="11">
        <f t="shared" si="97"/>
        <v>2024</v>
      </c>
      <c r="AC373" s="11" t="str">
        <f t="shared" si="98"/>
        <v>Warning</v>
      </c>
      <c r="AD373" s="33" t="str">
        <f t="shared" si="90"/>
        <v>ORD-2024-103724531345315CUST-2204Diya PatelHome OfficeWestMaharashtraMumbaiOffice SuppliesArtPro Art 906Standard Class61026.064617.272981.941635.33RefundedCancelled2</v>
      </c>
      <c r="AE373" s="56" t="str">
        <f t="shared" si="91"/>
        <v>OK</v>
      </c>
      <c r="AF373" s="33" t="str">
        <f t="shared" si="99"/>
        <v/>
      </c>
      <c r="AG373" s="33" t="str">
        <f t="shared" si="100"/>
        <v/>
      </c>
      <c r="AH373" s="55" t="str">
        <f t="shared" si="101"/>
        <v/>
      </c>
      <c r="AI373" s="53" t="str">
        <f t="shared" si="102"/>
        <v>Mismatch</v>
      </c>
      <c r="AJ373" s="53" t="str">
        <f t="shared" si="103"/>
        <v>Mismatch</v>
      </c>
      <c r="AK373" s="33" t="str">
        <f>PROPER(TRIM(raw_orders!G373))</f>
        <v>West</v>
      </c>
      <c r="AL373" s="33" t="str">
        <f>PROPER(TRIM(raw_orders!M373))</f>
        <v>Standard Class</v>
      </c>
    </row>
    <row r="374" spans="1:38">
      <c r="A374" t="s">
        <v>1858</v>
      </c>
      <c r="B374" s="10">
        <v>45885</v>
      </c>
      <c r="C374" s="10">
        <v>45887</v>
      </c>
      <c r="D374" t="s">
        <v>970</v>
      </c>
      <c r="E374" s="34" t="str">
        <f>PROPER(TRIM(raw_orders!E374))</f>
        <v>Kabir Singh</v>
      </c>
      <c r="F374" s="34" t="str">
        <f>PROPER(TRIM(raw_orders!F374))</f>
        <v>Consumer</v>
      </c>
      <c r="G374" s="34" t="str">
        <f>PROPER(TRIM(raw_orders!G374))</f>
        <v>East</v>
      </c>
      <c r="H374" s="34" t="str">
        <f>PROPER(TRIM(raw_orders!H374))</f>
        <v>Jharkhand</v>
      </c>
      <c r="I374" s="34" t="str">
        <f>PROPER(TRIM(raw_orders!I374))</f>
        <v>Ranchi</v>
      </c>
      <c r="J374" s="34" t="str">
        <f>PROPER(TRIM(raw_orders!J374))</f>
        <v>Furniture</v>
      </c>
      <c r="K374" s="34" t="str">
        <f>PROPER(TRIM(raw_orders!K374))</f>
        <v>Chairs</v>
      </c>
      <c r="L374" t="s">
        <v>1860</v>
      </c>
      <c r="M374" s="9" t="str">
        <f>PROPER(TRIM(raw_orders!M374))</f>
        <v>Same Day</v>
      </c>
      <c r="N374" s="11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s="9" t="str">
        <f>PROPER(TRIM(raw_orders!T374))</f>
        <v>Paid</v>
      </c>
      <c r="U374" s="9" t="str">
        <f>PROPER(TRIM(raw_orders!U374))</f>
        <v>Completed</v>
      </c>
      <c r="V374" s="11">
        <f t="shared" si="89"/>
        <v>2</v>
      </c>
      <c r="W374" s="11">
        <f t="shared" si="92"/>
        <v>0</v>
      </c>
      <c r="X374" s="11">
        <f t="shared" si="93"/>
        <v>7651.7999999999993</v>
      </c>
      <c r="Y374" s="11">
        <f t="shared" si="94"/>
        <v>2480.0199999999995</v>
      </c>
      <c r="Z374" s="11">
        <f t="shared" si="95"/>
        <v>0.32410935988917638</v>
      </c>
      <c r="AA374" s="11" t="str">
        <f t="shared" si="96"/>
        <v>August</v>
      </c>
      <c r="AB374" s="11">
        <f t="shared" si="97"/>
        <v>2025</v>
      </c>
      <c r="AC374" s="11" t="str">
        <f t="shared" si="98"/>
        <v>Clean</v>
      </c>
      <c r="AD374" s="33" t="str">
        <f t="shared" si="90"/>
        <v>ORD-2025-103734588545887CUST-4399Kabir SinghConsumerEastJharkhandRanchiFurnitureChairsMax Chairs 181Same Day51530.3607651.85171.782480.02PaidCompleted2</v>
      </c>
      <c r="AE374" s="56" t="str">
        <f t="shared" si="91"/>
        <v>OK</v>
      </c>
      <c r="AF374" s="33" t="str">
        <f t="shared" si="99"/>
        <v/>
      </c>
      <c r="AG374" s="33" t="str">
        <f t="shared" si="100"/>
        <v/>
      </c>
      <c r="AH374" s="55" t="str">
        <f t="shared" si="101"/>
        <v/>
      </c>
      <c r="AI374" s="53" t="str">
        <f t="shared" si="102"/>
        <v>Match</v>
      </c>
      <c r="AJ374" s="53" t="str">
        <f t="shared" si="103"/>
        <v>Match</v>
      </c>
      <c r="AK374" s="33" t="str">
        <f>PROPER(TRIM(raw_orders!G374))</f>
        <v>East</v>
      </c>
      <c r="AL374" s="33" t="str">
        <f>PROPER(TRIM(raw_orders!M374))</f>
        <v>Same Day</v>
      </c>
    </row>
    <row r="375" spans="1:38" ht="27.6">
      <c r="A375" t="s">
        <v>1861</v>
      </c>
      <c r="B375" s="10">
        <v>45760</v>
      </c>
      <c r="C375" s="10">
        <v>45760</v>
      </c>
      <c r="D375" t="s">
        <v>1863</v>
      </c>
      <c r="E375" s="34" t="str">
        <f>PROPER(TRIM(raw_orders!E375))</f>
        <v>Sneha Kapoor</v>
      </c>
      <c r="F375" s="34" t="str">
        <f>PROPER(TRIM(raw_orders!F375))</f>
        <v>Small Business</v>
      </c>
      <c r="G375" s="34" t="str">
        <f>PROPER(TRIM(raw_orders!G375))</f>
        <v>North</v>
      </c>
      <c r="H375" s="34" t="str">
        <f>PROPER(TRIM(raw_orders!H375))</f>
        <v>Uttar Pradesh</v>
      </c>
      <c r="I375" s="34" t="str">
        <f>PROPER(TRIM(raw_orders!I375))</f>
        <v>Noida</v>
      </c>
      <c r="J375" s="34" t="str">
        <f>PROPER(TRIM(raw_orders!J375))</f>
        <v>Office Supplies</v>
      </c>
      <c r="K375" s="34" t="str">
        <f>PROPER(TRIM(raw_orders!K375))</f>
        <v>Storage</v>
      </c>
      <c r="L375" t="s">
        <v>1864</v>
      </c>
      <c r="M375" s="9" t="str">
        <f>PROPER(TRIM(raw_orders!M375))</f>
        <v>Second Class</v>
      </c>
      <c r="N375" s="11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s="9" t="str">
        <f>PROPER(TRIM(raw_orders!T375))</f>
        <v>Paid</v>
      </c>
      <c r="U375" s="9" t="str">
        <f>PROPER(TRIM(raw_orders!U375))</f>
        <v>Completed</v>
      </c>
      <c r="V375" s="11">
        <f t="shared" si="89"/>
        <v>0</v>
      </c>
      <c r="W375" s="11">
        <f t="shared" si="92"/>
        <v>0</v>
      </c>
      <c r="X375" s="11">
        <f t="shared" si="93"/>
        <v>10068.120000000001</v>
      </c>
      <c r="Y375" s="11">
        <f t="shared" si="94"/>
        <v>1472.75</v>
      </c>
      <c r="Z375" s="11">
        <f t="shared" si="95"/>
        <v>0.14627855051389932</v>
      </c>
      <c r="AA375" s="11" t="str">
        <f t="shared" si="96"/>
        <v>April</v>
      </c>
      <c r="AB375" s="11">
        <f t="shared" si="97"/>
        <v>2025</v>
      </c>
      <c r="AC375" s="11" t="str">
        <f t="shared" si="98"/>
        <v>Invalid</v>
      </c>
      <c r="AD375" s="33" t="str">
        <f t="shared" si="90"/>
        <v>ORD-2025-103744576045760CUST-8566Sneha KapoorSmall BusinessNorthUttar PradeshNoidaOffice SuppliesStoragePrime Storage 951Second Class91118.68010068.128595.371472.75PaidCompleted0</v>
      </c>
      <c r="AE375" s="56" t="str">
        <f t="shared" si="91"/>
        <v>Review Required</v>
      </c>
      <c r="AF375" s="33" t="str">
        <f t="shared" si="99"/>
        <v/>
      </c>
      <c r="AG375" s="33" t="str">
        <f t="shared" si="100"/>
        <v/>
      </c>
      <c r="AH375" s="55" t="str">
        <f>IF(V375&lt;0,"Invalid Shipping Record","")</f>
        <v/>
      </c>
      <c r="AI375" s="53" t="str">
        <f t="shared" si="102"/>
        <v>Match</v>
      </c>
      <c r="AJ375" s="53" t="str">
        <f t="shared" si="103"/>
        <v>Match</v>
      </c>
      <c r="AK375" s="33" t="str">
        <f>PROPER(TRIM(raw_orders!G375))</f>
        <v>North</v>
      </c>
      <c r="AL375" s="33" t="str">
        <f>PROPER(TRIM(raw_orders!M375))</f>
        <v>Second Class</v>
      </c>
    </row>
    <row r="376" spans="1:38">
      <c r="A376" t="s">
        <v>1865</v>
      </c>
      <c r="B376" s="10">
        <v>45715</v>
      </c>
      <c r="C376" s="10">
        <v>45716</v>
      </c>
      <c r="D376" t="s">
        <v>1868</v>
      </c>
      <c r="E376" s="34" t="str">
        <f>PROPER(TRIM(raw_orders!E376))</f>
        <v>Aditi Sen</v>
      </c>
      <c r="F376" s="34" t="str">
        <f>PROPER(TRIM(raw_orders!F376))</f>
        <v>Small Business</v>
      </c>
      <c r="G376" s="34" t="str">
        <f>PROPER(TRIM(raw_orders!G376))</f>
        <v>North</v>
      </c>
      <c r="H376" s="34" t="str">
        <f>PROPER(TRIM(raw_orders!H376))</f>
        <v>Uttar Pradesh</v>
      </c>
      <c r="I376" s="34" t="str">
        <f>PROPER(TRIM(raw_orders!I376))</f>
        <v>Noida</v>
      </c>
      <c r="J376" s="34" t="str">
        <f>PROPER(TRIM(raw_orders!J376))</f>
        <v>Office Supplies</v>
      </c>
      <c r="K376" s="34" t="str">
        <f>PROPER(TRIM(raw_orders!K376))</f>
        <v>Labels</v>
      </c>
      <c r="L376" t="s">
        <v>1869</v>
      </c>
      <c r="M376" s="9" t="str">
        <f>PROPER(TRIM(raw_orders!M376))</f>
        <v>Standard Class</v>
      </c>
      <c r="N376" s="11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s="9" t="str">
        <f>PROPER(TRIM(raw_orders!T376))</f>
        <v>Paid</v>
      </c>
      <c r="U376" s="9" t="str">
        <f>PROPER(TRIM(raw_orders!U376))</f>
        <v>Completed</v>
      </c>
      <c r="V376" s="11">
        <f t="shared" si="89"/>
        <v>1</v>
      </c>
      <c r="W376" s="11">
        <f t="shared" si="92"/>
        <v>0</v>
      </c>
      <c r="X376" s="11">
        <f t="shared" si="93"/>
        <v>14359.5</v>
      </c>
      <c r="Y376" s="11">
        <f t="shared" si="94"/>
        <v>6241.79</v>
      </c>
      <c r="Z376" s="11">
        <f t="shared" si="95"/>
        <v>0.43468017688638183</v>
      </c>
      <c r="AA376" s="11" t="str">
        <f t="shared" si="96"/>
        <v>February</v>
      </c>
      <c r="AB376" s="11">
        <f t="shared" si="97"/>
        <v>2025</v>
      </c>
      <c r="AC376" s="11" t="str">
        <f t="shared" si="98"/>
        <v>Clean</v>
      </c>
      <c r="AD376" s="33" t="str">
        <f t="shared" si="90"/>
        <v>ORD-2025-103754571545716CUST-2358Aditi SenSmall BusinessNorthUttar PradeshNoidaOffice SuppliesLabelsSmart Labels 668Standard Class62393.25014359.58117.716241.79PaidCompleted1</v>
      </c>
      <c r="AE376" s="56" t="str">
        <f t="shared" si="91"/>
        <v>OK</v>
      </c>
      <c r="AF376" s="33" t="str">
        <f t="shared" si="99"/>
        <v/>
      </c>
      <c r="AG376" s="33" t="str">
        <f t="shared" si="100"/>
        <v/>
      </c>
      <c r="AH376" s="55" t="str">
        <f t="shared" si="101"/>
        <v/>
      </c>
      <c r="AI376" s="53" t="str">
        <f t="shared" si="102"/>
        <v>Match</v>
      </c>
      <c r="AJ376" s="53" t="str">
        <f t="shared" si="103"/>
        <v>Match</v>
      </c>
      <c r="AK376" s="33" t="str">
        <f>PROPER(TRIM(raw_orders!G376))</f>
        <v>North</v>
      </c>
      <c r="AL376" s="33" t="str">
        <f>PROPER(TRIM(raw_orders!M376))</f>
        <v>Standard Class</v>
      </c>
    </row>
    <row r="377" spans="1:38">
      <c r="A377" t="s">
        <v>1870</v>
      </c>
      <c r="B377" s="10">
        <v>45657</v>
      </c>
      <c r="C377" s="10">
        <v>45661</v>
      </c>
      <c r="D377" t="s">
        <v>1873</v>
      </c>
      <c r="E377" s="34" t="str">
        <f>PROPER(TRIM(raw_orders!E377))</f>
        <v>Vikram Iyer</v>
      </c>
      <c r="F377" s="34" t="str">
        <f>PROPER(TRIM(raw_orders!F377))</f>
        <v>Consumer</v>
      </c>
      <c r="G377" s="34" t="str">
        <f>PROPER(TRIM(raw_orders!G377))</f>
        <v>North</v>
      </c>
      <c r="H377" s="34" t="str">
        <f>PROPER(TRIM(raw_orders!H377))</f>
        <v>Delhi</v>
      </c>
      <c r="I377" s="34" t="str">
        <f>PROPER(TRIM(raw_orders!I377))</f>
        <v>New Delhi</v>
      </c>
      <c r="J377" s="34" t="str">
        <f>PROPER(TRIM(raw_orders!J377))</f>
        <v>Furniture</v>
      </c>
      <c r="K377" s="34" t="str">
        <f>PROPER(TRIM(raw_orders!K377))</f>
        <v>Chairs</v>
      </c>
      <c r="L377" t="s">
        <v>1874</v>
      </c>
      <c r="M377" s="9" t="str">
        <f>PROPER(TRIM(raw_orders!M377))</f>
        <v>Same Day</v>
      </c>
      <c r="N377" s="11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s="9" t="str">
        <f>PROPER(TRIM(raw_orders!T377))</f>
        <v>Paid</v>
      </c>
      <c r="U377" s="9" t="str">
        <f>PROPER(TRIM(raw_orders!U377))</f>
        <v>Completed</v>
      </c>
      <c r="V377" s="11">
        <f t="shared" si="89"/>
        <v>4</v>
      </c>
      <c r="W377" s="11">
        <f t="shared" si="92"/>
        <v>0.25</v>
      </c>
      <c r="X377" s="11">
        <f t="shared" si="93"/>
        <v>2624.8724999999999</v>
      </c>
      <c r="Y377" s="11">
        <f t="shared" si="94"/>
        <v>370.99249999999984</v>
      </c>
      <c r="Z377" s="11">
        <f t="shared" si="95"/>
        <v>0.14133734114704613</v>
      </c>
      <c r="AA377" s="11" t="str">
        <f t="shared" si="96"/>
        <v>December</v>
      </c>
      <c r="AB377" s="11">
        <f t="shared" si="97"/>
        <v>2024</v>
      </c>
      <c r="AC377" s="11" t="str">
        <f t="shared" si="98"/>
        <v>Clean</v>
      </c>
      <c r="AD377" s="33" t="str">
        <f t="shared" si="90"/>
        <v>ORD-2024-103764565745661CUST-2810Vikram IyerConsumerNorthDelhiNew DelhiFurnitureChairsPro Chairs 364Same Day31166.610.252624.872253.88370.99PaidCompleted4</v>
      </c>
      <c r="AE377" s="56" t="str">
        <f t="shared" si="91"/>
        <v>OK</v>
      </c>
      <c r="AF377" s="33" t="str">
        <f t="shared" si="99"/>
        <v/>
      </c>
      <c r="AG377" s="33" t="str">
        <f t="shared" si="100"/>
        <v/>
      </c>
      <c r="AH377" s="55" t="str">
        <f t="shared" si="101"/>
        <v/>
      </c>
      <c r="AI377" s="53" t="str">
        <f t="shared" si="102"/>
        <v>Match</v>
      </c>
      <c r="AJ377" s="53" t="str">
        <f t="shared" si="103"/>
        <v>Match</v>
      </c>
      <c r="AK377" s="33" t="str">
        <f>PROPER(TRIM(raw_orders!G377))</f>
        <v>North</v>
      </c>
      <c r="AL377" s="33" t="str">
        <f>PROPER(TRIM(raw_orders!M377))</f>
        <v>Same Day</v>
      </c>
    </row>
    <row r="378" spans="1:38">
      <c r="A378" t="s">
        <v>1875</v>
      </c>
      <c r="B378" s="10">
        <v>45655</v>
      </c>
      <c r="C378" s="10">
        <v>45657</v>
      </c>
      <c r="D378" t="s">
        <v>1877</v>
      </c>
      <c r="E378" s="34" t="str">
        <f>PROPER(TRIM(raw_orders!E378))</f>
        <v>Isha Nair</v>
      </c>
      <c r="F378" s="34" t="str">
        <f>PROPER(TRIM(raw_orders!F378))</f>
        <v>Small Business</v>
      </c>
      <c r="G378" s="34" t="str">
        <f>PROPER(TRIM(raw_orders!G378))</f>
        <v>East</v>
      </c>
      <c r="H378" s="34" t="str">
        <f>PROPER(TRIM(raw_orders!H378))</f>
        <v>Bihar</v>
      </c>
      <c r="I378" s="34" t="str">
        <f>PROPER(TRIM(raw_orders!I378))</f>
        <v>Patna</v>
      </c>
      <c r="J378" s="34" t="str">
        <f>PROPER(TRIM(raw_orders!J378))</f>
        <v>Furniture</v>
      </c>
      <c r="K378" s="34" t="str">
        <f>PROPER(TRIM(raw_orders!K378))</f>
        <v>Chairs</v>
      </c>
      <c r="L378" t="s">
        <v>1878</v>
      </c>
      <c r="M378" s="9" t="str">
        <f>PROPER(TRIM(raw_orders!M378))</f>
        <v>First Class</v>
      </c>
      <c r="N378" s="11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s="9" t="str">
        <f>PROPER(TRIM(raw_orders!T378))</f>
        <v>Paid</v>
      </c>
      <c r="U378" s="9" t="str">
        <f>PROPER(TRIM(raw_orders!U378))</f>
        <v>Completed</v>
      </c>
      <c r="V378" s="11">
        <f t="shared" si="89"/>
        <v>2</v>
      </c>
      <c r="W378" s="11">
        <f t="shared" si="92"/>
        <v>0.2</v>
      </c>
      <c r="X378" s="11">
        <f t="shared" si="93"/>
        <v>8854.9440000000013</v>
      </c>
      <c r="Y378" s="11">
        <f t="shared" si="94"/>
        <v>1420.9940000000015</v>
      </c>
      <c r="Z378" s="11">
        <f t="shared" si="95"/>
        <v>0.1604746455765278</v>
      </c>
      <c r="AA378" s="11" t="str">
        <f t="shared" si="96"/>
        <v>December</v>
      </c>
      <c r="AB378" s="11">
        <f t="shared" si="97"/>
        <v>2024</v>
      </c>
      <c r="AC378" s="11" t="str">
        <f t="shared" si="98"/>
        <v>Clean</v>
      </c>
      <c r="AD378" s="33" t="str">
        <f t="shared" si="90"/>
        <v>ORD-2024-103774565545657CUST-5166Isha NairSmall BusinessEastBiharPatnaFurnitureChairsBasic Chairs 248First Class61844.780.28854.947433.951420.99PaidCompleted2</v>
      </c>
      <c r="AE378" s="56" t="str">
        <f t="shared" si="91"/>
        <v>OK</v>
      </c>
      <c r="AF378" s="33" t="str">
        <f t="shared" si="99"/>
        <v/>
      </c>
      <c r="AG378" s="33" t="str">
        <f t="shared" si="100"/>
        <v/>
      </c>
      <c r="AH378" s="55" t="str">
        <f t="shared" si="101"/>
        <v/>
      </c>
      <c r="AI378" s="53" t="str">
        <f t="shared" si="102"/>
        <v>Match</v>
      </c>
      <c r="AJ378" s="53" t="str">
        <f t="shared" si="103"/>
        <v>Match</v>
      </c>
      <c r="AK378" s="33" t="str">
        <f>PROPER(TRIM(raw_orders!G378))</f>
        <v>East</v>
      </c>
      <c r="AL378" s="33" t="str">
        <f>PROPER(TRIM(raw_orders!M378))</f>
        <v>First Class</v>
      </c>
    </row>
    <row r="379" spans="1:38">
      <c r="A379" t="s">
        <v>1879</v>
      </c>
      <c r="B379" s="10">
        <v>45801</v>
      </c>
      <c r="C379" s="10">
        <v>45807</v>
      </c>
      <c r="D379" t="s">
        <v>1881</v>
      </c>
      <c r="E379" s="34" t="str">
        <f>PROPER(TRIM(raw_orders!E379))</f>
        <v>Kabir Singh</v>
      </c>
      <c r="F379" s="34" t="str">
        <f>PROPER(TRIM(raw_orders!F379))</f>
        <v>Small Business</v>
      </c>
      <c r="G379" s="34" t="str">
        <f>PROPER(TRIM(raw_orders!G379))</f>
        <v>East</v>
      </c>
      <c r="H379" s="34" t="str">
        <f>PROPER(TRIM(raw_orders!H379))</f>
        <v>Odisha</v>
      </c>
      <c r="I379" s="34" t="str">
        <f>PROPER(TRIM(raw_orders!I379))</f>
        <v>Bhubaneswar</v>
      </c>
      <c r="J379" s="34" t="str">
        <f>PROPER(TRIM(raw_orders!J379))</f>
        <v>Office Supplies</v>
      </c>
      <c r="K379" s="34" t="str">
        <f>PROPER(TRIM(raw_orders!K379))</f>
        <v>Storage</v>
      </c>
      <c r="L379" t="s">
        <v>1883</v>
      </c>
      <c r="M379" s="9" t="str">
        <f>PROPER(TRIM(raw_orders!M379))</f>
        <v>Same Day</v>
      </c>
      <c r="N379" s="11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s="9" t="str">
        <f>PROPER(TRIM(raw_orders!T379))</f>
        <v>Paid</v>
      </c>
      <c r="U379" s="9" t="str">
        <f>PROPER(TRIM(raw_orders!U379))</f>
        <v>Completed</v>
      </c>
      <c r="V379" s="11">
        <f t="shared" si="89"/>
        <v>6</v>
      </c>
      <c r="W379" s="11">
        <f t="shared" si="92"/>
        <v>0</v>
      </c>
      <c r="X379" s="11">
        <f t="shared" si="93"/>
        <v>2564.7399999999998</v>
      </c>
      <c r="Y379" s="11">
        <f t="shared" si="94"/>
        <v>810.15999999999985</v>
      </c>
      <c r="Z379" s="11">
        <f t="shared" si="95"/>
        <v>0.31588387126960232</v>
      </c>
      <c r="AA379" s="11" t="str">
        <f t="shared" si="96"/>
        <v>May</v>
      </c>
      <c r="AB379" s="11">
        <f t="shared" si="97"/>
        <v>2025</v>
      </c>
      <c r="AC379" s="11" t="str">
        <f t="shared" si="98"/>
        <v>Clean</v>
      </c>
      <c r="AD379" s="33" t="str">
        <f t="shared" si="90"/>
        <v>ORD-2025-103784580145807CUST-4875Kabir SinghSmall BusinessEastOdishaBhubaneswarOffice SuppliesStorageBasic Storage 360Same Day12564.7402564.741754.58810.16PaidCompleted6</v>
      </c>
      <c r="AE379" s="56" t="str">
        <f t="shared" si="91"/>
        <v>OK</v>
      </c>
      <c r="AF379" s="33" t="str">
        <f t="shared" si="99"/>
        <v/>
      </c>
      <c r="AG379" s="33" t="str">
        <f t="shared" si="100"/>
        <v/>
      </c>
      <c r="AH379" s="55" t="str">
        <f t="shared" si="101"/>
        <v/>
      </c>
      <c r="AI379" s="53" t="str">
        <f t="shared" si="102"/>
        <v>Match</v>
      </c>
      <c r="AJ379" s="53" t="str">
        <f t="shared" si="103"/>
        <v>Match</v>
      </c>
      <c r="AK379" s="33" t="str">
        <f>PROPER(TRIM(raw_orders!G379))</f>
        <v>East</v>
      </c>
      <c r="AL379" s="33" t="str">
        <f>PROPER(TRIM(raw_orders!M379))</f>
        <v>Same Day</v>
      </c>
    </row>
    <row r="380" spans="1:38">
      <c r="A380" t="s">
        <v>1884</v>
      </c>
      <c r="B380" s="10">
        <v>45799</v>
      </c>
      <c r="C380" s="10">
        <v>45799</v>
      </c>
      <c r="D380" t="s">
        <v>1886</v>
      </c>
      <c r="E380" s="34" t="str">
        <f>PROPER(TRIM(raw_orders!E380))</f>
        <v>Mira Das</v>
      </c>
      <c r="F380" s="34" t="str">
        <f>PROPER(TRIM(raw_orders!F380))</f>
        <v>Consumer</v>
      </c>
      <c r="G380" s="34" t="str">
        <f>PROPER(TRIM(raw_orders!G380))</f>
        <v>West</v>
      </c>
      <c r="H380" s="34" t="str">
        <f>PROPER(TRIM(raw_orders!H380))</f>
        <v>Goa</v>
      </c>
      <c r="I380" s="34" t="str">
        <f>PROPER(TRIM(raw_orders!I380))</f>
        <v>Panaji</v>
      </c>
      <c r="J380" s="34" t="str">
        <f>PROPER(TRIM(raw_orders!J380))</f>
        <v>Technology</v>
      </c>
      <c r="K380" s="34" t="str">
        <f>PROPER(TRIM(raw_orders!K380))</f>
        <v>Accessories</v>
      </c>
      <c r="L380" t="s">
        <v>1887</v>
      </c>
      <c r="M380" s="9" t="str">
        <f>PROPER(TRIM(raw_orders!M380))</f>
        <v>Standard Class</v>
      </c>
      <c r="N380" s="11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s="9" t="str">
        <f>PROPER(TRIM(raw_orders!T380))</f>
        <v>Paid</v>
      </c>
      <c r="U380" s="9" t="str">
        <f>PROPER(TRIM(raw_orders!U380))</f>
        <v>Completed</v>
      </c>
      <c r="V380" s="11">
        <f t="shared" si="89"/>
        <v>0</v>
      </c>
      <c r="W380" s="11">
        <f t="shared" si="92"/>
        <v>0</v>
      </c>
      <c r="X380" s="11">
        <f t="shared" si="93"/>
        <v>7821.22</v>
      </c>
      <c r="Y380" s="11">
        <f t="shared" si="94"/>
        <v>2826.76</v>
      </c>
      <c r="Z380" s="11">
        <f t="shared" si="95"/>
        <v>0.36142187535959863</v>
      </c>
      <c r="AA380" s="11" t="str">
        <f t="shared" si="96"/>
        <v>May</v>
      </c>
      <c r="AB380" s="11">
        <f t="shared" si="97"/>
        <v>2025</v>
      </c>
      <c r="AC380" s="11" t="str">
        <f t="shared" si="98"/>
        <v>Clean</v>
      </c>
      <c r="AD380" s="33" t="str">
        <f t="shared" si="90"/>
        <v>ORD-2025-103794579945799CUST-3154Mira DasConsumerWestGoaPanajiTechnologyAccessoriesBasic Accessories 988Standard Class23910.6107821.224994.462826.76PaidCompleted0</v>
      </c>
      <c r="AE380" s="56" t="str">
        <f t="shared" si="91"/>
        <v>OK</v>
      </c>
      <c r="AF380" s="33" t="str">
        <f t="shared" si="99"/>
        <v/>
      </c>
      <c r="AG380" s="33" t="str">
        <f t="shared" si="100"/>
        <v/>
      </c>
      <c r="AH380" s="55" t="str">
        <f>IF(V380&lt;0,"Invalid Shipping Record","")</f>
        <v/>
      </c>
      <c r="AI380" s="53" t="str">
        <f t="shared" si="102"/>
        <v>Match</v>
      </c>
      <c r="AJ380" s="53" t="str">
        <f t="shared" si="103"/>
        <v>Match</v>
      </c>
      <c r="AK380" s="33" t="str">
        <f>PROPER(TRIM(raw_orders!G380))</f>
        <v>West</v>
      </c>
      <c r="AL380" s="33" t="str">
        <f>PROPER(TRIM(raw_orders!M380))</f>
        <v>Standard Class</v>
      </c>
    </row>
    <row r="381" spans="1:38">
      <c r="A381" t="s">
        <v>1888</v>
      </c>
      <c r="B381" s="10">
        <v>45554</v>
      </c>
      <c r="C381" s="10">
        <v>45558</v>
      </c>
      <c r="D381" t="s">
        <v>1891</v>
      </c>
      <c r="E381" s="34" t="str">
        <f>PROPER(TRIM(raw_orders!E381))</f>
        <v>Mira Das</v>
      </c>
      <c r="F381" s="34" t="str">
        <f>PROPER(TRIM(raw_orders!F381))</f>
        <v>Small Business</v>
      </c>
      <c r="G381" s="34" t="str">
        <f>PROPER(TRIM(raw_orders!G381))</f>
        <v>South</v>
      </c>
      <c r="H381" s="34" t="str">
        <f>PROPER(TRIM(raw_orders!H381))</f>
        <v>Kerala</v>
      </c>
      <c r="I381" s="34" t="str">
        <f>PROPER(TRIM(raw_orders!I381))</f>
        <v>Kochi</v>
      </c>
      <c r="J381" s="34" t="str">
        <f>PROPER(TRIM(raw_orders!J381))</f>
        <v>Office Supplies</v>
      </c>
      <c r="K381" s="34" t="str">
        <f>PROPER(TRIM(raw_orders!K381))</f>
        <v>Paper</v>
      </c>
      <c r="L381" t="s">
        <v>1892</v>
      </c>
      <c r="M381" s="9" t="str">
        <f>PROPER(TRIM(raw_orders!M381))</f>
        <v>Standard Class</v>
      </c>
      <c r="N381" s="11">
        <v>7</v>
      </c>
      <c r="O381">
        <v>1136.68</v>
      </c>
      <c r="Q381">
        <v>7956.76</v>
      </c>
      <c r="R381">
        <v>4799.54</v>
      </c>
      <c r="S381">
        <v>3157.22</v>
      </c>
      <c r="T381" s="9" t="str">
        <f>PROPER(TRIM(raw_orders!T381))</f>
        <v>Paid</v>
      </c>
      <c r="U381" s="9" t="str">
        <f>PROPER(TRIM(raw_orders!U381))</f>
        <v>Completed</v>
      </c>
      <c r="V381" s="11">
        <f t="shared" si="89"/>
        <v>4</v>
      </c>
      <c r="W381" s="11">
        <f t="shared" si="92"/>
        <v>0</v>
      </c>
      <c r="X381" s="11">
        <f t="shared" si="93"/>
        <v>7956.76</v>
      </c>
      <c r="Y381" s="11">
        <f t="shared" si="94"/>
        <v>3157.2200000000003</v>
      </c>
      <c r="Z381" s="11">
        <f t="shared" si="95"/>
        <v>0.39679718880549369</v>
      </c>
      <c r="AA381" s="11" t="str">
        <f t="shared" si="96"/>
        <v>September</v>
      </c>
      <c r="AB381" s="11">
        <f t="shared" si="97"/>
        <v>2024</v>
      </c>
      <c r="AC381" s="11" t="str">
        <f t="shared" si="98"/>
        <v>Warning</v>
      </c>
      <c r="AD381" s="33" t="str">
        <f t="shared" si="90"/>
        <v>ORD-2024-103804555445558CUST-6405Mira DasSmall BusinessSouthKeralaKochiOffice SuppliesPaperMax Paper 334Standard Class71136.687956.764799.543157.22PaidCompleted4</v>
      </c>
      <c r="AE381" s="56" t="str">
        <f t="shared" si="91"/>
        <v>OK</v>
      </c>
      <c r="AF381" s="33" t="str">
        <f t="shared" si="99"/>
        <v/>
      </c>
      <c r="AG381" s="33" t="str">
        <f t="shared" si="100"/>
        <v/>
      </c>
      <c r="AH381" s="55" t="str">
        <f t="shared" si="101"/>
        <v/>
      </c>
      <c r="AI381" s="53" t="str">
        <f t="shared" si="102"/>
        <v>Match</v>
      </c>
      <c r="AJ381" s="53" t="str">
        <f t="shared" si="103"/>
        <v>Match</v>
      </c>
      <c r="AK381" s="33" t="str">
        <f>PROPER(TRIM(raw_orders!G381))</f>
        <v>South</v>
      </c>
      <c r="AL381" s="33" t="str">
        <f>PROPER(TRIM(raw_orders!M381))</f>
        <v>Standard Class</v>
      </c>
    </row>
    <row r="382" spans="1:38">
      <c r="A382" t="s">
        <v>1893</v>
      </c>
      <c r="B382" s="10">
        <v>45389</v>
      </c>
      <c r="C382" s="10">
        <v>45396</v>
      </c>
      <c r="D382" t="s">
        <v>1895</v>
      </c>
      <c r="E382" s="34" t="str">
        <f>PROPER(TRIM(raw_orders!E382))</f>
        <v>Vikram Iyer</v>
      </c>
      <c r="F382" s="34" t="str">
        <f>PROPER(TRIM(raw_orders!F382))</f>
        <v>Consumer</v>
      </c>
      <c r="G382" s="34" t="str">
        <f>PROPER(TRIM(raw_orders!G382))</f>
        <v>West</v>
      </c>
      <c r="H382" s="34" t="str">
        <f>PROPER(TRIM(raw_orders!H382))</f>
        <v>Maharashtra</v>
      </c>
      <c r="I382" s="34" t="str">
        <f>PROPER(TRIM(raw_orders!I382))</f>
        <v>Mumbai</v>
      </c>
      <c r="J382" s="34" t="str">
        <f>PROPER(TRIM(raw_orders!J382))</f>
        <v>Furniture</v>
      </c>
      <c r="K382" s="34" t="str">
        <f>PROPER(TRIM(raw_orders!K382))</f>
        <v>Bookcases</v>
      </c>
      <c r="L382" t="s">
        <v>1896</v>
      </c>
      <c r="M382" s="9" t="str">
        <f>PROPER(TRIM(raw_orders!M382))</f>
        <v>Same Day</v>
      </c>
      <c r="N382" s="11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s="9" t="str">
        <f>PROPER(TRIM(raw_orders!T382))</f>
        <v>Paid</v>
      </c>
      <c r="U382" s="9" t="str">
        <f>PROPER(TRIM(raw_orders!U382))</f>
        <v>Returned</v>
      </c>
      <c r="V382" s="11">
        <f t="shared" si="89"/>
        <v>7</v>
      </c>
      <c r="W382" s="11">
        <f t="shared" si="92"/>
        <v>0.25</v>
      </c>
      <c r="X382" s="11">
        <f t="shared" si="93"/>
        <v>8384.4375</v>
      </c>
      <c r="Y382" s="11">
        <f t="shared" si="94"/>
        <v>3618.4775</v>
      </c>
      <c r="Z382" s="11">
        <f t="shared" si="95"/>
        <v>0.43157069272685256</v>
      </c>
      <c r="AA382" s="11" t="str">
        <f t="shared" si="96"/>
        <v>April</v>
      </c>
      <c r="AB382" s="11">
        <f t="shared" si="97"/>
        <v>2024</v>
      </c>
      <c r="AC382" s="11" t="str">
        <f t="shared" si="98"/>
        <v>Clean</v>
      </c>
      <c r="AD382" s="33" t="str">
        <f t="shared" si="90"/>
        <v>ORD-2024-103814538945396CUST-5779Vikram IyerConsumerWestMaharashtraMumbaiFurnitureBookcasesPrime Bookcases 952Same Day52235.850.258384.444765.963618.48PaidReturned7</v>
      </c>
      <c r="AE382" s="56" t="str">
        <f t="shared" si="91"/>
        <v>OK</v>
      </c>
      <c r="AF382" s="33" t="str">
        <f t="shared" si="99"/>
        <v/>
      </c>
      <c r="AG382" s="33" t="str">
        <f t="shared" si="100"/>
        <v/>
      </c>
      <c r="AH382" s="55" t="str">
        <f t="shared" si="101"/>
        <v/>
      </c>
      <c r="AI382" s="53" t="str">
        <f t="shared" si="102"/>
        <v>Match</v>
      </c>
      <c r="AJ382" s="53" t="str">
        <f t="shared" si="103"/>
        <v>Match</v>
      </c>
      <c r="AK382" s="33" t="str">
        <f>PROPER(TRIM(raw_orders!G382))</f>
        <v>West</v>
      </c>
      <c r="AL382" s="33" t="str">
        <f>PROPER(TRIM(raw_orders!M382))</f>
        <v>Same Day</v>
      </c>
    </row>
    <row r="383" spans="1:38">
      <c r="A383" t="s">
        <v>1897</v>
      </c>
      <c r="B383" s="10">
        <v>45919</v>
      </c>
      <c r="C383" s="10">
        <v>45923</v>
      </c>
      <c r="D383" t="s">
        <v>1900</v>
      </c>
      <c r="E383" s="34" t="str">
        <f>PROPER(TRIM(raw_orders!E383))</f>
        <v>Arjun Bose</v>
      </c>
      <c r="F383" s="34" t="str">
        <f>PROPER(TRIM(raw_orders!F383))</f>
        <v>Home Office</v>
      </c>
      <c r="G383" s="34" t="str">
        <f>PROPER(TRIM(raw_orders!G383))</f>
        <v>North</v>
      </c>
      <c r="H383" s="34" t="str">
        <f>PROPER(TRIM(raw_orders!H383))</f>
        <v>Delhi</v>
      </c>
      <c r="I383" s="34" t="str">
        <f>PROPER(TRIM(raw_orders!I383))</f>
        <v>New Delhi</v>
      </c>
      <c r="J383" s="34" t="str">
        <f>PROPER(TRIM(raw_orders!J383))</f>
        <v>Office Supplies</v>
      </c>
      <c r="K383" s="34" t="str">
        <f>PROPER(TRIM(raw_orders!K383))</f>
        <v>Binders</v>
      </c>
      <c r="L383" t="s">
        <v>1902</v>
      </c>
      <c r="M383" s="9" t="str">
        <f>PROPER(TRIM(raw_orders!M383))</f>
        <v>Standard Class</v>
      </c>
      <c r="N383" s="11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s="9" t="str">
        <f>PROPER(TRIM(raw_orders!T383))</f>
        <v>Failed</v>
      </c>
      <c r="U383" s="9" t="str">
        <f>PROPER(TRIM(raw_orders!U383))</f>
        <v>Cancelled</v>
      </c>
      <c r="V383" s="11">
        <f t="shared" si="89"/>
        <v>4</v>
      </c>
      <c r="W383" s="11">
        <f t="shared" si="92"/>
        <v>0.05</v>
      </c>
      <c r="X383" s="11">
        <f t="shared" si="93"/>
        <v>16671.169999999998</v>
      </c>
      <c r="Y383" s="11">
        <f t="shared" si="94"/>
        <v>5837.9799999999977</v>
      </c>
      <c r="Z383" s="11">
        <f t="shared" si="95"/>
        <v>0.35018418023450054</v>
      </c>
      <c r="AA383" s="11" t="str">
        <f t="shared" si="96"/>
        <v>September</v>
      </c>
      <c r="AB383" s="11">
        <f t="shared" si="97"/>
        <v>2025</v>
      </c>
      <c r="AC383" s="11" t="str">
        <f t="shared" si="98"/>
        <v>Clean</v>
      </c>
      <c r="AD383" s="33" t="str">
        <f t="shared" si="90"/>
        <v>ORD-2025-103824591945923CUST-9943Arjun BoseHome OfficeNorthDelhiNew DelhiOffice SuppliesBindersPrime Binders 523Standard Class44387.150.0516671.1710833.195837.98FailedCancelled4</v>
      </c>
      <c r="AE383" s="56" t="str">
        <f t="shared" si="91"/>
        <v>OK</v>
      </c>
      <c r="AF383" s="33" t="str">
        <f t="shared" si="99"/>
        <v/>
      </c>
      <c r="AG383" s="33" t="str">
        <f t="shared" si="100"/>
        <v/>
      </c>
      <c r="AH383" s="55" t="str">
        <f t="shared" si="101"/>
        <v/>
      </c>
      <c r="AI383" s="53" t="str">
        <f t="shared" si="102"/>
        <v>Match</v>
      </c>
      <c r="AJ383" s="53" t="str">
        <f t="shared" si="103"/>
        <v>Match</v>
      </c>
      <c r="AK383" s="33" t="str">
        <f>PROPER(TRIM(raw_orders!G383))</f>
        <v>North</v>
      </c>
      <c r="AL383" s="33" t="str">
        <f>PROPER(TRIM(raw_orders!M383))</f>
        <v>Standard Class</v>
      </c>
    </row>
    <row r="384" spans="1:38">
      <c r="A384" t="s">
        <v>1903</v>
      </c>
      <c r="B384" s="10">
        <v>45720</v>
      </c>
      <c r="C384" s="10">
        <v>45724</v>
      </c>
      <c r="D384" t="s">
        <v>203</v>
      </c>
      <c r="E384" s="34" t="str">
        <f>PROPER(TRIM(raw_orders!E384))</f>
        <v>Arjun Bose</v>
      </c>
      <c r="F384" s="34" t="str">
        <f>PROPER(TRIM(raw_orders!F384))</f>
        <v>Small Business</v>
      </c>
      <c r="G384" s="34" t="str">
        <f>PROPER(TRIM(raw_orders!G384))</f>
        <v>East</v>
      </c>
      <c r="H384" s="34" t="str">
        <f>PROPER(TRIM(raw_orders!H384))</f>
        <v>Bihar</v>
      </c>
      <c r="I384" s="34" t="str">
        <f>PROPER(TRIM(raw_orders!I384))</f>
        <v>Patna</v>
      </c>
      <c r="J384" s="34" t="str">
        <f>PROPER(TRIM(raw_orders!J384))</f>
        <v>Technology</v>
      </c>
      <c r="K384" s="34" t="str">
        <f>PROPER(TRIM(raw_orders!K384))</f>
        <v>Phones</v>
      </c>
      <c r="L384" t="s">
        <v>1906</v>
      </c>
      <c r="M384" s="9" t="str">
        <f>PROPER(TRIM(raw_orders!M384))</f>
        <v>First Class</v>
      </c>
      <c r="N384" s="11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s="9" t="str">
        <f>PROPER(TRIM(raw_orders!T384))</f>
        <v>Paid</v>
      </c>
      <c r="U384" s="9" t="str">
        <f>PROPER(TRIM(raw_orders!U384))</f>
        <v>Completed</v>
      </c>
      <c r="V384" s="11">
        <f t="shared" si="89"/>
        <v>4</v>
      </c>
      <c r="W384" s="11">
        <f t="shared" si="92"/>
        <v>0.2</v>
      </c>
      <c r="X384" s="11">
        <f t="shared" si="93"/>
        <v>10468.440000000002</v>
      </c>
      <c r="Y384" s="11">
        <f t="shared" si="94"/>
        <v>2068.5700000000015</v>
      </c>
      <c r="Z384" s="11">
        <f t="shared" si="95"/>
        <v>0.19760059760575607</v>
      </c>
      <c r="AA384" s="11" t="str">
        <f t="shared" si="96"/>
        <v>March</v>
      </c>
      <c r="AB384" s="11">
        <f t="shared" si="97"/>
        <v>2025</v>
      </c>
      <c r="AC384" s="11" t="str">
        <f t="shared" si="98"/>
        <v>Clean</v>
      </c>
      <c r="AD384" s="33" t="str">
        <f t="shared" si="90"/>
        <v>ORD-2025-103834572045724CUST-7098Arjun BoseSmall BusinessEastBiharPatnaTechnologyPhonesPro Phones 538First Class34361.850.210468.448399.872068.57PaidCompleted4</v>
      </c>
      <c r="AE384" s="56" t="str">
        <f t="shared" si="91"/>
        <v>OK</v>
      </c>
      <c r="AF384" s="33" t="str">
        <f t="shared" si="99"/>
        <v/>
      </c>
      <c r="AG384" s="33" t="str">
        <f t="shared" si="100"/>
        <v/>
      </c>
      <c r="AH384" s="55" t="str">
        <f t="shared" si="101"/>
        <v/>
      </c>
      <c r="AI384" s="53" t="str">
        <f t="shared" si="102"/>
        <v>Match</v>
      </c>
      <c r="AJ384" s="53" t="str">
        <f t="shared" si="103"/>
        <v>Match</v>
      </c>
      <c r="AK384" s="33" t="str">
        <f>PROPER(TRIM(raw_orders!G384))</f>
        <v>East</v>
      </c>
      <c r="AL384" s="33" t="str">
        <f>PROPER(TRIM(raw_orders!M384))</f>
        <v>First Class</v>
      </c>
    </row>
    <row r="385" spans="1:38">
      <c r="A385" t="s">
        <v>1907</v>
      </c>
      <c r="B385" s="10">
        <v>45836</v>
      </c>
      <c r="C385" s="10">
        <v>45843</v>
      </c>
      <c r="D385" t="s">
        <v>1908</v>
      </c>
      <c r="E385" s="34" t="str">
        <f>PROPER(TRIM(raw_orders!E385))</f>
        <v>Vikram Iyer</v>
      </c>
      <c r="F385" s="34" t="str">
        <f>PROPER(TRIM(raw_orders!F385))</f>
        <v>Corporate</v>
      </c>
      <c r="G385" s="34" t="str">
        <f>PROPER(TRIM(raw_orders!G385))</f>
        <v>East</v>
      </c>
      <c r="H385" s="34" t="str">
        <f>PROPER(TRIM(raw_orders!H385))</f>
        <v>West Bengal</v>
      </c>
      <c r="I385" s="34" t="str">
        <f>PROPER(TRIM(raw_orders!I385))</f>
        <v>Kolkata</v>
      </c>
      <c r="J385" s="34" t="str">
        <f>PROPER(TRIM(raw_orders!J385))</f>
        <v>Office Supplies</v>
      </c>
      <c r="K385" s="34" t="str">
        <f>PROPER(TRIM(raw_orders!K385))</f>
        <v>Art</v>
      </c>
      <c r="L385" t="s">
        <v>1909</v>
      </c>
      <c r="M385" s="9" t="str">
        <f>PROPER(TRIM(raw_orders!M385))</f>
        <v>First Class</v>
      </c>
      <c r="N385" s="11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s="9" t="str">
        <f>PROPER(TRIM(raw_orders!T385))</f>
        <v>Paid</v>
      </c>
      <c r="U385" s="9" t="str">
        <f>PROPER(TRIM(raw_orders!U385))</f>
        <v>Cancelled</v>
      </c>
      <c r="V385" s="11">
        <f t="shared" si="89"/>
        <v>7</v>
      </c>
      <c r="W385" s="11">
        <f t="shared" si="92"/>
        <v>0</v>
      </c>
      <c r="X385" s="11">
        <f t="shared" si="93"/>
        <v>4485.5</v>
      </c>
      <c r="Y385" s="11">
        <f t="shared" si="94"/>
        <v>1353.6399999999999</v>
      </c>
      <c r="Z385" s="11">
        <f t="shared" si="95"/>
        <v>0.30178129528480657</v>
      </c>
      <c r="AA385" s="11" t="str">
        <f t="shared" si="96"/>
        <v>June</v>
      </c>
      <c r="AB385" s="11">
        <f t="shared" si="97"/>
        <v>2025</v>
      </c>
      <c r="AC385" s="11" t="str">
        <f t="shared" si="98"/>
        <v>Clean</v>
      </c>
      <c r="AD385" s="33" t="str">
        <f t="shared" si="90"/>
        <v>ORD-2025-103844583645843CUST-7438Vikram IyerCorporateEastWest BengalKolkataOffice SuppliesArtBasic Art 608First Class22242.7504485.53131.861353.64PaidCancelled7</v>
      </c>
      <c r="AE385" s="56" t="str">
        <f t="shared" si="91"/>
        <v>OK</v>
      </c>
      <c r="AF385" s="33" t="str">
        <f t="shared" si="99"/>
        <v/>
      </c>
      <c r="AG385" s="33" t="str">
        <f t="shared" si="100"/>
        <v/>
      </c>
      <c r="AH385" s="55" t="str">
        <f t="shared" si="101"/>
        <v/>
      </c>
      <c r="AI385" s="53" t="str">
        <f t="shared" si="102"/>
        <v>Match</v>
      </c>
      <c r="AJ385" s="53" t="str">
        <f t="shared" si="103"/>
        <v>Match</v>
      </c>
      <c r="AK385" s="33" t="str">
        <f>PROPER(TRIM(raw_orders!G385))</f>
        <v>East</v>
      </c>
      <c r="AL385" s="33" t="str">
        <f>PROPER(TRIM(raw_orders!M385))</f>
        <v>First Class</v>
      </c>
    </row>
    <row r="386" spans="1:38">
      <c r="A386" t="s">
        <v>1910</v>
      </c>
      <c r="B386" s="10">
        <v>45366</v>
      </c>
      <c r="C386" s="10">
        <v>45371</v>
      </c>
      <c r="D386" t="s">
        <v>1913</v>
      </c>
      <c r="E386" s="34" t="str">
        <f>PROPER(TRIM(raw_orders!E386))</f>
        <v>Rohan Mehta</v>
      </c>
      <c r="F386" s="34" t="str">
        <f>PROPER(TRIM(raw_orders!F386))</f>
        <v>Consumer</v>
      </c>
      <c r="G386" s="34" t="str">
        <f>PROPER(TRIM(raw_orders!G386))</f>
        <v>East</v>
      </c>
      <c r="H386" s="34" t="str">
        <f>PROPER(TRIM(raw_orders!H386))</f>
        <v>Jharkhand</v>
      </c>
      <c r="I386" s="34" t="str">
        <f>PROPER(TRIM(raw_orders!I386))</f>
        <v>Ranchi</v>
      </c>
      <c r="J386" s="34" t="str">
        <f>PROPER(TRIM(raw_orders!J386))</f>
        <v>Technology</v>
      </c>
      <c r="K386" s="34" t="str">
        <f>PROPER(TRIM(raw_orders!K386))</f>
        <v>Copiers</v>
      </c>
      <c r="L386" t="s">
        <v>1914</v>
      </c>
      <c r="M386" s="9" t="str">
        <f>PROPER(TRIM(raw_orders!M386))</f>
        <v>Standard Class</v>
      </c>
      <c r="N386" s="11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s="9" t="str">
        <f>PROPER(TRIM(raw_orders!T386))</f>
        <v>Paid</v>
      </c>
      <c r="U386" s="9" t="str">
        <f>PROPER(TRIM(raw_orders!U386))</f>
        <v>Returned</v>
      </c>
      <c r="V386" s="11">
        <f t="shared" ref="V386:V449" si="104">C386-B386</f>
        <v>5</v>
      </c>
      <c r="W386" s="11">
        <f t="shared" si="92"/>
        <v>0.25</v>
      </c>
      <c r="X386" s="11">
        <f t="shared" si="93"/>
        <v>2822.1000000000004</v>
      </c>
      <c r="Y386" s="11">
        <f t="shared" si="94"/>
        <v>1197.5300000000004</v>
      </c>
      <c r="Z386" s="11">
        <f t="shared" si="95"/>
        <v>0.42434003047376079</v>
      </c>
      <c r="AA386" s="11" t="str">
        <f t="shared" si="96"/>
        <v>March</v>
      </c>
      <c r="AB386" s="11">
        <f t="shared" si="97"/>
        <v>2024</v>
      </c>
      <c r="AC386" s="11" t="str">
        <f t="shared" si="98"/>
        <v>Clean</v>
      </c>
      <c r="AD386" s="33" t="str">
        <f t="shared" ref="AD386:AD449" si="105">A386&amp;B386&amp;C386&amp;D386&amp;E386&amp;F386&amp;G386&amp;H386&amp;I386&amp;J386&amp;K386&amp;L386&amp;M386&amp;N386&amp;O386&amp;P386&amp;Q386&amp;R386&amp;S386&amp;T386&amp;U386&amp;V386</f>
        <v>ORD-2024-103854536645371CUST-8432Rohan MehtaConsumerEastJharkhandRanchiTechnologyCopiersPrime Copiers 820Standard Class21881.40.252822.11624.571197.53PaidReturned5</v>
      </c>
      <c r="AE386" s="56" t="str">
        <f t="shared" ref="AE386:AE449" si="106">IF(COUNTIF($A$2:$A$933,A386)=1,"OK",IF(COUNTIF($AD$2:$AD$933,AD386)&gt;1,"Exact Duplicate", "Review Required"))</f>
        <v>OK</v>
      </c>
      <c r="AF386" s="33" t="str">
        <f t="shared" si="99"/>
        <v/>
      </c>
      <c r="AG386" s="33" t="str">
        <f t="shared" si="100"/>
        <v/>
      </c>
      <c r="AH386" s="55" t="str">
        <f t="shared" si="101"/>
        <v/>
      </c>
      <c r="AI386" s="53" t="str">
        <f t="shared" si="102"/>
        <v>Match</v>
      </c>
      <c r="AJ386" s="53" t="str">
        <f t="shared" si="103"/>
        <v>Match</v>
      </c>
      <c r="AK386" s="33" t="str">
        <f>PROPER(TRIM(raw_orders!G386))</f>
        <v>East</v>
      </c>
      <c r="AL386" s="33" t="str">
        <f>PROPER(TRIM(raw_orders!M386))</f>
        <v>Standard Class</v>
      </c>
    </row>
    <row r="387" spans="1:38">
      <c r="A387" t="s">
        <v>1915</v>
      </c>
      <c r="B387" s="10">
        <v>45832</v>
      </c>
      <c r="C387" s="10">
        <v>45838</v>
      </c>
      <c r="D387" t="s">
        <v>1917</v>
      </c>
      <c r="E387" s="34" t="str">
        <f>PROPER(TRIM(raw_orders!E387))</f>
        <v>Arjun Bose</v>
      </c>
      <c r="F387" s="34" t="str">
        <f>PROPER(TRIM(raw_orders!F387))</f>
        <v>Consumer</v>
      </c>
      <c r="G387" s="34" t="str">
        <f>PROPER(TRIM(raw_orders!G387))</f>
        <v>North</v>
      </c>
      <c r="H387" s="34" t="str">
        <f>PROPER(TRIM(raw_orders!H387))</f>
        <v>Haryana</v>
      </c>
      <c r="I387" s="34" t="str">
        <f>PROPER(TRIM(raw_orders!I387))</f>
        <v>Gurugram</v>
      </c>
      <c r="J387" s="34" t="str">
        <f>PROPER(TRIM(raw_orders!J387))</f>
        <v>Office Supplies</v>
      </c>
      <c r="K387" s="34" t="str">
        <f>PROPER(TRIM(raw_orders!K387))</f>
        <v>Labels</v>
      </c>
      <c r="L387" t="s">
        <v>1918</v>
      </c>
      <c r="M387" s="9" t="str">
        <f>PROPER(TRIM(raw_orders!M387))</f>
        <v>Standard Class</v>
      </c>
      <c r="N387" s="11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s="9" t="str">
        <f>PROPER(TRIM(raw_orders!T387))</f>
        <v>Paid</v>
      </c>
      <c r="U387" s="9" t="str">
        <f>PROPER(TRIM(raw_orders!U387))</f>
        <v>Completed</v>
      </c>
      <c r="V387" s="11">
        <f t="shared" si="104"/>
        <v>6</v>
      </c>
      <c r="W387" s="11">
        <f t="shared" ref="W387:W450" si="107">IF(AND(P387="",Q387&lt;&gt;"",N387&lt;&gt;"",S387&lt;&gt;""),0,IF(OR(P387&lt;0,P387&gt;1),P387,P387))</f>
        <v>0.1</v>
      </c>
      <c r="X387" s="11">
        <f t="shared" ref="X387:X450" si="108">N387*O387*(1-P387)</f>
        <v>1975.104</v>
      </c>
      <c r="Y387" s="11">
        <f t="shared" ref="Y387:Y450" si="109">X387-R387</f>
        <v>859.75400000000013</v>
      </c>
      <c r="Z387" s="11">
        <f t="shared" ref="Z387:Z450" si="110">Y387/X387</f>
        <v>0.4352955591199249</v>
      </c>
      <c r="AA387" s="11" t="str">
        <f t="shared" ref="AA387:AA450" si="111">TEXT(B387,"MMMM")</f>
        <v>June</v>
      </c>
      <c r="AB387" s="11">
        <f t="shared" ref="AB387:AB450" si="112">YEAR(B387)</f>
        <v>2025</v>
      </c>
      <c r="AC387" s="11" t="str">
        <f t="shared" ref="AC387:AC450" si="113">IF(OR(AF387 = "Invalid Discount",AG387="Invalid Discount",AH387="Invalid Shipping Record",AE387="Review Required"),"Invalid",IF(OR(G387="Unknown",M387="Unknown",ISBLANK(P387)),"Warning","Clean"))</f>
        <v>Clean</v>
      </c>
      <c r="AD387" s="33" t="str">
        <f t="shared" si="105"/>
        <v>ORD-2025-103864583245838CUST-2834Arjun BoseConsumerNorthHaryanaGurugramOffice SuppliesLabelsClassic Labels 670Standard Class6365.760.11975.11115.35859.75PaidCompleted6</v>
      </c>
      <c r="AE387" s="56" t="str">
        <f t="shared" si="106"/>
        <v>OK</v>
      </c>
      <c r="AF387" s="33" t="str">
        <f t="shared" ref="AF387:AF450" si="114">IF(P387&lt;0,"Invalid Discount","")</f>
        <v/>
      </c>
      <c r="AG387" s="33" t="str">
        <f t="shared" ref="AG387:AG450" si="115">IF(P387&gt;1,"Invalid Discount","")</f>
        <v/>
      </c>
      <c r="AH387" s="55" t="str">
        <f t="shared" ref="AH387:AH450" si="116">IF(V387&lt;1,"Invalid Shipping Record","")</f>
        <v/>
      </c>
      <c r="AI387" s="53" t="str">
        <f t="shared" ref="AI387:AI450" si="117">IF(ROUND(Q387,2)=ROUND(X387,2),"Match","Mismatch")</f>
        <v>Match</v>
      </c>
      <c r="AJ387" s="53" t="str">
        <f t="shared" ref="AJ387:AJ450" si="118">IF(ROUND(S387,2)=ROUND(Y387,2),"Match","Mismatch")</f>
        <v>Match</v>
      </c>
      <c r="AK387" s="33" t="str">
        <f>PROPER(TRIM(raw_orders!G387))</f>
        <v>North</v>
      </c>
      <c r="AL387" s="33" t="str">
        <f>PROPER(TRIM(raw_orders!M387))</f>
        <v>Standard Class</v>
      </c>
    </row>
    <row r="388" spans="1:38">
      <c r="A388" t="s">
        <v>1919</v>
      </c>
      <c r="B388" s="10">
        <v>45700</v>
      </c>
      <c r="C388" s="10">
        <v>45702</v>
      </c>
      <c r="D388" t="s">
        <v>1921</v>
      </c>
      <c r="E388" s="34" t="str">
        <f>PROPER(TRIM(raw_orders!E388))</f>
        <v>Sneha Kapoor</v>
      </c>
      <c r="F388" s="34" t="str">
        <f>PROPER(TRIM(raw_orders!F388))</f>
        <v>Consumer</v>
      </c>
      <c r="G388" s="34" t="str">
        <f>PROPER(TRIM(raw_orders!G388))</f>
        <v>West</v>
      </c>
      <c r="H388" s="34" t="str">
        <f>PROPER(TRIM(raw_orders!H388))</f>
        <v>Maharashtra</v>
      </c>
      <c r="I388" s="34" t="str">
        <f>PROPER(TRIM(raw_orders!I388))</f>
        <v>Mumbai</v>
      </c>
      <c r="J388" s="34" t="str">
        <f>PROPER(TRIM(raw_orders!J388))</f>
        <v>Furniture</v>
      </c>
      <c r="K388" s="34" t="str">
        <f>PROPER(TRIM(raw_orders!K388))</f>
        <v>Furnishings</v>
      </c>
      <c r="L388" t="s">
        <v>1922</v>
      </c>
      <c r="M388" s="9" t="str">
        <f>PROPER(TRIM(raw_orders!M388))</f>
        <v>Second Class</v>
      </c>
      <c r="N388" s="11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s="9" t="str">
        <f>PROPER(TRIM(raw_orders!T388))</f>
        <v>Paid</v>
      </c>
      <c r="U388" s="9" t="str">
        <f>PROPER(TRIM(raw_orders!U388))</f>
        <v>Completed</v>
      </c>
      <c r="V388" s="11">
        <f t="shared" si="104"/>
        <v>2</v>
      </c>
      <c r="W388" s="11">
        <f t="shared" si="107"/>
        <v>0.1</v>
      </c>
      <c r="X388" s="11">
        <f t="shared" si="108"/>
        <v>20063.952000000001</v>
      </c>
      <c r="Y388" s="11">
        <f t="shared" si="109"/>
        <v>5700.5720000000019</v>
      </c>
      <c r="Z388" s="11">
        <f t="shared" si="110"/>
        <v>0.2841200975759911</v>
      </c>
      <c r="AA388" s="11" t="str">
        <f t="shared" si="111"/>
        <v>February</v>
      </c>
      <c r="AB388" s="11">
        <f t="shared" si="112"/>
        <v>2025</v>
      </c>
      <c r="AC388" s="11" t="str">
        <f t="shared" si="113"/>
        <v>Clean</v>
      </c>
      <c r="AD388" s="33" t="str">
        <f t="shared" si="105"/>
        <v>ORD-2025-103874570045702CUST-4222Sneha KapoorConsumerWestMaharashtraMumbaiFurnitureFurnishingsPrime Furnishings 597Second Class82786.660.120063.9514363.385700.57PaidCompleted2</v>
      </c>
      <c r="AE388" s="56" t="str">
        <f t="shared" si="106"/>
        <v>OK</v>
      </c>
      <c r="AF388" s="33" t="str">
        <f t="shared" si="114"/>
        <v/>
      </c>
      <c r="AG388" s="33" t="str">
        <f t="shared" si="115"/>
        <v/>
      </c>
      <c r="AH388" s="55" t="str">
        <f t="shared" si="116"/>
        <v/>
      </c>
      <c r="AI388" s="53" t="str">
        <f t="shared" si="117"/>
        <v>Match</v>
      </c>
      <c r="AJ388" s="53" t="str">
        <f t="shared" si="118"/>
        <v>Match</v>
      </c>
      <c r="AK388" s="33" t="str">
        <f>PROPER(TRIM(raw_orders!G388))</f>
        <v>West</v>
      </c>
      <c r="AL388" s="33" t="str">
        <f>PROPER(TRIM(raw_orders!M388))</f>
        <v>Second Class</v>
      </c>
    </row>
    <row r="389" spans="1:38" ht="41.4">
      <c r="A389" t="s">
        <v>1923</v>
      </c>
      <c r="B389" s="10">
        <v>45938</v>
      </c>
      <c r="C389" s="10">
        <v>45882</v>
      </c>
      <c r="D389" t="s">
        <v>1924</v>
      </c>
      <c r="E389" s="34" t="str">
        <f>PROPER(TRIM(raw_orders!E389))</f>
        <v>Priya Menon</v>
      </c>
      <c r="F389" s="34" t="str">
        <f>PROPER(TRIM(raw_orders!F389))</f>
        <v>Small Business</v>
      </c>
      <c r="G389" s="34" t="str">
        <f>PROPER(TRIM(raw_orders!G389))</f>
        <v>West</v>
      </c>
      <c r="H389" s="34" t="str">
        <f>PROPER(TRIM(raw_orders!H389))</f>
        <v>Madhya Pradesh</v>
      </c>
      <c r="I389" s="34" t="str">
        <f>PROPER(TRIM(raw_orders!I389))</f>
        <v>Indore</v>
      </c>
      <c r="J389" s="34" t="str">
        <f>PROPER(TRIM(raw_orders!J389))</f>
        <v>Furniture</v>
      </c>
      <c r="K389" s="34" t="str">
        <f>PROPER(TRIM(raw_orders!K389))</f>
        <v>Chairs</v>
      </c>
      <c r="L389" t="s">
        <v>1925</v>
      </c>
      <c r="M389" s="9" t="str">
        <f>PROPER(TRIM(raw_orders!M389))</f>
        <v>Standard Class</v>
      </c>
      <c r="N389" s="11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s="9" t="str">
        <f>PROPER(TRIM(raw_orders!T389))</f>
        <v>Pending</v>
      </c>
      <c r="U389" s="9" t="str">
        <f>PROPER(TRIM(raw_orders!U389))</f>
        <v>Cancelled</v>
      </c>
      <c r="V389" s="11">
        <f t="shared" si="104"/>
        <v>-56</v>
      </c>
      <c r="W389" s="11">
        <f t="shared" si="107"/>
        <v>0</v>
      </c>
      <c r="X389" s="11">
        <f t="shared" si="108"/>
        <v>1764.3000000000002</v>
      </c>
      <c r="Y389" s="11">
        <f t="shared" si="109"/>
        <v>431.81000000000017</v>
      </c>
      <c r="Z389" s="11">
        <f t="shared" si="110"/>
        <v>0.24474862551720236</v>
      </c>
      <c r="AA389" s="11" t="str">
        <f t="shared" si="111"/>
        <v>October</v>
      </c>
      <c r="AB389" s="11">
        <f t="shared" si="112"/>
        <v>2025</v>
      </c>
      <c r="AC389" s="11" t="str">
        <f t="shared" si="113"/>
        <v>Invalid</v>
      </c>
      <c r="AD389" s="33" t="str">
        <f t="shared" si="105"/>
        <v>ORD-2025-103884593845882CUST-1053Priya MenonSmall BusinessWestMadhya PradeshIndoreFurnitureChairsPrime Chairs 196Standard Class5352.8601764.31332.49431.81PendingCancelled-56</v>
      </c>
      <c r="AE389" s="56" t="str">
        <f t="shared" si="106"/>
        <v>OK</v>
      </c>
      <c r="AF389" s="33" t="str">
        <f t="shared" si="114"/>
        <v/>
      </c>
      <c r="AG389" s="33" t="str">
        <f t="shared" si="115"/>
        <v/>
      </c>
      <c r="AH389" s="55" t="str">
        <f>IF(V389&lt;0,"Invalid Shipping Record","")</f>
        <v>Invalid Shipping Record</v>
      </c>
      <c r="AI389" s="53" t="str">
        <f t="shared" si="117"/>
        <v>Match</v>
      </c>
      <c r="AJ389" s="53" t="str">
        <f t="shared" si="118"/>
        <v>Match</v>
      </c>
      <c r="AK389" s="33" t="str">
        <f>PROPER(TRIM(raw_orders!G389))</f>
        <v>West</v>
      </c>
      <c r="AL389" s="33" t="str">
        <f>PROPER(TRIM(raw_orders!M389))</f>
        <v>Standard Class</v>
      </c>
    </row>
    <row r="390" spans="1:38">
      <c r="A390" t="s">
        <v>1926</v>
      </c>
      <c r="B390" s="10">
        <v>45425</v>
      </c>
      <c r="C390" s="10">
        <v>45430</v>
      </c>
      <c r="D390" t="s">
        <v>1929</v>
      </c>
      <c r="E390" s="34" t="str">
        <f>PROPER(TRIM(raw_orders!E390))</f>
        <v>Isha Nair</v>
      </c>
      <c r="F390" s="34" t="str">
        <f>PROPER(TRIM(raw_orders!F390))</f>
        <v>Small Business</v>
      </c>
      <c r="G390" s="34" t="str">
        <f>PROPER(TRIM(raw_orders!G390))</f>
        <v>West</v>
      </c>
      <c r="H390" s="34" t="str">
        <f>PROPER(TRIM(raw_orders!H390))</f>
        <v>Gujarat</v>
      </c>
      <c r="I390" s="34" t="str">
        <f>PROPER(TRIM(raw_orders!I390))</f>
        <v>Ahmedabad</v>
      </c>
      <c r="J390" s="34" t="str">
        <f>PROPER(TRIM(raw_orders!J390))</f>
        <v>Furniture</v>
      </c>
      <c r="K390" s="34" t="str">
        <f>PROPER(TRIM(raw_orders!K390))</f>
        <v>Chairs</v>
      </c>
      <c r="L390" t="s">
        <v>1930</v>
      </c>
      <c r="M390" s="9" t="str">
        <f>PROPER(TRIM(raw_orders!M390))</f>
        <v>Standard Class</v>
      </c>
      <c r="N390" s="11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s="9" t="str">
        <f>PROPER(TRIM(raw_orders!T390))</f>
        <v>Paid</v>
      </c>
      <c r="U390" s="9" t="str">
        <f>PROPER(TRIM(raw_orders!U390))</f>
        <v>Completed</v>
      </c>
      <c r="V390" s="11">
        <f t="shared" si="104"/>
        <v>5</v>
      </c>
      <c r="W390" s="11">
        <f t="shared" si="107"/>
        <v>0</v>
      </c>
      <c r="X390" s="11">
        <f t="shared" si="108"/>
        <v>9385.77</v>
      </c>
      <c r="Y390" s="11">
        <f t="shared" si="109"/>
        <v>2513.3300000000008</v>
      </c>
      <c r="Z390" s="11">
        <f t="shared" si="110"/>
        <v>0.26778090662779941</v>
      </c>
      <c r="AA390" s="11" t="str">
        <f t="shared" si="111"/>
        <v>May</v>
      </c>
      <c r="AB390" s="11">
        <f t="shared" si="112"/>
        <v>2024</v>
      </c>
      <c r="AC390" s="11" t="str">
        <f t="shared" si="113"/>
        <v>Clean</v>
      </c>
      <c r="AD390" s="33" t="str">
        <f t="shared" si="105"/>
        <v>ORD-2024-103894542545430CUST-1457Isha NairSmall BusinessWestGujaratAhmedabadFurnitureChairsElite Chairs 639Standard Class33128.5909385.776872.442783.66PaidCompleted5</v>
      </c>
      <c r="AE390" s="56" t="str">
        <f t="shared" si="106"/>
        <v>OK</v>
      </c>
      <c r="AF390" s="33" t="str">
        <f t="shared" si="114"/>
        <v/>
      </c>
      <c r="AG390" s="33" t="str">
        <f t="shared" si="115"/>
        <v/>
      </c>
      <c r="AH390" s="55" t="str">
        <f t="shared" si="116"/>
        <v/>
      </c>
      <c r="AI390" s="53" t="str">
        <f t="shared" si="117"/>
        <v>Match</v>
      </c>
      <c r="AJ390" s="53" t="str">
        <f t="shared" si="118"/>
        <v>Mismatch</v>
      </c>
      <c r="AK390" s="33" t="str">
        <f>PROPER(TRIM(raw_orders!G390))</f>
        <v>West</v>
      </c>
      <c r="AL390" s="33" t="str">
        <f>PROPER(TRIM(raw_orders!M390))</f>
        <v>Standard Class</v>
      </c>
    </row>
    <row r="391" spans="1:38">
      <c r="A391" t="s">
        <v>1931</v>
      </c>
      <c r="B391" s="10">
        <v>45387</v>
      </c>
      <c r="C391" s="10">
        <v>45395</v>
      </c>
      <c r="D391" t="s">
        <v>1933</v>
      </c>
      <c r="E391" s="34" t="str">
        <f>PROPER(TRIM(raw_orders!E391))</f>
        <v>Diya Patel</v>
      </c>
      <c r="F391" s="34" t="str">
        <f>PROPER(TRIM(raw_orders!F391))</f>
        <v>Corporate</v>
      </c>
      <c r="G391" s="34" t="str">
        <f>PROPER(TRIM(raw_orders!G391))</f>
        <v>West</v>
      </c>
      <c r="H391" s="34" t="str">
        <f>PROPER(TRIM(raw_orders!H391))</f>
        <v>Gujarat</v>
      </c>
      <c r="I391" s="34" t="str">
        <f>PROPER(TRIM(raw_orders!I391))</f>
        <v>Ahmedabad</v>
      </c>
      <c r="J391" s="34" t="str">
        <f>PROPER(TRIM(raw_orders!J391))</f>
        <v>Technology</v>
      </c>
      <c r="K391" s="34" t="str">
        <f>PROPER(TRIM(raw_orders!K391))</f>
        <v>Machines</v>
      </c>
      <c r="L391" t="s">
        <v>1934</v>
      </c>
      <c r="M391" s="9" t="str">
        <f>PROPER(TRIM(raw_orders!M391))</f>
        <v>Second Class</v>
      </c>
      <c r="N391" s="1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s="9" t="str">
        <f>PROPER(TRIM(raw_orders!T391))</f>
        <v>Pending</v>
      </c>
      <c r="U391" s="9" t="str">
        <f>PROPER(TRIM(raw_orders!U391))</f>
        <v>Cancelled</v>
      </c>
      <c r="V391" s="11">
        <f t="shared" si="104"/>
        <v>8</v>
      </c>
      <c r="W391" s="11">
        <f t="shared" si="107"/>
        <v>0.2</v>
      </c>
      <c r="X391" s="11">
        <f t="shared" si="108"/>
        <v>7750.1600000000008</v>
      </c>
      <c r="Y391" s="11">
        <f t="shared" si="109"/>
        <v>2315.8600000000006</v>
      </c>
      <c r="Z391" s="11">
        <f t="shared" si="110"/>
        <v>0.29881447608823564</v>
      </c>
      <c r="AA391" s="11" t="str">
        <f t="shared" si="111"/>
        <v>April</v>
      </c>
      <c r="AB391" s="11">
        <f t="shared" si="112"/>
        <v>2024</v>
      </c>
      <c r="AC391" s="11" t="str">
        <f t="shared" si="113"/>
        <v>Clean</v>
      </c>
      <c r="AD391" s="33" t="str">
        <f t="shared" si="105"/>
        <v>ORD-2024-103904538745395CUST-3930Diya PatelCorporateWestGujaratAhmedabadTechnologyMachinesElite Machines 563Second Class51937.540.27750.165434.32315.86PendingCancelled8</v>
      </c>
      <c r="AE391" s="56" t="str">
        <f t="shared" si="106"/>
        <v>OK</v>
      </c>
      <c r="AF391" s="33" t="str">
        <f t="shared" si="114"/>
        <v/>
      </c>
      <c r="AG391" s="33" t="str">
        <f t="shared" si="115"/>
        <v/>
      </c>
      <c r="AH391" s="55" t="str">
        <f t="shared" si="116"/>
        <v/>
      </c>
      <c r="AI391" s="53" t="str">
        <f t="shared" si="117"/>
        <v>Match</v>
      </c>
      <c r="AJ391" s="53" t="str">
        <f t="shared" si="118"/>
        <v>Match</v>
      </c>
      <c r="AK391" s="33" t="str">
        <f>PROPER(TRIM(raw_orders!G391))</f>
        <v>West</v>
      </c>
      <c r="AL391" s="33" t="str">
        <f>PROPER(TRIM(raw_orders!M391))</f>
        <v>Second Class</v>
      </c>
    </row>
    <row r="392" spans="1:38">
      <c r="A392" t="s">
        <v>1935</v>
      </c>
      <c r="B392" s="10">
        <v>45602</v>
      </c>
      <c r="C392" s="10">
        <v>45607</v>
      </c>
      <c r="D392" t="s">
        <v>1937</v>
      </c>
      <c r="E392" s="34" t="str">
        <f>PROPER(TRIM(raw_orders!E392))</f>
        <v>Isha Nair</v>
      </c>
      <c r="F392" s="34" t="str">
        <f>PROPER(TRIM(raw_orders!F392))</f>
        <v>Consumer</v>
      </c>
      <c r="G392" s="34" t="str">
        <f>PROPER(TRIM(raw_orders!G392))</f>
        <v>West</v>
      </c>
      <c r="H392" s="34" t="str">
        <f>PROPER(TRIM(raw_orders!H392))</f>
        <v>Gujarat</v>
      </c>
      <c r="I392" s="34" t="str">
        <f>PROPER(TRIM(raw_orders!I392))</f>
        <v>Ahmedabad</v>
      </c>
      <c r="J392" s="34" t="str">
        <f>PROPER(TRIM(raw_orders!J392))</f>
        <v>Furniture</v>
      </c>
      <c r="K392" s="34" t="str">
        <f>PROPER(TRIM(raw_orders!K392))</f>
        <v>Furnishings</v>
      </c>
      <c r="L392" t="s">
        <v>1938</v>
      </c>
      <c r="M392" s="9" t="str">
        <f>PROPER(TRIM(raw_orders!M392))</f>
        <v>Standard Class</v>
      </c>
      <c r="N392" s="11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s="9" t="str">
        <f>PROPER(TRIM(raw_orders!T392))</f>
        <v>Paid</v>
      </c>
      <c r="U392" s="9" t="str">
        <f>PROPER(TRIM(raw_orders!U392))</f>
        <v>Completed</v>
      </c>
      <c r="V392" s="11">
        <f t="shared" si="104"/>
        <v>5</v>
      </c>
      <c r="W392" s="11">
        <f t="shared" si="107"/>
        <v>0.2</v>
      </c>
      <c r="X392" s="11">
        <f t="shared" si="108"/>
        <v>6135.232</v>
      </c>
      <c r="Y392" s="11">
        <f t="shared" si="109"/>
        <v>2695.442</v>
      </c>
      <c r="Z392" s="11">
        <f t="shared" si="110"/>
        <v>0.43933823529411764</v>
      </c>
      <c r="AA392" s="11" t="str">
        <f t="shared" si="111"/>
        <v>November</v>
      </c>
      <c r="AB392" s="11">
        <f t="shared" si="112"/>
        <v>2024</v>
      </c>
      <c r="AC392" s="11" t="str">
        <f t="shared" si="113"/>
        <v>Clean</v>
      </c>
      <c r="AD392" s="33" t="str">
        <f t="shared" si="105"/>
        <v>ORD-2024-103914560245607CUST-7853Isha NairConsumerWestGujaratAhmedabadFurnitureFurnishingsPro Furnishings 281Standard Class41917.260.26135.233439.792695.44PaidCompleted5</v>
      </c>
      <c r="AE392" s="56" t="str">
        <f t="shared" si="106"/>
        <v>OK</v>
      </c>
      <c r="AF392" s="33" t="str">
        <f t="shared" si="114"/>
        <v/>
      </c>
      <c r="AG392" s="33" t="str">
        <f t="shared" si="115"/>
        <v/>
      </c>
      <c r="AH392" s="55" t="str">
        <f t="shared" si="116"/>
        <v/>
      </c>
      <c r="AI392" s="53" t="str">
        <f t="shared" si="117"/>
        <v>Match</v>
      </c>
      <c r="AJ392" s="53" t="str">
        <f t="shared" si="118"/>
        <v>Match</v>
      </c>
      <c r="AK392" s="33" t="str">
        <f>PROPER(TRIM(raw_orders!G392))</f>
        <v>West</v>
      </c>
      <c r="AL392" s="33" t="str">
        <f>PROPER(TRIM(raw_orders!M392))</f>
        <v>Standard Class</v>
      </c>
    </row>
    <row r="393" spans="1:38">
      <c r="A393" t="s">
        <v>1939</v>
      </c>
      <c r="B393" s="10">
        <v>45702</v>
      </c>
      <c r="C393" s="10">
        <v>45702</v>
      </c>
      <c r="D393" t="s">
        <v>1941</v>
      </c>
      <c r="E393" s="34" t="str">
        <f>PROPER(TRIM(raw_orders!E393))</f>
        <v>Diya Patel</v>
      </c>
      <c r="F393" s="34" t="str">
        <f>PROPER(TRIM(raw_orders!F393))</f>
        <v>Consumer</v>
      </c>
      <c r="G393" s="34" t="str">
        <f>PROPER(TRIM(raw_orders!G393))</f>
        <v>South</v>
      </c>
      <c r="H393" s="34" t="str">
        <f>PROPER(TRIM(raw_orders!H393))</f>
        <v>Karnataka</v>
      </c>
      <c r="I393" s="34" t="str">
        <f>PROPER(TRIM(raw_orders!I393))</f>
        <v>Bengaluru</v>
      </c>
      <c r="J393" s="34" t="str">
        <f>PROPER(TRIM(raw_orders!J393))</f>
        <v>Office Supplies</v>
      </c>
      <c r="K393" s="34" t="str">
        <f>PROPER(TRIM(raw_orders!K393))</f>
        <v>Storage</v>
      </c>
      <c r="L393" t="s">
        <v>1942</v>
      </c>
      <c r="M393" s="9" t="str">
        <f>PROPER(TRIM(raw_orders!M393))</f>
        <v>First Class</v>
      </c>
      <c r="N393" s="11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s="9" t="str">
        <f>PROPER(TRIM(raw_orders!T393))</f>
        <v>Paid</v>
      </c>
      <c r="U393" s="9" t="str">
        <f>PROPER(TRIM(raw_orders!U393))</f>
        <v>Completed</v>
      </c>
      <c r="V393" s="11">
        <f t="shared" si="104"/>
        <v>0</v>
      </c>
      <c r="W393" s="11">
        <f t="shared" si="107"/>
        <v>0</v>
      </c>
      <c r="X393" s="11">
        <f t="shared" si="108"/>
        <v>714.43</v>
      </c>
      <c r="Y393" s="11">
        <f t="shared" si="109"/>
        <v>148.9899999999999</v>
      </c>
      <c r="Z393" s="11">
        <f t="shared" si="110"/>
        <v>0.20854387413742412</v>
      </c>
      <c r="AA393" s="11" t="str">
        <f t="shared" si="111"/>
        <v>February</v>
      </c>
      <c r="AB393" s="11">
        <f t="shared" si="112"/>
        <v>2025</v>
      </c>
      <c r="AC393" s="11" t="str">
        <f t="shared" si="113"/>
        <v>Clean</v>
      </c>
      <c r="AD393" s="33" t="str">
        <f t="shared" si="105"/>
        <v>ORD-2025-103924570245702CUST-2267Diya PatelConsumerSouthKarnatakaBengaluruOffice SuppliesStorageEco Storage 285First Class1714.430714.43565.44148.99PaidCompleted0</v>
      </c>
      <c r="AE393" s="56" t="str">
        <f t="shared" si="106"/>
        <v>OK</v>
      </c>
      <c r="AF393" s="33" t="str">
        <f t="shared" si="114"/>
        <v/>
      </c>
      <c r="AG393" s="33" t="str">
        <f t="shared" si="115"/>
        <v/>
      </c>
      <c r="AH393" s="55" t="str">
        <f>IF(V393&lt;0,"Invalid Shipping Record","")</f>
        <v/>
      </c>
      <c r="AI393" s="53" t="str">
        <f t="shared" si="117"/>
        <v>Match</v>
      </c>
      <c r="AJ393" s="53" t="str">
        <f t="shared" si="118"/>
        <v>Match</v>
      </c>
      <c r="AK393" s="33" t="str">
        <f>PROPER(TRIM(raw_orders!G393))</f>
        <v>South</v>
      </c>
      <c r="AL393" s="33" t="str">
        <f>PROPER(TRIM(raw_orders!M393))</f>
        <v>First Class</v>
      </c>
    </row>
    <row r="394" spans="1:38">
      <c r="A394" t="s">
        <v>1943</v>
      </c>
      <c r="B394" s="10">
        <v>45341</v>
      </c>
      <c r="C394" s="10">
        <v>45344</v>
      </c>
      <c r="D394" t="s">
        <v>1946</v>
      </c>
      <c r="E394" s="34" t="str">
        <f>PROPER(TRIM(raw_orders!E394))</f>
        <v>Aditi Sen</v>
      </c>
      <c r="F394" s="34" t="str">
        <f>PROPER(TRIM(raw_orders!F394))</f>
        <v>Small Business</v>
      </c>
      <c r="G394" s="34" t="str">
        <f>PROPER(TRIM(raw_orders!G394))</f>
        <v>South</v>
      </c>
      <c r="H394" s="34" t="str">
        <f>PROPER(TRIM(raw_orders!H394))</f>
        <v>Kerala</v>
      </c>
      <c r="I394" s="34" t="str">
        <f>PROPER(TRIM(raw_orders!I394))</f>
        <v>Kochi</v>
      </c>
      <c r="J394" s="34" t="str">
        <f>PROPER(TRIM(raw_orders!J394))</f>
        <v>Furniture</v>
      </c>
      <c r="K394" s="34" t="str">
        <f>PROPER(TRIM(raw_orders!K394))</f>
        <v>Furnishings</v>
      </c>
      <c r="L394" t="s">
        <v>1947</v>
      </c>
      <c r="M394" s="9" t="str">
        <f>PROPER(TRIM(raw_orders!M394))</f>
        <v>Same Day</v>
      </c>
      <c r="N394" s="11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s="9" t="str">
        <f>PROPER(TRIM(raw_orders!T394))</f>
        <v>Paid</v>
      </c>
      <c r="U394" s="9" t="str">
        <f>PROPER(TRIM(raw_orders!U394))</f>
        <v>Completed</v>
      </c>
      <c r="V394" s="11">
        <f t="shared" si="104"/>
        <v>3</v>
      </c>
      <c r="W394" s="11">
        <f t="shared" si="107"/>
        <v>0</v>
      </c>
      <c r="X394" s="11">
        <f t="shared" si="108"/>
        <v>36477.090000000004</v>
      </c>
      <c r="Y394" s="11">
        <f t="shared" si="109"/>
        <v>11951.610000000004</v>
      </c>
      <c r="Z394" s="11">
        <f t="shared" si="110"/>
        <v>0.32764702447481425</v>
      </c>
      <c r="AA394" s="11" t="str">
        <f t="shared" si="111"/>
        <v>February</v>
      </c>
      <c r="AB394" s="11">
        <f t="shared" si="112"/>
        <v>2024</v>
      </c>
      <c r="AC394" s="11" t="str">
        <f t="shared" si="113"/>
        <v>Clean</v>
      </c>
      <c r="AD394" s="33" t="str">
        <f t="shared" si="105"/>
        <v>ORD-2024-103934534145344CUST-6866Aditi SenSmall BusinessSouthKeralaKochiFurnitureFurnishingsClassic Furnishings 746Same Day94053.01036477.0924525.4811951.61PaidCompleted3</v>
      </c>
      <c r="AE394" s="56" t="str">
        <f t="shared" si="106"/>
        <v>OK</v>
      </c>
      <c r="AF394" s="33" t="str">
        <f t="shared" si="114"/>
        <v/>
      </c>
      <c r="AG394" s="33" t="str">
        <f t="shared" si="115"/>
        <v/>
      </c>
      <c r="AH394" s="55" t="str">
        <f t="shared" si="116"/>
        <v/>
      </c>
      <c r="AI394" s="53" t="str">
        <f t="shared" si="117"/>
        <v>Match</v>
      </c>
      <c r="AJ394" s="53" t="str">
        <f t="shared" si="118"/>
        <v>Match</v>
      </c>
      <c r="AK394" s="33" t="str">
        <f>PROPER(TRIM(raw_orders!G394))</f>
        <v>South</v>
      </c>
      <c r="AL394" s="33" t="str">
        <f>PROPER(TRIM(raw_orders!M394))</f>
        <v>Same Day</v>
      </c>
    </row>
    <row r="395" spans="1:38">
      <c r="A395" t="s">
        <v>1948</v>
      </c>
      <c r="B395" s="10">
        <v>45527</v>
      </c>
      <c r="C395" s="10">
        <v>45533</v>
      </c>
      <c r="D395" t="s">
        <v>1951</v>
      </c>
      <c r="E395" s="34" t="str">
        <f>PROPER(TRIM(raw_orders!E395))</f>
        <v>Mira Das</v>
      </c>
      <c r="F395" s="34" t="str">
        <f>PROPER(TRIM(raw_orders!F395))</f>
        <v>Corporate</v>
      </c>
      <c r="G395" s="34" t="str">
        <f>PROPER(TRIM(raw_orders!G395))</f>
        <v>North</v>
      </c>
      <c r="H395" s="34" t="str">
        <f>PROPER(TRIM(raw_orders!H395))</f>
        <v>Uttar Pradesh</v>
      </c>
      <c r="I395" s="34" t="str">
        <f>PROPER(TRIM(raw_orders!I395))</f>
        <v>Noida</v>
      </c>
      <c r="J395" s="34" t="str">
        <f>PROPER(TRIM(raw_orders!J395))</f>
        <v>Office Supplies</v>
      </c>
      <c r="K395" s="34" t="str">
        <f>PROPER(TRIM(raw_orders!K395))</f>
        <v>Labels</v>
      </c>
      <c r="L395" t="s">
        <v>1952</v>
      </c>
      <c r="M395" s="9" t="str">
        <f>PROPER(TRIM(raw_orders!M395))</f>
        <v>Same Day</v>
      </c>
      <c r="N395" s="11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s="9" t="str">
        <f>PROPER(TRIM(raw_orders!T395))</f>
        <v>Paid</v>
      </c>
      <c r="U395" s="9" t="str">
        <f>PROPER(TRIM(raw_orders!U395))</f>
        <v>Completed</v>
      </c>
      <c r="V395" s="11">
        <f t="shared" si="104"/>
        <v>6</v>
      </c>
      <c r="W395" s="11">
        <f t="shared" si="107"/>
        <v>0.05</v>
      </c>
      <c r="X395" s="11">
        <f t="shared" si="108"/>
        <v>3680.1289999999999</v>
      </c>
      <c r="Y395" s="11">
        <f t="shared" si="109"/>
        <v>712.66899999999987</v>
      </c>
      <c r="Z395" s="11">
        <f t="shared" si="110"/>
        <v>0.19365326595888346</v>
      </c>
      <c r="AA395" s="11" t="str">
        <f t="shared" si="111"/>
        <v>August</v>
      </c>
      <c r="AB395" s="11">
        <f t="shared" si="112"/>
        <v>2024</v>
      </c>
      <c r="AC395" s="11" t="str">
        <f t="shared" si="113"/>
        <v>Clean</v>
      </c>
      <c r="AD395" s="33" t="str">
        <f t="shared" si="105"/>
        <v>ORD-2024-103944552745533CUST-3160Mira DasCorporateNorthUttar PradeshNoidaOffice SuppliesLabelsEco Labels 815Same Day21936.910.053680.132967.46712.67PaidCompleted6</v>
      </c>
      <c r="AE395" s="56" t="str">
        <f t="shared" si="106"/>
        <v>OK</v>
      </c>
      <c r="AF395" s="33" t="str">
        <f t="shared" si="114"/>
        <v/>
      </c>
      <c r="AG395" s="33" t="str">
        <f t="shared" si="115"/>
        <v/>
      </c>
      <c r="AH395" s="55" t="str">
        <f t="shared" si="116"/>
        <v/>
      </c>
      <c r="AI395" s="53" t="str">
        <f t="shared" si="117"/>
        <v>Match</v>
      </c>
      <c r="AJ395" s="53" t="str">
        <f t="shared" si="118"/>
        <v>Match</v>
      </c>
      <c r="AK395" s="33" t="str">
        <f>PROPER(TRIM(raw_orders!G395))</f>
        <v>North</v>
      </c>
      <c r="AL395" s="33" t="str">
        <f>PROPER(TRIM(raw_orders!M395))</f>
        <v>Same Day</v>
      </c>
    </row>
    <row r="396" spans="1:38">
      <c r="A396" t="s">
        <v>1953</v>
      </c>
      <c r="B396" s="10">
        <v>45355</v>
      </c>
      <c r="C396" s="10">
        <v>45386</v>
      </c>
      <c r="D396" t="s">
        <v>1956</v>
      </c>
      <c r="E396" s="34" t="str">
        <f>PROPER(TRIM(raw_orders!E396))</f>
        <v>Kabir Singh</v>
      </c>
      <c r="F396" s="34" t="str">
        <f>PROPER(TRIM(raw_orders!F396))</f>
        <v>Consumer</v>
      </c>
      <c r="G396" s="34" t="str">
        <f>PROPER(TRIM(raw_orders!G396))</f>
        <v>West</v>
      </c>
      <c r="H396" s="34" t="str">
        <f>PROPER(TRIM(raw_orders!H396))</f>
        <v>Maharashtra</v>
      </c>
      <c r="I396" s="34" t="str">
        <f>PROPER(TRIM(raw_orders!I396))</f>
        <v>Mumbai</v>
      </c>
      <c r="J396" s="34" t="str">
        <f>PROPER(TRIM(raw_orders!J396))</f>
        <v>Furniture</v>
      </c>
      <c r="K396" s="34" t="str">
        <f>PROPER(TRIM(raw_orders!K396))</f>
        <v>Furnishings</v>
      </c>
      <c r="L396" t="s">
        <v>1957</v>
      </c>
      <c r="M396" s="9" t="str">
        <f>PROPER(TRIM(raw_orders!M396))</f>
        <v>First Class</v>
      </c>
      <c r="N396" s="11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s="9" t="str">
        <f>PROPER(TRIM(raw_orders!T396))</f>
        <v>Paid</v>
      </c>
      <c r="U396" s="9" t="str">
        <f>PROPER(TRIM(raw_orders!U396))</f>
        <v>Completed</v>
      </c>
      <c r="V396" s="11">
        <f t="shared" si="104"/>
        <v>31</v>
      </c>
      <c r="W396" s="11">
        <f t="shared" si="107"/>
        <v>0</v>
      </c>
      <c r="X396" s="11">
        <f t="shared" si="108"/>
        <v>27616.47</v>
      </c>
      <c r="Y396" s="11">
        <f t="shared" si="109"/>
        <v>6391.2100000000028</v>
      </c>
      <c r="Z396" s="11">
        <f t="shared" si="110"/>
        <v>0.23142747787823725</v>
      </c>
      <c r="AA396" s="11" t="str">
        <f t="shared" si="111"/>
        <v>March</v>
      </c>
      <c r="AB396" s="11">
        <f t="shared" si="112"/>
        <v>2024</v>
      </c>
      <c r="AC396" s="11" t="str">
        <f t="shared" si="113"/>
        <v>Clean</v>
      </c>
      <c r="AD396" s="33" t="str">
        <f t="shared" si="105"/>
        <v>ORD-2024-103954535545386CUST-8444Kabir SinghConsumerWestMaharashtraMumbaiFurnitureFurnishingsPrime Furnishings 879First Class73945.21027616.4721225.266391.21PaidCompleted31</v>
      </c>
      <c r="AE396" s="56" t="str">
        <f t="shared" si="106"/>
        <v>OK</v>
      </c>
      <c r="AF396" s="33" t="str">
        <f t="shared" si="114"/>
        <v/>
      </c>
      <c r="AG396" s="33" t="str">
        <f t="shared" si="115"/>
        <v/>
      </c>
      <c r="AH396" s="55" t="str">
        <f t="shared" si="116"/>
        <v/>
      </c>
      <c r="AI396" s="53" t="str">
        <f t="shared" si="117"/>
        <v>Match</v>
      </c>
      <c r="AJ396" s="53" t="str">
        <f t="shared" si="118"/>
        <v>Match</v>
      </c>
      <c r="AK396" s="33" t="str">
        <f>PROPER(TRIM(raw_orders!G396))</f>
        <v>West</v>
      </c>
      <c r="AL396" s="33" t="str">
        <f>PROPER(TRIM(raw_orders!M396))</f>
        <v>First Class</v>
      </c>
    </row>
    <row r="397" spans="1:38">
      <c r="A397" t="s">
        <v>1958</v>
      </c>
      <c r="B397" s="10">
        <v>45449</v>
      </c>
      <c r="C397" s="10">
        <v>45450</v>
      </c>
      <c r="D397" t="s">
        <v>1959</v>
      </c>
      <c r="E397" s="34" t="str">
        <f>PROPER(TRIM(raw_orders!E397))</f>
        <v>Rahul Verma</v>
      </c>
      <c r="F397" s="34" t="str">
        <f>PROPER(TRIM(raw_orders!F397))</f>
        <v>Home Office</v>
      </c>
      <c r="G397" s="34" t="str">
        <f>PROPER(TRIM(raw_orders!G397))</f>
        <v>South</v>
      </c>
      <c r="H397" s="34" t="str">
        <f>PROPER(TRIM(raw_orders!H397))</f>
        <v>Tamil Nadu</v>
      </c>
      <c r="I397" s="34" t="str">
        <f>PROPER(TRIM(raw_orders!I397))</f>
        <v>Chennai</v>
      </c>
      <c r="J397" s="34" t="str">
        <f>PROPER(TRIM(raw_orders!J397))</f>
        <v>Furniture</v>
      </c>
      <c r="K397" s="34" t="str">
        <f>PROPER(TRIM(raw_orders!K397))</f>
        <v>Tables</v>
      </c>
      <c r="L397" t="s">
        <v>1960</v>
      </c>
      <c r="M397" s="9" t="str">
        <f>PROPER(TRIM(raw_orders!M397))</f>
        <v>Same Day</v>
      </c>
      <c r="N397" s="11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s="9" t="str">
        <f>PROPER(TRIM(raw_orders!T397))</f>
        <v>Paid</v>
      </c>
      <c r="U397" s="9" t="str">
        <f>PROPER(TRIM(raw_orders!U397))</f>
        <v>Completed</v>
      </c>
      <c r="V397" s="11">
        <f t="shared" si="104"/>
        <v>1</v>
      </c>
      <c r="W397" s="11">
        <f t="shared" si="107"/>
        <v>0.05</v>
      </c>
      <c r="X397" s="11">
        <f t="shared" si="108"/>
        <v>5731.7014999999992</v>
      </c>
      <c r="Y397" s="11">
        <f t="shared" si="109"/>
        <v>1616.1414999999988</v>
      </c>
      <c r="Z397" s="11">
        <f t="shared" si="110"/>
        <v>0.28196539893084088</v>
      </c>
      <c r="AA397" s="11" t="str">
        <f t="shared" si="111"/>
        <v>June</v>
      </c>
      <c r="AB397" s="11">
        <f t="shared" si="112"/>
        <v>2024</v>
      </c>
      <c r="AC397" s="11" t="str">
        <f t="shared" si="113"/>
        <v>Clean</v>
      </c>
      <c r="AD397" s="33" t="str">
        <f t="shared" si="105"/>
        <v>ORD-2024-103964544945450CUST-4765Rahul VermaHome OfficeSouthTamil NaduChennaiFurnitureTablesPro Tables 142Same Day7861.910.055731.74115.561616.14PaidCompleted1</v>
      </c>
      <c r="AE397" s="56" t="str">
        <f t="shared" si="106"/>
        <v>OK</v>
      </c>
      <c r="AF397" s="33" t="str">
        <f t="shared" si="114"/>
        <v/>
      </c>
      <c r="AG397" s="33" t="str">
        <f t="shared" si="115"/>
        <v/>
      </c>
      <c r="AH397" s="55" t="str">
        <f t="shared" si="116"/>
        <v/>
      </c>
      <c r="AI397" s="53" t="str">
        <f t="shared" si="117"/>
        <v>Match</v>
      </c>
      <c r="AJ397" s="53" t="str">
        <f t="shared" si="118"/>
        <v>Match</v>
      </c>
      <c r="AK397" s="33" t="str">
        <f>PROPER(TRIM(raw_orders!G397))</f>
        <v>South</v>
      </c>
      <c r="AL397" s="33" t="str">
        <f>PROPER(TRIM(raw_orders!M397))</f>
        <v>Same Day</v>
      </c>
    </row>
    <row r="398" spans="1:38">
      <c r="A398" t="s">
        <v>1961</v>
      </c>
      <c r="B398" s="10">
        <v>45761</v>
      </c>
      <c r="C398" s="10">
        <v>45769</v>
      </c>
      <c r="D398" t="s">
        <v>1964</v>
      </c>
      <c r="E398" s="34" t="str">
        <f>PROPER(TRIM(raw_orders!E398))</f>
        <v>Aditi Sen</v>
      </c>
      <c r="F398" s="34" t="str">
        <f>PROPER(TRIM(raw_orders!F398))</f>
        <v>Small Business</v>
      </c>
      <c r="G398" s="34" t="str">
        <f>PROPER(TRIM(raw_orders!G398))</f>
        <v>South</v>
      </c>
      <c r="H398" s="34" t="str">
        <f>PROPER(TRIM(raw_orders!H398))</f>
        <v>Karnataka</v>
      </c>
      <c r="I398" s="34" t="str">
        <f>PROPER(TRIM(raw_orders!I398))</f>
        <v>Bengaluru</v>
      </c>
      <c r="J398" s="34" t="str">
        <f>PROPER(TRIM(raw_orders!J398))</f>
        <v>Technology</v>
      </c>
      <c r="K398" s="34" t="str">
        <f>PROPER(TRIM(raw_orders!K398))</f>
        <v>Machines</v>
      </c>
      <c r="L398" t="s">
        <v>1965</v>
      </c>
      <c r="M398" s="9" t="str">
        <f>PROPER(TRIM(raw_orders!M398))</f>
        <v>Standard Class</v>
      </c>
      <c r="N398" s="11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s="9" t="str">
        <f>PROPER(TRIM(raw_orders!T398))</f>
        <v>Paid</v>
      </c>
      <c r="U398" s="9" t="str">
        <f>PROPER(TRIM(raw_orders!U398))</f>
        <v>Completed</v>
      </c>
      <c r="V398" s="11">
        <f t="shared" si="104"/>
        <v>8</v>
      </c>
      <c r="W398" s="11">
        <f t="shared" si="107"/>
        <v>0.05</v>
      </c>
      <c r="X398" s="11">
        <f t="shared" si="108"/>
        <v>1213.587</v>
      </c>
      <c r="Y398" s="11">
        <f t="shared" si="109"/>
        <v>257.36699999999996</v>
      </c>
      <c r="Z398" s="11">
        <f t="shared" si="110"/>
        <v>0.21207132245154239</v>
      </c>
      <c r="AA398" s="11" t="str">
        <f t="shared" si="111"/>
        <v>April</v>
      </c>
      <c r="AB398" s="11">
        <f t="shared" si="112"/>
        <v>2025</v>
      </c>
      <c r="AC398" s="11" t="str">
        <f t="shared" si="113"/>
        <v>Clean</v>
      </c>
      <c r="AD398" s="33" t="str">
        <f t="shared" si="105"/>
        <v>ORD-2025-103974576145769CUST-2280Aditi SenSmall BusinessSouthKarnatakaBengaluruTechnologyMachinesPrime Machines 267Standard Class2638.730.051213.59956.22257.37PaidCompleted8</v>
      </c>
      <c r="AE398" s="56" t="str">
        <f t="shared" si="106"/>
        <v>OK</v>
      </c>
      <c r="AF398" s="33" t="str">
        <f t="shared" si="114"/>
        <v/>
      </c>
      <c r="AG398" s="33" t="str">
        <f t="shared" si="115"/>
        <v/>
      </c>
      <c r="AH398" s="55" t="str">
        <f t="shared" si="116"/>
        <v/>
      </c>
      <c r="AI398" s="53" t="str">
        <f t="shared" si="117"/>
        <v>Match</v>
      </c>
      <c r="AJ398" s="53" t="str">
        <f t="shared" si="118"/>
        <v>Match</v>
      </c>
      <c r="AK398" s="33" t="str">
        <f>PROPER(TRIM(raw_orders!G398))</f>
        <v>South</v>
      </c>
      <c r="AL398" s="33" t="str">
        <f>PROPER(TRIM(raw_orders!M398))</f>
        <v>Standard Class</v>
      </c>
    </row>
    <row r="399" spans="1:38">
      <c r="A399" t="s">
        <v>1966</v>
      </c>
      <c r="B399" s="10">
        <v>45817</v>
      </c>
      <c r="C399" s="10">
        <v>45818</v>
      </c>
      <c r="D399" t="s">
        <v>1969</v>
      </c>
      <c r="E399" s="34" t="str">
        <f>PROPER(TRIM(raw_orders!E399))</f>
        <v>Sneha Kapoor</v>
      </c>
      <c r="F399" s="34" t="str">
        <f>PROPER(TRIM(raw_orders!F399))</f>
        <v>Small Business</v>
      </c>
      <c r="G399" s="34" t="str">
        <f>PROPER(TRIM(raw_orders!G399))</f>
        <v>North</v>
      </c>
      <c r="H399" s="34" t="str">
        <f>PROPER(TRIM(raw_orders!H399))</f>
        <v>Uttar Pradesh</v>
      </c>
      <c r="I399" s="34" t="str">
        <f>PROPER(TRIM(raw_orders!I399))</f>
        <v>Noida</v>
      </c>
      <c r="J399" s="34" t="str">
        <f>PROPER(TRIM(raw_orders!J399))</f>
        <v>Furniture</v>
      </c>
      <c r="K399" s="34" t="str">
        <f>PROPER(TRIM(raw_orders!K399))</f>
        <v>Tables</v>
      </c>
      <c r="L399" t="s">
        <v>1970</v>
      </c>
      <c r="M399" s="9" t="str">
        <f>PROPER(TRIM(raw_orders!M399))</f>
        <v>Second Class</v>
      </c>
      <c r="N399" s="11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s="9" t="str">
        <f>PROPER(TRIM(raw_orders!T399))</f>
        <v>Paid</v>
      </c>
      <c r="U399" s="9" t="str">
        <f>PROPER(TRIM(raw_orders!U399))</f>
        <v>Completed</v>
      </c>
      <c r="V399" s="11">
        <f t="shared" si="104"/>
        <v>1</v>
      </c>
      <c r="W399" s="11">
        <f t="shared" si="107"/>
        <v>0</v>
      </c>
      <c r="X399" s="11">
        <f t="shared" si="108"/>
        <v>3463.76</v>
      </c>
      <c r="Y399" s="11">
        <f t="shared" si="109"/>
        <v>1320.0200000000004</v>
      </c>
      <c r="Z399" s="11">
        <f t="shared" si="110"/>
        <v>0.38109453310852959</v>
      </c>
      <c r="AA399" s="11" t="str">
        <f t="shared" si="111"/>
        <v>June</v>
      </c>
      <c r="AB399" s="11">
        <f t="shared" si="112"/>
        <v>2025</v>
      </c>
      <c r="AC399" s="11" t="str">
        <f t="shared" si="113"/>
        <v>Clean</v>
      </c>
      <c r="AD399" s="33" t="str">
        <f t="shared" si="105"/>
        <v>ORD-2025-103984581745818CUST-3177Sneha KapoorSmall BusinessNorthUttar PradeshNoidaFurnitureTablesEco Tables 378Second Class21731.8803463.762143.741320.02PaidCompleted1</v>
      </c>
      <c r="AE399" s="56" t="str">
        <f t="shared" si="106"/>
        <v>OK</v>
      </c>
      <c r="AF399" s="33" t="str">
        <f t="shared" si="114"/>
        <v/>
      </c>
      <c r="AG399" s="33" t="str">
        <f t="shared" si="115"/>
        <v/>
      </c>
      <c r="AH399" s="55" t="str">
        <f t="shared" si="116"/>
        <v/>
      </c>
      <c r="AI399" s="53" t="str">
        <f t="shared" si="117"/>
        <v>Match</v>
      </c>
      <c r="AJ399" s="53" t="str">
        <f t="shared" si="118"/>
        <v>Match</v>
      </c>
      <c r="AK399" s="33" t="str">
        <f>PROPER(TRIM(raw_orders!G399))</f>
        <v>North</v>
      </c>
      <c r="AL399" s="33" t="str">
        <f>PROPER(TRIM(raw_orders!M399))</f>
        <v>Second Class</v>
      </c>
    </row>
    <row r="400" spans="1:38">
      <c r="A400" t="s">
        <v>1971</v>
      </c>
      <c r="B400" s="10">
        <v>45492</v>
      </c>
      <c r="C400" s="10">
        <v>45499</v>
      </c>
      <c r="D400" t="s">
        <v>1974</v>
      </c>
      <c r="E400" s="34" t="str">
        <f>PROPER(TRIM(raw_orders!E400))</f>
        <v>Vikram Iyer</v>
      </c>
      <c r="F400" s="34" t="str">
        <f>PROPER(TRIM(raw_orders!F400))</f>
        <v>Corporate</v>
      </c>
      <c r="G400" s="34" t="str">
        <f>PROPER(TRIM(raw_orders!G400))</f>
        <v>North</v>
      </c>
      <c r="H400" s="34" t="str">
        <f>PROPER(TRIM(raw_orders!H400))</f>
        <v>Punjab</v>
      </c>
      <c r="I400" s="34" t="str">
        <f>PROPER(TRIM(raw_orders!I400))</f>
        <v>Ludhiana</v>
      </c>
      <c r="J400" s="34" t="str">
        <f>PROPER(TRIM(raw_orders!J400))</f>
        <v>Technology</v>
      </c>
      <c r="K400" s="34" t="str">
        <f>PROPER(TRIM(raw_orders!K400))</f>
        <v>Machines</v>
      </c>
      <c r="L400" t="s">
        <v>1975</v>
      </c>
      <c r="M400" s="9" t="str">
        <f>PROPER(TRIM(raw_orders!M400))</f>
        <v>Same Day</v>
      </c>
      <c r="N400" s="11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s="9" t="str">
        <f>PROPER(TRIM(raw_orders!T400))</f>
        <v>Paid</v>
      </c>
      <c r="U400" s="9" t="str">
        <f>PROPER(TRIM(raw_orders!U400))</f>
        <v>Completed</v>
      </c>
      <c r="V400" s="11">
        <f t="shared" si="104"/>
        <v>7</v>
      </c>
      <c r="W400" s="11">
        <f t="shared" si="107"/>
        <v>0.2</v>
      </c>
      <c r="X400" s="11">
        <f t="shared" si="108"/>
        <v>2021.8400000000001</v>
      </c>
      <c r="Y400" s="11">
        <f t="shared" si="109"/>
        <v>666.62000000000012</v>
      </c>
      <c r="Z400" s="11">
        <f t="shared" si="110"/>
        <v>0.32970957147944452</v>
      </c>
      <c r="AA400" s="11" t="str">
        <f t="shared" si="111"/>
        <v>July</v>
      </c>
      <c r="AB400" s="11">
        <f t="shared" si="112"/>
        <v>2024</v>
      </c>
      <c r="AC400" s="11" t="str">
        <f t="shared" si="113"/>
        <v>Clean</v>
      </c>
      <c r="AD400" s="33" t="str">
        <f t="shared" si="105"/>
        <v>ORD-2024-103994549245499CUST-4718Vikram IyerCorporateNorthPunjabLudhianaTechnologyMachinesElite Machines 523Same Day21263.650.22021.841355.22666.62PaidCompleted7</v>
      </c>
      <c r="AE400" s="56" t="str">
        <f t="shared" si="106"/>
        <v>OK</v>
      </c>
      <c r="AF400" s="33" t="str">
        <f t="shared" si="114"/>
        <v/>
      </c>
      <c r="AG400" s="33" t="str">
        <f t="shared" si="115"/>
        <v/>
      </c>
      <c r="AH400" s="55" t="str">
        <f t="shared" si="116"/>
        <v/>
      </c>
      <c r="AI400" s="53" t="str">
        <f t="shared" si="117"/>
        <v>Match</v>
      </c>
      <c r="AJ400" s="53" t="str">
        <f t="shared" si="118"/>
        <v>Match</v>
      </c>
      <c r="AK400" s="33" t="str">
        <f>PROPER(TRIM(raw_orders!G400))</f>
        <v>North</v>
      </c>
      <c r="AL400" s="33" t="str">
        <f>PROPER(TRIM(raw_orders!M400))</f>
        <v>Same Day</v>
      </c>
    </row>
    <row r="401" spans="1:38">
      <c r="A401" t="s">
        <v>1976</v>
      </c>
      <c r="B401" s="10">
        <v>45771</v>
      </c>
      <c r="C401" s="10">
        <v>45776</v>
      </c>
      <c r="D401" t="s">
        <v>1979</v>
      </c>
      <c r="E401" s="34" t="str">
        <f>PROPER(TRIM(raw_orders!E401))</f>
        <v>Diya Patel</v>
      </c>
      <c r="F401" s="34" t="str">
        <f>PROPER(TRIM(raw_orders!F401))</f>
        <v>Small Business</v>
      </c>
      <c r="G401" s="34" t="str">
        <f>PROPER(TRIM(raw_orders!G401))</f>
        <v>South</v>
      </c>
      <c r="H401" s="34" t="str">
        <f>PROPER(TRIM(raw_orders!H401))</f>
        <v>Andhra Pradesh</v>
      </c>
      <c r="I401" s="34" t="str">
        <f>PROPER(TRIM(raw_orders!I401))</f>
        <v>Vijayawada</v>
      </c>
      <c r="J401" s="34" t="str">
        <f>PROPER(TRIM(raw_orders!J401))</f>
        <v>Office Supplies</v>
      </c>
      <c r="K401" s="34" t="str">
        <f>PROPER(TRIM(raw_orders!K401))</f>
        <v>Paper</v>
      </c>
      <c r="L401" t="s">
        <v>1980</v>
      </c>
      <c r="M401" s="9" t="str">
        <f>PROPER(TRIM(raw_orders!M401))</f>
        <v>Same Day</v>
      </c>
      <c r="N401" s="1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s="9" t="str">
        <f>PROPER(TRIM(raw_orders!T401))</f>
        <v>Paid</v>
      </c>
      <c r="U401" s="9" t="str">
        <f>PROPER(TRIM(raw_orders!U401))</f>
        <v>Completed</v>
      </c>
      <c r="V401" s="11">
        <f t="shared" si="104"/>
        <v>5</v>
      </c>
      <c r="W401" s="11">
        <f t="shared" si="107"/>
        <v>0.25</v>
      </c>
      <c r="X401" s="11">
        <f t="shared" si="108"/>
        <v>3268.875</v>
      </c>
      <c r="Y401" s="11">
        <f t="shared" si="109"/>
        <v>1275.135</v>
      </c>
      <c r="Z401" s="11">
        <f t="shared" si="110"/>
        <v>0.39008374440747962</v>
      </c>
      <c r="AA401" s="11" t="str">
        <f t="shared" si="111"/>
        <v>April</v>
      </c>
      <c r="AB401" s="11">
        <f t="shared" si="112"/>
        <v>2025</v>
      </c>
      <c r="AC401" s="11" t="str">
        <f t="shared" si="113"/>
        <v>Clean</v>
      </c>
      <c r="AD401" s="33" t="str">
        <f t="shared" si="105"/>
        <v>ORD-2025-104004577145776CUST-5647Diya PatelSmall BusinessSouthAndhra PradeshVijayawadaOffice SuppliesPaperElite Paper 308Same Day14358.50.253268.881993.741275.14PaidCompleted5</v>
      </c>
      <c r="AE401" s="56" t="str">
        <f t="shared" si="106"/>
        <v>OK</v>
      </c>
      <c r="AF401" s="33" t="str">
        <f t="shared" si="114"/>
        <v/>
      </c>
      <c r="AG401" s="33" t="str">
        <f t="shared" si="115"/>
        <v/>
      </c>
      <c r="AH401" s="55" t="str">
        <f t="shared" si="116"/>
        <v/>
      </c>
      <c r="AI401" s="53" t="str">
        <f t="shared" si="117"/>
        <v>Match</v>
      </c>
      <c r="AJ401" s="53" t="str">
        <f t="shared" si="118"/>
        <v>Match</v>
      </c>
      <c r="AK401" s="33" t="str">
        <f>PROPER(TRIM(raw_orders!G401))</f>
        <v>South</v>
      </c>
      <c r="AL401" s="33" t="str">
        <f>PROPER(TRIM(raw_orders!M401))</f>
        <v>Same Day</v>
      </c>
    </row>
    <row r="402" spans="1:38">
      <c r="A402" t="s">
        <v>1981</v>
      </c>
      <c r="B402" s="10">
        <v>45814</v>
      </c>
      <c r="C402" s="10">
        <v>45819</v>
      </c>
      <c r="D402" t="s">
        <v>1984</v>
      </c>
      <c r="E402" s="34" t="str">
        <f>PROPER(TRIM(raw_orders!E402))</f>
        <v>Sneha Kapoor</v>
      </c>
      <c r="F402" s="34" t="str">
        <f>PROPER(TRIM(raw_orders!F402))</f>
        <v>Small Business</v>
      </c>
      <c r="G402" s="34" t="str">
        <f>PROPER(TRIM(raw_orders!G402))</f>
        <v>North</v>
      </c>
      <c r="H402" s="34" t="str">
        <f>PROPER(TRIM(raw_orders!H402))</f>
        <v>Uttar Pradesh</v>
      </c>
      <c r="I402" s="34" t="str">
        <f>PROPER(TRIM(raw_orders!I402))</f>
        <v>Noida</v>
      </c>
      <c r="J402" s="34" t="str">
        <f>PROPER(TRIM(raw_orders!J402))</f>
        <v>Office Supplies</v>
      </c>
      <c r="K402" s="34" t="str">
        <f>PROPER(TRIM(raw_orders!K402))</f>
        <v>Paper</v>
      </c>
      <c r="L402" t="s">
        <v>1985</v>
      </c>
      <c r="M402" s="9" t="str">
        <f>PROPER(TRIM(raw_orders!M402))</f>
        <v>Same Day</v>
      </c>
      <c r="N402" s="11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s="9" t="str">
        <f>PROPER(TRIM(raw_orders!T402))</f>
        <v>Paid</v>
      </c>
      <c r="U402" s="9" t="str">
        <f>PROPER(TRIM(raw_orders!U402))</f>
        <v>Completed</v>
      </c>
      <c r="V402" s="11">
        <f t="shared" si="104"/>
        <v>5</v>
      </c>
      <c r="W402" s="11">
        <f t="shared" si="107"/>
        <v>-0.1</v>
      </c>
      <c r="X402" s="11">
        <f t="shared" si="108"/>
        <v>6761.2930000000006</v>
      </c>
      <c r="Y402" s="11">
        <f t="shared" si="109"/>
        <v>1883.9130000000005</v>
      </c>
      <c r="Z402" s="11">
        <f t="shared" si="110"/>
        <v>0.27863206046535777</v>
      </c>
      <c r="AA402" s="11" t="str">
        <f t="shared" si="111"/>
        <v>June</v>
      </c>
      <c r="AB402" s="11">
        <f t="shared" si="112"/>
        <v>2025</v>
      </c>
      <c r="AC402" s="11" t="str">
        <f t="shared" si="113"/>
        <v>Invalid</v>
      </c>
      <c r="AD402" s="33" t="str">
        <f t="shared" si="105"/>
        <v>ORD-2025-104014581445819CUST-7150Sneha KapoorSmall BusinessNorthUttar PradeshNoidaOffice SuppliesPaperPrime Paper 851Same Day7878.09-0.15839.34877.38961.92PaidCompleted5</v>
      </c>
      <c r="AE402" s="56" t="str">
        <f t="shared" si="106"/>
        <v>OK</v>
      </c>
      <c r="AF402" s="33" t="str">
        <f t="shared" si="114"/>
        <v>Invalid Discount</v>
      </c>
      <c r="AG402" s="33" t="str">
        <f t="shared" si="115"/>
        <v/>
      </c>
      <c r="AH402" s="55" t="str">
        <f t="shared" si="116"/>
        <v/>
      </c>
      <c r="AI402" s="53" t="str">
        <f t="shared" si="117"/>
        <v>Mismatch</v>
      </c>
      <c r="AJ402" s="53" t="str">
        <f t="shared" si="118"/>
        <v>Mismatch</v>
      </c>
      <c r="AK402" s="33" t="str">
        <f>PROPER(TRIM(raw_orders!G402))</f>
        <v>North</v>
      </c>
      <c r="AL402" s="33" t="str">
        <f>PROPER(TRIM(raw_orders!M402))</f>
        <v>Same Day</v>
      </c>
    </row>
    <row r="403" spans="1:38">
      <c r="A403" t="s">
        <v>1986</v>
      </c>
      <c r="B403" s="10">
        <v>45725</v>
      </c>
      <c r="C403" s="10">
        <v>45732</v>
      </c>
      <c r="D403" t="s">
        <v>1989</v>
      </c>
      <c r="E403" s="34" t="str">
        <f>PROPER(TRIM(raw_orders!E403))</f>
        <v>Arjun Bose</v>
      </c>
      <c r="F403" s="34" t="str">
        <f>PROPER(TRIM(raw_orders!F403))</f>
        <v>Small Business</v>
      </c>
      <c r="G403" s="34" t="str">
        <f>PROPER(TRIM(raw_orders!G403))</f>
        <v>East</v>
      </c>
      <c r="H403" s="34" t="str">
        <f>PROPER(TRIM(raw_orders!H403))</f>
        <v>Jharkhand</v>
      </c>
      <c r="I403" s="34" t="str">
        <f>PROPER(TRIM(raw_orders!I403))</f>
        <v>Ranchi</v>
      </c>
      <c r="J403" s="34" t="str">
        <f>PROPER(TRIM(raw_orders!J403))</f>
        <v>Furniture</v>
      </c>
      <c r="K403" s="34" t="str">
        <f>PROPER(TRIM(raw_orders!K403))</f>
        <v>Tables</v>
      </c>
      <c r="L403" t="s">
        <v>1990</v>
      </c>
      <c r="M403" s="9" t="str">
        <f>PROPER(TRIM(raw_orders!M403))</f>
        <v>Same Day</v>
      </c>
      <c r="N403" s="11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s="9" t="str">
        <f>PROPER(TRIM(raw_orders!T403))</f>
        <v>Paid</v>
      </c>
      <c r="U403" s="9" t="str">
        <f>PROPER(TRIM(raw_orders!U403))</f>
        <v>Completed</v>
      </c>
      <c r="V403" s="11">
        <f t="shared" si="104"/>
        <v>7</v>
      </c>
      <c r="W403" s="11">
        <f t="shared" si="107"/>
        <v>0</v>
      </c>
      <c r="X403" s="11">
        <f t="shared" si="108"/>
        <v>7877.5499999999993</v>
      </c>
      <c r="Y403" s="11">
        <f t="shared" si="109"/>
        <v>2314.7799999999988</v>
      </c>
      <c r="Z403" s="11">
        <f t="shared" si="110"/>
        <v>0.29384516759652418</v>
      </c>
      <c r="AA403" s="11" t="str">
        <f t="shared" si="111"/>
        <v>March</v>
      </c>
      <c r="AB403" s="11">
        <f t="shared" si="112"/>
        <v>2025</v>
      </c>
      <c r="AC403" s="11" t="str">
        <f t="shared" si="113"/>
        <v>Clean</v>
      </c>
      <c r="AD403" s="33" t="str">
        <f t="shared" si="105"/>
        <v>ORD-2025-104024572545732CUST-6694Arjun BoseSmall BusinessEastJharkhandRanchiFurnitureTablesClassic Tables 151Same Day32625.8507877.555562.772314.78PaidCompleted7</v>
      </c>
      <c r="AE403" s="56" t="str">
        <f t="shared" si="106"/>
        <v>OK</v>
      </c>
      <c r="AF403" s="33" t="str">
        <f t="shared" si="114"/>
        <v/>
      </c>
      <c r="AG403" s="33" t="str">
        <f t="shared" si="115"/>
        <v/>
      </c>
      <c r="AH403" s="55" t="str">
        <f t="shared" si="116"/>
        <v/>
      </c>
      <c r="AI403" s="53" t="str">
        <f t="shared" si="117"/>
        <v>Match</v>
      </c>
      <c r="AJ403" s="53" t="str">
        <f t="shared" si="118"/>
        <v>Match</v>
      </c>
      <c r="AK403" s="33" t="str">
        <f>PROPER(TRIM(raw_orders!G403))</f>
        <v>East</v>
      </c>
      <c r="AL403" s="33" t="str">
        <f>PROPER(TRIM(raw_orders!M403))</f>
        <v>Same Day</v>
      </c>
    </row>
    <row r="404" spans="1:38">
      <c r="A404" t="s">
        <v>1991</v>
      </c>
      <c r="B404" s="10">
        <v>45373</v>
      </c>
      <c r="C404" s="10">
        <v>45373</v>
      </c>
      <c r="D404" t="s">
        <v>1994</v>
      </c>
      <c r="E404" s="34" t="str">
        <f>PROPER(TRIM(raw_orders!E404))</f>
        <v>Priya Menon</v>
      </c>
      <c r="F404" s="34" t="str">
        <f>PROPER(TRIM(raw_orders!F404))</f>
        <v>Small Business</v>
      </c>
      <c r="G404" s="34" t="str">
        <f>PROPER(TRIM(raw_orders!G404))</f>
        <v>South</v>
      </c>
      <c r="H404" s="34" t="str">
        <f>PROPER(TRIM(raw_orders!H404))</f>
        <v>Karnataka</v>
      </c>
      <c r="I404" s="34" t="str">
        <f>PROPER(TRIM(raw_orders!I404))</f>
        <v>Bengaluru</v>
      </c>
      <c r="J404" s="34" t="str">
        <f>PROPER(TRIM(raw_orders!J404))</f>
        <v>Furniture</v>
      </c>
      <c r="K404" s="34" t="str">
        <f>PROPER(TRIM(raw_orders!K404))</f>
        <v>Tables</v>
      </c>
      <c r="L404" t="s">
        <v>1995</v>
      </c>
      <c r="M404" s="9" t="s">
        <v>4153</v>
      </c>
      <c r="N404" s="11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s="9" t="str">
        <f>PROPER(TRIM(raw_orders!T404))</f>
        <v>Paid</v>
      </c>
      <c r="U404" s="9" t="str">
        <f>PROPER(TRIM(raw_orders!U404))</f>
        <v>Completed</v>
      </c>
      <c r="V404" s="11">
        <f t="shared" si="104"/>
        <v>0</v>
      </c>
      <c r="W404" s="11">
        <f t="shared" si="107"/>
        <v>0</v>
      </c>
      <c r="X404" s="11">
        <f t="shared" si="108"/>
        <v>4095.7799999999997</v>
      </c>
      <c r="Y404" s="11">
        <f t="shared" si="109"/>
        <v>1288.0099999999998</v>
      </c>
      <c r="Z404" s="11">
        <f t="shared" si="110"/>
        <v>0.31447245701673426</v>
      </c>
      <c r="AA404" s="11" t="str">
        <f t="shared" si="111"/>
        <v>March</v>
      </c>
      <c r="AB404" s="11">
        <f t="shared" si="112"/>
        <v>2024</v>
      </c>
      <c r="AC404" s="11" t="str">
        <f t="shared" si="113"/>
        <v>Warning</v>
      </c>
      <c r="AD404" s="33" t="str">
        <f t="shared" si="105"/>
        <v>ORD-2024-104034537345373CUST-7680Priya MenonSmall BusinessSouthKarnatakaBengaluruFurnitureTablesSmart Tables 829Unknown31365.2604095.782807.771288.01PaidCompleted0</v>
      </c>
      <c r="AE404" s="56" t="str">
        <f t="shared" si="106"/>
        <v>OK</v>
      </c>
      <c r="AF404" s="33" t="str">
        <f t="shared" si="114"/>
        <v/>
      </c>
      <c r="AG404" s="33" t="str">
        <f t="shared" si="115"/>
        <v/>
      </c>
      <c r="AH404" s="55" t="str">
        <f t="shared" ref="AH404:AH405" si="119">IF(V404&lt;0,"Invalid Shipping Record","")</f>
        <v/>
      </c>
      <c r="AI404" s="53" t="str">
        <f t="shared" si="117"/>
        <v>Match</v>
      </c>
      <c r="AJ404" s="53" t="str">
        <f t="shared" si="118"/>
        <v>Match</v>
      </c>
      <c r="AK404" s="33" t="str">
        <f>PROPER(TRIM(raw_orders!G404))</f>
        <v>South</v>
      </c>
      <c r="AL404" s="33" t="str">
        <f>PROPER(TRIM(raw_orders!M404))</f>
        <v/>
      </c>
    </row>
    <row r="405" spans="1:38" ht="41.4">
      <c r="A405" t="s">
        <v>1996</v>
      </c>
      <c r="B405" s="10">
        <v>45565</v>
      </c>
      <c r="C405" s="10">
        <v>45392</v>
      </c>
      <c r="D405" t="s">
        <v>1999</v>
      </c>
      <c r="E405" s="34" t="str">
        <f>PROPER(TRIM(raw_orders!E405))</f>
        <v>Arjun Bose</v>
      </c>
      <c r="F405" s="34" t="str">
        <f>PROPER(TRIM(raw_orders!F405))</f>
        <v>Small Business</v>
      </c>
      <c r="G405" s="34" t="str">
        <f>PROPER(TRIM(raw_orders!G405))</f>
        <v>South</v>
      </c>
      <c r="H405" s="34" t="str">
        <f>PROPER(TRIM(raw_orders!H405))</f>
        <v>Kerala</v>
      </c>
      <c r="I405" s="34" t="str">
        <f>PROPER(TRIM(raw_orders!I405))</f>
        <v>Kochi</v>
      </c>
      <c r="J405" s="34" t="str">
        <f>PROPER(TRIM(raw_orders!J405))</f>
        <v>Office Supplies</v>
      </c>
      <c r="K405" s="34" t="str">
        <f>PROPER(TRIM(raw_orders!K405))</f>
        <v>Paper</v>
      </c>
      <c r="L405" t="s">
        <v>2001</v>
      </c>
      <c r="M405" s="9" t="str">
        <f>PROPER(TRIM(raw_orders!M405))</f>
        <v>Same Day</v>
      </c>
      <c r="N405" s="11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s="9" t="str">
        <f>PROPER(TRIM(raw_orders!T405))</f>
        <v>Paid</v>
      </c>
      <c r="U405" s="9" t="str">
        <f>PROPER(TRIM(raw_orders!U405))</f>
        <v>Returned</v>
      </c>
      <c r="V405" s="11">
        <f t="shared" si="104"/>
        <v>-173</v>
      </c>
      <c r="W405" s="11">
        <f t="shared" si="107"/>
        <v>0.05</v>
      </c>
      <c r="X405" s="11">
        <f t="shared" si="108"/>
        <v>16683.1875</v>
      </c>
      <c r="Y405" s="11">
        <f t="shared" si="109"/>
        <v>6382.0275000000001</v>
      </c>
      <c r="Z405" s="11">
        <f t="shared" si="110"/>
        <v>0.38254245479168775</v>
      </c>
      <c r="AA405" s="11" t="str">
        <f t="shared" si="111"/>
        <v>September</v>
      </c>
      <c r="AB405" s="11">
        <f t="shared" si="112"/>
        <v>2024</v>
      </c>
      <c r="AC405" s="11" t="str">
        <f t="shared" si="113"/>
        <v>Invalid</v>
      </c>
      <c r="AD405" s="33" t="str">
        <f t="shared" si="105"/>
        <v>ORD-2024-104044556545392CUST-2700Arjun BoseSmall BusinessSouthKeralaKochiOffice SuppliesPaperClassic Paper 237Same Day53512.250.0516683.1910301.166382.03PaidReturned-173</v>
      </c>
      <c r="AE405" s="56" t="str">
        <f t="shared" si="106"/>
        <v>OK</v>
      </c>
      <c r="AF405" s="33" t="str">
        <f t="shared" si="114"/>
        <v/>
      </c>
      <c r="AG405" s="33" t="str">
        <f t="shared" si="115"/>
        <v/>
      </c>
      <c r="AH405" s="55" t="str">
        <f t="shared" si="119"/>
        <v>Invalid Shipping Record</v>
      </c>
      <c r="AI405" s="53" t="str">
        <f t="shared" si="117"/>
        <v>Match</v>
      </c>
      <c r="AJ405" s="53" t="str">
        <f t="shared" si="118"/>
        <v>Match</v>
      </c>
      <c r="AK405" s="33" t="str">
        <f>PROPER(TRIM(raw_orders!G405))</f>
        <v>South</v>
      </c>
      <c r="AL405" s="33" t="str">
        <f>PROPER(TRIM(raw_orders!M405))</f>
        <v>Same Day</v>
      </c>
    </row>
    <row r="406" spans="1:38">
      <c r="A406" t="s">
        <v>2002</v>
      </c>
      <c r="B406" s="10">
        <v>45318</v>
      </c>
      <c r="C406" s="10">
        <v>45325</v>
      </c>
      <c r="D406" t="s">
        <v>2005</v>
      </c>
      <c r="E406" s="34" t="str">
        <f>PROPER(TRIM(raw_orders!E406))</f>
        <v>Aditi Sen</v>
      </c>
      <c r="F406" s="34" t="str">
        <f>PROPER(TRIM(raw_orders!F406))</f>
        <v>Corporate</v>
      </c>
      <c r="G406" s="34" t="str">
        <f>PROPER(TRIM(raw_orders!G406))</f>
        <v>West</v>
      </c>
      <c r="H406" s="34" t="str">
        <f>PROPER(TRIM(raw_orders!H406))</f>
        <v>Rajasthan</v>
      </c>
      <c r="I406" s="34" t="str">
        <f>PROPER(TRIM(raw_orders!I406))</f>
        <v>Udaipur</v>
      </c>
      <c r="J406" s="34" t="str">
        <f>PROPER(TRIM(raw_orders!J406))</f>
        <v>Furniture</v>
      </c>
      <c r="K406" s="34" t="str">
        <f>PROPER(TRIM(raw_orders!K406))</f>
        <v>Chairs</v>
      </c>
      <c r="L406" t="s">
        <v>2006</v>
      </c>
      <c r="M406" s="9" t="str">
        <f>PROPER(TRIM(raw_orders!M406))</f>
        <v>Same Day</v>
      </c>
      <c r="N406" s="11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s="9" t="str">
        <f>PROPER(TRIM(raw_orders!T406))</f>
        <v>Paid</v>
      </c>
      <c r="U406" s="9" t="str">
        <f>PROPER(TRIM(raw_orders!U406))</f>
        <v>Completed</v>
      </c>
      <c r="V406" s="11">
        <f t="shared" si="104"/>
        <v>7</v>
      </c>
      <c r="W406" s="11">
        <f t="shared" si="107"/>
        <v>0</v>
      </c>
      <c r="X406" s="11">
        <f t="shared" si="108"/>
        <v>1078.83</v>
      </c>
      <c r="Y406" s="11">
        <f t="shared" si="109"/>
        <v>152.4799999999999</v>
      </c>
      <c r="Z406" s="11">
        <f t="shared" si="110"/>
        <v>0.14133830167867034</v>
      </c>
      <c r="AA406" s="11" t="str">
        <f t="shared" si="111"/>
        <v>January</v>
      </c>
      <c r="AB406" s="11">
        <f t="shared" si="112"/>
        <v>2024</v>
      </c>
      <c r="AC406" s="11" t="str">
        <f t="shared" si="113"/>
        <v>Clean</v>
      </c>
      <c r="AD406" s="33" t="str">
        <f t="shared" si="105"/>
        <v>ORD-2024-104054531845325CUST-2904Aditi SenCorporateWestRajasthanUdaipurFurnitureChairsPrime Chairs 891Same Day3359.6101078.83926.35152.48PaidCompleted7</v>
      </c>
      <c r="AE406" s="56" t="str">
        <f t="shared" si="106"/>
        <v>OK</v>
      </c>
      <c r="AF406" s="33" t="str">
        <f t="shared" si="114"/>
        <v/>
      </c>
      <c r="AG406" s="33" t="str">
        <f t="shared" si="115"/>
        <v/>
      </c>
      <c r="AH406" s="55" t="str">
        <f t="shared" si="116"/>
        <v/>
      </c>
      <c r="AI406" s="53" t="str">
        <f t="shared" si="117"/>
        <v>Match</v>
      </c>
      <c r="AJ406" s="53" t="str">
        <f t="shared" si="118"/>
        <v>Match</v>
      </c>
      <c r="AK406" s="33" t="str">
        <f>PROPER(TRIM(raw_orders!G406))</f>
        <v>West</v>
      </c>
      <c r="AL406" s="33" t="str">
        <f>PROPER(TRIM(raw_orders!M406))</f>
        <v>Same Day</v>
      </c>
    </row>
    <row r="407" spans="1:38">
      <c r="A407" t="s">
        <v>2007</v>
      </c>
      <c r="B407" s="10">
        <v>45558</v>
      </c>
      <c r="C407" s="10">
        <v>45559</v>
      </c>
      <c r="D407" t="s">
        <v>2010</v>
      </c>
      <c r="E407" s="34" t="str">
        <f>PROPER(TRIM(raw_orders!E407))</f>
        <v>Aditi Sen</v>
      </c>
      <c r="F407" s="34" t="str">
        <f>PROPER(TRIM(raw_orders!F407))</f>
        <v>Home Office</v>
      </c>
      <c r="G407" s="34" t="str">
        <f>PROPER(TRIM(raw_orders!G407))</f>
        <v>West</v>
      </c>
      <c r="H407" s="34" t="str">
        <f>PROPER(TRIM(raw_orders!H407))</f>
        <v>Gujarat</v>
      </c>
      <c r="I407" s="34" t="str">
        <f>PROPER(TRIM(raw_orders!I407))</f>
        <v>Ahmedabad</v>
      </c>
      <c r="J407" s="34" t="str">
        <f>PROPER(TRIM(raw_orders!J407))</f>
        <v>Furniture</v>
      </c>
      <c r="K407" s="34" t="str">
        <f>PROPER(TRIM(raw_orders!K407))</f>
        <v>Bookcases</v>
      </c>
      <c r="L407" t="s">
        <v>2011</v>
      </c>
      <c r="M407" s="9" t="s">
        <v>4153</v>
      </c>
      <c r="N407" s="11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s="9" t="str">
        <f>PROPER(TRIM(raw_orders!T407))</f>
        <v>Paid</v>
      </c>
      <c r="U407" s="9" t="str">
        <f>PROPER(TRIM(raw_orders!U407))</f>
        <v>Completed</v>
      </c>
      <c r="V407" s="11">
        <f t="shared" si="104"/>
        <v>1</v>
      </c>
      <c r="W407" s="11">
        <f t="shared" si="107"/>
        <v>0.1</v>
      </c>
      <c r="X407" s="11">
        <f t="shared" si="108"/>
        <v>24431.463</v>
      </c>
      <c r="Y407" s="11">
        <f t="shared" si="109"/>
        <v>6229.1029999999992</v>
      </c>
      <c r="Z407" s="11">
        <f t="shared" si="110"/>
        <v>0.25496234097810677</v>
      </c>
      <c r="AA407" s="11" t="str">
        <f t="shared" si="111"/>
        <v>September</v>
      </c>
      <c r="AB407" s="11">
        <f t="shared" si="112"/>
        <v>2024</v>
      </c>
      <c r="AC407" s="11" t="str">
        <f t="shared" si="113"/>
        <v>Warning</v>
      </c>
      <c r="AD407" s="33" t="str">
        <f t="shared" si="105"/>
        <v>ORD-2024-104064555845559CUST-9961Aditi SenHome OfficeWestGujaratAhmedabadFurnitureBookcasesMax Bookcases 812Unknown73878.010.124431.4618202.366229.1PaidCompleted1</v>
      </c>
      <c r="AE407" s="56" t="str">
        <f t="shared" si="106"/>
        <v>OK</v>
      </c>
      <c r="AF407" s="33" t="str">
        <f t="shared" si="114"/>
        <v/>
      </c>
      <c r="AG407" s="33" t="str">
        <f t="shared" si="115"/>
        <v/>
      </c>
      <c r="AH407" s="55" t="str">
        <f t="shared" si="116"/>
        <v/>
      </c>
      <c r="AI407" s="53" t="str">
        <f t="shared" si="117"/>
        <v>Match</v>
      </c>
      <c r="AJ407" s="53" t="str">
        <f t="shared" si="118"/>
        <v>Match</v>
      </c>
      <c r="AK407" s="33" t="str">
        <f>PROPER(TRIM(raw_orders!G407))</f>
        <v>West</v>
      </c>
      <c r="AL407" s="33" t="str">
        <f>PROPER(TRIM(raw_orders!M407))</f>
        <v/>
      </c>
    </row>
    <row r="408" spans="1:38">
      <c r="A408" t="s">
        <v>2012</v>
      </c>
      <c r="B408" s="10">
        <v>45713</v>
      </c>
      <c r="C408" s="10">
        <v>45713</v>
      </c>
      <c r="D408" t="s">
        <v>2014</v>
      </c>
      <c r="E408" s="34" t="str">
        <f>PROPER(TRIM(raw_orders!E408))</f>
        <v>Kabir Singh</v>
      </c>
      <c r="F408" s="34" t="str">
        <f>PROPER(TRIM(raw_orders!F408))</f>
        <v>Small Business</v>
      </c>
      <c r="G408" s="34" t="str">
        <f>PROPER(TRIM(raw_orders!G408))</f>
        <v>West</v>
      </c>
      <c r="H408" s="34" t="str">
        <f>PROPER(TRIM(raw_orders!H408))</f>
        <v>Goa</v>
      </c>
      <c r="I408" s="34" t="str">
        <f>PROPER(TRIM(raw_orders!I408))</f>
        <v>Panaji</v>
      </c>
      <c r="J408" s="34" t="str">
        <f>PROPER(TRIM(raw_orders!J408))</f>
        <v>Furniture</v>
      </c>
      <c r="K408" s="34" t="str">
        <f>PROPER(TRIM(raw_orders!K408))</f>
        <v>Furnishings</v>
      </c>
      <c r="L408" t="s">
        <v>2015</v>
      </c>
      <c r="M408" s="9" t="str">
        <f>PROPER(TRIM(raw_orders!M408))</f>
        <v>Standard Class</v>
      </c>
      <c r="N408" s="11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s="9" t="str">
        <f>PROPER(TRIM(raw_orders!T408))</f>
        <v>Pending</v>
      </c>
      <c r="U408" s="9" t="str">
        <f>PROPER(TRIM(raw_orders!U408))</f>
        <v>Returned</v>
      </c>
      <c r="V408" s="11">
        <f t="shared" si="104"/>
        <v>0</v>
      </c>
      <c r="W408" s="11">
        <f t="shared" si="107"/>
        <v>0.25</v>
      </c>
      <c r="X408" s="11">
        <f t="shared" si="108"/>
        <v>5886.2999999999993</v>
      </c>
      <c r="Y408" s="11">
        <f t="shared" si="109"/>
        <v>2264.5399999999991</v>
      </c>
      <c r="Z408" s="11">
        <f t="shared" si="110"/>
        <v>0.38471365713606159</v>
      </c>
      <c r="AA408" s="11" t="str">
        <f t="shared" si="111"/>
        <v>February</v>
      </c>
      <c r="AB408" s="11">
        <f t="shared" si="112"/>
        <v>2025</v>
      </c>
      <c r="AC408" s="11" t="str">
        <f t="shared" si="113"/>
        <v>Clean</v>
      </c>
      <c r="AD408" s="33" t="str">
        <f t="shared" si="105"/>
        <v>ORD-2025-104074571345713CUST-9909Kabir SinghSmall BusinessWestGoaPanajiFurnitureFurnishingsBasic Furnishings 164Standard Class23924.20.255886.33621.762264.54PendingReturned0</v>
      </c>
      <c r="AE408" s="56" t="str">
        <f t="shared" si="106"/>
        <v>OK</v>
      </c>
      <c r="AF408" s="33" t="str">
        <f t="shared" si="114"/>
        <v/>
      </c>
      <c r="AG408" s="33" t="str">
        <f t="shared" si="115"/>
        <v/>
      </c>
      <c r="AH408" s="55" t="str">
        <f>IF(V408&lt;0,"Invalid Shipping Record","")</f>
        <v/>
      </c>
      <c r="AI408" s="53" t="str">
        <f t="shared" si="117"/>
        <v>Match</v>
      </c>
      <c r="AJ408" s="53" t="str">
        <f t="shared" si="118"/>
        <v>Match</v>
      </c>
      <c r="AK408" s="33" t="str">
        <f>PROPER(TRIM(raw_orders!G408))</f>
        <v>West</v>
      </c>
      <c r="AL408" s="33" t="str">
        <f>PROPER(TRIM(raw_orders!M408))</f>
        <v>Standard Class</v>
      </c>
    </row>
    <row r="409" spans="1:38">
      <c r="A409" t="s">
        <v>2016</v>
      </c>
      <c r="B409" s="10">
        <v>45424</v>
      </c>
      <c r="C409" s="10">
        <v>45425</v>
      </c>
      <c r="D409" t="s">
        <v>2019</v>
      </c>
      <c r="E409" s="34" t="str">
        <f>PROPER(TRIM(raw_orders!E409))</f>
        <v>Rahul Verma</v>
      </c>
      <c r="F409" s="34" t="str">
        <f>PROPER(TRIM(raw_orders!F409))</f>
        <v>Corporate</v>
      </c>
      <c r="G409" s="34" t="str">
        <f>PROPER(TRIM(raw_orders!G409))</f>
        <v>West</v>
      </c>
      <c r="H409" s="34" t="str">
        <f>PROPER(TRIM(raw_orders!H409))</f>
        <v>Goa</v>
      </c>
      <c r="I409" s="34" t="str">
        <f>PROPER(TRIM(raw_orders!I409))</f>
        <v>Panaji</v>
      </c>
      <c r="J409" s="34" t="str">
        <f>PROPER(TRIM(raw_orders!J409))</f>
        <v>Office Supplies</v>
      </c>
      <c r="K409" s="34" t="str">
        <f>PROPER(TRIM(raw_orders!K409))</f>
        <v>Labels</v>
      </c>
      <c r="L409" t="s">
        <v>2020</v>
      </c>
      <c r="M409" s="9" t="str">
        <f>PROPER(TRIM(raw_orders!M409))</f>
        <v>Second Class</v>
      </c>
      <c r="N409" s="11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s="9" t="str">
        <f>PROPER(TRIM(raw_orders!T409))</f>
        <v>Paid</v>
      </c>
      <c r="U409" s="9" t="str">
        <f>PROPER(TRIM(raw_orders!U409))</f>
        <v>Completed</v>
      </c>
      <c r="V409" s="11">
        <f t="shared" si="104"/>
        <v>1</v>
      </c>
      <c r="W409" s="11">
        <f t="shared" si="107"/>
        <v>0</v>
      </c>
      <c r="X409" s="11">
        <f t="shared" si="108"/>
        <v>7933.6500000000005</v>
      </c>
      <c r="Y409" s="11">
        <f t="shared" si="109"/>
        <v>2235.2300000000005</v>
      </c>
      <c r="Z409" s="11">
        <f t="shared" si="110"/>
        <v>0.2817404347305465</v>
      </c>
      <c r="AA409" s="11" t="str">
        <f t="shared" si="111"/>
        <v>May</v>
      </c>
      <c r="AB409" s="11">
        <f t="shared" si="112"/>
        <v>2024</v>
      </c>
      <c r="AC409" s="11" t="str">
        <f t="shared" si="113"/>
        <v>Clean</v>
      </c>
      <c r="AD409" s="33" t="str">
        <f t="shared" si="105"/>
        <v>ORD-2024-104084542445425CUST-8520Rahul VermaCorporateWestGoaPanajiOffice SuppliesLabelsSmart Labels 261Second Class32644.5507933.655698.422235.23PaidCompleted1</v>
      </c>
      <c r="AE409" s="56" t="str">
        <f t="shared" si="106"/>
        <v>OK</v>
      </c>
      <c r="AF409" s="33" t="str">
        <f t="shared" si="114"/>
        <v/>
      </c>
      <c r="AG409" s="33" t="str">
        <f t="shared" si="115"/>
        <v/>
      </c>
      <c r="AH409" s="55" t="str">
        <f t="shared" si="116"/>
        <v/>
      </c>
      <c r="AI409" s="53" t="str">
        <f t="shared" si="117"/>
        <v>Match</v>
      </c>
      <c r="AJ409" s="53" t="str">
        <f t="shared" si="118"/>
        <v>Match</v>
      </c>
      <c r="AK409" s="33" t="str">
        <f>PROPER(TRIM(raw_orders!G409))</f>
        <v>West</v>
      </c>
      <c r="AL409" s="33" t="str">
        <f>PROPER(TRIM(raw_orders!M409))</f>
        <v>Second Class</v>
      </c>
    </row>
    <row r="410" spans="1:38">
      <c r="A410" t="s">
        <v>2021</v>
      </c>
      <c r="B410" s="10">
        <v>45870</v>
      </c>
      <c r="C410" s="10">
        <v>45872</v>
      </c>
      <c r="D410" t="s">
        <v>2022</v>
      </c>
      <c r="E410" s="34" t="str">
        <f>PROPER(TRIM(raw_orders!E410))</f>
        <v>Sneha Kapoor</v>
      </c>
      <c r="F410" s="34" t="str">
        <f>PROPER(TRIM(raw_orders!F410))</f>
        <v>Consumer</v>
      </c>
      <c r="G410" s="34" t="str">
        <f>PROPER(TRIM(raw_orders!G410))</f>
        <v>West</v>
      </c>
      <c r="H410" s="34" t="str">
        <f>PROPER(TRIM(raw_orders!H410))</f>
        <v>Maharashtra</v>
      </c>
      <c r="I410" s="34" t="str">
        <f>PROPER(TRIM(raw_orders!I410))</f>
        <v>Mumbai</v>
      </c>
      <c r="J410" s="34" t="str">
        <f>PROPER(TRIM(raw_orders!J410))</f>
        <v>Furniture</v>
      </c>
      <c r="K410" s="34" t="str">
        <f>PROPER(TRIM(raw_orders!K410))</f>
        <v>Chairs</v>
      </c>
      <c r="L410" t="s">
        <v>2023</v>
      </c>
      <c r="M410" s="9" t="str">
        <f>PROPER(TRIM(raw_orders!M410))</f>
        <v>First Class</v>
      </c>
      <c r="N410" s="11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s="9" t="str">
        <f>PROPER(TRIM(raw_orders!T410))</f>
        <v>Failed</v>
      </c>
      <c r="U410" s="9" t="str">
        <f>PROPER(TRIM(raw_orders!U410))</f>
        <v>Returned</v>
      </c>
      <c r="V410" s="11">
        <f t="shared" si="104"/>
        <v>2</v>
      </c>
      <c r="W410" s="11">
        <f t="shared" si="107"/>
        <v>0</v>
      </c>
      <c r="X410" s="11">
        <f t="shared" si="108"/>
        <v>7093.84</v>
      </c>
      <c r="Y410" s="11">
        <f t="shared" si="109"/>
        <v>2506.3500000000004</v>
      </c>
      <c r="Z410" s="11">
        <f t="shared" si="110"/>
        <v>0.35331357910525191</v>
      </c>
      <c r="AA410" s="11" t="str">
        <f t="shared" si="111"/>
        <v>August</v>
      </c>
      <c r="AB410" s="11">
        <f t="shared" si="112"/>
        <v>2025</v>
      </c>
      <c r="AC410" s="11" t="str">
        <f t="shared" si="113"/>
        <v>Clean</v>
      </c>
      <c r="AD410" s="33" t="str">
        <f t="shared" si="105"/>
        <v>ORD-2025-104094587045872CUST-5036Sneha KapoorConsumerWestMaharashtraMumbaiFurnitureChairsMax Chairs 765First Class41773.4607093.844587.492506.35FailedReturned2</v>
      </c>
      <c r="AE410" s="56" t="str">
        <f t="shared" si="106"/>
        <v>OK</v>
      </c>
      <c r="AF410" s="33" t="str">
        <f t="shared" si="114"/>
        <v/>
      </c>
      <c r="AG410" s="33" t="str">
        <f t="shared" si="115"/>
        <v/>
      </c>
      <c r="AH410" s="55" t="str">
        <f t="shared" si="116"/>
        <v/>
      </c>
      <c r="AI410" s="53" t="str">
        <f t="shared" si="117"/>
        <v>Match</v>
      </c>
      <c r="AJ410" s="53" t="str">
        <f t="shared" si="118"/>
        <v>Match</v>
      </c>
      <c r="AK410" s="33" t="str">
        <f>PROPER(TRIM(raw_orders!G410))</f>
        <v>West</v>
      </c>
      <c r="AL410" s="33" t="str">
        <f>PROPER(TRIM(raw_orders!M410))</f>
        <v>First Class</v>
      </c>
    </row>
    <row r="411" spans="1:38">
      <c r="A411" t="s">
        <v>2024</v>
      </c>
      <c r="B411" s="10">
        <v>45701</v>
      </c>
      <c r="C411" s="10">
        <v>45703</v>
      </c>
      <c r="D411" t="s">
        <v>2025</v>
      </c>
      <c r="E411" s="34" t="str">
        <f>PROPER(TRIM(raw_orders!E411))</f>
        <v>Karan Malhotra</v>
      </c>
      <c r="F411" s="34" t="str">
        <f>PROPER(TRIM(raw_orders!F411))</f>
        <v>Consumer</v>
      </c>
      <c r="G411" s="34" t="str">
        <f>PROPER(TRIM(raw_orders!G411))</f>
        <v>East</v>
      </c>
      <c r="H411" s="34" t="str">
        <f>PROPER(TRIM(raw_orders!H411))</f>
        <v>Assam</v>
      </c>
      <c r="I411" s="34" t="str">
        <f>PROPER(TRIM(raw_orders!I411))</f>
        <v>Guwahati</v>
      </c>
      <c r="J411" s="34" t="str">
        <f>PROPER(TRIM(raw_orders!J411))</f>
        <v>Technology</v>
      </c>
      <c r="K411" s="34" t="str">
        <f>PROPER(TRIM(raw_orders!K411))</f>
        <v>Accessories</v>
      </c>
      <c r="L411" t="s">
        <v>2026</v>
      </c>
      <c r="M411" s="9" t="str">
        <f>PROPER(TRIM(raw_orders!M411))</f>
        <v>Same Day</v>
      </c>
      <c r="N411" s="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s="9" t="str">
        <f>PROPER(TRIM(raw_orders!T411))</f>
        <v>Refunded</v>
      </c>
      <c r="U411" s="9" t="str">
        <f>PROPER(TRIM(raw_orders!U411))</f>
        <v>Returned</v>
      </c>
      <c r="V411" s="11">
        <f t="shared" si="104"/>
        <v>2</v>
      </c>
      <c r="W411" s="11">
        <f t="shared" si="107"/>
        <v>0.25</v>
      </c>
      <c r="X411" s="11">
        <f t="shared" si="108"/>
        <v>2269.0950000000003</v>
      </c>
      <c r="Y411" s="11">
        <f t="shared" si="109"/>
        <v>675.50500000000034</v>
      </c>
      <c r="Z411" s="11">
        <f t="shared" si="110"/>
        <v>0.29769798091309541</v>
      </c>
      <c r="AA411" s="11" t="str">
        <f t="shared" si="111"/>
        <v>February</v>
      </c>
      <c r="AB411" s="11">
        <f t="shared" si="112"/>
        <v>2025</v>
      </c>
      <c r="AC411" s="11" t="str">
        <f t="shared" si="113"/>
        <v>Clean</v>
      </c>
      <c r="AD411" s="33" t="str">
        <f t="shared" si="105"/>
        <v>ORD-2025-104104570145703CUST-7721Karan MalhotraConsumerEastAssamGuwahatiTechnologyAccessoriesPro Accessories 686Same Day13025.460.252269.11593.59675.51RefundedReturned2</v>
      </c>
      <c r="AE411" s="56" t="str">
        <f t="shared" si="106"/>
        <v>OK</v>
      </c>
      <c r="AF411" s="33" t="str">
        <f t="shared" si="114"/>
        <v/>
      </c>
      <c r="AG411" s="33" t="str">
        <f t="shared" si="115"/>
        <v/>
      </c>
      <c r="AH411" s="55" t="str">
        <f t="shared" si="116"/>
        <v/>
      </c>
      <c r="AI411" s="53" t="str">
        <f t="shared" si="117"/>
        <v>Match</v>
      </c>
      <c r="AJ411" s="53" t="str">
        <f t="shared" si="118"/>
        <v>Match</v>
      </c>
      <c r="AK411" s="33" t="str">
        <f>PROPER(TRIM(raw_orders!G411))</f>
        <v>East</v>
      </c>
      <c r="AL411" s="33" t="str">
        <f>PROPER(TRIM(raw_orders!M411))</f>
        <v>Same Day</v>
      </c>
    </row>
    <row r="412" spans="1:38">
      <c r="A412" t="s">
        <v>2027</v>
      </c>
      <c r="B412" s="10">
        <v>45394</v>
      </c>
      <c r="C412" s="10">
        <v>45402</v>
      </c>
      <c r="D412" t="s">
        <v>2030</v>
      </c>
      <c r="E412" s="34" t="str">
        <f>PROPER(TRIM(raw_orders!E412))</f>
        <v>Diya Patel</v>
      </c>
      <c r="F412" s="34" t="str">
        <f>PROPER(TRIM(raw_orders!F412))</f>
        <v>Consumer</v>
      </c>
      <c r="G412" s="34" t="str">
        <f>PROPER(TRIM(raw_orders!G412))</f>
        <v>West</v>
      </c>
      <c r="H412" s="34" t="str">
        <f>PROPER(TRIM(raw_orders!H412))</f>
        <v>Goa</v>
      </c>
      <c r="I412" s="34" t="str">
        <f>PROPER(TRIM(raw_orders!I412))</f>
        <v>Panaji</v>
      </c>
      <c r="J412" s="34" t="str">
        <f>PROPER(TRIM(raw_orders!J412))</f>
        <v>Furniture</v>
      </c>
      <c r="K412" s="34" t="str">
        <f>PROPER(TRIM(raw_orders!K412))</f>
        <v>Tables</v>
      </c>
      <c r="L412" t="s">
        <v>2031</v>
      </c>
      <c r="M412" s="9" t="str">
        <f>PROPER(TRIM(raw_orders!M412))</f>
        <v>First Class</v>
      </c>
      <c r="N412" s="11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s="9" t="str">
        <f>PROPER(TRIM(raw_orders!T412))</f>
        <v>Paid</v>
      </c>
      <c r="U412" s="9" t="str">
        <f>PROPER(TRIM(raw_orders!U412))</f>
        <v>Completed</v>
      </c>
      <c r="V412" s="11">
        <f t="shared" si="104"/>
        <v>8</v>
      </c>
      <c r="W412" s="11">
        <f t="shared" si="107"/>
        <v>0.2</v>
      </c>
      <c r="X412" s="11">
        <f t="shared" si="108"/>
        <v>9378.7919999999995</v>
      </c>
      <c r="Y412" s="11">
        <f t="shared" si="109"/>
        <v>2604.3119999999999</v>
      </c>
      <c r="Z412" s="11">
        <f t="shared" si="110"/>
        <v>0.27768096360384154</v>
      </c>
      <c r="AA412" s="11" t="str">
        <f t="shared" si="111"/>
        <v>April</v>
      </c>
      <c r="AB412" s="11">
        <f t="shared" si="112"/>
        <v>2024</v>
      </c>
      <c r="AC412" s="11" t="str">
        <f t="shared" si="113"/>
        <v>Clean</v>
      </c>
      <c r="AD412" s="33" t="str">
        <f t="shared" si="105"/>
        <v>ORD-2024-104114539445402CUST-9495Diya PatelConsumerWestGoaPanajiFurnitureTablesSmart Tables 100First Class91302.610.29378.796774.482604.31PaidCompleted8</v>
      </c>
      <c r="AE412" s="56" t="str">
        <f t="shared" si="106"/>
        <v>OK</v>
      </c>
      <c r="AF412" s="33" t="str">
        <f t="shared" si="114"/>
        <v/>
      </c>
      <c r="AG412" s="33" t="str">
        <f t="shared" si="115"/>
        <v/>
      </c>
      <c r="AH412" s="55" t="str">
        <f t="shared" si="116"/>
        <v/>
      </c>
      <c r="AI412" s="53" t="str">
        <f t="shared" si="117"/>
        <v>Match</v>
      </c>
      <c r="AJ412" s="53" t="str">
        <f t="shared" si="118"/>
        <v>Match</v>
      </c>
      <c r="AK412" s="33" t="str">
        <f>PROPER(TRIM(raw_orders!G412))</f>
        <v>West</v>
      </c>
      <c r="AL412" s="33" t="str">
        <f>PROPER(TRIM(raw_orders!M412))</f>
        <v>First Class</v>
      </c>
    </row>
    <row r="413" spans="1:38">
      <c r="A413" t="s">
        <v>2032</v>
      </c>
      <c r="B413" s="10">
        <v>45892</v>
      </c>
      <c r="C413" s="10">
        <v>45897</v>
      </c>
      <c r="D413" t="s">
        <v>2035</v>
      </c>
      <c r="E413" s="34" t="str">
        <f>PROPER(TRIM(raw_orders!E413))</f>
        <v>Arjun Bose</v>
      </c>
      <c r="F413" s="34" t="str">
        <f>PROPER(TRIM(raw_orders!F413))</f>
        <v>Home Office</v>
      </c>
      <c r="G413" s="34" t="str">
        <f>PROPER(TRIM(raw_orders!G413))</f>
        <v>West</v>
      </c>
      <c r="H413" s="34" t="str">
        <f>PROPER(TRIM(raw_orders!H413))</f>
        <v>Rajasthan</v>
      </c>
      <c r="I413" s="34" t="str">
        <f>PROPER(TRIM(raw_orders!I413))</f>
        <v>Udaipur</v>
      </c>
      <c r="J413" s="34" t="str">
        <f>PROPER(TRIM(raw_orders!J413))</f>
        <v>Furniture</v>
      </c>
      <c r="K413" s="34" t="str">
        <f>PROPER(TRIM(raw_orders!K413))</f>
        <v>Tables</v>
      </c>
      <c r="L413" t="s">
        <v>2036</v>
      </c>
      <c r="M413" s="9" t="str">
        <f>PROPER(TRIM(raw_orders!M413))</f>
        <v>First Class</v>
      </c>
      <c r="N413" s="11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s="9" t="str">
        <f>PROPER(TRIM(raw_orders!T413))</f>
        <v>Failed</v>
      </c>
      <c r="U413" s="9" t="str">
        <f>PROPER(TRIM(raw_orders!U413))</f>
        <v>Returned</v>
      </c>
      <c r="V413" s="11">
        <f t="shared" si="104"/>
        <v>5</v>
      </c>
      <c r="W413" s="11">
        <f t="shared" si="107"/>
        <v>0.2</v>
      </c>
      <c r="X413" s="11">
        <f t="shared" si="108"/>
        <v>3334.2480000000005</v>
      </c>
      <c r="Y413" s="11">
        <f t="shared" si="109"/>
        <v>565.47800000000052</v>
      </c>
      <c r="Z413" s="11">
        <f t="shared" si="110"/>
        <v>0.16959686262089696</v>
      </c>
      <c r="AA413" s="11" t="str">
        <f t="shared" si="111"/>
        <v>August</v>
      </c>
      <c r="AB413" s="11">
        <f t="shared" si="112"/>
        <v>2025</v>
      </c>
      <c r="AC413" s="11" t="str">
        <f t="shared" si="113"/>
        <v>Clean</v>
      </c>
      <c r="AD413" s="33" t="str">
        <f t="shared" si="105"/>
        <v>ORD-2025-104124589245897CUST-2855Arjun BoseHome OfficeWestRajasthanUdaipurFurnitureTablesBasic Tables 615First Class14167.810.23334.252768.77565.48FailedReturned5</v>
      </c>
      <c r="AE413" s="56" t="str">
        <f t="shared" si="106"/>
        <v>OK</v>
      </c>
      <c r="AF413" s="33" t="str">
        <f t="shared" si="114"/>
        <v/>
      </c>
      <c r="AG413" s="33" t="str">
        <f t="shared" si="115"/>
        <v/>
      </c>
      <c r="AH413" s="55" t="str">
        <f t="shared" si="116"/>
        <v/>
      </c>
      <c r="AI413" s="53" t="str">
        <f t="shared" si="117"/>
        <v>Match</v>
      </c>
      <c r="AJ413" s="53" t="str">
        <f t="shared" si="118"/>
        <v>Match</v>
      </c>
      <c r="AK413" s="33" t="str">
        <f>PROPER(TRIM(raw_orders!G413))</f>
        <v>West</v>
      </c>
      <c r="AL413" s="33" t="str">
        <f>PROPER(TRIM(raw_orders!M413))</f>
        <v>First Class</v>
      </c>
    </row>
    <row r="414" spans="1:38">
      <c r="A414" t="s">
        <v>2037</v>
      </c>
      <c r="B414" s="10">
        <v>45313</v>
      </c>
      <c r="C414" s="10">
        <v>45321</v>
      </c>
      <c r="D414" t="s">
        <v>2039</v>
      </c>
      <c r="E414" s="34" t="str">
        <f>PROPER(TRIM(raw_orders!E414))</f>
        <v>Isha Nair</v>
      </c>
      <c r="F414" s="34" t="str">
        <f>PROPER(TRIM(raw_orders!F414))</f>
        <v>Corporate</v>
      </c>
      <c r="G414" s="34" t="str">
        <f>PROPER(TRIM(raw_orders!G414))</f>
        <v>South</v>
      </c>
      <c r="H414" s="34" t="str">
        <f>PROPER(TRIM(raw_orders!H414))</f>
        <v>Karnataka</v>
      </c>
      <c r="I414" s="34" t="str">
        <f>PROPER(TRIM(raw_orders!I414))</f>
        <v>Bengaluru</v>
      </c>
      <c r="J414" s="34" t="str">
        <f>PROPER(TRIM(raw_orders!J414))</f>
        <v>Furniture</v>
      </c>
      <c r="K414" s="34" t="str">
        <f>PROPER(TRIM(raw_orders!K414))</f>
        <v>Chairs</v>
      </c>
      <c r="L414" t="s">
        <v>2040</v>
      </c>
      <c r="M414" s="9" t="str">
        <f>PROPER(TRIM(raw_orders!M414))</f>
        <v>Same Day</v>
      </c>
      <c r="N414" s="11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s="9" t="str">
        <f>PROPER(TRIM(raw_orders!T414))</f>
        <v>Paid</v>
      </c>
      <c r="U414" s="9" t="str">
        <f>PROPER(TRIM(raw_orders!U414))</f>
        <v>Completed</v>
      </c>
      <c r="V414" s="11">
        <f t="shared" si="104"/>
        <v>8</v>
      </c>
      <c r="W414" s="11">
        <f t="shared" si="107"/>
        <v>0.25</v>
      </c>
      <c r="X414" s="11">
        <f t="shared" si="108"/>
        <v>1583.5425</v>
      </c>
      <c r="Y414" s="11">
        <f t="shared" si="109"/>
        <v>569.35249999999996</v>
      </c>
      <c r="Z414" s="11">
        <f t="shared" si="110"/>
        <v>0.35954355503562424</v>
      </c>
      <c r="AA414" s="11" t="str">
        <f t="shared" si="111"/>
        <v>January</v>
      </c>
      <c r="AB414" s="11">
        <f t="shared" si="112"/>
        <v>2024</v>
      </c>
      <c r="AC414" s="11" t="str">
        <f t="shared" si="113"/>
        <v>Clean</v>
      </c>
      <c r="AD414" s="33" t="str">
        <f t="shared" si="105"/>
        <v>ORD-2024-104134531345321CUST-4329Isha NairCorporateSouthKarnatakaBengaluruFurnitureChairsBasic Chairs 790Same Day12111.390.251583.541014.19569.35PaidCompleted8</v>
      </c>
      <c r="AE414" s="56" t="str">
        <f t="shared" si="106"/>
        <v>OK</v>
      </c>
      <c r="AF414" s="33" t="str">
        <f t="shared" si="114"/>
        <v/>
      </c>
      <c r="AG414" s="33" t="str">
        <f t="shared" si="115"/>
        <v/>
      </c>
      <c r="AH414" s="55" t="str">
        <f t="shared" si="116"/>
        <v/>
      </c>
      <c r="AI414" s="53" t="str">
        <f t="shared" si="117"/>
        <v>Match</v>
      </c>
      <c r="AJ414" s="53" t="str">
        <f t="shared" si="118"/>
        <v>Match</v>
      </c>
      <c r="AK414" s="33" t="str">
        <f>PROPER(TRIM(raw_orders!G414))</f>
        <v>South</v>
      </c>
      <c r="AL414" s="33" t="str">
        <f>PROPER(TRIM(raw_orders!M414))</f>
        <v>Same Day</v>
      </c>
    </row>
    <row r="415" spans="1:38">
      <c r="A415" t="s">
        <v>2041</v>
      </c>
      <c r="B415" s="10">
        <v>45882</v>
      </c>
      <c r="C415" s="10">
        <v>45886</v>
      </c>
      <c r="D415" t="s">
        <v>2043</v>
      </c>
      <c r="E415" s="34" t="str">
        <f>PROPER(TRIM(raw_orders!E415))</f>
        <v>Neha Gupta</v>
      </c>
      <c r="F415" s="34" t="str">
        <f>PROPER(TRIM(raw_orders!F415))</f>
        <v>Home Office</v>
      </c>
      <c r="G415" s="34" t="str">
        <f>PROPER(TRIM(raw_orders!G415))</f>
        <v>West</v>
      </c>
      <c r="H415" s="34" t="str">
        <f>PROPER(TRIM(raw_orders!H415))</f>
        <v>Madhya Pradesh</v>
      </c>
      <c r="I415" s="34" t="str">
        <f>PROPER(TRIM(raw_orders!I415))</f>
        <v>Indore</v>
      </c>
      <c r="J415" s="34" t="str">
        <f>PROPER(TRIM(raw_orders!J415))</f>
        <v>Technology</v>
      </c>
      <c r="K415" s="34" t="str">
        <f>PROPER(TRIM(raw_orders!K415))</f>
        <v>Accessories</v>
      </c>
      <c r="L415" t="s">
        <v>2044</v>
      </c>
      <c r="M415" s="9" t="str">
        <f>PROPER(TRIM(raw_orders!M415))</f>
        <v>Second Class</v>
      </c>
      <c r="N415" s="11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s="9" t="str">
        <f>PROPER(TRIM(raw_orders!T415))</f>
        <v>Pending</v>
      </c>
      <c r="U415" s="9" t="str">
        <f>PROPER(TRIM(raw_orders!U415))</f>
        <v>Cancelled</v>
      </c>
      <c r="V415" s="11">
        <f t="shared" si="104"/>
        <v>4</v>
      </c>
      <c r="W415" s="11">
        <f t="shared" si="107"/>
        <v>0</v>
      </c>
      <c r="X415" s="11">
        <f t="shared" si="108"/>
        <v>15345.84</v>
      </c>
      <c r="Y415" s="11">
        <f t="shared" si="109"/>
        <v>4610.51</v>
      </c>
      <c r="Z415" s="11">
        <f t="shared" si="110"/>
        <v>0.30044037993358463</v>
      </c>
      <c r="AA415" s="11" t="str">
        <f t="shared" si="111"/>
        <v>August</v>
      </c>
      <c r="AB415" s="11">
        <f t="shared" si="112"/>
        <v>2025</v>
      </c>
      <c r="AC415" s="11" t="str">
        <f t="shared" si="113"/>
        <v>Clean</v>
      </c>
      <c r="AD415" s="33" t="str">
        <f t="shared" si="105"/>
        <v>ORD-2025-104144588245886CUST-5094Neha GuptaHome OfficeWestMadhya PradeshIndoreTechnologyAccessoriesSmart Accessories 226Second Class81918.23015345.8410735.334610.51PendingCancelled4</v>
      </c>
      <c r="AE415" s="56" t="str">
        <f t="shared" si="106"/>
        <v>OK</v>
      </c>
      <c r="AF415" s="33" t="str">
        <f t="shared" si="114"/>
        <v/>
      </c>
      <c r="AG415" s="33" t="str">
        <f t="shared" si="115"/>
        <v/>
      </c>
      <c r="AH415" s="55" t="str">
        <f t="shared" si="116"/>
        <v/>
      </c>
      <c r="AI415" s="53" t="str">
        <f t="shared" si="117"/>
        <v>Match</v>
      </c>
      <c r="AJ415" s="53" t="str">
        <f t="shared" si="118"/>
        <v>Match</v>
      </c>
      <c r="AK415" s="33" t="str">
        <f>PROPER(TRIM(raw_orders!G415))</f>
        <v>West</v>
      </c>
      <c r="AL415" s="33" t="str">
        <f>PROPER(TRIM(raw_orders!M415))</f>
        <v>Second Class</v>
      </c>
    </row>
    <row r="416" spans="1:38">
      <c r="A416" t="s">
        <v>2045</v>
      </c>
      <c r="B416" s="10">
        <v>45533</v>
      </c>
      <c r="C416" s="10">
        <v>45534</v>
      </c>
      <c r="D416" t="s">
        <v>2048</v>
      </c>
      <c r="E416" s="34" t="str">
        <f>PROPER(TRIM(raw_orders!E416))</f>
        <v>Arjun Bose</v>
      </c>
      <c r="F416" s="34" t="str">
        <f>PROPER(TRIM(raw_orders!F416))</f>
        <v>Home Office</v>
      </c>
      <c r="G416" s="34" t="str">
        <f>PROPER(TRIM(raw_orders!G416))</f>
        <v>East</v>
      </c>
      <c r="H416" s="34" t="str">
        <f>PROPER(TRIM(raw_orders!H416))</f>
        <v>Assam</v>
      </c>
      <c r="I416" s="34" t="str">
        <f>PROPER(TRIM(raw_orders!I416))</f>
        <v>Guwahati</v>
      </c>
      <c r="J416" s="34" t="str">
        <f>PROPER(TRIM(raw_orders!J416))</f>
        <v>Office Supplies</v>
      </c>
      <c r="K416" s="34" t="str">
        <f>PROPER(TRIM(raw_orders!K416))</f>
        <v>Storage</v>
      </c>
      <c r="L416" t="s">
        <v>2049</v>
      </c>
      <c r="M416" s="9" t="str">
        <f>PROPER(TRIM(raw_orders!M416))</f>
        <v>First Class</v>
      </c>
      <c r="N416" s="11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s="9" t="str">
        <f>PROPER(TRIM(raw_orders!T416))</f>
        <v>Paid</v>
      </c>
      <c r="U416" s="9" t="str">
        <f>PROPER(TRIM(raw_orders!U416))</f>
        <v>Completed</v>
      </c>
      <c r="V416" s="11">
        <f t="shared" si="104"/>
        <v>1</v>
      </c>
      <c r="W416" s="11">
        <f t="shared" si="107"/>
        <v>0.05</v>
      </c>
      <c r="X416" s="11">
        <f t="shared" si="108"/>
        <v>9439.503999999999</v>
      </c>
      <c r="Y416" s="11">
        <f t="shared" si="109"/>
        <v>3920.1139999999987</v>
      </c>
      <c r="Z416" s="11">
        <f t="shared" si="110"/>
        <v>0.41528813378330037</v>
      </c>
      <c r="AA416" s="11" t="str">
        <f t="shared" si="111"/>
        <v>August</v>
      </c>
      <c r="AB416" s="11">
        <f t="shared" si="112"/>
        <v>2024</v>
      </c>
      <c r="AC416" s="11" t="str">
        <f t="shared" si="113"/>
        <v>Clean</v>
      </c>
      <c r="AD416" s="33" t="str">
        <f t="shared" si="105"/>
        <v>ORD-2024-104154553345534CUST-4194Arjun BoseHome OfficeEastAssamGuwahatiOffice SuppliesStorageMax Storage 692First Class42484.080.059439.55519.393920.11PaidCompleted1</v>
      </c>
      <c r="AE416" s="56" t="str">
        <f t="shared" si="106"/>
        <v>OK</v>
      </c>
      <c r="AF416" s="33" t="str">
        <f t="shared" si="114"/>
        <v/>
      </c>
      <c r="AG416" s="33" t="str">
        <f t="shared" si="115"/>
        <v/>
      </c>
      <c r="AH416" s="55" t="str">
        <f t="shared" si="116"/>
        <v/>
      </c>
      <c r="AI416" s="53" t="str">
        <f t="shared" si="117"/>
        <v>Match</v>
      </c>
      <c r="AJ416" s="53" t="str">
        <f t="shared" si="118"/>
        <v>Match</v>
      </c>
      <c r="AK416" s="33" t="str">
        <f>PROPER(TRIM(raw_orders!G416))</f>
        <v>East</v>
      </c>
      <c r="AL416" s="33" t="str">
        <f>PROPER(TRIM(raw_orders!M416))</f>
        <v>First Class</v>
      </c>
    </row>
    <row r="417" spans="1:38">
      <c r="A417" t="s">
        <v>2050</v>
      </c>
      <c r="B417" s="10">
        <v>45316</v>
      </c>
      <c r="C417" s="10">
        <v>45318</v>
      </c>
      <c r="D417" t="s">
        <v>2052</v>
      </c>
      <c r="E417" s="34" t="str">
        <f>PROPER(TRIM(raw_orders!E417))</f>
        <v>Aarav Sharma</v>
      </c>
      <c r="F417" s="34" t="str">
        <f>PROPER(TRIM(raw_orders!F417))</f>
        <v>Corporate</v>
      </c>
      <c r="G417" s="34" t="str">
        <f>PROPER(TRIM(raw_orders!G417))</f>
        <v>South</v>
      </c>
      <c r="H417" s="34" t="str">
        <f>PROPER(TRIM(raw_orders!H417))</f>
        <v>Karnataka</v>
      </c>
      <c r="I417" s="34" t="str">
        <f>PROPER(TRIM(raw_orders!I417))</f>
        <v>Bengaluru</v>
      </c>
      <c r="J417" s="34" t="str">
        <f>PROPER(TRIM(raw_orders!J417))</f>
        <v>Office Supplies</v>
      </c>
      <c r="K417" s="34" t="str">
        <f>PROPER(TRIM(raw_orders!K417))</f>
        <v>Storage</v>
      </c>
      <c r="L417" t="s">
        <v>2053</v>
      </c>
      <c r="M417" s="9" t="str">
        <f>PROPER(TRIM(raw_orders!M417))</f>
        <v>Same Day</v>
      </c>
      <c r="N417" s="11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s="9" t="str">
        <f>PROPER(TRIM(raw_orders!T417))</f>
        <v>Paid</v>
      </c>
      <c r="U417" s="9" t="str">
        <f>PROPER(TRIM(raw_orders!U417))</f>
        <v>Returned</v>
      </c>
      <c r="V417" s="11">
        <f t="shared" si="104"/>
        <v>2</v>
      </c>
      <c r="W417" s="11">
        <f t="shared" si="107"/>
        <v>0.15</v>
      </c>
      <c r="X417" s="11">
        <f t="shared" si="108"/>
        <v>10277.197</v>
      </c>
      <c r="Y417" s="11">
        <f t="shared" si="109"/>
        <v>2370.6970000000001</v>
      </c>
      <c r="Z417" s="11">
        <f t="shared" si="110"/>
        <v>0.23067544584384245</v>
      </c>
      <c r="AA417" s="11" t="str">
        <f t="shared" si="111"/>
        <v>January</v>
      </c>
      <c r="AB417" s="11">
        <f t="shared" si="112"/>
        <v>2024</v>
      </c>
      <c r="AC417" s="11" t="str">
        <f t="shared" si="113"/>
        <v>Clean</v>
      </c>
      <c r="AD417" s="33" t="str">
        <f t="shared" si="105"/>
        <v>ORD-2024-104164531645318CUST-7087Aarav SharmaCorporateSouthKarnatakaBengaluruOffice SuppliesStorageBasic Storage 684Same Day71727.260.1510277.27906.52370.7PaidReturned2</v>
      </c>
      <c r="AE417" s="56" t="str">
        <f t="shared" si="106"/>
        <v>OK</v>
      </c>
      <c r="AF417" s="33" t="str">
        <f t="shared" si="114"/>
        <v/>
      </c>
      <c r="AG417" s="33" t="str">
        <f t="shared" si="115"/>
        <v/>
      </c>
      <c r="AH417" s="55" t="str">
        <f t="shared" si="116"/>
        <v/>
      </c>
      <c r="AI417" s="53" t="str">
        <f t="shared" si="117"/>
        <v>Match</v>
      </c>
      <c r="AJ417" s="53" t="str">
        <f t="shared" si="118"/>
        <v>Match</v>
      </c>
      <c r="AK417" s="33" t="str">
        <f>PROPER(TRIM(raw_orders!G417))</f>
        <v>South</v>
      </c>
      <c r="AL417" s="33" t="str">
        <f>PROPER(TRIM(raw_orders!M417))</f>
        <v>Same Day</v>
      </c>
    </row>
    <row r="418" spans="1:38">
      <c r="A418" t="s">
        <v>2054</v>
      </c>
      <c r="B418" s="10">
        <v>45665</v>
      </c>
      <c r="C418" s="10">
        <v>45673</v>
      </c>
      <c r="D418" t="s">
        <v>2057</v>
      </c>
      <c r="E418" s="34" t="str">
        <f>PROPER(TRIM(raw_orders!E418))</f>
        <v>Neha Gupta</v>
      </c>
      <c r="F418" s="34" t="str">
        <f>PROPER(TRIM(raw_orders!F418))</f>
        <v>Consumer</v>
      </c>
      <c r="G418" s="34" t="str">
        <f>PROPER(TRIM(raw_orders!G418))</f>
        <v>South</v>
      </c>
      <c r="H418" s="34" t="str">
        <f>PROPER(TRIM(raw_orders!H418))</f>
        <v>Telangana</v>
      </c>
      <c r="I418" s="34" t="str">
        <f>PROPER(TRIM(raw_orders!I418))</f>
        <v>Hyderabad</v>
      </c>
      <c r="J418" s="34" t="str">
        <f>PROPER(TRIM(raw_orders!J418))</f>
        <v>Furniture</v>
      </c>
      <c r="K418" s="34" t="str">
        <f>PROPER(TRIM(raw_orders!K418))</f>
        <v>Furnishings</v>
      </c>
      <c r="L418" t="s">
        <v>2058</v>
      </c>
      <c r="M418" s="9" t="str">
        <f>PROPER(TRIM(raw_orders!M418))</f>
        <v>First Class</v>
      </c>
      <c r="N418" s="11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s="9" t="str">
        <f>PROPER(TRIM(raw_orders!T418))</f>
        <v>Paid</v>
      </c>
      <c r="U418" s="9" t="str">
        <f>PROPER(TRIM(raw_orders!U418))</f>
        <v>Completed</v>
      </c>
      <c r="V418" s="11">
        <f t="shared" si="104"/>
        <v>8</v>
      </c>
      <c r="W418" s="11">
        <f t="shared" si="107"/>
        <v>0.25</v>
      </c>
      <c r="X418" s="11">
        <f t="shared" si="108"/>
        <v>3833.7000000000003</v>
      </c>
      <c r="Y418" s="11">
        <f t="shared" si="109"/>
        <v>947.35000000000036</v>
      </c>
      <c r="Z418" s="11">
        <f t="shared" si="110"/>
        <v>0.24711114589039318</v>
      </c>
      <c r="AA418" s="11" t="str">
        <f t="shared" si="111"/>
        <v>January</v>
      </c>
      <c r="AB418" s="11">
        <f t="shared" si="112"/>
        <v>2025</v>
      </c>
      <c r="AC418" s="11" t="str">
        <f t="shared" si="113"/>
        <v>Clean</v>
      </c>
      <c r="AD418" s="33" t="str">
        <f t="shared" si="105"/>
        <v>ORD-2025-104174566545673CUST-7608Neha GuptaConsumerSouthTelanganaHyderabadFurnitureFurnishingsSmart Furnishings 152First Class8638.950.253833.72886.35947.35PaidCompleted8</v>
      </c>
      <c r="AE418" s="56" t="str">
        <f t="shared" si="106"/>
        <v>OK</v>
      </c>
      <c r="AF418" s="33" t="str">
        <f t="shared" si="114"/>
        <v/>
      </c>
      <c r="AG418" s="33" t="str">
        <f t="shared" si="115"/>
        <v/>
      </c>
      <c r="AH418" s="55" t="str">
        <f t="shared" si="116"/>
        <v/>
      </c>
      <c r="AI418" s="53" t="str">
        <f t="shared" si="117"/>
        <v>Match</v>
      </c>
      <c r="AJ418" s="53" t="str">
        <f t="shared" si="118"/>
        <v>Match</v>
      </c>
      <c r="AK418" s="33" t="str">
        <f>PROPER(TRIM(raw_orders!G418))</f>
        <v>South</v>
      </c>
      <c r="AL418" s="33" t="str">
        <f>PROPER(TRIM(raw_orders!M418))</f>
        <v>First Class</v>
      </c>
    </row>
    <row r="419" spans="1:38">
      <c r="A419" t="s">
        <v>2059</v>
      </c>
      <c r="B419" s="10">
        <v>45686</v>
      </c>
      <c r="C419" s="10">
        <v>45693</v>
      </c>
      <c r="D419" t="s">
        <v>2061</v>
      </c>
      <c r="E419" s="34" t="str">
        <f>PROPER(TRIM(raw_orders!E419))</f>
        <v>Mira Das</v>
      </c>
      <c r="F419" s="34" t="str">
        <f>PROPER(TRIM(raw_orders!F419))</f>
        <v>Consumer</v>
      </c>
      <c r="G419" s="34" t="str">
        <f>PROPER(TRIM(raw_orders!G419))</f>
        <v>West</v>
      </c>
      <c r="H419" s="34" t="str">
        <f>PROPER(TRIM(raw_orders!H419))</f>
        <v>Gujarat</v>
      </c>
      <c r="I419" s="34" t="str">
        <f>PROPER(TRIM(raw_orders!I419))</f>
        <v>Ahmedabad</v>
      </c>
      <c r="J419" s="34" t="str">
        <f>PROPER(TRIM(raw_orders!J419))</f>
        <v>Office Supplies</v>
      </c>
      <c r="K419" s="34" t="str">
        <f>PROPER(TRIM(raw_orders!K419))</f>
        <v>Art</v>
      </c>
      <c r="L419" t="s">
        <v>2062</v>
      </c>
      <c r="M419" s="9" t="str">
        <f>PROPER(TRIM(raw_orders!M419))</f>
        <v>First Class</v>
      </c>
      <c r="N419" s="11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s="9" t="str">
        <f>PROPER(TRIM(raw_orders!T419))</f>
        <v>Paid</v>
      </c>
      <c r="U419" s="9" t="str">
        <f>PROPER(TRIM(raw_orders!U419))</f>
        <v>Completed</v>
      </c>
      <c r="V419" s="11">
        <f t="shared" si="104"/>
        <v>7</v>
      </c>
      <c r="W419" s="11">
        <f t="shared" si="107"/>
        <v>0.2</v>
      </c>
      <c r="X419" s="11">
        <f t="shared" si="108"/>
        <v>18542.400000000001</v>
      </c>
      <c r="Y419" s="11">
        <f t="shared" si="109"/>
        <v>7348.6500000000015</v>
      </c>
      <c r="Z419" s="11">
        <f t="shared" si="110"/>
        <v>0.39631601087237905</v>
      </c>
      <c r="AA419" s="11" t="str">
        <f t="shared" si="111"/>
        <v>January</v>
      </c>
      <c r="AB419" s="11">
        <f t="shared" si="112"/>
        <v>2025</v>
      </c>
      <c r="AC419" s="11" t="str">
        <f t="shared" si="113"/>
        <v>Clean</v>
      </c>
      <c r="AD419" s="33" t="str">
        <f t="shared" si="105"/>
        <v>ORD-2025-104184568645693CUST-5269Mira DasConsumerWestGujaratAhmedabadOffice SuppliesArtMax Art 736First Class638630.218542.411193.757348.65PaidCompleted7</v>
      </c>
      <c r="AE419" s="56" t="str">
        <f t="shared" si="106"/>
        <v>OK</v>
      </c>
      <c r="AF419" s="33" t="str">
        <f t="shared" si="114"/>
        <v/>
      </c>
      <c r="AG419" s="33" t="str">
        <f t="shared" si="115"/>
        <v/>
      </c>
      <c r="AH419" s="55" t="str">
        <f t="shared" si="116"/>
        <v/>
      </c>
      <c r="AI419" s="53" t="str">
        <f t="shared" si="117"/>
        <v>Match</v>
      </c>
      <c r="AJ419" s="53" t="str">
        <f t="shared" si="118"/>
        <v>Match</v>
      </c>
      <c r="AK419" s="33" t="str">
        <f>PROPER(TRIM(raw_orders!G419))</f>
        <v>West</v>
      </c>
      <c r="AL419" s="33" t="str">
        <f>PROPER(TRIM(raw_orders!M419))</f>
        <v>First Class</v>
      </c>
    </row>
    <row r="420" spans="1:38">
      <c r="A420" t="s">
        <v>2063</v>
      </c>
      <c r="B420" s="10">
        <v>45605</v>
      </c>
      <c r="C420" s="10">
        <v>45613</v>
      </c>
      <c r="D420" t="s">
        <v>2066</v>
      </c>
      <c r="E420" s="34" t="str">
        <f>PROPER(TRIM(raw_orders!E420))</f>
        <v>Sneha Kapoor</v>
      </c>
      <c r="F420" s="34" t="str">
        <f>PROPER(TRIM(raw_orders!F420))</f>
        <v>Corporate</v>
      </c>
      <c r="G420" s="34" t="str">
        <f>PROPER(TRIM(raw_orders!G420))</f>
        <v>East</v>
      </c>
      <c r="H420" s="34" t="str">
        <f>PROPER(TRIM(raw_orders!H420))</f>
        <v>Odisha</v>
      </c>
      <c r="I420" s="34" t="str">
        <f>PROPER(TRIM(raw_orders!I420))</f>
        <v>Bhubaneswar</v>
      </c>
      <c r="J420" s="34" t="str">
        <f>PROPER(TRIM(raw_orders!J420))</f>
        <v>Technology</v>
      </c>
      <c r="K420" s="34" t="str">
        <f>PROPER(TRIM(raw_orders!K420))</f>
        <v>Copiers</v>
      </c>
      <c r="L420" t="s">
        <v>2067</v>
      </c>
      <c r="M420" s="9" t="str">
        <f>PROPER(TRIM(raw_orders!M420))</f>
        <v>Standard Class</v>
      </c>
      <c r="N420" s="11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s="9" t="str">
        <f>PROPER(TRIM(raw_orders!T420))</f>
        <v>Failed</v>
      </c>
      <c r="U420" s="9" t="str">
        <f>PROPER(TRIM(raw_orders!U420))</f>
        <v>Cancelled</v>
      </c>
      <c r="V420" s="11">
        <f t="shared" si="104"/>
        <v>8</v>
      </c>
      <c r="W420" s="11">
        <f t="shared" si="107"/>
        <v>0</v>
      </c>
      <c r="X420" s="11">
        <f t="shared" si="108"/>
        <v>21962.400000000001</v>
      </c>
      <c r="Y420" s="11">
        <f t="shared" si="109"/>
        <v>6630.4100000000017</v>
      </c>
      <c r="Z420" s="11">
        <f t="shared" si="110"/>
        <v>0.3018982442720286</v>
      </c>
      <c r="AA420" s="11" t="str">
        <f t="shared" si="111"/>
        <v>November</v>
      </c>
      <c r="AB420" s="11">
        <f t="shared" si="112"/>
        <v>2024</v>
      </c>
      <c r="AC420" s="11" t="str">
        <f t="shared" si="113"/>
        <v>Clean</v>
      </c>
      <c r="AD420" s="33" t="str">
        <f t="shared" si="105"/>
        <v>ORD-2024-104194560545613CUST-7925Sneha KapoorCorporateEastOdishaBhubaneswarTechnologyCopiersElite Copiers 971Standard Class63660.4021962.415331.996630.41FailedCancelled8</v>
      </c>
      <c r="AE420" s="56" t="str">
        <f t="shared" si="106"/>
        <v>OK</v>
      </c>
      <c r="AF420" s="33" t="str">
        <f t="shared" si="114"/>
        <v/>
      </c>
      <c r="AG420" s="33" t="str">
        <f t="shared" si="115"/>
        <v/>
      </c>
      <c r="AH420" s="55" t="str">
        <f t="shared" si="116"/>
        <v/>
      </c>
      <c r="AI420" s="53" t="str">
        <f t="shared" si="117"/>
        <v>Match</v>
      </c>
      <c r="AJ420" s="53" t="str">
        <f t="shared" si="118"/>
        <v>Match</v>
      </c>
      <c r="AK420" s="33" t="str">
        <f>PROPER(TRIM(raw_orders!G420))</f>
        <v>East</v>
      </c>
      <c r="AL420" s="33" t="str">
        <f>PROPER(TRIM(raw_orders!M420))</f>
        <v>Standard Class</v>
      </c>
    </row>
    <row r="421" spans="1:38">
      <c r="A421" t="s">
        <v>2068</v>
      </c>
      <c r="B421" s="10">
        <v>45926</v>
      </c>
      <c r="C421" s="10">
        <v>45930</v>
      </c>
      <c r="D421" t="s">
        <v>2071</v>
      </c>
      <c r="E421" s="34" t="str">
        <f>PROPER(TRIM(raw_orders!E421))</f>
        <v>Sneha Kapoor</v>
      </c>
      <c r="F421" s="34" t="str">
        <f>PROPER(TRIM(raw_orders!F421))</f>
        <v>Home Office</v>
      </c>
      <c r="G421" s="34" t="str">
        <f>PROPER(TRIM(raw_orders!G421))</f>
        <v>North</v>
      </c>
      <c r="H421" s="34" t="str">
        <f>PROPER(TRIM(raw_orders!H421))</f>
        <v>Haryana</v>
      </c>
      <c r="I421" s="34" t="str">
        <f>PROPER(TRIM(raw_orders!I421))</f>
        <v>Gurugram</v>
      </c>
      <c r="J421" s="34" t="str">
        <f>PROPER(TRIM(raw_orders!J421))</f>
        <v>Technology</v>
      </c>
      <c r="K421" s="34" t="str">
        <f>PROPER(TRIM(raw_orders!K421))</f>
        <v>Phones</v>
      </c>
      <c r="L421" t="s">
        <v>2072</v>
      </c>
      <c r="M421" s="9" t="str">
        <f>PROPER(TRIM(raw_orders!M421))</f>
        <v>Same Day</v>
      </c>
      <c r="N421" s="1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s="9" t="str">
        <f>PROPER(TRIM(raw_orders!T421))</f>
        <v>Paid</v>
      </c>
      <c r="U421" s="9" t="str">
        <f>PROPER(TRIM(raw_orders!U421))</f>
        <v>Completed</v>
      </c>
      <c r="V421" s="11">
        <f t="shared" si="104"/>
        <v>4</v>
      </c>
      <c r="W421" s="11">
        <f t="shared" si="107"/>
        <v>0.05</v>
      </c>
      <c r="X421" s="11">
        <f t="shared" si="108"/>
        <v>1308.777</v>
      </c>
      <c r="Y421" s="11">
        <f t="shared" si="109"/>
        <v>465.77700000000004</v>
      </c>
      <c r="Z421" s="11">
        <f t="shared" si="110"/>
        <v>0.35588721378813964</v>
      </c>
      <c r="AA421" s="11" t="str">
        <f t="shared" si="111"/>
        <v>September</v>
      </c>
      <c r="AB421" s="11">
        <f t="shared" si="112"/>
        <v>2025</v>
      </c>
      <c r="AC421" s="11" t="str">
        <f t="shared" si="113"/>
        <v>Clean</v>
      </c>
      <c r="AD421" s="33" t="str">
        <f t="shared" si="105"/>
        <v>ORD-2025-104204592645930CUST-6552Sneha KapoorHome OfficeNorthHaryanaGurugramTechnologyPhonesClassic Phones 940Same Day2688.830.051308.78843465.78PaidCompleted4</v>
      </c>
      <c r="AE421" s="56" t="str">
        <f t="shared" si="106"/>
        <v>OK</v>
      </c>
      <c r="AF421" s="33" t="str">
        <f t="shared" si="114"/>
        <v/>
      </c>
      <c r="AG421" s="33" t="str">
        <f t="shared" si="115"/>
        <v/>
      </c>
      <c r="AH421" s="55" t="str">
        <f t="shared" si="116"/>
        <v/>
      </c>
      <c r="AI421" s="53" t="str">
        <f t="shared" si="117"/>
        <v>Match</v>
      </c>
      <c r="AJ421" s="53" t="str">
        <f t="shared" si="118"/>
        <v>Match</v>
      </c>
      <c r="AK421" s="33" t="str">
        <f>PROPER(TRIM(raw_orders!G421))</f>
        <v>North</v>
      </c>
      <c r="AL421" s="33" t="str">
        <f>PROPER(TRIM(raw_orders!M421))</f>
        <v>Same Day</v>
      </c>
    </row>
    <row r="422" spans="1:38">
      <c r="A422" t="s">
        <v>2073</v>
      </c>
      <c r="B422" s="10">
        <v>45734</v>
      </c>
      <c r="C422" s="10">
        <v>45735</v>
      </c>
      <c r="D422" t="s">
        <v>2075</v>
      </c>
      <c r="E422" s="34" t="str">
        <f>PROPER(TRIM(raw_orders!E422))</f>
        <v>Isha Nair</v>
      </c>
      <c r="F422" s="34" t="str">
        <f>PROPER(TRIM(raw_orders!F422))</f>
        <v>Corporate</v>
      </c>
      <c r="G422" s="34" t="str">
        <f>PROPER(TRIM(raw_orders!G422))</f>
        <v>South</v>
      </c>
      <c r="H422" s="34" t="str">
        <f>PROPER(TRIM(raw_orders!H422))</f>
        <v>Tamil Nadu</v>
      </c>
      <c r="I422" s="34" t="str">
        <f>PROPER(TRIM(raw_orders!I422))</f>
        <v>Chennai</v>
      </c>
      <c r="J422" s="34" t="str">
        <f>PROPER(TRIM(raw_orders!J422))</f>
        <v>Technology</v>
      </c>
      <c r="K422" s="34" t="str">
        <f>PROPER(TRIM(raw_orders!K422))</f>
        <v>Machines</v>
      </c>
      <c r="L422" t="s">
        <v>2076</v>
      </c>
      <c r="M422" s="9" t="str">
        <f>PROPER(TRIM(raw_orders!M422))</f>
        <v>Standard Class</v>
      </c>
      <c r="N422" s="11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s="9" t="str">
        <f>PROPER(TRIM(raw_orders!T422))</f>
        <v>Pending</v>
      </c>
      <c r="U422" s="9" t="str">
        <f>PROPER(TRIM(raw_orders!U422))</f>
        <v>Cancelled</v>
      </c>
      <c r="V422" s="11">
        <f t="shared" si="104"/>
        <v>1</v>
      </c>
      <c r="W422" s="11">
        <f t="shared" si="107"/>
        <v>0.25</v>
      </c>
      <c r="X422" s="11">
        <f t="shared" si="108"/>
        <v>1814.9850000000001</v>
      </c>
      <c r="Y422" s="11">
        <f t="shared" si="109"/>
        <v>694.92500000000018</v>
      </c>
      <c r="Z422" s="11">
        <f t="shared" si="110"/>
        <v>0.38288195219244242</v>
      </c>
      <c r="AA422" s="11" t="str">
        <f t="shared" si="111"/>
        <v>March</v>
      </c>
      <c r="AB422" s="11">
        <f t="shared" si="112"/>
        <v>2025</v>
      </c>
      <c r="AC422" s="11" t="str">
        <f t="shared" si="113"/>
        <v>Clean</v>
      </c>
      <c r="AD422" s="33" t="str">
        <f t="shared" si="105"/>
        <v>ORD-2025-104214573445735CUST-7131Isha NairCorporateSouthTamil NaduChennaiTechnologyMachinesPro Machines 579Standard Class21209.990.251814.991120.06694.93PendingCancelled1</v>
      </c>
      <c r="AE422" s="56" t="str">
        <f t="shared" si="106"/>
        <v>OK</v>
      </c>
      <c r="AF422" s="33" t="str">
        <f t="shared" si="114"/>
        <v/>
      </c>
      <c r="AG422" s="33" t="str">
        <f t="shared" si="115"/>
        <v/>
      </c>
      <c r="AH422" s="55" t="str">
        <f t="shared" si="116"/>
        <v/>
      </c>
      <c r="AI422" s="53" t="str">
        <f t="shared" si="117"/>
        <v>Match</v>
      </c>
      <c r="AJ422" s="53" t="str">
        <f t="shared" si="118"/>
        <v>Match</v>
      </c>
      <c r="AK422" s="33" t="str">
        <f>PROPER(TRIM(raw_orders!G422))</f>
        <v>South</v>
      </c>
      <c r="AL422" s="33" t="str">
        <f>PROPER(TRIM(raw_orders!M422))</f>
        <v>Standard Class</v>
      </c>
    </row>
    <row r="423" spans="1:38">
      <c r="A423" t="s">
        <v>2077</v>
      </c>
      <c r="B423" s="10">
        <v>45822</v>
      </c>
      <c r="C423" s="10">
        <v>45827</v>
      </c>
      <c r="D423" t="s">
        <v>2080</v>
      </c>
      <c r="E423" s="34" t="str">
        <f>PROPER(TRIM(raw_orders!E423))</f>
        <v>Rohan Mehta</v>
      </c>
      <c r="F423" s="34" t="str">
        <f>PROPER(TRIM(raw_orders!F423))</f>
        <v>Small Business</v>
      </c>
      <c r="G423" s="34" t="str">
        <f>PROPER(TRIM(raw_orders!G423))</f>
        <v>North</v>
      </c>
      <c r="H423" s="34" t="str">
        <f>PROPER(TRIM(raw_orders!H423))</f>
        <v>Delhi</v>
      </c>
      <c r="I423" s="34" t="str">
        <f>PROPER(TRIM(raw_orders!I423))</f>
        <v>New Delhi</v>
      </c>
      <c r="J423" s="34" t="str">
        <f>PROPER(TRIM(raw_orders!J423))</f>
        <v>Office Supplies</v>
      </c>
      <c r="K423" s="34" t="str">
        <f>PROPER(TRIM(raw_orders!K423))</f>
        <v>Binders</v>
      </c>
      <c r="L423" t="s">
        <v>2081</v>
      </c>
      <c r="M423" s="9" t="str">
        <f>PROPER(TRIM(raw_orders!M423))</f>
        <v>Same Day</v>
      </c>
      <c r="N423" s="11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s="9" t="str">
        <f>PROPER(TRIM(raw_orders!T423))</f>
        <v>Pending</v>
      </c>
      <c r="U423" s="9" t="str">
        <f>PROPER(TRIM(raw_orders!U423))</f>
        <v>Returned</v>
      </c>
      <c r="V423" s="11">
        <f t="shared" si="104"/>
        <v>5</v>
      </c>
      <c r="W423" s="11">
        <f t="shared" si="107"/>
        <v>0.2</v>
      </c>
      <c r="X423" s="11">
        <f t="shared" si="108"/>
        <v>2489.8800000000006</v>
      </c>
      <c r="Y423" s="11">
        <f t="shared" si="109"/>
        <v>782.36000000000058</v>
      </c>
      <c r="Z423" s="11">
        <f t="shared" si="110"/>
        <v>0.31421594615001541</v>
      </c>
      <c r="AA423" s="11" t="str">
        <f t="shared" si="111"/>
        <v>June</v>
      </c>
      <c r="AB423" s="11">
        <f t="shared" si="112"/>
        <v>2025</v>
      </c>
      <c r="AC423" s="11" t="str">
        <f t="shared" si="113"/>
        <v>Clean</v>
      </c>
      <c r="AD423" s="33" t="str">
        <f t="shared" si="105"/>
        <v>ORD-2025-104224582245827CUST-2779Rohan MehtaSmall BusinessNorthDelhiNew DelhiOffice SuppliesBindersElite Binders 943Same Day31037.450.22489.881707.52782.36PendingReturned5</v>
      </c>
      <c r="AE423" s="56" t="str">
        <f t="shared" si="106"/>
        <v>OK</v>
      </c>
      <c r="AF423" s="33" t="str">
        <f t="shared" si="114"/>
        <v/>
      </c>
      <c r="AG423" s="33" t="str">
        <f t="shared" si="115"/>
        <v/>
      </c>
      <c r="AH423" s="55" t="str">
        <f t="shared" si="116"/>
        <v/>
      </c>
      <c r="AI423" s="53" t="str">
        <f t="shared" si="117"/>
        <v>Match</v>
      </c>
      <c r="AJ423" s="53" t="str">
        <f t="shared" si="118"/>
        <v>Match</v>
      </c>
      <c r="AK423" s="33" t="str">
        <f>PROPER(TRIM(raw_orders!G423))</f>
        <v>North</v>
      </c>
      <c r="AL423" s="33" t="str">
        <f>PROPER(TRIM(raw_orders!M423))</f>
        <v>Same Day</v>
      </c>
    </row>
    <row r="424" spans="1:38">
      <c r="A424" t="s">
        <v>2082</v>
      </c>
      <c r="B424" s="10">
        <v>45903</v>
      </c>
      <c r="C424" s="10">
        <v>45906</v>
      </c>
      <c r="D424" t="s">
        <v>2085</v>
      </c>
      <c r="E424" s="34" t="str">
        <f>PROPER(TRIM(raw_orders!E424))</f>
        <v>Kabir Singh</v>
      </c>
      <c r="F424" s="34" t="str">
        <f>PROPER(TRIM(raw_orders!F424))</f>
        <v>Consumer</v>
      </c>
      <c r="G424" s="34" t="str">
        <f>PROPER(TRIM(raw_orders!G424))</f>
        <v>West</v>
      </c>
      <c r="H424" s="34" t="str">
        <f>PROPER(TRIM(raw_orders!H424))</f>
        <v>Madhya Pradesh</v>
      </c>
      <c r="I424" s="34" t="str">
        <f>PROPER(TRIM(raw_orders!I424))</f>
        <v>Indore</v>
      </c>
      <c r="J424" s="34" t="str">
        <f>PROPER(TRIM(raw_orders!J424))</f>
        <v>Technology</v>
      </c>
      <c r="K424" s="34" t="str">
        <f>PROPER(TRIM(raw_orders!K424))</f>
        <v>Copiers</v>
      </c>
      <c r="L424" t="s">
        <v>2086</v>
      </c>
      <c r="M424" s="9" t="str">
        <f>PROPER(TRIM(raw_orders!M424))</f>
        <v>Same Day</v>
      </c>
      <c r="N424" s="11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s="9" t="str">
        <f>PROPER(TRIM(raw_orders!T424))</f>
        <v>Paid</v>
      </c>
      <c r="U424" s="9" t="str">
        <f>PROPER(TRIM(raw_orders!U424))</f>
        <v>Completed</v>
      </c>
      <c r="V424" s="11">
        <f t="shared" si="104"/>
        <v>3</v>
      </c>
      <c r="W424" s="11">
        <f t="shared" si="107"/>
        <v>0.15</v>
      </c>
      <c r="X424" s="11">
        <f t="shared" si="108"/>
        <v>4098.6574999999993</v>
      </c>
      <c r="Y424" s="11">
        <f t="shared" si="109"/>
        <v>1420.5974999999994</v>
      </c>
      <c r="Z424" s="11">
        <f t="shared" si="110"/>
        <v>0.34660068571233377</v>
      </c>
      <c r="AA424" s="11" t="str">
        <f t="shared" si="111"/>
        <v>September</v>
      </c>
      <c r="AB424" s="11">
        <f t="shared" si="112"/>
        <v>2025</v>
      </c>
      <c r="AC424" s="11" t="str">
        <f t="shared" si="113"/>
        <v>Clean</v>
      </c>
      <c r="AD424" s="33" t="str">
        <f t="shared" si="105"/>
        <v>ORD-2025-104234590345906CUST-6077Kabir SinghConsumerWestMadhya PradeshIndoreTechnologyCopiersElite Copiers 474Same Day7688.850.154098.662678.061420.6PaidCompleted3</v>
      </c>
      <c r="AE424" s="56" t="str">
        <f t="shared" si="106"/>
        <v>OK</v>
      </c>
      <c r="AF424" s="33" t="str">
        <f t="shared" si="114"/>
        <v/>
      </c>
      <c r="AG424" s="33" t="str">
        <f t="shared" si="115"/>
        <v/>
      </c>
      <c r="AH424" s="55" t="str">
        <f t="shared" si="116"/>
        <v/>
      </c>
      <c r="AI424" s="53" t="str">
        <f t="shared" si="117"/>
        <v>Match</v>
      </c>
      <c r="AJ424" s="53" t="str">
        <f t="shared" si="118"/>
        <v>Match</v>
      </c>
      <c r="AK424" s="33" t="str">
        <f>PROPER(TRIM(raw_orders!G424))</f>
        <v>West</v>
      </c>
      <c r="AL424" s="33" t="str">
        <f>PROPER(TRIM(raw_orders!M424))</f>
        <v>Same Day</v>
      </c>
    </row>
    <row r="425" spans="1:38" ht="27.6">
      <c r="A425" t="s">
        <v>2087</v>
      </c>
      <c r="B425" s="10">
        <v>45342</v>
      </c>
      <c r="C425" s="10">
        <v>45349</v>
      </c>
      <c r="D425" t="s">
        <v>2090</v>
      </c>
      <c r="E425" s="34" t="str">
        <f>PROPER(TRIM(raw_orders!E425))</f>
        <v>Diya Patel</v>
      </c>
      <c r="F425" s="34" t="str">
        <f>PROPER(TRIM(raw_orders!F425))</f>
        <v>Consumer</v>
      </c>
      <c r="G425" s="34" t="str">
        <f>PROPER(TRIM(raw_orders!G425))</f>
        <v>South</v>
      </c>
      <c r="H425" s="34" t="str">
        <f>PROPER(TRIM(raw_orders!H425))</f>
        <v>Kerala</v>
      </c>
      <c r="I425" s="34" t="str">
        <f>PROPER(TRIM(raw_orders!I425))</f>
        <v>Kochi</v>
      </c>
      <c r="J425" s="34" t="str">
        <f>PROPER(TRIM(raw_orders!J425))</f>
        <v>Technology</v>
      </c>
      <c r="K425" s="34" t="str">
        <f>PROPER(TRIM(raw_orders!K425))</f>
        <v>Accessories</v>
      </c>
      <c r="L425" t="s">
        <v>2091</v>
      </c>
      <c r="M425" s="9" t="str">
        <f>PROPER(TRIM(raw_orders!M425))</f>
        <v>First Class</v>
      </c>
      <c r="N425" s="11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s="9" t="str">
        <f>PROPER(TRIM(raw_orders!T425))</f>
        <v>Paid</v>
      </c>
      <c r="U425" s="9" t="str">
        <f>PROPER(TRIM(raw_orders!U425))</f>
        <v>Completed</v>
      </c>
      <c r="V425" s="11">
        <f t="shared" si="104"/>
        <v>7</v>
      </c>
      <c r="W425" s="11">
        <f t="shared" si="107"/>
        <v>0.2</v>
      </c>
      <c r="X425" s="11">
        <f t="shared" si="108"/>
        <v>27211.032000000003</v>
      </c>
      <c r="Y425" s="11">
        <f t="shared" si="109"/>
        <v>9270.6020000000026</v>
      </c>
      <c r="Z425" s="11">
        <f t="shared" si="110"/>
        <v>0.34069277490100347</v>
      </c>
      <c r="AA425" s="11" t="str">
        <f t="shared" si="111"/>
        <v>February</v>
      </c>
      <c r="AB425" s="11">
        <f t="shared" si="112"/>
        <v>2024</v>
      </c>
      <c r="AC425" s="11" t="str">
        <f t="shared" si="113"/>
        <v>Invalid</v>
      </c>
      <c r="AD425" s="33" t="str">
        <f t="shared" si="105"/>
        <v>ORD-2024-104244534245349CUST-6169Diya PatelConsumerSouthKeralaKochiTechnologyAccessoriesPrime Accessories 236First Class93779.310.227211.0317940.439270.6PaidCompleted7</v>
      </c>
      <c r="AE425" s="56" t="str">
        <f t="shared" si="106"/>
        <v>Review Required</v>
      </c>
      <c r="AF425" s="33" t="str">
        <f t="shared" si="114"/>
        <v/>
      </c>
      <c r="AG425" s="33" t="str">
        <f t="shared" si="115"/>
        <v/>
      </c>
      <c r="AH425" s="55" t="str">
        <f t="shared" si="116"/>
        <v/>
      </c>
      <c r="AI425" s="53" t="str">
        <f t="shared" si="117"/>
        <v>Match</v>
      </c>
      <c r="AJ425" s="53" t="str">
        <f t="shared" si="118"/>
        <v>Match</v>
      </c>
      <c r="AK425" s="33" t="str">
        <f>PROPER(TRIM(raw_orders!G425))</f>
        <v>South</v>
      </c>
      <c r="AL425" s="33" t="str">
        <f>PROPER(TRIM(raw_orders!M425))</f>
        <v>First Class</v>
      </c>
    </row>
    <row r="426" spans="1:38">
      <c r="A426" t="s">
        <v>2093</v>
      </c>
      <c r="B426" s="10">
        <v>45469</v>
      </c>
      <c r="C426" s="10">
        <v>45472</v>
      </c>
      <c r="D426" t="s">
        <v>2096</v>
      </c>
      <c r="E426" s="34" t="str">
        <f>PROPER(TRIM(raw_orders!E426))</f>
        <v>Neha Gupta</v>
      </c>
      <c r="F426" s="34" t="str">
        <f>PROPER(TRIM(raw_orders!F426))</f>
        <v>Corporate</v>
      </c>
      <c r="G426" s="34" t="str">
        <f>PROPER(TRIM(raw_orders!G426))</f>
        <v>North</v>
      </c>
      <c r="H426" s="34" t="str">
        <f>PROPER(TRIM(raw_orders!H426))</f>
        <v>Punjab</v>
      </c>
      <c r="I426" s="34" t="str">
        <f>PROPER(TRIM(raw_orders!I426))</f>
        <v>Ludhiana</v>
      </c>
      <c r="J426" s="34" t="str">
        <f>PROPER(TRIM(raw_orders!J426))</f>
        <v>Technology</v>
      </c>
      <c r="K426" s="34" t="str">
        <f>PROPER(TRIM(raw_orders!K426))</f>
        <v>Phones</v>
      </c>
      <c r="L426" t="s">
        <v>2097</v>
      </c>
      <c r="M426" s="9" t="str">
        <f>PROPER(TRIM(raw_orders!M426))</f>
        <v>Standard Class</v>
      </c>
      <c r="N426" s="11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s="9" t="str">
        <f>PROPER(TRIM(raw_orders!T426))</f>
        <v>Paid</v>
      </c>
      <c r="U426" s="9" t="str">
        <f>PROPER(TRIM(raw_orders!U426))</f>
        <v>Completed</v>
      </c>
      <c r="V426" s="11">
        <f t="shared" si="104"/>
        <v>3</v>
      </c>
      <c r="W426" s="11">
        <f t="shared" si="107"/>
        <v>0</v>
      </c>
      <c r="X426" s="11">
        <f t="shared" si="108"/>
        <v>6436.16</v>
      </c>
      <c r="Y426" s="11">
        <f t="shared" si="109"/>
        <v>2172.33</v>
      </c>
      <c r="Z426" s="11">
        <f t="shared" si="110"/>
        <v>0.33751957689056827</v>
      </c>
      <c r="AA426" s="11" t="str">
        <f t="shared" si="111"/>
        <v>June</v>
      </c>
      <c r="AB426" s="11">
        <f t="shared" si="112"/>
        <v>2024</v>
      </c>
      <c r="AC426" s="11" t="str">
        <f t="shared" si="113"/>
        <v>Clean</v>
      </c>
      <c r="AD426" s="33" t="str">
        <f t="shared" si="105"/>
        <v>ORD-2024-104254546945472CUST-8904Neha GuptaCorporateNorthPunjabLudhianaTechnologyPhonesPrime Phones 881Standard Class8804.5206436.164263.832172.33PaidCompleted3</v>
      </c>
      <c r="AE426" s="56" t="str">
        <f t="shared" si="106"/>
        <v>OK</v>
      </c>
      <c r="AF426" s="33" t="str">
        <f t="shared" si="114"/>
        <v/>
      </c>
      <c r="AG426" s="33" t="str">
        <f t="shared" si="115"/>
        <v/>
      </c>
      <c r="AH426" s="55" t="str">
        <f t="shared" si="116"/>
        <v/>
      </c>
      <c r="AI426" s="53" t="str">
        <f t="shared" si="117"/>
        <v>Match</v>
      </c>
      <c r="AJ426" s="53" t="str">
        <f t="shared" si="118"/>
        <v>Match</v>
      </c>
      <c r="AK426" s="33" t="str">
        <f>PROPER(TRIM(raw_orders!G426))</f>
        <v>North</v>
      </c>
      <c r="AL426" s="33" t="str">
        <f>PROPER(TRIM(raw_orders!M426))</f>
        <v>Standard Class</v>
      </c>
    </row>
    <row r="427" spans="1:38">
      <c r="A427" t="s">
        <v>2098</v>
      </c>
      <c r="B427" s="10">
        <v>45561</v>
      </c>
      <c r="C427" s="10">
        <v>45562</v>
      </c>
      <c r="D427" t="s">
        <v>2101</v>
      </c>
      <c r="E427" s="34" t="str">
        <f>PROPER(TRIM(raw_orders!E427))</f>
        <v>Isha Nair</v>
      </c>
      <c r="F427" s="34" t="str">
        <f>PROPER(TRIM(raw_orders!F427))</f>
        <v>Home Office</v>
      </c>
      <c r="G427" s="34" t="str">
        <f>PROPER(TRIM(raw_orders!G427))</f>
        <v>North</v>
      </c>
      <c r="H427" s="34" t="str">
        <f>PROPER(TRIM(raw_orders!H427))</f>
        <v>Delhi</v>
      </c>
      <c r="I427" s="34" t="str">
        <f>PROPER(TRIM(raw_orders!I427))</f>
        <v>New Delhi</v>
      </c>
      <c r="J427" s="34" t="str">
        <f>PROPER(TRIM(raw_orders!J427))</f>
        <v>Office Supplies</v>
      </c>
      <c r="K427" s="34" t="str">
        <f>PROPER(TRIM(raw_orders!K427))</f>
        <v>Labels</v>
      </c>
      <c r="L427" t="s">
        <v>2102</v>
      </c>
      <c r="M427" s="9" t="str">
        <f>PROPER(TRIM(raw_orders!M427))</f>
        <v>First Class</v>
      </c>
      <c r="N427" s="11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s="9" t="str">
        <f>PROPER(TRIM(raw_orders!T427))</f>
        <v>Refunded</v>
      </c>
      <c r="U427" s="9" t="str">
        <f>PROPER(TRIM(raw_orders!U427))</f>
        <v>Cancelled</v>
      </c>
      <c r="V427" s="11">
        <f t="shared" si="104"/>
        <v>1</v>
      </c>
      <c r="W427" s="11">
        <f t="shared" si="107"/>
        <v>0.1</v>
      </c>
      <c r="X427" s="11">
        <f t="shared" si="108"/>
        <v>1918.2420000000002</v>
      </c>
      <c r="Y427" s="11">
        <f t="shared" si="109"/>
        <v>544.72200000000021</v>
      </c>
      <c r="Z427" s="11">
        <f t="shared" si="110"/>
        <v>0.2839693844676533</v>
      </c>
      <c r="AA427" s="11" t="str">
        <f t="shared" si="111"/>
        <v>September</v>
      </c>
      <c r="AB427" s="11">
        <f t="shared" si="112"/>
        <v>2024</v>
      </c>
      <c r="AC427" s="11" t="str">
        <f t="shared" si="113"/>
        <v>Clean</v>
      </c>
      <c r="AD427" s="33" t="str">
        <f t="shared" si="105"/>
        <v>ORD-2024-104264556145562CUST-9586Isha NairHome OfficeNorthDelhiNew DelhiOffice SuppliesLabelsPro Labels 903First Class21065.690.11918.241373.52544.72RefundedCancelled1</v>
      </c>
      <c r="AE427" s="56" t="str">
        <f t="shared" si="106"/>
        <v>OK</v>
      </c>
      <c r="AF427" s="33" t="str">
        <f t="shared" si="114"/>
        <v/>
      </c>
      <c r="AG427" s="33" t="str">
        <f t="shared" si="115"/>
        <v/>
      </c>
      <c r="AH427" s="55" t="str">
        <f t="shared" si="116"/>
        <v/>
      </c>
      <c r="AI427" s="53" t="str">
        <f t="shared" si="117"/>
        <v>Match</v>
      </c>
      <c r="AJ427" s="53" t="str">
        <f t="shared" si="118"/>
        <v>Match</v>
      </c>
      <c r="AK427" s="33" t="str">
        <f>PROPER(TRIM(raw_orders!G427))</f>
        <v>North</v>
      </c>
      <c r="AL427" s="33" t="str">
        <f>PROPER(TRIM(raw_orders!M427))</f>
        <v>First Class</v>
      </c>
    </row>
    <row r="428" spans="1:38" ht="41.4">
      <c r="A428" t="s">
        <v>2103</v>
      </c>
      <c r="B428" s="10">
        <v>45473</v>
      </c>
      <c r="C428" s="10">
        <v>45298</v>
      </c>
      <c r="D428" t="s">
        <v>2106</v>
      </c>
      <c r="E428" s="34" t="str">
        <f>PROPER(TRIM(raw_orders!E428))</f>
        <v>Aditi Sen</v>
      </c>
      <c r="F428" s="34" t="str">
        <f>PROPER(TRIM(raw_orders!F428))</f>
        <v>Consumer</v>
      </c>
      <c r="G428" s="34" t="str">
        <f>PROPER(TRIM(raw_orders!G428))</f>
        <v>North</v>
      </c>
      <c r="H428" s="34" t="str">
        <f>PROPER(TRIM(raw_orders!H428))</f>
        <v>Haryana</v>
      </c>
      <c r="I428" s="34" t="str">
        <f>PROPER(TRIM(raw_orders!I428))</f>
        <v>Gurugram</v>
      </c>
      <c r="J428" s="34" t="str">
        <f>PROPER(TRIM(raw_orders!J428))</f>
        <v>Technology</v>
      </c>
      <c r="K428" s="34" t="str">
        <f>PROPER(TRIM(raw_orders!K428))</f>
        <v>Copiers</v>
      </c>
      <c r="L428" t="s">
        <v>2107</v>
      </c>
      <c r="M428" s="9" t="str">
        <f>PROPER(TRIM(raw_orders!M428))</f>
        <v>Same Day</v>
      </c>
      <c r="N428" s="11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s="9" t="str">
        <f>PROPER(TRIM(raw_orders!T428))</f>
        <v>Paid</v>
      </c>
      <c r="U428" s="9" t="str">
        <f>PROPER(TRIM(raw_orders!U428))</f>
        <v>Completed</v>
      </c>
      <c r="V428" s="11">
        <f t="shared" si="104"/>
        <v>-175</v>
      </c>
      <c r="W428" s="11">
        <f t="shared" si="107"/>
        <v>0.1</v>
      </c>
      <c r="X428" s="11">
        <f t="shared" si="108"/>
        <v>27047.952000000001</v>
      </c>
      <c r="Y428" s="11">
        <f t="shared" si="109"/>
        <v>8616.6219999999994</v>
      </c>
      <c r="Z428" s="11">
        <f t="shared" si="110"/>
        <v>0.31856837072174626</v>
      </c>
      <c r="AA428" s="11" t="str">
        <f t="shared" si="111"/>
        <v>June</v>
      </c>
      <c r="AB428" s="11">
        <f t="shared" si="112"/>
        <v>2024</v>
      </c>
      <c r="AC428" s="11" t="str">
        <f t="shared" si="113"/>
        <v>Invalid</v>
      </c>
      <c r="AD428" s="33" t="str">
        <f t="shared" si="105"/>
        <v>ORD-2024-104274547345298CUST-5431Aditi SenConsumerNorthHaryanaGurugramTechnologyCopiersMax Copiers 402Same Day83756.660.127047.9518431.338616.62PaidCompleted-175</v>
      </c>
      <c r="AE428" s="56" t="str">
        <f t="shared" si="106"/>
        <v>OK</v>
      </c>
      <c r="AF428" s="33" t="str">
        <f t="shared" si="114"/>
        <v/>
      </c>
      <c r="AG428" s="33" t="str">
        <f t="shared" si="115"/>
        <v/>
      </c>
      <c r="AH428" s="55" t="str">
        <f>IF(V428&lt;0,"Invalid Shipping Record","")</f>
        <v>Invalid Shipping Record</v>
      </c>
      <c r="AI428" s="53" t="str">
        <f t="shared" si="117"/>
        <v>Match</v>
      </c>
      <c r="AJ428" s="53" t="str">
        <f t="shared" si="118"/>
        <v>Match</v>
      </c>
      <c r="AK428" s="33" t="str">
        <f>PROPER(TRIM(raw_orders!G428))</f>
        <v>North</v>
      </c>
      <c r="AL428" s="33" t="str">
        <f>PROPER(TRIM(raw_orders!M428))</f>
        <v>Same Day</v>
      </c>
    </row>
    <row r="429" spans="1:38">
      <c r="A429" t="s">
        <v>2108</v>
      </c>
      <c r="B429" s="10">
        <v>45769</v>
      </c>
      <c r="C429" s="10">
        <v>45771</v>
      </c>
      <c r="D429" t="s">
        <v>2111</v>
      </c>
      <c r="E429" s="34" t="str">
        <f>PROPER(TRIM(raw_orders!E429))</f>
        <v>Isha Nair</v>
      </c>
      <c r="F429" s="34" t="str">
        <f>PROPER(TRIM(raw_orders!F429))</f>
        <v>Corporate</v>
      </c>
      <c r="G429" s="34" t="s">
        <v>4153</v>
      </c>
      <c r="H429" s="34" t="str">
        <f>PROPER(TRIM(raw_orders!H429))</f>
        <v>Jharkhand</v>
      </c>
      <c r="I429" s="34" t="str">
        <f>PROPER(TRIM(raw_orders!I429))</f>
        <v>Ranchi</v>
      </c>
      <c r="J429" s="34" t="str">
        <f>PROPER(TRIM(raw_orders!J429))</f>
        <v>Technology</v>
      </c>
      <c r="K429" s="34" t="str">
        <f>PROPER(TRIM(raw_orders!K429))</f>
        <v>Accessories</v>
      </c>
      <c r="L429" t="s">
        <v>2112</v>
      </c>
      <c r="M429" s="9" t="str">
        <f>PROPER(TRIM(raw_orders!M429))</f>
        <v>Standard Class</v>
      </c>
      <c r="N429" s="11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s="9" t="str">
        <f>PROPER(TRIM(raw_orders!T429))</f>
        <v>Paid</v>
      </c>
      <c r="U429" s="9" t="str">
        <f>PROPER(TRIM(raw_orders!U429))</f>
        <v>Completed</v>
      </c>
      <c r="V429" s="11">
        <f t="shared" si="104"/>
        <v>2</v>
      </c>
      <c r="W429" s="11">
        <f t="shared" si="107"/>
        <v>0</v>
      </c>
      <c r="X429" s="11">
        <f t="shared" si="108"/>
        <v>26454.959999999999</v>
      </c>
      <c r="Y429" s="11">
        <f t="shared" si="109"/>
        <v>8824.7099999999991</v>
      </c>
      <c r="Z429" s="11">
        <f t="shared" si="110"/>
        <v>0.33357487594008833</v>
      </c>
      <c r="AA429" s="11" t="str">
        <f t="shared" si="111"/>
        <v>April</v>
      </c>
      <c r="AB429" s="11">
        <f t="shared" si="112"/>
        <v>2025</v>
      </c>
      <c r="AC429" s="11" t="str">
        <f t="shared" si="113"/>
        <v>Warning</v>
      </c>
      <c r="AD429" s="33" t="str">
        <f t="shared" si="105"/>
        <v>ORD-2025-104284576945771CUST-8843Isha NairCorporateUnknownJharkhandRanchiTechnologyAccessoriesPrime Accessories 419Standard Class92939.44026454.9617630.258824.71PaidCompleted2</v>
      </c>
      <c r="AE429" s="56" t="str">
        <f t="shared" si="106"/>
        <v>OK</v>
      </c>
      <c r="AF429" s="33" t="str">
        <f t="shared" si="114"/>
        <v/>
      </c>
      <c r="AG429" s="33" t="str">
        <f t="shared" si="115"/>
        <v/>
      </c>
      <c r="AH429" s="55" t="str">
        <f t="shared" si="116"/>
        <v/>
      </c>
      <c r="AI429" s="53" t="str">
        <f t="shared" si="117"/>
        <v>Match</v>
      </c>
      <c r="AJ429" s="53" t="str">
        <f t="shared" si="118"/>
        <v>Match</v>
      </c>
      <c r="AK429" s="33" t="str">
        <f>PROPER(TRIM(raw_orders!G429))</f>
        <v/>
      </c>
      <c r="AL429" s="33" t="str">
        <f>PROPER(TRIM(raw_orders!M429))</f>
        <v>Standard Class</v>
      </c>
    </row>
    <row r="430" spans="1:38">
      <c r="A430" t="s">
        <v>2113</v>
      </c>
      <c r="B430" s="10">
        <v>45731</v>
      </c>
      <c r="C430" s="10">
        <v>45738</v>
      </c>
      <c r="D430" t="s">
        <v>2116</v>
      </c>
      <c r="E430" s="34" t="str">
        <f>PROPER(TRIM(raw_orders!E430))</f>
        <v>Karan Malhotra</v>
      </c>
      <c r="F430" s="34" t="str">
        <f>PROPER(TRIM(raw_orders!F430))</f>
        <v>Small Business</v>
      </c>
      <c r="G430" s="34" t="str">
        <f>PROPER(TRIM(raw_orders!G430))</f>
        <v>East</v>
      </c>
      <c r="H430" s="34" t="str">
        <f>PROPER(TRIM(raw_orders!H430))</f>
        <v>West Bengal</v>
      </c>
      <c r="I430" s="34" t="str">
        <f>PROPER(TRIM(raw_orders!I430))</f>
        <v>Kolkata</v>
      </c>
      <c r="J430" s="34" t="str">
        <f>PROPER(TRIM(raw_orders!J430))</f>
        <v>Technology</v>
      </c>
      <c r="K430" s="34" t="str">
        <f>PROPER(TRIM(raw_orders!K430))</f>
        <v>Phones</v>
      </c>
      <c r="L430" t="s">
        <v>2117</v>
      </c>
      <c r="M430" s="9" t="str">
        <f>PROPER(TRIM(raw_orders!M430))</f>
        <v>Same Day</v>
      </c>
      <c r="N430" s="11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s="9" t="str">
        <f>PROPER(TRIM(raw_orders!T430))</f>
        <v>Pending</v>
      </c>
      <c r="U430" s="9" t="str">
        <f>PROPER(TRIM(raw_orders!U430))</f>
        <v>Cancelled</v>
      </c>
      <c r="V430" s="11">
        <f t="shared" si="104"/>
        <v>7</v>
      </c>
      <c r="W430" s="11">
        <f t="shared" si="107"/>
        <v>0.25</v>
      </c>
      <c r="X430" s="11">
        <f t="shared" si="108"/>
        <v>1853.895</v>
      </c>
      <c r="Y430" s="11">
        <f t="shared" si="109"/>
        <v>752.66499999999996</v>
      </c>
      <c r="Z430" s="11">
        <f t="shared" si="110"/>
        <v>0.40599116994220275</v>
      </c>
      <c r="AA430" s="11" t="str">
        <f t="shared" si="111"/>
        <v>March</v>
      </c>
      <c r="AB430" s="11">
        <f t="shared" si="112"/>
        <v>2025</v>
      </c>
      <c r="AC430" s="11" t="str">
        <f t="shared" si="113"/>
        <v>Clean</v>
      </c>
      <c r="AD430" s="33" t="str">
        <f t="shared" si="105"/>
        <v>ORD-2025-104294573145738CUST-7626Karan MalhotraSmall BusinessEastWest BengalKolkataTechnologyPhonesElite Phones 488Same Day21235.930.251853.891101.23752.66PendingCancelled7</v>
      </c>
      <c r="AE430" s="56" t="str">
        <f t="shared" si="106"/>
        <v>OK</v>
      </c>
      <c r="AF430" s="33" t="str">
        <f t="shared" si="114"/>
        <v/>
      </c>
      <c r="AG430" s="33" t="str">
        <f t="shared" si="115"/>
        <v/>
      </c>
      <c r="AH430" s="55" t="str">
        <f t="shared" si="116"/>
        <v/>
      </c>
      <c r="AI430" s="53" t="str">
        <f t="shared" si="117"/>
        <v>Mismatch</v>
      </c>
      <c r="AJ430" s="53" t="str">
        <f t="shared" si="118"/>
        <v>Mismatch</v>
      </c>
      <c r="AK430" s="33" t="str">
        <f>PROPER(TRIM(raw_orders!G430))</f>
        <v>East</v>
      </c>
      <c r="AL430" s="33" t="str">
        <f>PROPER(TRIM(raw_orders!M430))</f>
        <v>Same Day</v>
      </c>
    </row>
    <row r="431" spans="1:38">
      <c r="A431" t="s">
        <v>2118</v>
      </c>
      <c r="B431" s="10">
        <v>45717</v>
      </c>
      <c r="C431" s="10">
        <v>45872</v>
      </c>
      <c r="D431" t="s">
        <v>2121</v>
      </c>
      <c r="E431" s="34" t="str">
        <f>PROPER(TRIM(raw_orders!E431))</f>
        <v>Neha Gupta</v>
      </c>
      <c r="F431" s="34" t="str">
        <f>PROPER(TRIM(raw_orders!F431))</f>
        <v>Home Office</v>
      </c>
      <c r="G431" s="34" t="str">
        <f>PROPER(TRIM(raw_orders!G431))</f>
        <v>North</v>
      </c>
      <c r="H431" s="34" t="str">
        <f>PROPER(TRIM(raw_orders!H431))</f>
        <v>Rajasthan</v>
      </c>
      <c r="I431" s="34" t="str">
        <f>PROPER(TRIM(raw_orders!I431))</f>
        <v>Jaipur</v>
      </c>
      <c r="J431" s="34" t="str">
        <f>PROPER(TRIM(raw_orders!J431))</f>
        <v>Technology</v>
      </c>
      <c r="K431" s="34" t="str">
        <f>PROPER(TRIM(raw_orders!K431))</f>
        <v>Copiers</v>
      </c>
      <c r="L431" t="s">
        <v>2122</v>
      </c>
      <c r="M431" s="9" t="str">
        <f>PROPER(TRIM(raw_orders!M431))</f>
        <v>Same Day</v>
      </c>
      <c r="N431" s="1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s="9" t="str">
        <f>PROPER(TRIM(raw_orders!T431))</f>
        <v>Paid</v>
      </c>
      <c r="U431" s="9" t="str">
        <f>PROPER(TRIM(raw_orders!U431))</f>
        <v>Completed</v>
      </c>
      <c r="V431" s="11">
        <f t="shared" si="104"/>
        <v>155</v>
      </c>
      <c r="W431" s="11">
        <f t="shared" si="107"/>
        <v>0.25</v>
      </c>
      <c r="X431" s="11">
        <f t="shared" si="108"/>
        <v>17658.599999999999</v>
      </c>
      <c r="Y431" s="11">
        <f t="shared" si="109"/>
        <v>3816.119999999999</v>
      </c>
      <c r="Z431" s="11">
        <f t="shared" si="110"/>
        <v>0.2161054670245659</v>
      </c>
      <c r="AA431" s="11" t="str">
        <f t="shared" si="111"/>
        <v>March</v>
      </c>
      <c r="AB431" s="11">
        <f t="shared" si="112"/>
        <v>2025</v>
      </c>
      <c r="AC431" s="11" t="str">
        <f t="shared" si="113"/>
        <v>Clean</v>
      </c>
      <c r="AD431" s="33" t="str">
        <f t="shared" si="105"/>
        <v>ORD-2025-104304571745872CUST-8562Neha GuptaHome OfficeNorthRajasthanJaipurTechnologyCopiersPrime Copiers 109Same Day82943.10.2517658.613842.483816.12PaidCompleted155</v>
      </c>
      <c r="AE431" s="56" t="str">
        <f t="shared" si="106"/>
        <v>OK</v>
      </c>
      <c r="AF431" s="33" t="str">
        <f t="shared" si="114"/>
        <v/>
      </c>
      <c r="AG431" s="33" t="str">
        <f t="shared" si="115"/>
        <v/>
      </c>
      <c r="AH431" s="55" t="str">
        <f t="shared" si="116"/>
        <v/>
      </c>
      <c r="AI431" s="53" t="str">
        <f t="shared" si="117"/>
        <v>Match</v>
      </c>
      <c r="AJ431" s="53" t="str">
        <f t="shared" si="118"/>
        <v>Match</v>
      </c>
      <c r="AK431" s="33" t="str">
        <f>PROPER(TRIM(raw_orders!G431))</f>
        <v>North</v>
      </c>
      <c r="AL431" s="33" t="str">
        <f>PROPER(TRIM(raw_orders!M431))</f>
        <v>Same Day</v>
      </c>
    </row>
    <row r="432" spans="1:38" ht="41.4">
      <c r="A432" t="s">
        <v>2123</v>
      </c>
      <c r="B432" s="10">
        <v>45534</v>
      </c>
      <c r="C432" s="10">
        <v>45331</v>
      </c>
      <c r="D432" t="s">
        <v>2126</v>
      </c>
      <c r="E432" s="34" t="str">
        <f>PROPER(TRIM(raw_orders!E432))</f>
        <v>Neha Gupta</v>
      </c>
      <c r="F432" s="34" t="str">
        <f>PROPER(TRIM(raw_orders!F432))</f>
        <v>Small Business</v>
      </c>
      <c r="G432" s="34" t="str">
        <f>PROPER(TRIM(raw_orders!G432))</f>
        <v>North</v>
      </c>
      <c r="H432" s="34" t="str">
        <f>PROPER(TRIM(raw_orders!H432))</f>
        <v>Haryana</v>
      </c>
      <c r="I432" s="34" t="str">
        <f>PROPER(TRIM(raw_orders!I432))</f>
        <v>Gurugram</v>
      </c>
      <c r="J432" s="34" t="str">
        <f>PROPER(TRIM(raw_orders!J432))</f>
        <v>Office Supplies</v>
      </c>
      <c r="K432" s="34" t="str">
        <f>PROPER(TRIM(raw_orders!K432))</f>
        <v>Paper</v>
      </c>
      <c r="L432" t="s">
        <v>2127</v>
      </c>
      <c r="M432" s="9" t="str">
        <f>PROPER(TRIM(raw_orders!M432))</f>
        <v>Second Class</v>
      </c>
      <c r="N432" s="11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s="9" t="str">
        <f>PROPER(TRIM(raw_orders!T432))</f>
        <v>Paid</v>
      </c>
      <c r="U432" s="9" t="str">
        <f>PROPER(TRIM(raw_orders!U432))</f>
        <v>Completed</v>
      </c>
      <c r="V432" s="11">
        <f t="shared" si="104"/>
        <v>-203</v>
      </c>
      <c r="W432" s="11">
        <f t="shared" si="107"/>
        <v>0.15</v>
      </c>
      <c r="X432" s="11">
        <f t="shared" si="108"/>
        <v>3672.7139999999999</v>
      </c>
      <c r="Y432" s="11">
        <f t="shared" si="109"/>
        <v>958.48399999999992</v>
      </c>
      <c r="Z432" s="11">
        <f t="shared" si="110"/>
        <v>0.26097430946161337</v>
      </c>
      <c r="AA432" s="11" t="str">
        <f t="shared" si="111"/>
        <v>August</v>
      </c>
      <c r="AB432" s="11">
        <f t="shared" si="112"/>
        <v>2024</v>
      </c>
      <c r="AC432" s="11" t="str">
        <f t="shared" si="113"/>
        <v>Invalid</v>
      </c>
      <c r="AD432" s="33" t="str">
        <f t="shared" si="105"/>
        <v>ORD-2024-104314553445331CUST-2732Neha GuptaSmall BusinessNorthHaryanaGurugramOffice SuppliesPaperMax Paper 576Second Class14320.840.153672.712714.23763.38PaidCompleted-203</v>
      </c>
      <c r="AE432" s="56" t="str">
        <f t="shared" si="106"/>
        <v>OK</v>
      </c>
      <c r="AF432" s="33" t="str">
        <f t="shared" si="114"/>
        <v/>
      </c>
      <c r="AG432" s="33" t="str">
        <f t="shared" si="115"/>
        <v/>
      </c>
      <c r="AH432" s="55" t="str">
        <f>IF(V432&lt;0,"Invalid Shipping Record","")</f>
        <v>Invalid Shipping Record</v>
      </c>
      <c r="AI432" s="53" t="str">
        <f t="shared" si="117"/>
        <v>Match</v>
      </c>
      <c r="AJ432" s="53" t="str">
        <f t="shared" si="118"/>
        <v>Mismatch</v>
      </c>
      <c r="AK432" s="33" t="str">
        <f>PROPER(TRIM(raw_orders!G432))</f>
        <v>North</v>
      </c>
      <c r="AL432" s="33" t="str">
        <f>PROPER(TRIM(raw_orders!M432))</f>
        <v>Second Class</v>
      </c>
    </row>
    <row r="433" spans="1:38">
      <c r="A433" t="s">
        <v>2128</v>
      </c>
      <c r="B433" s="10">
        <v>45332</v>
      </c>
      <c r="C433" s="10">
        <v>45335</v>
      </c>
      <c r="D433" t="s">
        <v>2131</v>
      </c>
      <c r="E433" s="34" t="str">
        <f>PROPER(TRIM(raw_orders!E433))</f>
        <v>Karan Malhotra</v>
      </c>
      <c r="F433" s="34" t="str">
        <f>PROPER(TRIM(raw_orders!F433))</f>
        <v>Home Office</v>
      </c>
      <c r="G433" s="34" t="str">
        <f>PROPER(TRIM(raw_orders!G433))</f>
        <v>West</v>
      </c>
      <c r="H433" s="34" t="str">
        <f>PROPER(TRIM(raw_orders!H433))</f>
        <v>Goa</v>
      </c>
      <c r="I433" s="34" t="str">
        <f>PROPER(TRIM(raw_orders!I433))</f>
        <v>Panaji</v>
      </c>
      <c r="J433" s="34" t="str">
        <f>PROPER(TRIM(raw_orders!J433))</f>
        <v>Technology</v>
      </c>
      <c r="K433" s="34" t="str">
        <f>PROPER(TRIM(raw_orders!K433))</f>
        <v>Machines</v>
      </c>
      <c r="L433" t="s">
        <v>2132</v>
      </c>
      <c r="M433" s="9" t="str">
        <f>PROPER(TRIM(raw_orders!M433))</f>
        <v>Same Day</v>
      </c>
      <c r="N433" s="11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s="9" t="str">
        <f>PROPER(TRIM(raw_orders!T433))</f>
        <v>Paid</v>
      </c>
      <c r="U433" s="9" t="str">
        <f>PROPER(TRIM(raw_orders!U433))</f>
        <v>Completed</v>
      </c>
      <c r="V433" s="11">
        <f t="shared" si="104"/>
        <v>3</v>
      </c>
      <c r="W433" s="11">
        <f t="shared" si="107"/>
        <v>0.25</v>
      </c>
      <c r="X433" s="11">
        <f t="shared" si="108"/>
        <v>6177.6749999999993</v>
      </c>
      <c r="Y433" s="11">
        <f t="shared" si="109"/>
        <v>1656.9249999999993</v>
      </c>
      <c r="Z433" s="11">
        <f t="shared" si="110"/>
        <v>0.26821174632851347</v>
      </c>
      <c r="AA433" s="11" t="str">
        <f t="shared" si="111"/>
        <v>February</v>
      </c>
      <c r="AB433" s="11">
        <f t="shared" si="112"/>
        <v>2024</v>
      </c>
      <c r="AC433" s="11" t="str">
        <f t="shared" si="113"/>
        <v>Clean</v>
      </c>
      <c r="AD433" s="33" t="str">
        <f t="shared" si="105"/>
        <v>ORD-2024-104324533245335CUST-3989Karan MalhotraHome OfficeWestGoaPanajiTechnologyMachinesMax Machines 412Same Day24118.450.256177.674520.751656.92PaidCompleted3</v>
      </c>
      <c r="AE433" s="56" t="str">
        <f t="shared" si="106"/>
        <v>OK</v>
      </c>
      <c r="AF433" s="33" t="str">
        <f t="shared" si="114"/>
        <v/>
      </c>
      <c r="AG433" s="33" t="str">
        <f t="shared" si="115"/>
        <v/>
      </c>
      <c r="AH433" s="55" t="str">
        <f t="shared" si="116"/>
        <v/>
      </c>
      <c r="AI433" s="53" t="str">
        <f t="shared" si="117"/>
        <v>Mismatch</v>
      </c>
      <c r="AJ433" s="53" t="str">
        <f t="shared" si="118"/>
        <v>Mismatch</v>
      </c>
      <c r="AK433" s="33" t="str">
        <f>PROPER(TRIM(raw_orders!G433))</f>
        <v>West</v>
      </c>
      <c r="AL433" s="33" t="str">
        <f>PROPER(TRIM(raw_orders!M433))</f>
        <v>Same Day</v>
      </c>
    </row>
    <row r="434" spans="1:38" ht="41.4">
      <c r="A434" t="s">
        <v>2133</v>
      </c>
      <c r="B434" s="10">
        <v>45533</v>
      </c>
      <c r="C434" s="10">
        <v>45331</v>
      </c>
      <c r="D434" t="s">
        <v>2134</v>
      </c>
      <c r="E434" s="34" t="str">
        <f>PROPER(TRIM(raw_orders!E434))</f>
        <v>Priya Menon</v>
      </c>
      <c r="F434" s="34" t="str">
        <f>PROPER(TRIM(raw_orders!F434))</f>
        <v>Small Business</v>
      </c>
      <c r="G434" s="34" t="str">
        <f>PROPER(TRIM(raw_orders!G434))</f>
        <v>West</v>
      </c>
      <c r="H434" s="34" t="str">
        <f>PROPER(TRIM(raw_orders!H434))</f>
        <v>Maharashtra</v>
      </c>
      <c r="I434" s="34" t="str">
        <f>PROPER(TRIM(raw_orders!I434))</f>
        <v>Mumbai</v>
      </c>
      <c r="J434" s="34" t="str">
        <f>PROPER(TRIM(raw_orders!J434))</f>
        <v>Furniture</v>
      </c>
      <c r="K434" s="34" t="str">
        <f>PROPER(TRIM(raw_orders!K434))</f>
        <v>Bookcases</v>
      </c>
      <c r="L434" t="s">
        <v>2135</v>
      </c>
      <c r="M434" s="9" t="str">
        <f>PROPER(TRIM(raw_orders!M434))</f>
        <v>Standard Class</v>
      </c>
      <c r="N434" s="11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s="9" t="str">
        <f>PROPER(TRIM(raw_orders!T434))</f>
        <v>Paid</v>
      </c>
      <c r="U434" s="9" t="str">
        <f>PROPER(TRIM(raw_orders!U434))</f>
        <v>Completed</v>
      </c>
      <c r="V434" s="11">
        <f t="shared" si="104"/>
        <v>-202</v>
      </c>
      <c r="W434" s="11">
        <f t="shared" si="107"/>
        <v>0.05</v>
      </c>
      <c r="X434" s="11">
        <f t="shared" si="108"/>
        <v>985.07400000000007</v>
      </c>
      <c r="Y434" s="11">
        <f t="shared" si="109"/>
        <v>140.59400000000005</v>
      </c>
      <c r="Z434" s="11">
        <f t="shared" si="110"/>
        <v>0.14272430294576857</v>
      </c>
      <c r="AA434" s="11" t="str">
        <f t="shared" si="111"/>
        <v>August</v>
      </c>
      <c r="AB434" s="11">
        <f t="shared" si="112"/>
        <v>2024</v>
      </c>
      <c r="AC434" s="11" t="str">
        <f t="shared" si="113"/>
        <v>Invalid</v>
      </c>
      <c r="AD434" s="33" t="str">
        <f t="shared" si="105"/>
        <v>ORD-2024-104334553345331CUST-3522Priya MenonSmall BusinessWestMaharashtraMumbaiFurnitureBookcasesClassic Bookcases 291Standard Class6172.820.05985.07844.48140.59PaidCompleted-202</v>
      </c>
      <c r="AE434" s="56" t="str">
        <f t="shared" si="106"/>
        <v>OK</v>
      </c>
      <c r="AF434" s="33" t="str">
        <f t="shared" si="114"/>
        <v/>
      </c>
      <c r="AG434" s="33" t="str">
        <f t="shared" si="115"/>
        <v/>
      </c>
      <c r="AH434" s="55" t="str">
        <f>IF(V434&lt;0,"Invalid Shipping Record","")</f>
        <v>Invalid Shipping Record</v>
      </c>
      <c r="AI434" s="53" t="str">
        <f t="shared" si="117"/>
        <v>Match</v>
      </c>
      <c r="AJ434" s="53" t="str">
        <f t="shared" si="118"/>
        <v>Match</v>
      </c>
      <c r="AK434" s="33" t="str">
        <f>PROPER(TRIM(raw_orders!G434))</f>
        <v>West</v>
      </c>
      <c r="AL434" s="33" t="str">
        <f>PROPER(TRIM(raw_orders!M434))</f>
        <v>Standard Class</v>
      </c>
    </row>
    <row r="435" spans="1:38">
      <c r="A435" t="s">
        <v>2136</v>
      </c>
      <c r="B435" s="10">
        <v>45401</v>
      </c>
      <c r="C435" s="10">
        <v>45402</v>
      </c>
      <c r="D435" t="s">
        <v>2139</v>
      </c>
      <c r="E435" s="34" t="str">
        <f>PROPER(TRIM(raw_orders!E435))</f>
        <v>Priya Menon</v>
      </c>
      <c r="F435" s="34" t="str">
        <f>PROPER(TRIM(raw_orders!F435))</f>
        <v>Corporate</v>
      </c>
      <c r="G435" s="34" t="str">
        <f>PROPER(TRIM(raw_orders!G435))</f>
        <v>South</v>
      </c>
      <c r="H435" s="34" t="str">
        <f>PROPER(TRIM(raw_orders!H435))</f>
        <v>Kerala</v>
      </c>
      <c r="I435" s="34" t="str">
        <f>PROPER(TRIM(raw_orders!I435))</f>
        <v>Kochi</v>
      </c>
      <c r="J435" s="34" t="str">
        <f>PROPER(TRIM(raw_orders!J435))</f>
        <v>Office Supplies</v>
      </c>
      <c r="K435" s="34" t="str">
        <f>PROPER(TRIM(raw_orders!K435))</f>
        <v>Art</v>
      </c>
      <c r="L435" t="s">
        <v>2140</v>
      </c>
      <c r="M435" s="9" t="str">
        <f>PROPER(TRIM(raw_orders!M435))</f>
        <v>Second Class</v>
      </c>
      <c r="N435" s="11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s="9" t="str">
        <f>PROPER(TRIM(raw_orders!T435))</f>
        <v>Refunded</v>
      </c>
      <c r="U435" s="9" t="str">
        <f>PROPER(TRIM(raw_orders!U435))</f>
        <v>Returned</v>
      </c>
      <c r="V435" s="11">
        <f t="shared" si="104"/>
        <v>1</v>
      </c>
      <c r="W435" s="11">
        <f t="shared" si="107"/>
        <v>0</v>
      </c>
      <c r="X435" s="11">
        <f t="shared" si="108"/>
        <v>6160.88</v>
      </c>
      <c r="Y435" s="11">
        <f t="shared" si="109"/>
        <v>1222.1800000000003</v>
      </c>
      <c r="Z435" s="11">
        <f t="shared" si="110"/>
        <v>0.19837750451234243</v>
      </c>
      <c r="AA435" s="11" t="str">
        <f t="shared" si="111"/>
        <v>April</v>
      </c>
      <c r="AB435" s="11">
        <f t="shared" si="112"/>
        <v>2024</v>
      </c>
      <c r="AC435" s="11" t="str">
        <f t="shared" si="113"/>
        <v>Clean</v>
      </c>
      <c r="AD435" s="33" t="str">
        <f t="shared" si="105"/>
        <v>ORD-2024-104344540145402CUST-7066Priya MenonCorporateSouthKeralaKochiOffice SuppliesArtElite Art 946Second Class41540.2206160.884938.71222.18RefundedReturned1</v>
      </c>
      <c r="AE435" s="56" t="str">
        <f t="shared" si="106"/>
        <v>OK</v>
      </c>
      <c r="AF435" s="33" t="str">
        <f t="shared" si="114"/>
        <v/>
      </c>
      <c r="AG435" s="33" t="str">
        <f t="shared" si="115"/>
        <v/>
      </c>
      <c r="AH435" s="55" t="str">
        <f t="shared" si="116"/>
        <v/>
      </c>
      <c r="AI435" s="53" t="str">
        <f t="shared" si="117"/>
        <v>Match</v>
      </c>
      <c r="AJ435" s="53" t="str">
        <f t="shared" si="118"/>
        <v>Match</v>
      </c>
      <c r="AK435" s="33" t="str">
        <f>PROPER(TRIM(raw_orders!G435))</f>
        <v>South</v>
      </c>
      <c r="AL435" s="33" t="str">
        <f>PROPER(TRIM(raw_orders!M435))</f>
        <v>Second Class</v>
      </c>
    </row>
    <row r="436" spans="1:38">
      <c r="A436" t="s">
        <v>2141</v>
      </c>
      <c r="B436" s="10">
        <v>45758</v>
      </c>
      <c r="C436" s="10">
        <v>45762</v>
      </c>
      <c r="D436" t="s">
        <v>2144</v>
      </c>
      <c r="E436" s="34" t="str">
        <f>PROPER(TRIM(raw_orders!E436))</f>
        <v>Mira Das</v>
      </c>
      <c r="F436" s="34" t="str">
        <f>PROPER(TRIM(raw_orders!F436))</f>
        <v>Home Office</v>
      </c>
      <c r="G436" s="34" t="str">
        <f>PROPER(TRIM(raw_orders!G436))</f>
        <v>North</v>
      </c>
      <c r="H436" s="34" t="str">
        <f>PROPER(TRIM(raw_orders!H436))</f>
        <v>Uttar Pradesh</v>
      </c>
      <c r="I436" s="34" t="str">
        <f>PROPER(TRIM(raw_orders!I436))</f>
        <v>Noida</v>
      </c>
      <c r="J436" s="34" t="str">
        <f>PROPER(TRIM(raw_orders!J436))</f>
        <v>Technology</v>
      </c>
      <c r="K436" s="34" t="str">
        <f>PROPER(TRIM(raw_orders!K436))</f>
        <v>Accessories</v>
      </c>
      <c r="L436" t="s">
        <v>2145</v>
      </c>
      <c r="M436" s="9" t="str">
        <f>PROPER(TRIM(raw_orders!M436))</f>
        <v>Second Class</v>
      </c>
      <c r="N436" s="11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s="9" t="str">
        <f>PROPER(TRIM(raw_orders!T436))</f>
        <v>Paid</v>
      </c>
      <c r="U436" s="9" t="str">
        <f>PROPER(TRIM(raw_orders!U436))</f>
        <v>Completed</v>
      </c>
      <c r="V436" s="11">
        <f t="shared" si="104"/>
        <v>4</v>
      </c>
      <c r="W436" s="11">
        <f t="shared" si="107"/>
        <v>0</v>
      </c>
      <c r="X436" s="11">
        <f t="shared" si="108"/>
        <v>3263.8999999999996</v>
      </c>
      <c r="Y436" s="11">
        <f t="shared" si="109"/>
        <v>1195.4599999999996</v>
      </c>
      <c r="Z436" s="11">
        <f t="shared" si="110"/>
        <v>0.3662673488771101</v>
      </c>
      <c r="AA436" s="11" t="str">
        <f t="shared" si="111"/>
        <v>April</v>
      </c>
      <c r="AB436" s="11">
        <f t="shared" si="112"/>
        <v>2025</v>
      </c>
      <c r="AC436" s="11" t="str">
        <f t="shared" si="113"/>
        <v>Clean</v>
      </c>
      <c r="AD436" s="33" t="str">
        <f t="shared" si="105"/>
        <v>ORD-2025-104354575845762CUST-2351Mira DasHome OfficeNorthUttar PradeshNoidaTechnologyAccessoriesEco Accessories 705Second Class5652.7803263.92068.441195.46PaidCompleted4</v>
      </c>
      <c r="AE436" s="56" t="str">
        <f t="shared" si="106"/>
        <v>OK</v>
      </c>
      <c r="AF436" s="33" t="str">
        <f t="shared" si="114"/>
        <v/>
      </c>
      <c r="AG436" s="33" t="str">
        <f t="shared" si="115"/>
        <v/>
      </c>
      <c r="AH436" s="55" t="str">
        <f t="shared" si="116"/>
        <v/>
      </c>
      <c r="AI436" s="53" t="str">
        <f t="shared" si="117"/>
        <v>Match</v>
      </c>
      <c r="AJ436" s="53" t="str">
        <f t="shared" si="118"/>
        <v>Match</v>
      </c>
      <c r="AK436" s="33" t="str">
        <f>PROPER(TRIM(raw_orders!G436))</f>
        <v>North</v>
      </c>
      <c r="AL436" s="33" t="str">
        <f>PROPER(TRIM(raw_orders!M436))</f>
        <v>Second Class</v>
      </c>
    </row>
    <row r="437" spans="1:38">
      <c r="A437" t="s">
        <v>2146</v>
      </c>
      <c r="B437" s="10">
        <v>45759</v>
      </c>
      <c r="C437" s="10">
        <v>45767</v>
      </c>
      <c r="D437" t="s">
        <v>2148</v>
      </c>
      <c r="E437" s="34" t="str">
        <f>PROPER(TRIM(raw_orders!E437))</f>
        <v>Kabir Singh</v>
      </c>
      <c r="F437" s="34" t="str">
        <f>PROPER(TRIM(raw_orders!F437))</f>
        <v>Home Office</v>
      </c>
      <c r="G437" s="34" t="str">
        <f>PROPER(TRIM(raw_orders!G437))</f>
        <v>North</v>
      </c>
      <c r="H437" s="34" t="str">
        <f>PROPER(TRIM(raw_orders!H437))</f>
        <v>Delhi</v>
      </c>
      <c r="I437" s="34" t="str">
        <f>PROPER(TRIM(raw_orders!I437))</f>
        <v>New Delhi</v>
      </c>
      <c r="J437" s="34" t="str">
        <f>PROPER(TRIM(raw_orders!J437))</f>
        <v>Technology</v>
      </c>
      <c r="K437" s="34" t="str">
        <f>PROPER(TRIM(raw_orders!K437))</f>
        <v>Machines</v>
      </c>
      <c r="L437" t="s">
        <v>2149</v>
      </c>
      <c r="M437" s="9" t="str">
        <f>PROPER(TRIM(raw_orders!M437))</f>
        <v>Standard Class</v>
      </c>
      <c r="N437" s="11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s="9" t="str">
        <f>PROPER(TRIM(raw_orders!T437))</f>
        <v>Paid</v>
      </c>
      <c r="U437" s="9" t="str">
        <f>PROPER(TRIM(raw_orders!U437))</f>
        <v>Cancelled</v>
      </c>
      <c r="V437" s="11">
        <f t="shared" si="104"/>
        <v>8</v>
      </c>
      <c r="W437" s="11">
        <f t="shared" si="107"/>
        <v>0.15</v>
      </c>
      <c r="X437" s="11">
        <f t="shared" si="108"/>
        <v>2327.0535</v>
      </c>
      <c r="Y437" s="11">
        <f t="shared" si="109"/>
        <v>407.63349999999991</v>
      </c>
      <c r="Z437" s="11">
        <f t="shared" si="110"/>
        <v>0.17517152055163318</v>
      </c>
      <c r="AA437" s="11" t="str">
        <f t="shared" si="111"/>
        <v>April</v>
      </c>
      <c r="AB437" s="11">
        <f t="shared" si="112"/>
        <v>2025</v>
      </c>
      <c r="AC437" s="11" t="str">
        <f t="shared" si="113"/>
        <v>Clean</v>
      </c>
      <c r="AD437" s="33" t="str">
        <f t="shared" si="105"/>
        <v>ORD-2025-104364575945767CUST-7291Kabir SinghHome OfficeNorthDelhiNew DelhiTechnologyMachinesMax Machines 151Standard Class12737.710.152327.051919.42407.63PaidCancelled8</v>
      </c>
      <c r="AE437" s="56" t="str">
        <f t="shared" si="106"/>
        <v>OK</v>
      </c>
      <c r="AF437" s="33" t="str">
        <f t="shared" si="114"/>
        <v/>
      </c>
      <c r="AG437" s="33" t="str">
        <f t="shared" si="115"/>
        <v/>
      </c>
      <c r="AH437" s="55" t="str">
        <f t="shared" si="116"/>
        <v/>
      </c>
      <c r="AI437" s="53" t="str">
        <f t="shared" si="117"/>
        <v>Match</v>
      </c>
      <c r="AJ437" s="53" t="str">
        <f t="shared" si="118"/>
        <v>Match</v>
      </c>
      <c r="AK437" s="33" t="str">
        <f>PROPER(TRIM(raw_orders!G437))</f>
        <v>North</v>
      </c>
      <c r="AL437" s="33" t="str">
        <f>PROPER(TRIM(raw_orders!M437))</f>
        <v>Standard Class</v>
      </c>
    </row>
    <row r="438" spans="1:38">
      <c r="A438" t="s">
        <v>2150</v>
      </c>
      <c r="B438" s="10">
        <v>45459</v>
      </c>
      <c r="C438" s="10">
        <v>45464</v>
      </c>
      <c r="D438" t="s">
        <v>2153</v>
      </c>
      <c r="E438" s="34" t="str">
        <f>PROPER(TRIM(raw_orders!E438))</f>
        <v>Neha Gupta</v>
      </c>
      <c r="F438" s="34" t="str">
        <f>PROPER(TRIM(raw_orders!F438))</f>
        <v>Consumer</v>
      </c>
      <c r="G438" s="34" t="str">
        <f>PROPER(TRIM(raw_orders!G438))</f>
        <v>South</v>
      </c>
      <c r="H438" s="34" t="str">
        <f>PROPER(TRIM(raw_orders!H438))</f>
        <v>Kerala</v>
      </c>
      <c r="I438" s="34" t="str">
        <f>PROPER(TRIM(raw_orders!I438))</f>
        <v>Kochi</v>
      </c>
      <c r="J438" s="34" t="str">
        <f>PROPER(TRIM(raw_orders!J438))</f>
        <v>Furniture</v>
      </c>
      <c r="K438" s="34" t="str">
        <f>PROPER(TRIM(raw_orders!K438))</f>
        <v>Furnishings</v>
      </c>
      <c r="L438" t="s">
        <v>2154</v>
      </c>
      <c r="M438" s="9" t="str">
        <f>PROPER(TRIM(raw_orders!M438))</f>
        <v>Same Day</v>
      </c>
      <c r="N438" s="11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s="9" t="str">
        <f>PROPER(TRIM(raw_orders!T438))</f>
        <v>Paid</v>
      </c>
      <c r="U438" s="9" t="str">
        <f>PROPER(TRIM(raw_orders!U438))</f>
        <v>Returned</v>
      </c>
      <c r="V438" s="11">
        <f t="shared" si="104"/>
        <v>5</v>
      </c>
      <c r="W438" s="11">
        <f t="shared" si="107"/>
        <v>0.05</v>
      </c>
      <c r="X438" s="11">
        <f t="shared" si="108"/>
        <v>6593.6459999999997</v>
      </c>
      <c r="Y438" s="11">
        <f t="shared" si="109"/>
        <v>2234.2559999999994</v>
      </c>
      <c r="Z438" s="11">
        <f t="shared" si="110"/>
        <v>0.33884985636171544</v>
      </c>
      <c r="AA438" s="11" t="str">
        <f t="shared" si="111"/>
        <v>June</v>
      </c>
      <c r="AB438" s="11">
        <f t="shared" si="112"/>
        <v>2024</v>
      </c>
      <c r="AC438" s="11" t="str">
        <f t="shared" si="113"/>
        <v>Clean</v>
      </c>
      <c r="AD438" s="33" t="str">
        <f t="shared" si="105"/>
        <v>ORD-2024-104374545945464CUST-4492Neha GuptaConsumerSouthKeralaKochiFurnitureFurnishingsMax Furnishings 803Same Day61156.780.056593.654359.392234.26PaidReturned5</v>
      </c>
      <c r="AE438" s="56" t="str">
        <f t="shared" si="106"/>
        <v>OK</v>
      </c>
      <c r="AF438" s="33" t="str">
        <f t="shared" si="114"/>
        <v/>
      </c>
      <c r="AG438" s="33" t="str">
        <f t="shared" si="115"/>
        <v/>
      </c>
      <c r="AH438" s="55" t="str">
        <f t="shared" si="116"/>
        <v/>
      </c>
      <c r="AI438" s="53" t="str">
        <f t="shared" si="117"/>
        <v>Match</v>
      </c>
      <c r="AJ438" s="53" t="str">
        <f t="shared" si="118"/>
        <v>Match</v>
      </c>
      <c r="AK438" s="33" t="str">
        <f>PROPER(TRIM(raw_orders!G438))</f>
        <v>South</v>
      </c>
      <c r="AL438" s="33" t="str">
        <f>PROPER(TRIM(raw_orders!M438))</f>
        <v>Same Day</v>
      </c>
    </row>
    <row r="439" spans="1:38">
      <c r="A439" t="s">
        <v>2155</v>
      </c>
      <c r="B439" s="10">
        <v>45337</v>
      </c>
      <c r="C439" s="10">
        <v>45340</v>
      </c>
      <c r="D439" t="s">
        <v>2158</v>
      </c>
      <c r="E439" s="34" t="str">
        <f>PROPER(TRIM(raw_orders!E439))</f>
        <v>Aditi Sen</v>
      </c>
      <c r="F439" s="34" t="str">
        <f>PROPER(TRIM(raw_orders!F439))</f>
        <v>Small Business</v>
      </c>
      <c r="G439" s="34" t="str">
        <f>PROPER(TRIM(raw_orders!G439))</f>
        <v>South</v>
      </c>
      <c r="H439" s="34" t="str">
        <f>PROPER(TRIM(raw_orders!H439))</f>
        <v>Kerala</v>
      </c>
      <c r="I439" s="34" t="str">
        <f>PROPER(TRIM(raw_orders!I439))</f>
        <v>Kochi</v>
      </c>
      <c r="J439" s="34" t="str">
        <f>PROPER(TRIM(raw_orders!J439))</f>
        <v>Technology</v>
      </c>
      <c r="K439" s="34" t="str">
        <f>PROPER(TRIM(raw_orders!K439))</f>
        <v>Accessories</v>
      </c>
      <c r="L439" t="s">
        <v>2159</v>
      </c>
      <c r="M439" s="9" t="str">
        <f>PROPER(TRIM(raw_orders!M439))</f>
        <v>Same Day</v>
      </c>
      <c r="N439" s="11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s="9" t="str">
        <f>PROPER(TRIM(raw_orders!T439))</f>
        <v>Failed</v>
      </c>
      <c r="U439" s="9" t="str">
        <f>PROPER(TRIM(raw_orders!U439))</f>
        <v>Returned</v>
      </c>
      <c r="V439" s="11">
        <f t="shared" si="104"/>
        <v>3</v>
      </c>
      <c r="W439" s="11">
        <f t="shared" si="107"/>
        <v>0.05</v>
      </c>
      <c r="X439" s="11">
        <f t="shared" si="108"/>
        <v>2886.6319999999996</v>
      </c>
      <c r="Y439" s="11">
        <f t="shared" si="109"/>
        <v>1298.4019999999996</v>
      </c>
      <c r="Z439" s="11">
        <f t="shared" si="110"/>
        <v>0.44979824238073984</v>
      </c>
      <c r="AA439" s="11" t="str">
        <f t="shared" si="111"/>
        <v>February</v>
      </c>
      <c r="AB439" s="11">
        <f t="shared" si="112"/>
        <v>2024</v>
      </c>
      <c r="AC439" s="11" t="str">
        <f t="shared" si="113"/>
        <v>Clean</v>
      </c>
      <c r="AD439" s="33" t="str">
        <f t="shared" si="105"/>
        <v>ORD-2024-104384533745340CUST-5029Aditi SenSmall BusinessSouthKeralaKochiTechnologyAccessoriesMax Accessories 423Same Day8379.820.052886.631588.231298.4FailedReturned3</v>
      </c>
      <c r="AE439" s="56" t="str">
        <f t="shared" si="106"/>
        <v>OK</v>
      </c>
      <c r="AF439" s="33" t="str">
        <f t="shared" si="114"/>
        <v/>
      </c>
      <c r="AG439" s="33" t="str">
        <f t="shared" si="115"/>
        <v/>
      </c>
      <c r="AH439" s="55" t="str">
        <f t="shared" si="116"/>
        <v/>
      </c>
      <c r="AI439" s="53" t="str">
        <f t="shared" si="117"/>
        <v>Match</v>
      </c>
      <c r="AJ439" s="53" t="str">
        <f t="shared" si="118"/>
        <v>Match</v>
      </c>
      <c r="AK439" s="33" t="str">
        <f>PROPER(TRIM(raw_orders!G439))</f>
        <v>South</v>
      </c>
      <c r="AL439" s="33" t="str">
        <f>PROPER(TRIM(raw_orders!M439))</f>
        <v>Same Day</v>
      </c>
    </row>
    <row r="440" spans="1:38" ht="41.4">
      <c r="A440" t="s">
        <v>2160</v>
      </c>
      <c r="B440" s="10">
        <v>45784</v>
      </c>
      <c r="C440" s="10">
        <v>45782</v>
      </c>
      <c r="D440" t="s">
        <v>2162</v>
      </c>
      <c r="E440" s="34" t="str">
        <f>PROPER(TRIM(raw_orders!E440))</f>
        <v>Neha Gupta</v>
      </c>
      <c r="F440" s="34" t="str">
        <f>PROPER(TRIM(raw_orders!F440))</f>
        <v>Corporate</v>
      </c>
      <c r="G440" s="34" t="str">
        <f>PROPER(TRIM(raw_orders!G440))</f>
        <v>East</v>
      </c>
      <c r="H440" s="34" t="str">
        <f>PROPER(TRIM(raw_orders!H440))</f>
        <v>Jharkhand</v>
      </c>
      <c r="I440" s="34" t="str">
        <f>PROPER(TRIM(raw_orders!I440))</f>
        <v>Ranchi</v>
      </c>
      <c r="J440" s="34" t="str">
        <f>PROPER(TRIM(raw_orders!J440))</f>
        <v>Technology</v>
      </c>
      <c r="K440" s="34" t="str">
        <f>PROPER(TRIM(raw_orders!K440))</f>
        <v>Phones</v>
      </c>
      <c r="L440" t="s">
        <v>2163</v>
      </c>
      <c r="M440" s="9" t="str">
        <f>PROPER(TRIM(raw_orders!M440))</f>
        <v>Standard Class</v>
      </c>
      <c r="N440" s="11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s="9" t="str">
        <f>PROPER(TRIM(raw_orders!T440))</f>
        <v>Paid</v>
      </c>
      <c r="U440" s="9" t="str">
        <f>PROPER(TRIM(raw_orders!U440))</f>
        <v>Completed</v>
      </c>
      <c r="V440" s="11">
        <f t="shared" si="104"/>
        <v>-2</v>
      </c>
      <c r="W440" s="11">
        <f t="shared" si="107"/>
        <v>0.2</v>
      </c>
      <c r="X440" s="11">
        <f t="shared" si="108"/>
        <v>1813.1759999999999</v>
      </c>
      <c r="Y440" s="11">
        <f t="shared" si="109"/>
        <v>449.53599999999983</v>
      </c>
      <c r="Z440" s="11">
        <f t="shared" si="110"/>
        <v>0.24792739370033567</v>
      </c>
      <c r="AA440" s="11" t="str">
        <f t="shared" si="111"/>
        <v>May</v>
      </c>
      <c r="AB440" s="11">
        <f t="shared" si="112"/>
        <v>2025</v>
      </c>
      <c r="AC440" s="11" t="str">
        <f t="shared" si="113"/>
        <v>Invalid</v>
      </c>
      <c r="AD440" s="33" t="str">
        <f t="shared" si="105"/>
        <v>ORD-2025-104394578445782CUST-7252Neha GuptaCorporateEastJharkhandRanchiTechnologyPhonesElite Phones 276Standard Class12266.470.21813.181363.64449.54PaidCompleted-2</v>
      </c>
      <c r="AE440" s="56" t="str">
        <f t="shared" si="106"/>
        <v>OK</v>
      </c>
      <c r="AF440" s="33" t="str">
        <f t="shared" si="114"/>
        <v/>
      </c>
      <c r="AG440" s="33" t="str">
        <f t="shared" si="115"/>
        <v/>
      </c>
      <c r="AH440" s="55" t="str">
        <f>IF(V440&lt;0,"Invalid Shipping Record","")</f>
        <v>Invalid Shipping Record</v>
      </c>
      <c r="AI440" s="53" t="str">
        <f t="shared" si="117"/>
        <v>Match</v>
      </c>
      <c r="AJ440" s="53" t="str">
        <f t="shared" si="118"/>
        <v>Match</v>
      </c>
      <c r="AK440" s="33" t="str">
        <f>PROPER(TRIM(raw_orders!G440))</f>
        <v>East</v>
      </c>
      <c r="AL440" s="33" t="str">
        <f>PROPER(TRIM(raw_orders!M440))</f>
        <v>Standard Class</v>
      </c>
    </row>
    <row r="441" spans="1:38">
      <c r="A441" t="s">
        <v>2164</v>
      </c>
      <c r="B441" s="10">
        <v>45838</v>
      </c>
      <c r="C441" s="10">
        <v>45841</v>
      </c>
      <c r="D441" t="s">
        <v>2167</v>
      </c>
      <c r="E441" s="34" t="str">
        <f>PROPER(TRIM(raw_orders!E441))</f>
        <v>Aarav Sharma</v>
      </c>
      <c r="F441" s="34" t="str">
        <f>PROPER(TRIM(raw_orders!F441))</f>
        <v>Home Office</v>
      </c>
      <c r="G441" s="34" t="str">
        <f>PROPER(TRIM(raw_orders!G441))</f>
        <v>West</v>
      </c>
      <c r="H441" s="34" t="str">
        <f>PROPER(TRIM(raw_orders!H441))</f>
        <v>Goa</v>
      </c>
      <c r="I441" s="34" t="str">
        <f>PROPER(TRIM(raw_orders!I441))</f>
        <v>Panaji</v>
      </c>
      <c r="J441" s="34" t="str">
        <f>PROPER(TRIM(raw_orders!J441))</f>
        <v>Office Supplies</v>
      </c>
      <c r="K441" s="34" t="str">
        <f>PROPER(TRIM(raw_orders!K441))</f>
        <v>Storage</v>
      </c>
      <c r="L441" t="s">
        <v>2168</v>
      </c>
      <c r="M441" s="9" t="str">
        <f>PROPER(TRIM(raw_orders!M441))</f>
        <v>Same Day</v>
      </c>
      <c r="N441" s="1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s="9" t="str">
        <f>PROPER(TRIM(raw_orders!T441))</f>
        <v>Refunded</v>
      </c>
      <c r="U441" s="9" t="str">
        <f>PROPER(TRIM(raw_orders!U441))</f>
        <v>Returned</v>
      </c>
      <c r="V441" s="11">
        <f t="shared" si="104"/>
        <v>3</v>
      </c>
      <c r="W441" s="11">
        <f t="shared" si="107"/>
        <v>0</v>
      </c>
      <c r="X441" s="11">
        <f t="shared" si="108"/>
        <v>3326.25</v>
      </c>
      <c r="Y441" s="11">
        <f t="shared" si="109"/>
        <v>636.88999999999987</v>
      </c>
      <c r="Z441" s="11">
        <f t="shared" si="110"/>
        <v>0.19147388199924836</v>
      </c>
      <c r="AA441" s="11" t="str">
        <f t="shared" si="111"/>
        <v>June</v>
      </c>
      <c r="AB441" s="11">
        <f t="shared" si="112"/>
        <v>2025</v>
      </c>
      <c r="AC441" s="11" t="str">
        <f t="shared" si="113"/>
        <v>Clean</v>
      </c>
      <c r="AD441" s="33" t="str">
        <f t="shared" si="105"/>
        <v>ORD-2025-104404583845841CUST-7346Aarav SharmaHome OfficeWestGoaPanajiOffice SuppliesStorageSmart Storage 287Same Day5665.2503326.252689.36636.89RefundedReturned3</v>
      </c>
      <c r="AE441" s="56" t="str">
        <f t="shared" si="106"/>
        <v>OK</v>
      </c>
      <c r="AF441" s="33" t="str">
        <f t="shared" si="114"/>
        <v/>
      </c>
      <c r="AG441" s="33" t="str">
        <f t="shared" si="115"/>
        <v/>
      </c>
      <c r="AH441" s="55" t="str">
        <f t="shared" si="116"/>
        <v/>
      </c>
      <c r="AI441" s="53" t="str">
        <f t="shared" si="117"/>
        <v>Match</v>
      </c>
      <c r="AJ441" s="53" t="str">
        <f t="shared" si="118"/>
        <v>Match</v>
      </c>
      <c r="AK441" s="33" t="str">
        <f>PROPER(TRIM(raw_orders!G441))</f>
        <v>West</v>
      </c>
      <c r="AL441" s="33" t="str">
        <f>PROPER(TRIM(raw_orders!M441))</f>
        <v>Same Day</v>
      </c>
    </row>
    <row r="442" spans="1:38">
      <c r="A442" t="s">
        <v>2169</v>
      </c>
      <c r="B442" s="10">
        <v>45384</v>
      </c>
      <c r="C442" s="10">
        <v>45390</v>
      </c>
      <c r="D442" t="s">
        <v>376</v>
      </c>
      <c r="E442" s="34" t="str">
        <f>PROPER(TRIM(raw_orders!E442))</f>
        <v>Vikram Iyer</v>
      </c>
      <c r="F442" s="34" t="str">
        <f>PROPER(TRIM(raw_orders!F442))</f>
        <v>Corporate</v>
      </c>
      <c r="G442" s="34" t="str">
        <f>PROPER(TRIM(raw_orders!G442))</f>
        <v>East</v>
      </c>
      <c r="H442" s="34" t="str">
        <f>PROPER(TRIM(raw_orders!H442))</f>
        <v>Odisha</v>
      </c>
      <c r="I442" s="34" t="str">
        <f>PROPER(TRIM(raw_orders!I442))</f>
        <v>Bhubaneswar</v>
      </c>
      <c r="J442" s="34" t="str">
        <f>PROPER(TRIM(raw_orders!J442))</f>
        <v>Technology</v>
      </c>
      <c r="K442" s="34" t="str">
        <f>PROPER(TRIM(raw_orders!K442))</f>
        <v>Machines</v>
      </c>
      <c r="L442" t="s">
        <v>2172</v>
      </c>
      <c r="M442" s="9" t="str">
        <f>PROPER(TRIM(raw_orders!M442))</f>
        <v>Second Class</v>
      </c>
      <c r="N442" s="11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s="9" t="str">
        <f>PROPER(TRIM(raw_orders!T442))</f>
        <v>Paid</v>
      </c>
      <c r="U442" s="9" t="str">
        <f>PROPER(TRIM(raw_orders!U442))</f>
        <v>Completed</v>
      </c>
      <c r="V442" s="11">
        <f t="shared" si="104"/>
        <v>6</v>
      </c>
      <c r="W442" s="11">
        <f t="shared" si="107"/>
        <v>0.2</v>
      </c>
      <c r="X442" s="11">
        <f t="shared" si="108"/>
        <v>17869.632000000001</v>
      </c>
      <c r="Y442" s="11">
        <f t="shared" si="109"/>
        <v>5705.8320000000022</v>
      </c>
      <c r="Z442" s="11">
        <f t="shared" si="110"/>
        <v>0.31930327384469931</v>
      </c>
      <c r="AA442" s="11" t="str">
        <f t="shared" si="111"/>
        <v>April</v>
      </c>
      <c r="AB442" s="11">
        <f t="shared" si="112"/>
        <v>2024</v>
      </c>
      <c r="AC442" s="11" t="str">
        <f t="shared" si="113"/>
        <v>Clean</v>
      </c>
      <c r="AD442" s="33" t="str">
        <f t="shared" si="105"/>
        <v>ORD-2024-104414538445390CUST-9039Vikram IyerCorporateEastOdishaBhubaneswarTechnologyMachinesBasic Machines 610Second Class63722.840.217869.6312163.85705.83PaidCompleted6</v>
      </c>
      <c r="AE442" s="56" t="str">
        <f t="shared" si="106"/>
        <v>OK</v>
      </c>
      <c r="AF442" s="33" t="str">
        <f t="shared" si="114"/>
        <v/>
      </c>
      <c r="AG442" s="33" t="str">
        <f t="shared" si="115"/>
        <v/>
      </c>
      <c r="AH442" s="55" t="str">
        <f t="shared" si="116"/>
        <v/>
      </c>
      <c r="AI442" s="53" t="str">
        <f t="shared" si="117"/>
        <v>Match</v>
      </c>
      <c r="AJ442" s="53" t="str">
        <f t="shared" si="118"/>
        <v>Match</v>
      </c>
      <c r="AK442" s="33" t="str">
        <f>PROPER(TRIM(raw_orders!G442))</f>
        <v>East</v>
      </c>
      <c r="AL442" s="33" t="str">
        <f>PROPER(TRIM(raw_orders!M442))</f>
        <v>Second Class</v>
      </c>
    </row>
    <row r="443" spans="1:38">
      <c r="A443" t="s">
        <v>2173</v>
      </c>
      <c r="B443" s="10">
        <v>45361</v>
      </c>
      <c r="C443" s="10">
        <v>45568</v>
      </c>
      <c r="D443" t="s">
        <v>2175</v>
      </c>
      <c r="E443" s="34" t="str">
        <f>PROPER(TRIM(raw_orders!E443))</f>
        <v>Karan Malhotra</v>
      </c>
      <c r="F443" s="34" t="str">
        <f>PROPER(TRIM(raw_orders!F443))</f>
        <v>Consumer</v>
      </c>
      <c r="G443" s="34" t="str">
        <f>PROPER(TRIM(raw_orders!G443))</f>
        <v>East</v>
      </c>
      <c r="H443" s="34" t="str">
        <f>PROPER(TRIM(raw_orders!H443))</f>
        <v>Bihar</v>
      </c>
      <c r="I443" s="34" t="str">
        <f>PROPER(TRIM(raw_orders!I443))</f>
        <v>Patna</v>
      </c>
      <c r="J443" s="34" t="str">
        <f>PROPER(TRIM(raw_orders!J443))</f>
        <v>Furniture</v>
      </c>
      <c r="K443" s="34" t="str">
        <f>PROPER(TRIM(raw_orders!K443))</f>
        <v>Bookcases</v>
      </c>
      <c r="L443" t="s">
        <v>2176</v>
      </c>
      <c r="M443" s="9" t="str">
        <f>PROPER(TRIM(raw_orders!M443))</f>
        <v>Standard Class</v>
      </c>
      <c r="N443" s="11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s="9" t="str">
        <f>PROPER(TRIM(raw_orders!T443))</f>
        <v>Paid</v>
      </c>
      <c r="U443" s="9" t="str">
        <f>PROPER(TRIM(raw_orders!U443))</f>
        <v>Cancelled</v>
      </c>
      <c r="V443" s="11">
        <f t="shared" si="104"/>
        <v>207</v>
      </c>
      <c r="W443" s="11">
        <f t="shared" si="107"/>
        <v>0</v>
      </c>
      <c r="X443" s="11">
        <f t="shared" si="108"/>
        <v>25304.94</v>
      </c>
      <c r="Y443" s="11">
        <f t="shared" si="109"/>
        <v>4532.989999999998</v>
      </c>
      <c r="Z443" s="11">
        <f t="shared" si="110"/>
        <v>0.17913458795002077</v>
      </c>
      <c r="AA443" s="11" t="str">
        <f t="shared" si="111"/>
        <v>March</v>
      </c>
      <c r="AB443" s="11">
        <f t="shared" si="112"/>
        <v>2024</v>
      </c>
      <c r="AC443" s="11" t="str">
        <f t="shared" si="113"/>
        <v>Clean</v>
      </c>
      <c r="AD443" s="33" t="str">
        <f t="shared" si="105"/>
        <v>ORD-2024-104424536145568CUST-3975Karan MalhotraConsumerEastBiharPatnaFurnitureBookcasesElite Bookcases 393Standard Class64217.49025304.9420771.954532.99PaidCancelled207</v>
      </c>
      <c r="AE443" s="56" t="str">
        <f t="shared" si="106"/>
        <v>OK</v>
      </c>
      <c r="AF443" s="33" t="str">
        <f t="shared" si="114"/>
        <v/>
      </c>
      <c r="AG443" s="33" t="str">
        <f t="shared" si="115"/>
        <v/>
      </c>
      <c r="AH443" s="55" t="str">
        <f t="shared" si="116"/>
        <v/>
      </c>
      <c r="AI443" s="53" t="str">
        <f t="shared" si="117"/>
        <v>Match</v>
      </c>
      <c r="AJ443" s="53" t="str">
        <f t="shared" si="118"/>
        <v>Match</v>
      </c>
      <c r="AK443" s="33" t="str">
        <f>PROPER(TRIM(raw_orders!G443))</f>
        <v>East</v>
      </c>
      <c r="AL443" s="33" t="str">
        <f>PROPER(TRIM(raw_orders!M443))</f>
        <v>Standard Class</v>
      </c>
    </row>
    <row r="444" spans="1:38">
      <c r="A444" t="s">
        <v>2177</v>
      </c>
      <c r="B444" s="10">
        <v>45669</v>
      </c>
      <c r="C444" s="10">
        <v>45676</v>
      </c>
      <c r="D444" t="s">
        <v>2180</v>
      </c>
      <c r="E444" s="34" t="str">
        <f>PROPER(TRIM(raw_orders!E444))</f>
        <v>Aarav Sharma</v>
      </c>
      <c r="F444" s="34" t="str">
        <f>PROPER(TRIM(raw_orders!F444))</f>
        <v>Consumer</v>
      </c>
      <c r="G444" s="34" t="str">
        <f>PROPER(TRIM(raw_orders!G444))</f>
        <v>East</v>
      </c>
      <c r="H444" s="34" t="str">
        <f>PROPER(TRIM(raw_orders!H444))</f>
        <v>Jharkhand</v>
      </c>
      <c r="I444" s="34" t="str">
        <f>PROPER(TRIM(raw_orders!I444))</f>
        <v>Ranchi</v>
      </c>
      <c r="J444" s="34" t="str">
        <f>PROPER(TRIM(raw_orders!J444))</f>
        <v>Furniture</v>
      </c>
      <c r="K444" s="34" t="str">
        <f>PROPER(TRIM(raw_orders!K444))</f>
        <v>Tables</v>
      </c>
      <c r="L444" t="s">
        <v>2181</v>
      </c>
      <c r="M444" s="9" t="str">
        <f>PROPER(TRIM(raw_orders!M444))</f>
        <v>First Class</v>
      </c>
      <c r="N444" s="11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s="9" t="str">
        <f>PROPER(TRIM(raw_orders!T444))</f>
        <v>Paid</v>
      </c>
      <c r="U444" s="9" t="str">
        <f>PROPER(TRIM(raw_orders!U444))</f>
        <v>Completed</v>
      </c>
      <c r="V444" s="11">
        <f t="shared" si="104"/>
        <v>7</v>
      </c>
      <c r="W444" s="11">
        <f t="shared" si="107"/>
        <v>0</v>
      </c>
      <c r="X444" s="11">
        <f t="shared" si="108"/>
        <v>1842.31</v>
      </c>
      <c r="Y444" s="11">
        <f t="shared" si="109"/>
        <v>823.14</v>
      </c>
      <c r="Z444" s="11">
        <f t="shared" si="110"/>
        <v>0.44679777019068451</v>
      </c>
      <c r="AA444" s="11" t="str">
        <f t="shared" si="111"/>
        <v>January</v>
      </c>
      <c r="AB444" s="11">
        <f t="shared" si="112"/>
        <v>2025</v>
      </c>
      <c r="AC444" s="11" t="str">
        <f t="shared" si="113"/>
        <v>Clean</v>
      </c>
      <c r="AD444" s="33" t="str">
        <f t="shared" si="105"/>
        <v>ORD-2025-104434566945676CUST-6588Aarav SharmaConsumerEastJharkhandRanchiFurnitureTablesPrime Tables 242First Class11842.3101842.311019.17823.14PaidCompleted7</v>
      </c>
      <c r="AE444" s="56" t="str">
        <f t="shared" si="106"/>
        <v>OK</v>
      </c>
      <c r="AF444" s="33" t="str">
        <f t="shared" si="114"/>
        <v/>
      </c>
      <c r="AG444" s="33" t="str">
        <f t="shared" si="115"/>
        <v/>
      </c>
      <c r="AH444" s="55" t="str">
        <f t="shared" si="116"/>
        <v/>
      </c>
      <c r="AI444" s="53" t="str">
        <f t="shared" si="117"/>
        <v>Match</v>
      </c>
      <c r="AJ444" s="53" t="str">
        <f t="shared" si="118"/>
        <v>Match</v>
      </c>
      <c r="AK444" s="33" t="str">
        <f>PROPER(TRIM(raw_orders!G444))</f>
        <v>East</v>
      </c>
      <c r="AL444" s="33" t="str">
        <f>PROPER(TRIM(raw_orders!M444))</f>
        <v>First Class</v>
      </c>
    </row>
    <row r="445" spans="1:38">
      <c r="A445" t="s">
        <v>2182</v>
      </c>
      <c r="B445" s="10">
        <v>45386</v>
      </c>
      <c r="C445" s="10">
        <v>45389</v>
      </c>
      <c r="D445" t="s">
        <v>2184</v>
      </c>
      <c r="E445" s="34" t="str">
        <f>PROPER(TRIM(raw_orders!E445))</f>
        <v>Rohan Mehta</v>
      </c>
      <c r="F445" s="34" t="str">
        <f>PROPER(TRIM(raw_orders!F445))</f>
        <v>Home Office</v>
      </c>
      <c r="G445" s="34" t="str">
        <f>PROPER(TRIM(raw_orders!G445))</f>
        <v>East</v>
      </c>
      <c r="H445" s="34" t="str">
        <f>PROPER(TRIM(raw_orders!H445))</f>
        <v>Odisha</v>
      </c>
      <c r="I445" s="34" t="str">
        <f>PROPER(TRIM(raw_orders!I445))</f>
        <v>Bhubaneswar</v>
      </c>
      <c r="J445" s="34" t="str">
        <f>PROPER(TRIM(raw_orders!J445))</f>
        <v>Furniture</v>
      </c>
      <c r="K445" s="34" t="str">
        <f>PROPER(TRIM(raw_orders!K445))</f>
        <v>Furnishings</v>
      </c>
      <c r="L445" t="s">
        <v>2185</v>
      </c>
      <c r="M445" s="9" t="str">
        <f>PROPER(TRIM(raw_orders!M445))</f>
        <v>First Class</v>
      </c>
      <c r="N445" s="11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s="9" t="str">
        <f>PROPER(TRIM(raw_orders!T445))</f>
        <v>Paid</v>
      </c>
      <c r="U445" s="9" t="str">
        <f>PROPER(TRIM(raw_orders!U445))</f>
        <v>Completed</v>
      </c>
      <c r="V445" s="11">
        <f t="shared" si="104"/>
        <v>3</v>
      </c>
      <c r="W445" s="11">
        <f t="shared" si="107"/>
        <v>0.1</v>
      </c>
      <c r="X445" s="11">
        <f t="shared" si="108"/>
        <v>3315.375</v>
      </c>
      <c r="Y445" s="11">
        <f t="shared" si="109"/>
        <v>967.69500000000016</v>
      </c>
      <c r="Z445" s="11">
        <f t="shared" si="110"/>
        <v>0.29188100893564084</v>
      </c>
      <c r="AA445" s="11" t="str">
        <f t="shared" si="111"/>
        <v>April</v>
      </c>
      <c r="AB445" s="11">
        <f t="shared" si="112"/>
        <v>2024</v>
      </c>
      <c r="AC445" s="11" t="str">
        <f t="shared" si="113"/>
        <v>Clean</v>
      </c>
      <c r="AD445" s="33" t="str">
        <f t="shared" si="105"/>
        <v>ORD-2024-104444538645389CUST-2207Rohan MehtaHome OfficeEastOdishaBhubaneswarFurnitureFurnishingsBasic Furnishings 563First Class13683.750.13315.382347.68967.7PaidCompleted3</v>
      </c>
      <c r="AE445" s="56" t="str">
        <f t="shared" si="106"/>
        <v>OK</v>
      </c>
      <c r="AF445" s="33" t="str">
        <f t="shared" si="114"/>
        <v/>
      </c>
      <c r="AG445" s="33" t="str">
        <f t="shared" si="115"/>
        <v/>
      </c>
      <c r="AH445" s="55" t="str">
        <f t="shared" si="116"/>
        <v/>
      </c>
      <c r="AI445" s="53" t="str">
        <f t="shared" si="117"/>
        <v>Match</v>
      </c>
      <c r="AJ445" s="53" t="str">
        <f t="shared" si="118"/>
        <v>Match</v>
      </c>
      <c r="AK445" s="33" t="str">
        <f>PROPER(TRIM(raw_orders!G445))</f>
        <v>East</v>
      </c>
      <c r="AL445" s="33" t="str">
        <f>PROPER(TRIM(raw_orders!M445))</f>
        <v>First Class</v>
      </c>
    </row>
    <row r="446" spans="1:38">
      <c r="A446" t="s">
        <v>2186</v>
      </c>
      <c r="B446" s="10">
        <v>45881</v>
      </c>
      <c r="C446" s="10">
        <v>45885</v>
      </c>
      <c r="D446" t="s">
        <v>2188</v>
      </c>
      <c r="E446" s="34" t="str">
        <f>PROPER(TRIM(raw_orders!E446))</f>
        <v>Ananya Rao</v>
      </c>
      <c r="F446" s="34" t="str">
        <f>PROPER(TRIM(raw_orders!F446))</f>
        <v>Consumer</v>
      </c>
      <c r="G446" s="34" t="str">
        <f>PROPER(TRIM(raw_orders!G446))</f>
        <v>East</v>
      </c>
      <c r="H446" s="34" t="str">
        <f>PROPER(TRIM(raw_orders!H446))</f>
        <v>Assam</v>
      </c>
      <c r="I446" s="34" t="str">
        <f>PROPER(TRIM(raw_orders!I446))</f>
        <v>Guwahati</v>
      </c>
      <c r="J446" s="34" t="str">
        <f>PROPER(TRIM(raw_orders!J446))</f>
        <v>Technology</v>
      </c>
      <c r="K446" s="34" t="str">
        <f>PROPER(TRIM(raw_orders!K446))</f>
        <v>Accessories</v>
      </c>
      <c r="L446" t="s">
        <v>2189</v>
      </c>
      <c r="M446" s="9" t="str">
        <f>PROPER(TRIM(raw_orders!M446))</f>
        <v>Same Day</v>
      </c>
      <c r="N446" s="11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s="9" t="str">
        <f>PROPER(TRIM(raw_orders!T446))</f>
        <v>Paid</v>
      </c>
      <c r="U446" s="9" t="str">
        <f>PROPER(TRIM(raw_orders!U446))</f>
        <v>Completed</v>
      </c>
      <c r="V446" s="11">
        <f t="shared" si="104"/>
        <v>4</v>
      </c>
      <c r="W446" s="11">
        <f t="shared" si="107"/>
        <v>0.05</v>
      </c>
      <c r="X446" s="11">
        <f t="shared" si="108"/>
        <v>20342.501999999997</v>
      </c>
      <c r="Y446" s="11">
        <f t="shared" si="109"/>
        <v>7934.9919999999966</v>
      </c>
      <c r="Z446" s="11">
        <f t="shared" si="110"/>
        <v>0.39006961877157481</v>
      </c>
      <c r="AA446" s="11" t="str">
        <f t="shared" si="111"/>
        <v>August</v>
      </c>
      <c r="AB446" s="11">
        <f t="shared" si="112"/>
        <v>2025</v>
      </c>
      <c r="AC446" s="11" t="str">
        <f t="shared" si="113"/>
        <v>Clean</v>
      </c>
      <c r="AD446" s="33" t="str">
        <f t="shared" si="105"/>
        <v>ORD-2025-104454588145885CUST-4475Ananya RaoConsumerEastAssamGuwahatiTechnologyAccessoriesPrime Accessories 482Same Day92379.240.0520342.512407.517934.99PaidCompleted4</v>
      </c>
      <c r="AE446" s="56" t="str">
        <f t="shared" si="106"/>
        <v>OK</v>
      </c>
      <c r="AF446" s="33" t="str">
        <f t="shared" si="114"/>
        <v/>
      </c>
      <c r="AG446" s="33" t="str">
        <f t="shared" si="115"/>
        <v/>
      </c>
      <c r="AH446" s="55" t="str">
        <f t="shared" si="116"/>
        <v/>
      </c>
      <c r="AI446" s="53" t="str">
        <f t="shared" si="117"/>
        <v>Match</v>
      </c>
      <c r="AJ446" s="53" t="str">
        <f t="shared" si="118"/>
        <v>Match</v>
      </c>
      <c r="AK446" s="33" t="str">
        <f>PROPER(TRIM(raw_orders!G446))</f>
        <v>East</v>
      </c>
      <c r="AL446" s="33" t="str">
        <f>PROPER(TRIM(raw_orders!M446))</f>
        <v>Same Day</v>
      </c>
    </row>
    <row r="447" spans="1:38" ht="41.4">
      <c r="A447" t="s">
        <v>2190</v>
      </c>
      <c r="B447" s="10">
        <v>45421</v>
      </c>
      <c r="C447" s="10">
        <v>45417</v>
      </c>
      <c r="D447" t="s">
        <v>2193</v>
      </c>
      <c r="E447" s="34" t="str">
        <f>PROPER(TRIM(raw_orders!E447))</f>
        <v>Arjun Bose</v>
      </c>
      <c r="F447" s="34" t="str">
        <f>PROPER(TRIM(raw_orders!F447))</f>
        <v>Consumer</v>
      </c>
      <c r="G447" s="34" t="str">
        <f>PROPER(TRIM(raw_orders!G447))</f>
        <v>East</v>
      </c>
      <c r="H447" s="34" t="str">
        <f>PROPER(TRIM(raw_orders!H447))</f>
        <v>Assam</v>
      </c>
      <c r="I447" s="34" t="str">
        <f>PROPER(TRIM(raw_orders!I447))</f>
        <v>Guwahati</v>
      </c>
      <c r="J447" s="34" t="str">
        <f>PROPER(TRIM(raw_orders!J447))</f>
        <v>Furniture</v>
      </c>
      <c r="K447" s="34" t="str">
        <f>PROPER(TRIM(raw_orders!K447))</f>
        <v>Bookcases</v>
      </c>
      <c r="L447" t="s">
        <v>2194</v>
      </c>
      <c r="M447" s="9" t="str">
        <f>PROPER(TRIM(raw_orders!M447))</f>
        <v>Same Day</v>
      </c>
      <c r="N447" s="11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s="9" t="str">
        <f>PROPER(TRIM(raw_orders!T447))</f>
        <v>Paid</v>
      </c>
      <c r="U447" s="9" t="str">
        <f>PROPER(TRIM(raw_orders!U447))</f>
        <v>Completed</v>
      </c>
      <c r="V447" s="11">
        <f t="shared" si="104"/>
        <v>-4</v>
      </c>
      <c r="W447" s="11">
        <f t="shared" si="107"/>
        <v>0.2</v>
      </c>
      <c r="X447" s="11">
        <f t="shared" si="108"/>
        <v>3377.9680000000003</v>
      </c>
      <c r="Y447" s="11">
        <f t="shared" si="109"/>
        <v>881.67800000000034</v>
      </c>
      <c r="Z447" s="11">
        <f t="shared" si="110"/>
        <v>0.26100839321154029</v>
      </c>
      <c r="AA447" s="11" t="str">
        <f t="shared" si="111"/>
        <v>May</v>
      </c>
      <c r="AB447" s="11">
        <f t="shared" si="112"/>
        <v>2024</v>
      </c>
      <c r="AC447" s="11" t="str">
        <f t="shared" si="113"/>
        <v>Invalid</v>
      </c>
      <c r="AD447" s="33" t="str">
        <f t="shared" si="105"/>
        <v>ORD-2024-104464542145417CUST-1351Arjun BoseConsumerEastAssamGuwahatiFurnitureBookcasesEco Bookcases 215Same Day22111.230.23377.972496.29881.68PaidCompleted-4</v>
      </c>
      <c r="AE447" s="56" t="str">
        <f t="shared" si="106"/>
        <v>OK</v>
      </c>
      <c r="AF447" s="33" t="str">
        <f t="shared" si="114"/>
        <v/>
      </c>
      <c r="AG447" s="33" t="str">
        <f t="shared" si="115"/>
        <v/>
      </c>
      <c r="AH447" s="55" t="str">
        <f>IF(V447&lt;0,"Invalid Shipping Record","")</f>
        <v>Invalid Shipping Record</v>
      </c>
      <c r="AI447" s="53" t="str">
        <f t="shared" si="117"/>
        <v>Match</v>
      </c>
      <c r="AJ447" s="53" t="str">
        <f t="shared" si="118"/>
        <v>Match</v>
      </c>
      <c r="AK447" s="33" t="str">
        <f>PROPER(TRIM(raw_orders!G447))</f>
        <v>East</v>
      </c>
      <c r="AL447" s="33" t="str">
        <f>PROPER(TRIM(raw_orders!M447))</f>
        <v>Same Day</v>
      </c>
    </row>
    <row r="448" spans="1:38">
      <c r="A448" t="s">
        <v>2195</v>
      </c>
      <c r="B448" s="10">
        <v>45918</v>
      </c>
      <c r="C448" s="10">
        <v>45919</v>
      </c>
      <c r="D448" t="s">
        <v>2198</v>
      </c>
      <c r="E448" s="34" t="str">
        <f>PROPER(TRIM(raw_orders!E448))</f>
        <v>Sneha Kapoor</v>
      </c>
      <c r="F448" s="34" t="str">
        <f>PROPER(TRIM(raw_orders!F448))</f>
        <v>Home Office</v>
      </c>
      <c r="G448" s="34" t="str">
        <f>PROPER(TRIM(raw_orders!G448))</f>
        <v>South</v>
      </c>
      <c r="H448" s="34" t="str">
        <f>PROPER(TRIM(raw_orders!H448))</f>
        <v>Andhra Pradesh</v>
      </c>
      <c r="I448" s="34" t="str">
        <f>PROPER(TRIM(raw_orders!I448))</f>
        <v>Vijayawada</v>
      </c>
      <c r="J448" s="34" t="str">
        <f>PROPER(TRIM(raw_orders!J448))</f>
        <v>Office Supplies</v>
      </c>
      <c r="K448" s="34" t="str">
        <f>PROPER(TRIM(raw_orders!K448))</f>
        <v>Storage</v>
      </c>
      <c r="L448" t="s">
        <v>2199</v>
      </c>
      <c r="M448" s="9" t="str">
        <f>PROPER(TRIM(raw_orders!M448))</f>
        <v>Same Day</v>
      </c>
      <c r="N448" s="11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s="9" t="str">
        <f>PROPER(TRIM(raw_orders!T448))</f>
        <v>Paid</v>
      </c>
      <c r="U448" s="9" t="str">
        <f>PROPER(TRIM(raw_orders!U448))</f>
        <v>Completed</v>
      </c>
      <c r="V448" s="11">
        <f t="shared" si="104"/>
        <v>1</v>
      </c>
      <c r="W448" s="11">
        <f t="shared" si="107"/>
        <v>0</v>
      </c>
      <c r="X448" s="11">
        <f t="shared" si="108"/>
        <v>33940.080000000002</v>
      </c>
      <c r="Y448" s="11">
        <f t="shared" si="109"/>
        <v>10185.890000000003</v>
      </c>
      <c r="Z448" s="11">
        <f t="shared" si="110"/>
        <v>0.30011390662603044</v>
      </c>
      <c r="AA448" s="11" t="str">
        <f t="shared" si="111"/>
        <v>September</v>
      </c>
      <c r="AB448" s="11">
        <f t="shared" si="112"/>
        <v>2025</v>
      </c>
      <c r="AC448" s="11" t="str">
        <f t="shared" si="113"/>
        <v>Clean</v>
      </c>
      <c r="AD448" s="33" t="str">
        <f t="shared" si="105"/>
        <v>ORD-2025-104474591845919CUST-9295Sneha KapoorHome OfficeSouthAndhra PradeshVijayawadaOffice SuppliesStorageEco Storage 793Same Day84242.51033940.0823754.1910185.89PaidCompleted1</v>
      </c>
      <c r="AE448" s="56" t="str">
        <f t="shared" si="106"/>
        <v>OK</v>
      </c>
      <c r="AF448" s="33" t="str">
        <f t="shared" si="114"/>
        <v/>
      </c>
      <c r="AG448" s="33" t="str">
        <f t="shared" si="115"/>
        <v/>
      </c>
      <c r="AH448" s="55" t="str">
        <f t="shared" si="116"/>
        <v/>
      </c>
      <c r="AI448" s="53" t="str">
        <f t="shared" si="117"/>
        <v>Match</v>
      </c>
      <c r="AJ448" s="53" t="str">
        <f t="shared" si="118"/>
        <v>Match</v>
      </c>
      <c r="AK448" s="33" t="str">
        <f>PROPER(TRIM(raw_orders!G448))</f>
        <v>South</v>
      </c>
      <c r="AL448" s="33" t="str">
        <f>PROPER(TRIM(raw_orders!M448))</f>
        <v>Same Day</v>
      </c>
    </row>
    <row r="449" spans="1:38" ht="41.4">
      <c r="A449" t="s">
        <v>2200</v>
      </c>
      <c r="B449" s="10">
        <v>45938</v>
      </c>
      <c r="C449" s="10">
        <v>45879</v>
      </c>
      <c r="D449" t="s">
        <v>2202</v>
      </c>
      <c r="E449" s="34" t="str">
        <f>PROPER(TRIM(raw_orders!E449))</f>
        <v>Rohan Mehta</v>
      </c>
      <c r="F449" s="34" t="str">
        <f>PROPER(TRIM(raw_orders!F449))</f>
        <v>Home Office</v>
      </c>
      <c r="G449" s="34" t="str">
        <f>PROPER(TRIM(raw_orders!G449))</f>
        <v>South</v>
      </c>
      <c r="H449" s="34" t="str">
        <f>PROPER(TRIM(raw_orders!H449))</f>
        <v>Telangana</v>
      </c>
      <c r="I449" s="34" t="str">
        <f>PROPER(TRIM(raw_orders!I449))</f>
        <v>Hyderabad</v>
      </c>
      <c r="J449" s="34" t="str">
        <f>PROPER(TRIM(raw_orders!J449))</f>
        <v>Furniture</v>
      </c>
      <c r="K449" s="34" t="str">
        <f>PROPER(TRIM(raw_orders!K449))</f>
        <v>Bookcases</v>
      </c>
      <c r="L449" t="s">
        <v>2203</v>
      </c>
      <c r="M449" s="9" t="str">
        <f>PROPER(TRIM(raw_orders!M449))</f>
        <v>Standard Class</v>
      </c>
      <c r="N449" s="11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s="9" t="str">
        <f>PROPER(TRIM(raw_orders!T449))</f>
        <v>Pending</v>
      </c>
      <c r="U449" s="9" t="str">
        <f>PROPER(TRIM(raw_orders!U449))</f>
        <v>Returned</v>
      </c>
      <c r="V449" s="11">
        <f t="shared" si="104"/>
        <v>-59</v>
      </c>
      <c r="W449" s="11">
        <f t="shared" si="107"/>
        <v>0.15</v>
      </c>
      <c r="X449" s="11">
        <f t="shared" si="108"/>
        <v>21872.369999999995</v>
      </c>
      <c r="Y449" s="11">
        <f t="shared" si="109"/>
        <v>8042.8699999999953</v>
      </c>
      <c r="Z449" s="11">
        <f t="shared" si="110"/>
        <v>0.36771826738483288</v>
      </c>
      <c r="AA449" s="11" t="str">
        <f t="shared" si="111"/>
        <v>October</v>
      </c>
      <c r="AB449" s="11">
        <f t="shared" si="112"/>
        <v>2025</v>
      </c>
      <c r="AC449" s="11" t="str">
        <f t="shared" si="113"/>
        <v>Invalid</v>
      </c>
      <c r="AD449" s="33" t="str">
        <f t="shared" si="105"/>
        <v>ORD-2025-104484593845879CUST-3614Rohan MehtaHome OfficeSouthTelanganaHyderabadFurnitureBookcasesBasic Bookcases 182Standard Class64288.70.1521872.3713829.58042.87PendingReturned-59</v>
      </c>
      <c r="AE449" s="56" t="str">
        <f t="shared" si="106"/>
        <v>OK</v>
      </c>
      <c r="AF449" s="33" t="str">
        <f t="shared" si="114"/>
        <v/>
      </c>
      <c r="AG449" s="33" t="str">
        <f t="shared" si="115"/>
        <v/>
      </c>
      <c r="AH449" s="55" t="str">
        <f>IF(V449&lt;0,"Invalid Shipping Record","")</f>
        <v>Invalid Shipping Record</v>
      </c>
      <c r="AI449" s="53" t="str">
        <f t="shared" si="117"/>
        <v>Match</v>
      </c>
      <c r="AJ449" s="53" t="str">
        <f t="shared" si="118"/>
        <v>Match</v>
      </c>
      <c r="AK449" s="33" t="str">
        <f>PROPER(TRIM(raw_orders!G449))</f>
        <v>South</v>
      </c>
      <c r="AL449" s="33" t="str">
        <f>PROPER(TRIM(raw_orders!M449))</f>
        <v>Standard Class</v>
      </c>
    </row>
    <row r="450" spans="1:38">
      <c r="A450" t="s">
        <v>2204</v>
      </c>
      <c r="B450" s="10">
        <v>45306</v>
      </c>
      <c r="C450" s="10">
        <v>45309</v>
      </c>
      <c r="D450" t="s">
        <v>2206</v>
      </c>
      <c r="E450" s="34" t="str">
        <f>PROPER(TRIM(raw_orders!E450))</f>
        <v>Mira Das</v>
      </c>
      <c r="F450" s="34" t="str">
        <f>PROPER(TRIM(raw_orders!F450))</f>
        <v>Small Business</v>
      </c>
      <c r="G450" s="34" t="str">
        <f>PROPER(TRIM(raw_orders!G450))</f>
        <v>South</v>
      </c>
      <c r="H450" s="34" t="str">
        <f>PROPER(TRIM(raw_orders!H450))</f>
        <v>Andhra Pradesh</v>
      </c>
      <c r="I450" s="34" t="str">
        <f>PROPER(TRIM(raw_orders!I450))</f>
        <v>Vijayawada</v>
      </c>
      <c r="J450" s="34" t="str">
        <f>PROPER(TRIM(raw_orders!J450))</f>
        <v>Furniture</v>
      </c>
      <c r="K450" s="34" t="str">
        <f>PROPER(TRIM(raw_orders!K450))</f>
        <v>Chairs</v>
      </c>
      <c r="L450" t="s">
        <v>2207</v>
      </c>
      <c r="M450" s="9" t="str">
        <f>PROPER(TRIM(raw_orders!M450))</f>
        <v>First Class</v>
      </c>
      <c r="N450" s="11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s="9" t="str">
        <f>PROPER(TRIM(raw_orders!T450))</f>
        <v>Paid</v>
      </c>
      <c r="U450" s="9" t="str">
        <f>PROPER(TRIM(raw_orders!U450))</f>
        <v>Completed</v>
      </c>
      <c r="V450" s="11">
        <f t="shared" ref="V450:V513" si="120">C450-B450</f>
        <v>3</v>
      </c>
      <c r="W450" s="11">
        <f t="shared" si="107"/>
        <v>0.15</v>
      </c>
      <c r="X450" s="11">
        <f t="shared" si="108"/>
        <v>342.05700000000002</v>
      </c>
      <c r="Y450" s="11">
        <f t="shared" si="109"/>
        <v>97.487000000000023</v>
      </c>
      <c r="Z450" s="11">
        <f t="shared" si="110"/>
        <v>0.28500220723446684</v>
      </c>
      <c r="AA450" s="11" t="str">
        <f t="shared" si="111"/>
        <v>January</v>
      </c>
      <c r="AB450" s="11">
        <f t="shared" si="112"/>
        <v>2024</v>
      </c>
      <c r="AC450" s="11" t="str">
        <f t="shared" si="113"/>
        <v>Clean</v>
      </c>
      <c r="AD450" s="33" t="str">
        <f t="shared" ref="AD450:AD513" si="121">A450&amp;B450&amp;C450&amp;D450&amp;E450&amp;F450&amp;G450&amp;H450&amp;I450&amp;J450&amp;K450&amp;L450&amp;M450&amp;N450&amp;O450&amp;P450&amp;Q450&amp;R450&amp;S450&amp;T450&amp;U450&amp;V450</f>
        <v>ORD-2024-104494530645309CUST-1932Mira DasSmall BusinessSouthAndhra PradeshVijayawadaFurnitureChairsPrime Chairs 631First Class2201.210.15342.06244.5797.49PaidCompleted3</v>
      </c>
      <c r="AE450" s="56" t="str">
        <f t="shared" ref="AE450:AE513" si="122">IF(COUNTIF($A$2:$A$933,A450)=1,"OK",IF(COUNTIF($AD$2:$AD$933,AD450)&gt;1,"Exact Duplicate", "Review Required"))</f>
        <v>OK</v>
      </c>
      <c r="AF450" s="33" t="str">
        <f t="shared" si="114"/>
        <v/>
      </c>
      <c r="AG450" s="33" t="str">
        <f t="shared" si="115"/>
        <v/>
      </c>
      <c r="AH450" s="55" t="str">
        <f t="shared" si="116"/>
        <v/>
      </c>
      <c r="AI450" s="53" t="str">
        <f t="shared" si="117"/>
        <v>Match</v>
      </c>
      <c r="AJ450" s="53" t="str">
        <f t="shared" si="118"/>
        <v>Match</v>
      </c>
      <c r="AK450" s="33" t="str">
        <f>PROPER(TRIM(raw_orders!G450))</f>
        <v>South</v>
      </c>
      <c r="AL450" s="33" t="str">
        <f>PROPER(TRIM(raw_orders!M450))</f>
        <v>First Class</v>
      </c>
    </row>
    <row r="451" spans="1:38">
      <c r="A451" t="s">
        <v>2208</v>
      </c>
      <c r="B451" s="10">
        <v>45449</v>
      </c>
      <c r="C451" s="10">
        <v>45456</v>
      </c>
      <c r="D451" t="s">
        <v>2043</v>
      </c>
      <c r="E451" s="34" t="str">
        <f>PROPER(TRIM(raw_orders!E451))</f>
        <v>Aditi Sen</v>
      </c>
      <c r="F451" s="34" t="str">
        <f>PROPER(TRIM(raw_orders!F451))</f>
        <v>Corporate</v>
      </c>
      <c r="G451" s="34" t="str">
        <f>PROPER(TRIM(raw_orders!G451))</f>
        <v>East</v>
      </c>
      <c r="H451" s="34" t="str">
        <f>PROPER(TRIM(raw_orders!H451))</f>
        <v>Assam</v>
      </c>
      <c r="I451" s="34" t="str">
        <f>PROPER(TRIM(raw_orders!I451))</f>
        <v>Guwahati</v>
      </c>
      <c r="J451" s="34" t="str">
        <f>PROPER(TRIM(raw_orders!J451))</f>
        <v>Technology</v>
      </c>
      <c r="K451" s="34" t="str">
        <f>PROPER(TRIM(raw_orders!K451))</f>
        <v>Machines</v>
      </c>
      <c r="L451" t="s">
        <v>2211</v>
      </c>
      <c r="M451" s="9" t="str">
        <f>PROPER(TRIM(raw_orders!M451))</f>
        <v>Second Class</v>
      </c>
      <c r="N451" s="1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s="9" t="str">
        <f>PROPER(TRIM(raw_orders!T451))</f>
        <v>Paid</v>
      </c>
      <c r="U451" s="9" t="str">
        <f>PROPER(TRIM(raw_orders!U451))</f>
        <v>Completed</v>
      </c>
      <c r="V451" s="11">
        <f t="shared" si="120"/>
        <v>7</v>
      </c>
      <c r="W451" s="11">
        <f t="shared" ref="W451:W514" si="123">IF(AND(P451="",Q451&lt;&gt;"",N451&lt;&gt;"",S451&lt;&gt;""),0,IF(OR(P451&lt;0,P451&gt;1),P451,P451))</f>
        <v>0</v>
      </c>
      <c r="X451" s="11">
        <f t="shared" ref="X451:X514" si="124">N451*O451*(1-P451)</f>
        <v>19622.16</v>
      </c>
      <c r="Y451" s="11">
        <f t="shared" ref="Y451:Y514" si="125">X451-R451</f>
        <v>5350.8899999999994</v>
      </c>
      <c r="Z451" s="11">
        <f t="shared" ref="Z451:Z514" si="126">Y451/X451</f>
        <v>0.27269627808559299</v>
      </c>
      <c r="AA451" s="11" t="str">
        <f t="shared" ref="AA451:AA514" si="127">TEXT(B451,"MMMM")</f>
        <v>June</v>
      </c>
      <c r="AB451" s="11">
        <f t="shared" ref="AB451:AB514" si="128">YEAR(B451)</f>
        <v>2024</v>
      </c>
      <c r="AC451" s="11" t="str">
        <f t="shared" ref="AC451:AC514" si="129">IF(OR(AF451 = "Invalid Discount",AG451="Invalid Discount",AH451="Invalid Shipping Record",AE451="Review Required"),"Invalid",IF(OR(G451="Unknown",M451="Unknown",ISBLANK(P451)),"Warning","Clean"))</f>
        <v>Clean</v>
      </c>
      <c r="AD451" s="33" t="str">
        <f t="shared" si="121"/>
        <v>ORD-2024-104504544945456CUST-5094Aditi SenCorporateEastAssamGuwahatiTechnologyMachinesBasic Machines 808Second Class63270.36019622.1614271.275350.89PaidCompleted7</v>
      </c>
      <c r="AE451" s="56" t="str">
        <f t="shared" si="122"/>
        <v>OK</v>
      </c>
      <c r="AF451" s="33" t="str">
        <f t="shared" ref="AF451:AF514" si="130">IF(P451&lt;0,"Invalid Discount","")</f>
        <v/>
      </c>
      <c r="AG451" s="33" t="str">
        <f t="shared" ref="AG451:AG514" si="131">IF(P451&gt;1,"Invalid Discount","")</f>
        <v/>
      </c>
      <c r="AH451" s="55" t="str">
        <f t="shared" ref="AH451:AH514" si="132">IF(V451&lt;1,"Invalid Shipping Record","")</f>
        <v/>
      </c>
      <c r="AI451" s="53" t="str">
        <f t="shared" ref="AI451:AI514" si="133">IF(ROUND(Q451,2)=ROUND(X451,2),"Match","Mismatch")</f>
        <v>Match</v>
      </c>
      <c r="AJ451" s="53" t="str">
        <f t="shared" ref="AJ451:AJ514" si="134">IF(ROUND(S451,2)=ROUND(Y451,2),"Match","Mismatch")</f>
        <v>Match</v>
      </c>
      <c r="AK451" s="33" t="str">
        <f>PROPER(TRIM(raw_orders!G451))</f>
        <v>East</v>
      </c>
      <c r="AL451" s="33" t="str">
        <f>PROPER(TRIM(raw_orders!M451))</f>
        <v>Second Class</v>
      </c>
    </row>
    <row r="452" spans="1:38">
      <c r="A452" t="s">
        <v>2212</v>
      </c>
      <c r="B452" s="10">
        <v>45820</v>
      </c>
      <c r="C452" s="10">
        <v>45827</v>
      </c>
      <c r="D452" t="s">
        <v>2214</v>
      </c>
      <c r="E452" s="34" t="str">
        <f>PROPER(TRIM(raw_orders!E452))</f>
        <v>Ananya Rao</v>
      </c>
      <c r="F452" s="34" t="str">
        <f>PROPER(TRIM(raw_orders!F452))</f>
        <v>Corporate</v>
      </c>
      <c r="G452" s="34" t="str">
        <f>PROPER(TRIM(raw_orders!G452))</f>
        <v>North</v>
      </c>
      <c r="H452" s="34" t="str">
        <f>PROPER(TRIM(raw_orders!H452))</f>
        <v>Delhi</v>
      </c>
      <c r="I452" s="34" t="str">
        <f>PROPER(TRIM(raw_orders!I452))</f>
        <v>New Delhi</v>
      </c>
      <c r="J452" s="34" t="str">
        <f>PROPER(TRIM(raw_orders!J452))</f>
        <v>Furniture</v>
      </c>
      <c r="K452" s="34" t="str">
        <f>PROPER(TRIM(raw_orders!K452))</f>
        <v>Chairs</v>
      </c>
      <c r="L452" t="s">
        <v>2215</v>
      </c>
      <c r="M452" s="9" t="str">
        <f>PROPER(TRIM(raw_orders!M452))</f>
        <v>Standard Class</v>
      </c>
      <c r="N452" s="11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s="9" t="str">
        <f>PROPER(TRIM(raw_orders!T452))</f>
        <v>Paid</v>
      </c>
      <c r="U452" s="9" t="str">
        <f>PROPER(TRIM(raw_orders!U452))</f>
        <v>Completed</v>
      </c>
      <c r="V452" s="11">
        <f t="shared" si="120"/>
        <v>7</v>
      </c>
      <c r="W452" s="11">
        <f t="shared" si="123"/>
        <v>0.25</v>
      </c>
      <c r="X452" s="11">
        <f t="shared" si="124"/>
        <v>15380.3475</v>
      </c>
      <c r="Y452" s="11">
        <f t="shared" si="125"/>
        <v>5472.9774999999991</v>
      </c>
      <c r="Z452" s="11">
        <f t="shared" si="126"/>
        <v>0.35584225258889624</v>
      </c>
      <c r="AA452" s="11" t="str">
        <f t="shared" si="127"/>
        <v>June</v>
      </c>
      <c r="AB452" s="11">
        <f t="shared" si="128"/>
        <v>2025</v>
      </c>
      <c r="AC452" s="11" t="str">
        <f t="shared" si="129"/>
        <v>Clean</v>
      </c>
      <c r="AD452" s="33" t="str">
        <f t="shared" si="121"/>
        <v>ORD-2025-104514582045827CUST-8672Ananya RaoCorporateNorthDelhiNew DelhiFurnitureChairsPro Chairs 302Standard Class92278.570.2515380.359907.375472.98PaidCompleted7</v>
      </c>
      <c r="AE452" s="56" t="str">
        <f t="shared" si="122"/>
        <v>OK</v>
      </c>
      <c r="AF452" s="33" t="str">
        <f t="shared" si="130"/>
        <v/>
      </c>
      <c r="AG452" s="33" t="str">
        <f t="shared" si="131"/>
        <v/>
      </c>
      <c r="AH452" s="55" t="str">
        <f t="shared" si="132"/>
        <v/>
      </c>
      <c r="AI452" s="53" t="str">
        <f t="shared" si="133"/>
        <v>Match</v>
      </c>
      <c r="AJ452" s="53" t="str">
        <f t="shared" si="134"/>
        <v>Match</v>
      </c>
      <c r="AK452" s="33" t="str">
        <f>PROPER(TRIM(raw_orders!G452))</f>
        <v>North</v>
      </c>
      <c r="AL452" s="33" t="str">
        <f>PROPER(TRIM(raw_orders!M452))</f>
        <v>Standard Class</v>
      </c>
    </row>
    <row r="453" spans="1:38">
      <c r="A453" t="s">
        <v>2216</v>
      </c>
      <c r="B453" s="10">
        <v>45375</v>
      </c>
      <c r="C453" s="10">
        <v>45377</v>
      </c>
      <c r="D453" t="s">
        <v>2219</v>
      </c>
      <c r="E453" s="34" t="str">
        <f>PROPER(TRIM(raw_orders!E453))</f>
        <v>Rohan Mehta</v>
      </c>
      <c r="F453" s="34" t="str">
        <f>PROPER(TRIM(raw_orders!F453))</f>
        <v>Small Business</v>
      </c>
      <c r="G453" s="34" t="str">
        <f>PROPER(TRIM(raw_orders!G453))</f>
        <v>North</v>
      </c>
      <c r="H453" s="34" t="str">
        <f>PROPER(TRIM(raw_orders!H453))</f>
        <v>Haryana</v>
      </c>
      <c r="I453" s="34" t="str">
        <f>PROPER(TRIM(raw_orders!I453))</f>
        <v>Gurugram</v>
      </c>
      <c r="J453" s="34" t="str">
        <f>PROPER(TRIM(raw_orders!J453))</f>
        <v>Office Supplies</v>
      </c>
      <c r="K453" s="34" t="str">
        <f>PROPER(TRIM(raw_orders!K453))</f>
        <v>Paper</v>
      </c>
      <c r="L453" t="s">
        <v>2220</v>
      </c>
      <c r="M453" s="9" t="str">
        <f>PROPER(TRIM(raw_orders!M453))</f>
        <v>Second Class</v>
      </c>
      <c r="N453" s="11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s="9" t="str">
        <f>PROPER(TRIM(raw_orders!T453))</f>
        <v>Paid</v>
      </c>
      <c r="U453" s="9" t="str">
        <f>PROPER(TRIM(raw_orders!U453))</f>
        <v>Cancelled</v>
      </c>
      <c r="V453" s="11">
        <f t="shared" si="120"/>
        <v>2</v>
      </c>
      <c r="W453" s="11">
        <f t="shared" si="123"/>
        <v>0.15</v>
      </c>
      <c r="X453" s="11">
        <f t="shared" si="124"/>
        <v>13039.952000000001</v>
      </c>
      <c r="Y453" s="11">
        <f t="shared" si="125"/>
        <v>1912.1320000000014</v>
      </c>
      <c r="Z453" s="11">
        <f t="shared" si="126"/>
        <v>0.1466364293365498</v>
      </c>
      <c r="AA453" s="11" t="str">
        <f t="shared" si="127"/>
        <v>March</v>
      </c>
      <c r="AB453" s="11">
        <f t="shared" si="128"/>
        <v>2024</v>
      </c>
      <c r="AC453" s="11" t="str">
        <f t="shared" si="129"/>
        <v>Clean</v>
      </c>
      <c r="AD453" s="33" t="str">
        <f t="shared" si="121"/>
        <v>ORD-2024-104524537545377CUST-3907Rohan MehtaSmall BusinessNorthHaryanaGurugramOffice SuppliesPaperClassic Paper 272Second Class81917.640.1513039.9511127.821912.13PaidCancelled2</v>
      </c>
      <c r="AE453" s="56" t="str">
        <f t="shared" si="122"/>
        <v>OK</v>
      </c>
      <c r="AF453" s="33" t="str">
        <f t="shared" si="130"/>
        <v/>
      </c>
      <c r="AG453" s="33" t="str">
        <f t="shared" si="131"/>
        <v/>
      </c>
      <c r="AH453" s="55" t="str">
        <f t="shared" si="132"/>
        <v/>
      </c>
      <c r="AI453" s="53" t="str">
        <f t="shared" si="133"/>
        <v>Match</v>
      </c>
      <c r="AJ453" s="53" t="str">
        <f t="shared" si="134"/>
        <v>Match</v>
      </c>
      <c r="AK453" s="33" t="str">
        <f>PROPER(TRIM(raw_orders!G453))</f>
        <v>North</v>
      </c>
      <c r="AL453" s="33" t="str">
        <f>PROPER(TRIM(raw_orders!M453))</f>
        <v>Second Class</v>
      </c>
    </row>
    <row r="454" spans="1:38" ht="41.4">
      <c r="A454" t="s">
        <v>2221</v>
      </c>
      <c r="B454" s="10">
        <v>45570</v>
      </c>
      <c r="C454" s="10">
        <v>45428</v>
      </c>
      <c r="D454" t="s">
        <v>2223</v>
      </c>
      <c r="E454" s="34" t="str">
        <f>PROPER(TRIM(raw_orders!E454))</f>
        <v>Diya Patel</v>
      </c>
      <c r="F454" s="34" t="str">
        <f>PROPER(TRIM(raw_orders!F454))</f>
        <v>Home Office</v>
      </c>
      <c r="G454" s="34" t="str">
        <f>PROPER(TRIM(raw_orders!G454))</f>
        <v>East</v>
      </c>
      <c r="H454" s="34" t="str">
        <f>PROPER(TRIM(raw_orders!H454))</f>
        <v>Jharkhand</v>
      </c>
      <c r="I454" s="34" t="str">
        <f>PROPER(TRIM(raw_orders!I454))</f>
        <v>Ranchi</v>
      </c>
      <c r="J454" s="34" t="str">
        <f>PROPER(TRIM(raw_orders!J454))</f>
        <v>Technology</v>
      </c>
      <c r="K454" s="34" t="str">
        <f>PROPER(TRIM(raw_orders!K454))</f>
        <v>Accessories</v>
      </c>
      <c r="L454" t="s">
        <v>2224</v>
      </c>
      <c r="M454" s="9" t="str">
        <f>PROPER(TRIM(raw_orders!M454))</f>
        <v>Second Class</v>
      </c>
      <c r="N454" s="11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s="9" t="str">
        <f>PROPER(TRIM(raw_orders!T454))</f>
        <v>Paid</v>
      </c>
      <c r="U454" s="9" t="str">
        <f>PROPER(TRIM(raw_orders!U454))</f>
        <v>Completed</v>
      </c>
      <c r="V454" s="11">
        <f t="shared" si="120"/>
        <v>-142</v>
      </c>
      <c r="W454" s="11">
        <f t="shared" si="123"/>
        <v>0.2</v>
      </c>
      <c r="X454" s="11">
        <f t="shared" si="124"/>
        <v>9663.9840000000004</v>
      </c>
      <c r="Y454" s="11">
        <f t="shared" si="125"/>
        <v>4035.0540000000001</v>
      </c>
      <c r="Z454" s="11">
        <f t="shared" si="126"/>
        <v>0.41753525254180884</v>
      </c>
      <c r="AA454" s="11" t="str">
        <f t="shared" si="127"/>
        <v>October</v>
      </c>
      <c r="AB454" s="11">
        <f t="shared" si="128"/>
        <v>2024</v>
      </c>
      <c r="AC454" s="11" t="str">
        <f t="shared" si="129"/>
        <v>Invalid</v>
      </c>
      <c r="AD454" s="33" t="str">
        <f t="shared" si="121"/>
        <v>ORD-2024-104534557045428CUST-8796Diya PatelHome OfficeEastJharkhandRanchiTechnologyAccessoriesSmart Accessories 149Second Class62013.330.29663.985628.934035.05PaidCompleted-142</v>
      </c>
      <c r="AE454" s="56" t="str">
        <f t="shared" si="122"/>
        <v>OK</v>
      </c>
      <c r="AF454" s="33" t="str">
        <f t="shared" si="130"/>
        <v/>
      </c>
      <c r="AG454" s="33" t="str">
        <f t="shared" si="131"/>
        <v/>
      </c>
      <c r="AH454" s="55" t="str">
        <f>IF(V454&lt;0,"Invalid Shipping Record","")</f>
        <v>Invalid Shipping Record</v>
      </c>
      <c r="AI454" s="53" t="str">
        <f t="shared" si="133"/>
        <v>Match</v>
      </c>
      <c r="AJ454" s="53" t="str">
        <f t="shared" si="134"/>
        <v>Match</v>
      </c>
      <c r="AK454" s="33" t="str">
        <f>PROPER(TRIM(raw_orders!G454))</f>
        <v>East</v>
      </c>
      <c r="AL454" s="33" t="str">
        <f>PROPER(TRIM(raw_orders!M454))</f>
        <v>Second Class</v>
      </c>
    </row>
    <row r="455" spans="1:38">
      <c r="A455" t="s">
        <v>2225</v>
      </c>
      <c r="B455" s="10">
        <v>45780</v>
      </c>
      <c r="C455" s="10">
        <v>45788</v>
      </c>
      <c r="D455" t="s">
        <v>2228</v>
      </c>
      <c r="E455" s="34" t="str">
        <f>PROPER(TRIM(raw_orders!E455))</f>
        <v>Rohan Mehta</v>
      </c>
      <c r="F455" s="34" t="str">
        <f>PROPER(TRIM(raw_orders!F455))</f>
        <v>Small Business</v>
      </c>
      <c r="G455" s="34" t="str">
        <f>PROPER(TRIM(raw_orders!G455))</f>
        <v>West</v>
      </c>
      <c r="H455" s="34" t="str">
        <f>PROPER(TRIM(raw_orders!H455))</f>
        <v>Madhya Pradesh</v>
      </c>
      <c r="I455" s="34" t="str">
        <f>PROPER(TRIM(raw_orders!I455))</f>
        <v>Indore</v>
      </c>
      <c r="J455" s="34" t="str">
        <f>PROPER(TRIM(raw_orders!J455))</f>
        <v>Office Supplies</v>
      </c>
      <c r="K455" s="34" t="str">
        <f>PROPER(TRIM(raw_orders!K455))</f>
        <v>Labels</v>
      </c>
      <c r="L455" t="s">
        <v>2229</v>
      </c>
      <c r="M455" s="9" t="str">
        <f>PROPER(TRIM(raw_orders!M455))</f>
        <v>Same Day</v>
      </c>
      <c r="N455" s="11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s="9" t="str">
        <f>PROPER(TRIM(raw_orders!T455))</f>
        <v>Paid</v>
      </c>
      <c r="U455" s="9" t="str">
        <f>PROPER(TRIM(raw_orders!U455))</f>
        <v>Completed</v>
      </c>
      <c r="V455" s="11">
        <f t="shared" si="120"/>
        <v>8</v>
      </c>
      <c r="W455" s="11">
        <f t="shared" si="123"/>
        <v>0</v>
      </c>
      <c r="X455" s="11">
        <f t="shared" si="124"/>
        <v>7417.6</v>
      </c>
      <c r="Y455" s="11">
        <f t="shared" si="125"/>
        <v>2461.7400000000007</v>
      </c>
      <c r="Z455" s="11">
        <f t="shared" si="126"/>
        <v>0.3318782355478862</v>
      </c>
      <c r="AA455" s="11" t="str">
        <f t="shared" si="127"/>
        <v>May</v>
      </c>
      <c r="AB455" s="11">
        <f t="shared" si="128"/>
        <v>2025</v>
      </c>
      <c r="AC455" s="11" t="str">
        <f t="shared" si="129"/>
        <v>Clean</v>
      </c>
      <c r="AD455" s="33" t="str">
        <f t="shared" si="121"/>
        <v>ORD-2025-104544578045788CUST-2317Rohan MehtaSmall BusinessWestMadhya PradeshIndoreOffice SuppliesLabelsElite Labels 322Same Day51483.5207417.64955.862461.74PaidCompleted8</v>
      </c>
      <c r="AE455" s="56" t="str">
        <f t="shared" si="122"/>
        <v>OK</v>
      </c>
      <c r="AF455" s="33" t="str">
        <f t="shared" si="130"/>
        <v/>
      </c>
      <c r="AG455" s="33" t="str">
        <f t="shared" si="131"/>
        <v/>
      </c>
      <c r="AH455" s="55" t="str">
        <f t="shared" si="132"/>
        <v/>
      </c>
      <c r="AI455" s="53" t="str">
        <f t="shared" si="133"/>
        <v>Match</v>
      </c>
      <c r="AJ455" s="53" t="str">
        <f t="shared" si="134"/>
        <v>Match</v>
      </c>
      <c r="AK455" s="33" t="str">
        <f>PROPER(TRIM(raw_orders!G455))</f>
        <v>West</v>
      </c>
      <c r="AL455" s="33" t="str">
        <f>PROPER(TRIM(raw_orders!M455))</f>
        <v>Same Day</v>
      </c>
    </row>
    <row r="456" spans="1:38">
      <c r="A456" t="s">
        <v>2230</v>
      </c>
      <c r="B456" s="10">
        <v>45739</v>
      </c>
      <c r="C456" s="10">
        <v>45744</v>
      </c>
      <c r="D456" t="s">
        <v>2233</v>
      </c>
      <c r="E456" s="34" t="str">
        <f>PROPER(TRIM(raw_orders!E456))</f>
        <v>Vikram Iyer</v>
      </c>
      <c r="F456" s="34" t="str">
        <f>PROPER(TRIM(raw_orders!F456))</f>
        <v>Small Business</v>
      </c>
      <c r="G456" s="34" t="str">
        <f>PROPER(TRIM(raw_orders!G456))</f>
        <v>North</v>
      </c>
      <c r="H456" s="34" t="str">
        <f>PROPER(TRIM(raw_orders!H456))</f>
        <v>Rajasthan</v>
      </c>
      <c r="I456" s="34" t="str">
        <f>PROPER(TRIM(raw_orders!I456))</f>
        <v>Jaipur</v>
      </c>
      <c r="J456" s="34" t="str">
        <f>PROPER(TRIM(raw_orders!J456))</f>
        <v>Furniture</v>
      </c>
      <c r="K456" s="34" t="str">
        <f>PROPER(TRIM(raw_orders!K456))</f>
        <v>Furnishings</v>
      </c>
      <c r="L456" t="s">
        <v>2234</v>
      </c>
      <c r="M456" s="9" t="str">
        <f>PROPER(TRIM(raw_orders!M456))</f>
        <v>Standard Class</v>
      </c>
      <c r="N456" s="11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s="9" t="str">
        <f>PROPER(TRIM(raw_orders!T456))</f>
        <v>Paid</v>
      </c>
      <c r="U456" s="9" t="str">
        <f>PROPER(TRIM(raw_orders!U456))</f>
        <v>Completed</v>
      </c>
      <c r="V456" s="11">
        <f t="shared" si="120"/>
        <v>5</v>
      </c>
      <c r="W456" s="11">
        <f t="shared" si="123"/>
        <v>0.15</v>
      </c>
      <c r="X456" s="11">
        <f t="shared" si="124"/>
        <v>25229.7</v>
      </c>
      <c r="Y456" s="11">
        <f t="shared" si="125"/>
        <v>5059.2700000000004</v>
      </c>
      <c r="Z456" s="11">
        <f t="shared" si="126"/>
        <v>0.20052834556098567</v>
      </c>
      <c r="AA456" s="11" t="str">
        <f t="shared" si="127"/>
        <v>March</v>
      </c>
      <c r="AB456" s="11">
        <f t="shared" si="128"/>
        <v>2025</v>
      </c>
      <c r="AC456" s="11" t="str">
        <f t="shared" si="129"/>
        <v>Clean</v>
      </c>
      <c r="AD456" s="33" t="str">
        <f t="shared" si="121"/>
        <v>ORD-2025-104554573945744CUST-8643Vikram IyerSmall BusinessNorthRajasthanJaipurFurnitureFurnishingsMax Furnishings 821Standard Class932980.1525229.720170.435059.27PaidCompleted5</v>
      </c>
      <c r="AE456" s="56" t="str">
        <f t="shared" si="122"/>
        <v>OK</v>
      </c>
      <c r="AF456" s="33" t="str">
        <f t="shared" si="130"/>
        <v/>
      </c>
      <c r="AG456" s="33" t="str">
        <f t="shared" si="131"/>
        <v/>
      </c>
      <c r="AH456" s="55" t="str">
        <f t="shared" si="132"/>
        <v/>
      </c>
      <c r="AI456" s="53" t="str">
        <f t="shared" si="133"/>
        <v>Match</v>
      </c>
      <c r="AJ456" s="53" t="str">
        <f t="shared" si="134"/>
        <v>Match</v>
      </c>
      <c r="AK456" s="33" t="str">
        <f>PROPER(TRIM(raw_orders!G456))</f>
        <v>North</v>
      </c>
      <c r="AL456" s="33" t="str">
        <f>PROPER(TRIM(raw_orders!M456))</f>
        <v>Standard Class</v>
      </c>
    </row>
    <row r="457" spans="1:38">
      <c r="A457" t="s">
        <v>2235</v>
      </c>
      <c r="B457" s="10">
        <v>45491</v>
      </c>
      <c r="C457" s="10">
        <v>45495</v>
      </c>
      <c r="D457" t="s">
        <v>2238</v>
      </c>
      <c r="E457" s="34" t="str">
        <f>PROPER(TRIM(raw_orders!E457))</f>
        <v>Neha Gupta</v>
      </c>
      <c r="F457" s="34" t="str">
        <f>PROPER(TRIM(raw_orders!F457))</f>
        <v>Small Business</v>
      </c>
      <c r="G457" s="34" t="str">
        <f>PROPER(TRIM(raw_orders!G457))</f>
        <v>South</v>
      </c>
      <c r="H457" s="34" t="str">
        <f>PROPER(TRIM(raw_orders!H457))</f>
        <v>Telangana</v>
      </c>
      <c r="I457" s="34" t="str">
        <f>PROPER(TRIM(raw_orders!I457))</f>
        <v>Hyderabad</v>
      </c>
      <c r="J457" s="34" t="str">
        <f>PROPER(TRIM(raw_orders!J457))</f>
        <v>Office Supplies</v>
      </c>
      <c r="K457" s="34" t="str">
        <f>PROPER(TRIM(raw_orders!K457))</f>
        <v>Art</v>
      </c>
      <c r="L457" t="s">
        <v>2239</v>
      </c>
      <c r="M457" s="9" t="str">
        <f>PROPER(TRIM(raw_orders!M457))</f>
        <v>Standard Class</v>
      </c>
      <c r="N457" s="11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s="9" t="str">
        <f>PROPER(TRIM(raw_orders!T457))</f>
        <v>Paid</v>
      </c>
      <c r="U457" s="9" t="str">
        <f>PROPER(TRIM(raw_orders!U457))</f>
        <v>Completed</v>
      </c>
      <c r="V457" s="11">
        <f t="shared" si="120"/>
        <v>4</v>
      </c>
      <c r="W457" s="11">
        <f t="shared" si="123"/>
        <v>0</v>
      </c>
      <c r="X457" s="11">
        <f t="shared" si="124"/>
        <v>3235.08</v>
      </c>
      <c r="Y457" s="11">
        <f t="shared" si="125"/>
        <v>1386.48</v>
      </c>
      <c r="Z457" s="11">
        <f t="shared" si="126"/>
        <v>0.42857672762342819</v>
      </c>
      <c r="AA457" s="11" t="str">
        <f t="shared" si="127"/>
        <v>July</v>
      </c>
      <c r="AB457" s="11">
        <f t="shared" si="128"/>
        <v>2024</v>
      </c>
      <c r="AC457" s="11" t="str">
        <f t="shared" si="129"/>
        <v>Clean</v>
      </c>
      <c r="AD457" s="33" t="str">
        <f t="shared" si="121"/>
        <v>ORD-2024-104564549145495CUST-1800Neha GuptaSmall BusinessSouthTelanganaHyderabadOffice SuppliesArtBasic Art 556Standard Class4808.7703235.081848.61386.48PaidCompleted4</v>
      </c>
      <c r="AE457" s="56" t="str">
        <f t="shared" si="122"/>
        <v>OK</v>
      </c>
      <c r="AF457" s="33" t="str">
        <f t="shared" si="130"/>
        <v/>
      </c>
      <c r="AG457" s="33" t="str">
        <f t="shared" si="131"/>
        <v/>
      </c>
      <c r="AH457" s="55" t="str">
        <f t="shared" si="132"/>
        <v/>
      </c>
      <c r="AI457" s="53" t="str">
        <f t="shared" si="133"/>
        <v>Match</v>
      </c>
      <c r="AJ457" s="53" t="str">
        <f t="shared" si="134"/>
        <v>Match</v>
      </c>
      <c r="AK457" s="33" t="str">
        <f>PROPER(TRIM(raw_orders!G457))</f>
        <v>South</v>
      </c>
      <c r="AL457" s="33" t="str">
        <f>PROPER(TRIM(raw_orders!M457))</f>
        <v>Standard Class</v>
      </c>
    </row>
    <row r="458" spans="1:38">
      <c r="A458" t="s">
        <v>2240</v>
      </c>
      <c r="B458" s="10">
        <v>45342</v>
      </c>
      <c r="C458" s="10">
        <v>45342</v>
      </c>
      <c r="D458" t="s">
        <v>2241</v>
      </c>
      <c r="E458" s="34" t="str">
        <f>PROPER(TRIM(raw_orders!E458))</f>
        <v>Neha Gupta</v>
      </c>
      <c r="F458" s="34" t="str">
        <f>PROPER(TRIM(raw_orders!F458))</f>
        <v>Corporate</v>
      </c>
      <c r="G458" s="34" t="str">
        <f>PROPER(TRIM(raw_orders!G458))</f>
        <v>North</v>
      </c>
      <c r="H458" s="34" t="str">
        <f>PROPER(TRIM(raw_orders!H458))</f>
        <v>Uttar Pradesh</v>
      </c>
      <c r="I458" s="34" t="str">
        <f>PROPER(TRIM(raw_orders!I458))</f>
        <v>Noida</v>
      </c>
      <c r="J458" s="34" t="str">
        <f>PROPER(TRIM(raw_orders!J458))</f>
        <v>Technology</v>
      </c>
      <c r="K458" s="34" t="str">
        <f>PROPER(TRIM(raw_orders!K458))</f>
        <v>Accessories</v>
      </c>
      <c r="L458" t="s">
        <v>2242</v>
      </c>
      <c r="M458" s="9" t="str">
        <f>PROPER(TRIM(raw_orders!M458))</f>
        <v>Same Day</v>
      </c>
      <c r="N458" s="11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s="9" t="str">
        <f>PROPER(TRIM(raw_orders!T458))</f>
        <v>Paid</v>
      </c>
      <c r="U458" s="9" t="str">
        <f>PROPER(TRIM(raw_orders!U458))</f>
        <v>Returned</v>
      </c>
      <c r="V458" s="11">
        <f t="shared" si="120"/>
        <v>0</v>
      </c>
      <c r="W458" s="11">
        <f t="shared" si="123"/>
        <v>0.15</v>
      </c>
      <c r="X458" s="11">
        <f t="shared" si="124"/>
        <v>11070.867499999998</v>
      </c>
      <c r="Y458" s="11">
        <f t="shared" si="125"/>
        <v>4447.2574999999988</v>
      </c>
      <c r="Z458" s="11">
        <f t="shared" si="126"/>
        <v>0.40170813172499803</v>
      </c>
      <c r="AA458" s="11" t="str">
        <f t="shared" si="127"/>
        <v>February</v>
      </c>
      <c r="AB458" s="11">
        <f t="shared" si="128"/>
        <v>2024</v>
      </c>
      <c r="AC458" s="11" t="str">
        <f t="shared" si="129"/>
        <v>Clean</v>
      </c>
      <c r="AD458" s="33" t="str">
        <f t="shared" si="121"/>
        <v>ORD-2024-104574534245342CUST-7688Neha GuptaCorporateNorthUttar PradeshNoidaTechnologyAccessoriesSmart Accessories 265Same Day52604.910.1511070.876623.614447.26PaidReturned0</v>
      </c>
      <c r="AE458" s="56" t="str">
        <f t="shared" si="122"/>
        <v>OK</v>
      </c>
      <c r="AF458" s="33" t="str">
        <f t="shared" si="130"/>
        <v/>
      </c>
      <c r="AG458" s="33" t="str">
        <f t="shared" si="131"/>
        <v/>
      </c>
      <c r="AH458" s="55" t="str">
        <f t="shared" ref="AH458:AH459" si="135">IF(V458&lt;0,"Invalid Shipping Record","")</f>
        <v/>
      </c>
      <c r="AI458" s="53" t="str">
        <f t="shared" si="133"/>
        <v>Match</v>
      </c>
      <c r="AJ458" s="53" t="str">
        <f t="shared" si="134"/>
        <v>Match</v>
      </c>
      <c r="AK458" s="33" t="str">
        <f>PROPER(TRIM(raw_orders!G458))</f>
        <v>North</v>
      </c>
      <c r="AL458" s="33" t="str">
        <f>PROPER(TRIM(raw_orders!M458))</f>
        <v>Same Day</v>
      </c>
    </row>
    <row r="459" spans="1:38">
      <c r="A459" t="s">
        <v>2243</v>
      </c>
      <c r="B459" s="10">
        <v>45416</v>
      </c>
      <c r="C459" s="10">
        <v>45416</v>
      </c>
      <c r="D459" t="s">
        <v>2246</v>
      </c>
      <c r="E459" s="34" t="str">
        <f>PROPER(TRIM(raw_orders!E459))</f>
        <v>Mira Das</v>
      </c>
      <c r="F459" s="34" t="str">
        <f>PROPER(TRIM(raw_orders!F459))</f>
        <v>Small Business</v>
      </c>
      <c r="G459" s="34" t="str">
        <f>PROPER(TRIM(raw_orders!G459))</f>
        <v>West</v>
      </c>
      <c r="H459" s="34" t="str">
        <f>PROPER(TRIM(raw_orders!H459))</f>
        <v>Goa</v>
      </c>
      <c r="I459" s="34" t="str">
        <f>PROPER(TRIM(raw_orders!I459))</f>
        <v>Panaji</v>
      </c>
      <c r="J459" s="34" t="str">
        <f>PROPER(TRIM(raw_orders!J459))</f>
        <v>Furniture</v>
      </c>
      <c r="K459" s="34" t="str">
        <f>PROPER(TRIM(raw_orders!K459))</f>
        <v>Tables</v>
      </c>
      <c r="L459" t="s">
        <v>2247</v>
      </c>
      <c r="M459" s="9" t="str">
        <f>PROPER(TRIM(raw_orders!M459))</f>
        <v>Standard Class</v>
      </c>
      <c r="N459" s="11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s="9" t="str">
        <f>PROPER(TRIM(raw_orders!T459))</f>
        <v>Paid</v>
      </c>
      <c r="U459" s="9" t="str">
        <f>PROPER(TRIM(raw_orders!U459))</f>
        <v>Completed</v>
      </c>
      <c r="V459" s="11">
        <f t="shared" si="120"/>
        <v>0</v>
      </c>
      <c r="W459" s="11">
        <f t="shared" si="123"/>
        <v>0</v>
      </c>
      <c r="X459" s="11">
        <f t="shared" si="124"/>
        <v>19960.57</v>
      </c>
      <c r="Y459" s="11">
        <f t="shared" si="125"/>
        <v>3356.9700000000012</v>
      </c>
      <c r="Z459" s="11">
        <f t="shared" si="126"/>
        <v>0.1681800670020947</v>
      </c>
      <c r="AA459" s="11" t="str">
        <f t="shared" si="127"/>
        <v>May</v>
      </c>
      <c r="AB459" s="11">
        <f t="shared" si="128"/>
        <v>2024</v>
      </c>
      <c r="AC459" s="11" t="str">
        <f t="shared" si="129"/>
        <v>Clean</v>
      </c>
      <c r="AD459" s="33" t="str">
        <f t="shared" si="121"/>
        <v>ORD-2024-104584541645416CUST-4957Mira DasSmall BusinessWestGoaPanajiFurnitureTablesElite Tables 418Standard Class72851.51019960.5716603.63356.97PaidCompleted0</v>
      </c>
      <c r="AE459" s="56" t="str">
        <f t="shared" si="122"/>
        <v>OK</v>
      </c>
      <c r="AF459" s="33" t="str">
        <f t="shared" si="130"/>
        <v/>
      </c>
      <c r="AG459" s="33" t="str">
        <f t="shared" si="131"/>
        <v/>
      </c>
      <c r="AH459" s="55" t="str">
        <f t="shared" si="135"/>
        <v/>
      </c>
      <c r="AI459" s="53" t="str">
        <f t="shared" si="133"/>
        <v>Match</v>
      </c>
      <c r="AJ459" s="53" t="str">
        <f t="shared" si="134"/>
        <v>Match</v>
      </c>
      <c r="AK459" s="33" t="str">
        <f>PROPER(TRIM(raw_orders!G459))</f>
        <v>West</v>
      </c>
      <c r="AL459" s="33" t="str">
        <f>PROPER(TRIM(raw_orders!M459))</f>
        <v>Standard Class</v>
      </c>
    </row>
    <row r="460" spans="1:38">
      <c r="A460" t="s">
        <v>2248</v>
      </c>
      <c r="B460" s="10">
        <v>45332</v>
      </c>
      <c r="C460" s="10">
        <v>45333</v>
      </c>
      <c r="D460" t="s">
        <v>2250</v>
      </c>
      <c r="E460" s="34" t="str">
        <f>PROPER(TRIM(raw_orders!E460))</f>
        <v>Karan Malhotra</v>
      </c>
      <c r="F460" s="34" t="str">
        <f>PROPER(TRIM(raw_orders!F460))</f>
        <v>Corporate</v>
      </c>
      <c r="G460" s="34" t="str">
        <f>PROPER(TRIM(raw_orders!G460))</f>
        <v>North</v>
      </c>
      <c r="H460" s="34" t="str">
        <f>PROPER(TRIM(raw_orders!H460))</f>
        <v>Rajasthan</v>
      </c>
      <c r="I460" s="34" t="str">
        <f>PROPER(TRIM(raw_orders!I460))</f>
        <v>Jaipur</v>
      </c>
      <c r="J460" s="34" t="str">
        <f>PROPER(TRIM(raw_orders!J460))</f>
        <v>Technology</v>
      </c>
      <c r="K460" s="34" t="str">
        <f>PROPER(TRIM(raw_orders!K460))</f>
        <v>Phones</v>
      </c>
      <c r="L460" t="s">
        <v>2251</v>
      </c>
      <c r="M460" s="9" t="str">
        <f>PROPER(TRIM(raw_orders!M460))</f>
        <v>Second Class</v>
      </c>
      <c r="N460" s="11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s="9" t="str">
        <f>PROPER(TRIM(raw_orders!T460))</f>
        <v>Paid</v>
      </c>
      <c r="U460" s="9" t="str">
        <f>PROPER(TRIM(raw_orders!U460))</f>
        <v>Completed</v>
      </c>
      <c r="V460" s="11">
        <f t="shared" si="120"/>
        <v>1</v>
      </c>
      <c r="W460" s="11">
        <f t="shared" si="123"/>
        <v>0.1</v>
      </c>
      <c r="X460" s="11">
        <f t="shared" si="124"/>
        <v>8596.0439999999999</v>
      </c>
      <c r="Y460" s="11">
        <f t="shared" si="125"/>
        <v>3217.884</v>
      </c>
      <c r="Z460" s="11">
        <f t="shared" si="126"/>
        <v>0.37434475672762962</v>
      </c>
      <c r="AA460" s="11" t="str">
        <f t="shared" si="127"/>
        <v>February</v>
      </c>
      <c r="AB460" s="11">
        <f t="shared" si="128"/>
        <v>2024</v>
      </c>
      <c r="AC460" s="11" t="str">
        <f t="shared" si="129"/>
        <v>Clean</v>
      </c>
      <c r="AD460" s="33" t="str">
        <f t="shared" si="121"/>
        <v>ORD-2024-104594533245333CUST-1263Karan MalhotraCorporateNorthRajasthanJaipurTechnologyPhonesPro Phones 907Second Class33183.720.18596.045378.163217.88PaidCompleted1</v>
      </c>
      <c r="AE460" s="56" t="str">
        <f t="shared" si="122"/>
        <v>OK</v>
      </c>
      <c r="AF460" s="33" t="str">
        <f t="shared" si="130"/>
        <v/>
      </c>
      <c r="AG460" s="33" t="str">
        <f t="shared" si="131"/>
        <v/>
      </c>
      <c r="AH460" s="55" t="str">
        <f t="shared" si="132"/>
        <v/>
      </c>
      <c r="AI460" s="53" t="str">
        <f t="shared" si="133"/>
        <v>Match</v>
      </c>
      <c r="AJ460" s="53" t="str">
        <f t="shared" si="134"/>
        <v>Match</v>
      </c>
      <c r="AK460" s="33" t="str">
        <f>PROPER(TRIM(raw_orders!G460))</f>
        <v>North</v>
      </c>
      <c r="AL460" s="33" t="str">
        <f>PROPER(TRIM(raw_orders!M460))</f>
        <v>Second Class</v>
      </c>
    </row>
    <row r="461" spans="1:38">
      <c r="A461" t="s">
        <v>2252</v>
      </c>
      <c r="B461" s="10">
        <v>45379</v>
      </c>
      <c r="C461" s="10">
        <v>45386</v>
      </c>
      <c r="D461" t="s">
        <v>2254</v>
      </c>
      <c r="E461" s="34" t="str">
        <f>PROPER(TRIM(raw_orders!E461))</f>
        <v>Ananya Rao</v>
      </c>
      <c r="F461" s="34" t="str">
        <f>PROPER(TRIM(raw_orders!F461))</f>
        <v>Home Office</v>
      </c>
      <c r="G461" s="34" t="str">
        <f>PROPER(TRIM(raw_orders!G461))</f>
        <v>West</v>
      </c>
      <c r="H461" s="34" t="str">
        <f>PROPER(TRIM(raw_orders!H461))</f>
        <v>Goa</v>
      </c>
      <c r="I461" s="34" t="str">
        <f>PROPER(TRIM(raw_orders!I461))</f>
        <v>Panaji</v>
      </c>
      <c r="J461" s="34" t="str">
        <f>PROPER(TRIM(raw_orders!J461))</f>
        <v>Office Supplies</v>
      </c>
      <c r="K461" s="34" t="str">
        <f>PROPER(TRIM(raw_orders!K461))</f>
        <v>Paper</v>
      </c>
      <c r="L461" t="s">
        <v>2255</v>
      </c>
      <c r="M461" s="9" t="str">
        <f>PROPER(TRIM(raw_orders!M461))</f>
        <v>First Class</v>
      </c>
      <c r="N461" s="1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s="9" t="str">
        <f>PROPER(TRIM(raw_orders!T461))</f>
        <v>Paid</v>
      </c>
      <c r="U461" s="9" t="str">
        <f>PROPER(TRIM(raw_orders!U461))</f>
        <v>Completed</v>
      </c>
      <c r="V461" s="11">
        <f t="shared" si="120"/>
        <v>7</v>
      </c>
      <c r="W461" s="11">
        <f t="shared" si="123"/>
        <v>0</v>
      </c>
      <c r="X461" s="11">
        <f t="shared" si="124"/>
        <v>3452.76</v>
      </c>
      <c r="Y461" s="11">
        <f t="shared" si="125"/>
        <v>1374.8000000000002</v>
      </c>
      <c r="Z461" s="11">
        <f t="shared" si="126"/>
        <v>0.39817421425178701</v>
      </c>
      <c r="AA461" s="11" t="str">
        <f t="shared" si="127"/>
        <v>March</v>
      </c>
      <c r="AB461" s="11">
        <f t="shared" si="128"/>
        <v>2024</v>
      </c>
      <c r="AC461" s="11" t="str">
        <f t="shared" si="129"/>
        <v>Clean</v>
      </c>
      <c r="AD461" s="33" t="str">
        <f t="shared" si="121"/>
        <v>ORD-2024-104604537945386CUST-4745Ananya RaoHome OfficeWestGoaPanajiOffice SuppliesPaperBasic Paper 233First Class31150.9203452.762077.961374.8PaidCompleted7</v>
      </c>
      <c r="AE461" s="56" t="str">
        <f t="shared" si="122"/>
        <v>OK</v>
      </c>
      <c r="AF461" s="33" t="str">
        <f t="shared" si="130"/>
        <v/>
      </c>
      <c r="AG461" s="33" t="str">
        <f t="shared" si="131"/>
        <v/>
      </c>
      <c r="AH461" s="55" t="str">
        <f t="shared" si="132"/>
        <v/>
      </c>
      <c r="AI461" s="53" t="str">
        <f t="shared" si="133"/>
        <v>Match</v>
      </c>
      <c r="AJ461" s="53" t="str">
        <f t="shared" si="134"/>
        <v>Match</v>
      </c>
      <c r="AK461" s="33" t="str">
        <f>PROPER(TRIM(raw_orders!G461))</f>
        <v>West</v>
      </c>
      <c r="AL461" s="33" t="str">
        <f>PROPER(TRIM(raw_orders!M461))</f>
        <v>First Class</v>
      </c>
    </row>
    <row r="462" spans="1:38">
      <c r="A462" t="s">
        <v>2256</v>
      </c>
      <c r="B462" s="10">
        <v>45930</v>
      </c>
      <c r="C462" s="10">
        <v>45936</v>
      </c>
      <c r="D462" t="s">
        <v>2259</v>
      </c>
      <c r="E462" s="34" t="str">
        <f>PROPER(TRIM(raw_orders!E462))</f>
        <v>Aarav Sharma</v>
      </c>
      <c r="F462" s="34" t="str">
        <f>PROPER(TRIM(raw_orders!F462))</f>
        <v>Corporate</v>
      </c>
      <c r="G462" s="34" t="s">
        <v>4153</v>
      </c>
      <c r="H462" s="34" t="str">
        <f>PROPER(TRIM(raw_orders!H462))</f>
        <v>Rajasthan</v>
      </c>
      <c r="I462" s="34" t="str">
        <f>PROPER(TRIM(raw_orders!I462))</f>
        <v>Jaipur</v>
      </c>
      <c r="J462" s="34" t="str">
        <f>PROPER(TRIM(raw_orders!J462))</f>
        <v>Technology</v>
      </c>
      <c r="K462" s="34" t="str">
        <f>PROPER(TRIM(raw_orders!K462))</f>
        <v>Copiers</v>
      </c>
      <c r="L462" t="s">
        <v>2260</v>
      </c>
      <c r="M462" s="9" t="str">
        <f>PROPER(TRIM(raw_orders!M462))</f>
        <v>Second Class</v>
      </c>
      <c r="N462" s="11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s="9" t="str">
        <f>PROPER(TRIM(raw_orders!T462))</f>
        <v>Paid</v>
      </c>
      <c r="U462" s="9" t="str">
        <f>PROPER(TRIM(raw_orders!U462))</f>
        <v>Completed</v>
      </c>
      <c r="V462" s="11">
        <f t="shared" si="120"/>
        <v>6</v>
      </c>
      <c r="W462" s="11">
        <f t="shared" si="123"/>
        <v>0.05</v>
      </c>
      <c r="X462" s="11">
        <f t="shared" si="124"/>
        <v>11626.974000000002</v>
      </c>
      <c r="Y462" s="11">
        <f t="shared" si="125"/>
        <v>4232.9040000000023</v>
      </c>
      <c r="Z462" s="11">
        <f t="shared" si="126"/>
        <v>0.36405895463428417</v>
      </c>
      <c r="AA462" s="11" t="str">
        <f t="shared" si="127"/>
        <v>September</v>
      </c>
      <c r="AB462" s="11">
        <f t="shared" si="128"/>
        <v>2025</v>
      </c>
      <c r="AC462" s="11" t="str">
        <f t="shared" si="129"/>
        <v>Warning</v>
      </c>
      <c r="AD462" s="33" t="str">
        <f t="shared" si="121"/>
        <v>ORD-2025-104614593045936CUST-5551Aarav SharmaCorporateUnknownRajasthanJaipurTechnologyCopiersEco Copiers 603Second Class91359.880.0511626.977394.074232.9PaidCompleted6</v>
      </c>
      <c r="AE462" s="56" t="str">
        <f t="shared" si="122"/>
        <v>OK</v>
      </c>
      <c r="AF462" s="33" t="str">
        <f t="shared" si="130"/>
        <v/>
      </c>
      <c r="AG462" s="33" t="str">
        <f t="shared" si="131"/>
        <v/>
      </c>
      <c r="AH462" s="55" t="str">
        <f t="shared" si="132"/>
        <v/>
      </c>
      <c r="AI462" s="53" t="str">
        <f t="shared" si="133"/>
        <v>Match</v>
      </c>
      <c r="AJ462" s="53" t="str">
        <f t="shared" si="134"/>
        <v>Match</v>
      </c>
      <c r="AK462" s="33" t="str">
        <f>PROPER(TRIM(raw_orders!G462))</f>
        <v/>
      </c>
      <c r="AL462" s="33" t="str">
        <f>PROPER(TRIM(raw_orders!M462))</f>
        <v>Second Class</v>
      </c>
    </row>
    <row r="463" spans="1:38">
      <c r="A463" t="s">
        <v>2261</v>
      </c>
      <c r="B463" s="10">
        <v>45802</v>
      </c>
      <c r="C463" s="10">
        <v>45803</v>
      </c>
      <c r="D463" t="s">
        <v>2263</v>
      </c>
      <c r="E463" s="34" t="str">
        <f>PROPER(TRIM(raw_orders!E463))</f>
        <v>Neha Gupta</v>
      </c>
      <c r="F463" s="34" t="str">
        <f>PROPER(TRIM(raw_orders!F463))</f>
        <v>Corporate</v>
      </c>
      <c r="G463" s="34" t="str">
        <f>PROPER(TRIM(raw_orders!G463))</f>
        <v>South</v>
      </c>
      <c r="H463" s="34" t="str">
        <f>PROPER(TRIM(raw_orders!H463))</f>
        <v>Andhra Pradesh</v>
      </c>
      <c r="I463" s="34" t="str">
        <f>PROPER(TRIM(raw_orders!I463))</f>
        <v>Vijayawada</v>
      </c>
      <c r="J463" s="34" t="str">
        <f>PROPER(TRIM(raw_orders!J463))</f>
        <v>Office Supplies</v>
      </c>
      <c r="K463" s="34" t="str">
        <f>PROPER(TRIM(raw_orders!K463))</f>
        <v>Paper</v>
      </c>
      <c r="L463" t="s">
        <v>2264</v>
      </c>
      <c r="M463" s="9" t="str">
        <f>PROPER(TRIM(raw_orders!M463))</f>
        <v>Standard Class</v>
      </c>
      <c r="N463" s="11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s="9" t="str">
        <f>PROPER(TRIM(raw_orders!T463))</f>
        <v>Paid</v>
      </c>
      <c r="U463" s="9" t="str">
        <f>PROPER(TRIM(raw_orders!U463))</f>
        <v>Completed</v>
      </c>
      <c r="V463" s="11">
        <f t="shared" si="120"/>
        <v>1</v>
      </c>
      <c r="W463" s="11">
        <f t="shared" si="123"/>
        <v>0.15</v>
      </c>
      <c r="X463" s="11">
        <f t="shared" si="124"/>
        <v>8614.2825000000012</v>
      </c>
      <c r="Y463" s="11">
        <f t="shared" si="125"/>
        <v>1562.2025000000012</v>
      </c>
      <c r="Z463" s="11">
        <f t="shared" si="126"/>
        <v>0.18135027496486225</v>
      </c>
      <c r="AA463" s="11" t="str">
        <f t="shared" si="127"/>
        <v>May</v>
      </c>
      <c r="AB463" s="11">
        <f t="shared" si="128"/>
        <v>2025</v>
      </c>
      <c r="AC463" s="11" t="str">
        <f t="shared" si="129"/>
        <v>Clean</v>
      </c>
      <c r="AD463" s="33" t="str">
        <f t="shared" si="121"/>
        <v>ORD-2025-104624580245803CUST-3659Neha GuptaCorporateSouthAndhra PradeshVijayawadaOffice SuppliesPaperMax Paper 700Standard Class33378.150.158614.287052.081562.2PaidCompleted1</v>
      </c>
      <c r="AE463" s="56" t="str">
        <f t="shared" si="122"/>
        <v>OK</v>
      </c>
      <c r="AF463" s="33" t="str">
        <f t="shared" si="130"/>
        <v/>
      </c>
      <c r="AG463" s="33" t="str">
        <f t="shared" si="131"/>
        <v/>
      </c>
      <c r="AH463" s="55" t="str">
        <f t="shared" si="132"/>
        <v/>
      </c>
      <c r="AI463" s="53" t="str">
        <f t="shared" si="133"/>
        <v>Match</v>
      </c>
      <c r="AJ463" s="53" t="str">
        <f t="shared" si="134"/>
        <v>Match</v>
      </c>
      <c r="AK463" s="33" t="str">
        <f>PROPER(TRIM(raw_orders!G463))</f>
        <v>South</v>
      </c>
      <c r="AL463" s="33" t="str">
        <f>PROPER(TRIM(raw_orders!M463))</f>
        <v>Standard Class</v>
      </c>
    </row>
    <row r="464" spans="1:38">
      <c r="A464" t="s">
        <v>2265</v>
      </c>
      <c r="B464" s="10">
        <v>45558</v>
      </c>
      <c r="C464" s="10">
        <v>45560</v>
      </c>
      <c r="D464" t="s">
        <v>2267</v>
      </c>
      <c r="E464" s="34" t="str">
        <f>PROPER(TRIM(raw_orders!E464))</f>
        <v>Aarav Sharma</v>
      </c>
      <c r="F464" s="34" t="str">
        <f>PROPER(TRIM(raw_orders!F464))</f>
        <v>Home Office</v>
      </c>
      <c r="G464" s="34" t="str">
        <f>PROPER(TRIM(raw_orders!G464))</f>
        <v>North</v>
      </c>
      <c r="H464" s="34" t="str">
        <f>PROPER(TRIM(raw_orders!H464))</f>
        <v>Delhi</v>
      </c>
      <c r="I464" s="34" t="str">
        <f>PROPER(TRIM(raw_orders!I464))</f>
        <v>New Delhi</v>
      </c>
      <c r="J464" s="34" t="str">
        <f>PROPER(TRIM(raw_orders!J464))</f>
        <v>Office Supplies</v>
      </c>
      <c r="K464" s="34" t="str">
        <f>PROPER(TRIM(raw_orders!K464))</f>
        <v>Binders</v>
      </c>
      <c r="L464" t="s">
        <v>2268</v>
      </c>
      <c r="M464" s="9" t="str">
        <f>PROPER(TRIM(raw_orders!M464))</f>
        <v>First Class</v>
      </c>
      <c r="N464" s="11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s="9" t="str">
        <f>PROPER(TRIM(raw_orders!T464))</f>
        <v>Paid</v>
      </c>
      <c r="U464" s="9" t="str">
        <f>PROPER(TRIM(raw_orders!U464))</f>
        <v>Completed</v>
      </c>
      <c r="V464" s="11">
        <f t="shared" si="120"/>
        <v>2</v>
      </c>
      <c r="W464" s="11">
        <f t="shared" si="123"/>
        <v>0.2</v>
      </c>
      <c r="X464" s="11">
        <f t="shared" si="124"/>
        <v>2040.2240000000002</v>
      </c>
      <c r="Y464" s="11">
        <f t="shared" si="125"/>
        <v>644.51400000000012</v>
      </c>
      <c r="Z464" s="11">
        <f t="shared" si="126"/>
        <v>0.31590354784572677</v>
      </c>
      <c r="AA464" s="11" t="str">
        <f t="shared" si="127"/>
        <v>September</v>
      </c>
      <c r="AB464" s="11">
        <f t="shared" si="128"/>
        <v>2024</v>
      </c>
      <c r="AC464" s="11" t="str">
        <f t="shared" si="129"/>
        <v>Clean</v>
      </c>
      <c r="AD464" s="33" t="str">
        <f t="shared" si="121"/>
        <v>ORD-2024-104634555845560CUST-6594Aarav SharmaHome OfficeNorthDelhiNew DelhiOffice SuppliesBindersPro Binders 404First Class21275.140.22040.221395.71644.51PaidCompleted2</v>
      </c>
      <c r="AE464" s="56" t="str">
        <f t="shared" si="122"/>
        <v>OK</v>
      </c>
      <c r="AF464" s="33" t="str">
        <f t="shared" si="130"/>
        <v/>
      </c>
      <c r="AG464" s="33" t="str">
        <f t="shared" si="131"/>
        <v/>
      </c>
      <c r="AH464" s="55" t="str">
        <f t="shared" si="132"/>
        <v/>
      </c>
      <c r="AI464" s="53" t="str">
        <f t="shared" si="133"/>
        <v>Match</v>
      </c>
      <c r="AJ464" s="53" t="str">
        <f t="shared" si="134"/>
        <v>Match</v>
      </c>
      <c r="AK464" s="33" t="str">
        <f>PROPER(TRIM(raw_orders!G464))</f>
        <v>North</v>
      </c>
      <c r="AL464" s="33" t="str">
        <f>PROPER(TRIM(raw_orders!M464))</f>
        <v>First Class</v>
      </c>
    </row>
    <row r="465" spans="1:38" ht="41.4">
      <c r="A465" t="s">
        <v>2269</v>
      </c>
      <c r="B465" s="10">
        <v>45840</v>
      </c>
      <c r="C465" s="10">
        <v>45696</v>
      </c>
      <c r="D465" t="s">
        <v>2271</v>
      </c>
      <c r="E465" s="34" t="str">
        <f>PROPER(TRIM(raw_orders!E465))</f>
        <v>Arjun Bose</v>
      </c>
      <c r="F465" s="34" t="str">
        <f>PROPER(TRIM(raw_orders!F465))</f>
        <v>Corporate</v>
      </c>
      <c r="G465" s="34" t="str">
        <f>PROPER(TRIM(raw_orders!G465))</f>
        <v>West</v>
      </c>
      <c r="H465" s="34" t="str">
        <f>PROPER(TRIM(raw_orders!H465))</f>
        <v>Madhya Pradesh</v>
      </c>
      <c r="I465" s="34" t="str">
        <f>PROPER(TRIM(raw_orders!I465))</f>
        <v>Indore</v>
      </c>
      <c r="J465" s="34" t="str">
        <f>PROPER(TRIM(raw_orders!J465))</f>
        <v>Technology</v>
      </c>
      <c r="K465" s="34" t="str">
        <f>PROPER(TRIM(raw_orders!K465))</f>
        <v>Phones</v>
      </c>
      <c r="L465" t="s">
        <v>2272</v>
      </c>
      <c r="M465" s="9" t="str">
        <f>PROPER(TRIM(raw_orders!M465))</f>
        <v>Standard Class</v>
      </c>
      <c r="N465" s="11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s="9" t="str">
        <f>PROPER(TRIM(raw_orders!T465))</f>
        <v>Paid</v>
      </c>
      <c r="U465" s="9" t="str">
        <f>PROPER(TRIM(raw_orders!U465))</f>
        <v>Completed</v>
      </c>
      <c r="V465" s="11">
        <f t="shared" si="120"/>
        <v>-144</v>
      </c>
      <c r="W465" s="11">
        <f t="shared" si="123"/>
        <v>0.2</v>
      </c>
      <c r="X465" s="11">
        <f t="shared" si="124"/>
        <v>2846.4</v>
      </c>
      <c r="Y465" s="11">
        <f t="shared" si="125"/>
        <v>714.0300000000002</v>
      </c>
      <c r="Z465" s="11">
        <f t="shared" si="126"/>
        <v>0.25085370994940986</v>
      </c>
      <c r="AA465" s="11" t="str">
        <f t="shared" si="127"/>
        <v>July</v>
      </c>
      <c r="AB465" s="11">
        <f t="shared" si="128"/>
        <v>2025</v>
      </c>
      <c r="AC465" s="11" t="str">
        <f t="shared" si="129"/>
        <v>Invalid</v>
      </c>
      <c r="AD465" s="33" t="str">
        <f t="shared" si="121"/>
        <v>ORD-2025-104644584045696CUST-2626Arjun BoseCorporateWestMadhya PradeshIndoreTechnologyPhonesEco Phones 208Standard Class4889.50.22846.42132.37714.03PaidCompleted-144</v>
      </c>
      <c r="AE465" s="56" t="str">
        <f t="shared" si="122"/>
        <v>OK</v>
      </c>
      <c r="AF465" s="33" t="str">
        <f t="shared" si="130"/>
        <v/>
      </c>
      <c r="AG465" s="33" t="str">
        <f t="shared" si="131"/>
        <v/>
      </c>
      <c r="AH465" s="55" t="str">
        <f t="shared" ref="AH465:AH466" si="136">IF(V465&lt;0,"Invalid Shipping Record","")</f>
        <v>Invalid Shipping Record</v>
      </c>
      <c r="AI465" s="53" t="str">
        <f t="shared" si="133"/>
        <v>Match</v>
      </c>
      <c r="AJ465" s="53" t="str">
        <f t="shared" si="134"/>
        <v>Match</v>
      </c>
      <c r="AK465" s="33" t="str">
        <f>PROPER(TRIM(raw_orders!G465))</f>
        <v>West</v>
      </c>
      <c r="AL465" s="33" t="str">
        <f>PROPER(TRIM(raw_orders!M465))</f>
        <v>Standard Class</v>
      </c>
    </row>
    <row r="466" spans="1:38" ht="41.4">
      <c r="A466" t="s">
        <v>2273</v>
      </c>
      <c r="B466" s="10">
        <v>45964</v>
      </c>
      <c r="C466" s="10">
        <v>45731</v>
      </c>
      <c r="D466" t="s">
        <v>2276</v>
      </c>
      <c r="E466" s="34" t="str">
        <f>PROPER(TRIM(raw_orders!E466))</f>
        <v>Arjun Bose</v>
      </c>
      <c r="F466" s="34" t="str">
        <f>PROPER(TRIM(raw_orders!F466))</f>
        <v>Corporate</v>
      </c>
      <c r="G466" s="34" t="str">
        <f>PROPER(TRIM(raw_orders!G466))</f>
        <v>East</v>
      </c>
      <c r="H466" s="34" t="str">
        <f>PROPER(TRIM(raw_orders!H466))</f>
        <v>Bihar</v>
      </c>
      <c r="I466" s="34" t="str">
        <f>PROPER(TRIM(raw_orders!I466))</f>
        <v>Patna</v>
      </c>
      <c r="J466" s="34" t="str">
        <f>PROPER(TRIM(raw_orders!J466))</f>
        <v>Office Supplies</v>
      </c>
      <c r="K466" s="34" t="str">
        <f>PROPER(TRIM(raw_orders!K466))</f>
        <v>Paper</v>
      </c>
      <c r="L466" t="s">
        <v>2277</v>
      </c>
      <c r="M466" s="9" t="str">
        <f>PROPER(TRIM(raw_orders!M466))</f>
        <v>Same Day</v>
      </c>
      <c r="N466" s="11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s="9" t="str">
        <f>PROPER(TRIM(raw_orders!T466))</f>
        <v>Pending</v>
      </c>
      <c r="U466" s="9" t="str">
        <f>PROPER(TRIM(raw_orders!U466))</f>
        <v>Cancelled</v>
      </c>
      <c r="V466" s="11">
        <f t="shared" si="120"/>
        <v>-233</v>
      </c>
      <c r="W466" s="11">
        <f t="shared" si="123"/>
        <v>0.05</v>
      </c>
      <c r="X466" s="11">
        <f t="shared" si="124"/>
        <v>10331.477999999999</v>
      </c>
      <c r="Y466" s="11">
        <f t="shared" si="125"/>
        <v>3199.5679999999993</v>
      </c>
      <c r="Z466" s="11">
        <f t="shared" si="126"/>
        <v>0.30969121746181905</v>
      </c>
      <c r="AA466" s="11" t="str">
        <f t="shared" si="127"/>
        <v>November</v>
      </c>
      <c r="AB466" s="11">
        <f t="shared" si="128"/>
        <v>2025</v>
      </c>
      <c r="AC466" s="11" t="str">
        <f t="shared" si="129"/>
        <v>Invalid</v>
      </c>
      <c r="AD466" s="33" t="str">
        <f t="shared" si="121"/>
        <v>ORD-2025-104654596445731CUST-7362Arjun BoseCorporateEastBiharPatnaOffice SuppliesPaperElite Paper 106Same Day33625.080.0510331.487131.913199.57PendingCancelled-233</v>
      </c>
      <c r="AE466" s="56" t="str">
        <f t="shared" si="122"/>
        <v>OK</v>
      </c>
      <c r="AF466" s="33" t="str">
        <f t="shared" si="130"/>
        <v/>
      </c>
      <c r="AG466" s="33" t="str">
        <f t="shared" si="131"/>
        <v/>
      </c>
      <c r="AH466" s="55" t="str">
        <f t="shared" si="136"/>
        <v>Invalid Shipping Record</v>
      </c>
      <c r="AI466" s="53" t="str">
        <f t="shared" si="133"/>
        <v>Match</v>
      </c>
      <c r="AJ466" s="53" t="str">
        <f t="shared" si="134"/>
        <v>Match</v>
      </c>
      <c r="AK466" s="33" t="str">
        <f>PROPER(TRIM(raw_orders!G466))</f>
        <v>East</v>
      </c>
      <c r="AL466" s="33" t="str">
        <f>PROPER(TRIM(raw_orders!M466))</f>
        <v>Same Day</v>
      </c>
    </row>
    <row r="467" spans="1:38">
      <c r="A467" t="s">
        <v>2278</v>
      </c>
      <c r="B467" s="10">
        <v>45320</v>
      </c>
      <c r="C467" s="10">
        <v>45328</v>
      </c>
      <c r="D467" t="s">
        <v>2281</v>
      </c>
      <c r="E467" s="34" t="str">
        <f>PROPER(TRIM(raw_orders!E467))</f>
        <v>Aarav Sharma</v>
      </c>
      <c r="F467" s="34" t="str">
        <f>PROPER(TRIM(raw_orders!F467))</f>
        <v>Small Business</v>
      </c>
      <c r="G467" s="34" t="str">
        <f>PROPER(TRIM(raw_orders!G467))</f>
        <v>West</v>
      </c>
      <c r="H467" s="34" t="str">
        <f>PROPER(TRIM(raw_orders!H467))</f>
        <v>Madhya Pradesh</v>
      </c>
      <c r="I467" s="34" t="str">
        <f>PROPER(TRIM(raw_orders!I467))</f>
        <v>Indore</v>
      </c>
      <c r="J467" s="34" t="str">
        <f>PROPER(TRIM(raw_orders!J467))</f>
        <v>Office Supplies</v>
      </c>
      <c r="K467" s="34" t="str">
        <f>PROPER(TRIM(raw_orders!K467))</f>
        <v>Labels</v>
      </c>
      <c r="L467" t="s">
        <v>2282</v>
      </c>
      <c r="M467" s="9" t="str">
        <f>PROPER(TRIM(raw_orders!M467))</f>
        <v>Standard Class</v>
      </c>
      <c r="N467" s="11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s="9" t="str">
        <f>PROPER(TRIM(raw_orders!T467))</f>
        <v>Paid</v>
      </c>
      <c r="U467" s="9" t="str">
        <f>PROPER(TRIM(raw_orders!U467))</f>
        <v>Completed</v>
      </c>
      <c r="V467" s="11">
        <f t="shared" si="120"/>
        <v>8</v>
      </c>
      <c r="W467" s="11">
        <f t="shared" si="123"/>
        <v>0</v>
      </c>
      <c r="X467" s="11">
        <f t="shared" si="124"/>
        <v>2517.8000000000002</v>
      </c>
      <c r="Y467" s="11">
        <f t="shared" si="125"/>
        <v>1039.2600000000002</v>
      </c>
      <c r="Z467" s="11">
        <f t="shared" si="126"/>
        <v>0.41276511239971408</v>
      </c>
      <c r="AA467" s="11" t="str">
        <f t="shared" si="127"/>
        <v>January</v>
      </c>
      <c r="AB467" s="11">
        <f t="shared" si="128"/>
        <v>2024</v>
      </c>
      <c r="AC467" s="11" t="str">
        <f t="shared" si="129"/>
        <v>Clean</v>
      </c>
      <c r="AD467" s="33" t="str">
        <f t="shared" si="121"/>
        <v>ORD-2024-104664532045328CUST-1748Aarav SharmaSmall BusinessWestMadhya PradeshIndoreOffice SuppliesLabelsEco Labels 914Standard Class21258.902517.81478.541039.26PaidCompleted8</v>
      </c>
      <c r="AE467" s="56" t="str">
        <f t="shared" si="122"/>
        <v>OK</v>
      </c>
      <c r="AF467" s="33" t="str">
        <f t="shared" si="130"/>
        <v/>
      </c>
      <c r="AG467" s="33" t="str">
        <f t="shared" si="131"/>
        <v/>
      </c>
      <c r="AH467" s="55" t="str">
        <f t="shared" si="132"/>
        <v/>
      </c>
      <c r="AI467" s="53" t="str">
        <f t="shared" si="133"/>
        <v>Match</v>
      </c>
      <c r="AJ467" s="53" t="str">
        <f t="shared" si="134"/>
        <v>Match</v>
      </c>
      <c r="AK467" s="33" t="str">
        <f>PROPER(TRIM(raw_orders!G467))</f>
        <v>West</v>
      </c>
      <c r="AL467" s="33" t="str">
        <f>PROPER(TRIM(raw_orders!M467))</f>
        <v>Standard Class</v>
      </c>
    </row>
    <row r="468" spans="1:38" ht="41.4">
      <c r="A468" t="s">
        <v>2283</v>
      </c>
      <c r="B468" s="10">
        <v>45383</v>
      </c>
      <c r="C468" s="10">
        <v>45299</v>
      </c>
      <c r="D468" t="s">
        <v>2286</v>
      </c>
      <c r="E468" s="34" t="str">
        <f>PROPER(TRIM(raw_orders!E468))</f>
        <v>Mira Das</v>
      </c>
      <c r="F468" s="34" t="str">
        <f>PROPER(TRIM(raw_orders!F468))</f>
        <v>Small Business</v>
      </c>
      <c r="G468" s="34" t="str">
        <f>PROPER(TRIM(raw_orders!G468))</f>
        <v>East</v>
      </c>
      <c r="H468" s="34" t="str">
        <f>PROPER(TRIM(raw_orders!H468))</f>
        <v>Bihar</v>
      </c>
      <c r="I468" s="34" t="str">
        <f>PROPER(TRIM(raw_orders!I468))</f>
        <v>Patna</v>
      </c>
      <c r="J468" s="34" t="str">
        <f>PROPER(TRIM(raw_orders!J468))</f>
        <v>Technology</v>
      </c>
      <c r="K468" s="34" t="str">
        <f>PROPER(TRIM(raw_orders!K468))</f>
        <v>Accessories</v>
      </c>
      <c r="L468" t="s">
        <v>2287</v>
      </c>
      <c r="M468" s="9" t="str">
        <f>PROPER(TRIM(raw_orders!M468))</f>
        <v>Same Day</v>
      </c>
      <c r="N468" s="11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s="9" t="str">
        <f>PROPER(TRIM(raw_orders!T468))</f>
        <v>Paid</v>
      </c>
      <c r="U468" s="9" t="str">
        <f>PROPER(TRIM(raw_orders!U468))</f>
        <v>Completed</v>
      </c>
      <c r="V468" s="11">
        <f t="shared" si="120"/>
        <v>-84</v>
      </c>
      <c r="W468" s="11">
        <f t="shared" si="123"/>
        <v>0.2</v>
      </c>
      <c r="X468" s="11">
        <f t="shared" si="124"/>
        <v>11462.112000000001</v>
      </c>
      <c r="Y468" s="11">
        <f t="shared" si="125"/>
        <v>4356.6320000000014</v>
      </c>
      <c r="Z468" s="11">
        <f t="shared" si="126"/>
        <v>0.38008981241851425</v>
      </c>
      <c r="AA468" s="11" t="str">
        <f t="shared" si="127"/>
        <v>April</v>
      </c>
      <c r="AB468" s="11">
        <f t="shared" si="128"/>
        <v>2024</v>
      </c>
      <c r="AC468" s="11" t="str">
        <f t="shared" si="129"/>
        <v>Invalid</v>
      </c>
      <c r="AD468" s="33" t="str">
        <f t="shared" si="121"/>
        <v>ORD-2024-104674538345299CUST-2725Mira DasSmall BusinessEastBiharPatnaTechnologyAccessoriesMax Accessories 486Same Day91591.960.211462.117105.484356.63PaidCompleted-84</v>
      </c>
      <c r="AE468" s="56" t="str">
        <f t="shared" si="122"/>
        <v>OK</v>
      </c>
      <c r="AF468" s="33" t="str">
        <f t="shared" si="130"/>
        <v/>
      </c>
      <c r="AG468" s="33" t="str">
        <f t="shared" si="131"/>
        <v/>
      </c>
      <c r="AH468" s="55" t="str">
        <f>IF(V468&lt;0,"Invalid Shipping Record","")</f>
        <v>Invalid Shipping Record</v>
      </c>
      <c r="AI468" s="53" t="str">
        <f t="shared" si="133"/>
        <v>Match</v>
      </c>
      <c r="AJ468" s="53" t="str">
        <f t="shared" si="134"/>
        <v>Match</v>
      </c>
      <c r="AK468" s="33" t="str">
        <f>PROPER(TRIM(raw_orders!G468))</f>
        <v>East</v>
      </c>
      <c r="AL468" s="33" t="str">
        <f>PROPER(TRIM(raw_orders!M468))</f>
        <v>Same Day</v>
      </c>
    </row>
    <row r="469" spans="1:38">
      <c r="A469" t="s">
        <v>2288</v>
      </c>
      <c r="B469" s="10">
        <v>45524</v>
      </c>
      <c r="C469" s="10">
        <v>45525</v>
      </c>
      <c r="D469" t="s">
        <v>2290</v>
      </c>
      <c r="E469" s="34" t="str">
        <f>PROPER(TRIM(raw_orders!E469))</f>
        <v>Aditi Sen</v>
      </c>
      <c r="F469" s="34" t="str">
        <f>PROPER(TRIM(raw_orders!F469))</f>
        <v>Corporate</v>
      </c>
      <c r="G469" s="34" t="str">
        <f>PROPER(TRIM(raw_orders!G469))</f>
        <v>East</v>
      </c>
      <c r="H469" s="34" t="str">
        <f>PROPER(TRIM(raw_orders!H469))</f>
        <v>Odisha</v>
      </c>
      <c r="I469" s="34" t="str">
        <f>PROPER(TRIM(raw_orders!I469))</f>
        <v>Bhubaneswar</v>
      </c>
      <c r="J469" s="34" t="str">
        <f>PROPER(TRIM(raw_orders!J469))</f>
        <v>Technology</v>
      </c>
      <c r="K469" s="34" t="str">
        <f>PROPER(TRIM(raw_orders!K469))</f>
        <v>Copiers</v>
      </c>
      <c r="L469" t="s">
        <v>2291</v>
      </c>
      <c r="M469" s="9" t="str">
        <f>PROPER(TRIM(raw_orders!M469))</f>
        <v>First Class</v>
      </c>
      <c r="N469" s="11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s="9" t="str">
        <f>PROPER(TRIM(raw_orders!T469))</f>
        <v>Refunded</v>
      </c>
      <c r="U469" s="9" t="str">
        <f>PROPER(TRIM(raw_orders!U469))</f>
        <v>Cancelled</v>
      </c>
      <c r="V469" s="11">
        <f t="shared" si="120"/>
        <v>1</v>
      </c>
      <c r="W469" s="11">
        <f t="shared" si="123"/>
        <v>0.1</v>
      </c>
      <c r="X469" s="11">
        <f t="shared" si="124"/>
        <v>19297.485000000001</v>
      </c>
      <c r="Y469" s="11">
        <f t="shared" si="125"/>
        <v>3845.8250000000007</v>
      </c>
      <c r="Z469" s="11">
        <f t="shared" si="126"/>
        <v>0.1992915138941681</v>
      </c>
      <c r="AA469" s="11" t="str">
        <f t="shared" si="127"/>
        <v>August</v>
      </c>
      <c r="AB469" s="11">
        <f t="shared" si="128"/>
        <v>2024</v>
      </c>
      <c r="AC469" s="11" t="str">
        <f t="shared" si="129"/>
        <v>Clean</v>
      </c>
      <c r="AD469" s="33" t="str">
        <f t="shared" si="121"/>
        <v>ORD-2024-104684552445525CUST-9470Aditi SenCorporateEastOdishaBhubaneswarTechnologyCopiersMax Copiers 867First Class54288.330.119297.4915451.663845.83RefundedCancelled1</v>
      </c>
      <c r="AE469" s="56" t="str">
        <f t="shared" si="122"/>
        <v>OK</v>
      </c>
      <c r="AF469" s="33" t="str">
        <f t="shared" si="130"/>
        <v/>
      </c>
      <c r="AG469" s="33" t="str">
        <f t="shared" si="131"/>
        <v/>
      </c>
      <c r="AH469" s="55" t="str">
        <f t="shared" si="132"/>
        <v/>
      </c>
      <c r="AI469" s="53" t="str">
        <f t="shared" si="133"/>
        <v>Match</v>
      </c>
      <c r="AJ469" s="53" t="str">
        <f t="shared" si="134"/>
        <v>Match</v>
      </c>
      <c r="AK469" s="33" t="str">
        <f>PROPER(TRIM(raw_orders!G469))</f>
        <v>East</v>
      </c>
      <c r="AL469" s="33" t="str">
        <f>PROPER(TRIM(raw_orders!M469))</f>
        <v>First Class</v>
      </c>
    </row>
    <row r="470" spans="1:38" ht="41.4">
      <c r="A470" t="s">
        <v>2292</v>
      </c>
      <c r="B470" s="10">
        <v>45666</v>
      </c>
      <c r="C470" s="10">
        <v>45664</v>
      </c>
      <c r="D470" t="s">
        <v>2295</v>
      </c>
      <c r="E470" s="34" t="str">
        <f>PROPER(TRIM(raw_orders!E470))</f>
        <v>Aarav Sharma</v>
      </c>
      <c r="F470" s="34" t="str">
        <f>PROPER(TRIM(raw_orders!F470))</f>
        <v>Home Office</v>
      </c>
      <c r="G470" s="34" t="str">
        <f>PROPER(TRIM(raw_orders!G470))</f>
        <v>East</v>
      </c>
      <c r="H470" s="34" t="str">
        <f>PROPER(TRIM(raw_orders!H470))</f>
        <v>West Bengal</v>
      </c>
      <c r="I470" s="34" t="str">
        <f>PROPER(TRIM(raw_orders!I470))</f>
        <v>Kolkata</v>
      </c>
      <c r="J470" s="34" t="str">
        <f>PROPER(TRIM(raw_orders!J470))</f>
        <v>Office Supplies</v>
      </c>
      <c r="K470" s="34" t="str">
        <f>PROPER(TRIM(raw_orders!K470))</f>
        <v>Binders</v>
      </c>
      <c r="L470" t="s">
        <v>2296</v>
      </c>
      <c r="M470" s="9" t="str">
        <f>PROPER(TRIM(raw_orders!M470))</f>
        <v>Second Class</v>
      </c>
      <c r="N470" s="11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s="9" t="str">
        <f>PROPER(TRIM(raw_orders!T470))</f>
        <v>Paid</v>
      </c>
      <c r="U470" s="9" t="str">
        <f>PROPER(TRIM(raw_orders!U470))</f>
        <v>Completed</v>
      </c>
      <c r="V470" s="11">
        <f t="shared" si="120"/>
        <v>-2</v>
      </c>
      <c r="W470" s="11">
        <f t="shared" si="123"/>
        <v>0</v>
      </c>
      <c r="X470" s="11">
        <f t="shared" si="124"/>
        <v>6564.99</v>
      </c>
      <c r="Y470" s="11">
        <f t="shared" si="125"/>
        <v>1157.75</v>
      </c>
      <c r="Z470" s="11">
        <f t="shared" si="126"/>
        <v>0.17635213458055535</v>
      </c>
      <c r="AA470" s="11" t="str">
        <f t="shared" si="127"/>
        <v>January</v>
      </c>
      <c r="AB470" s="11">
        <f t="shared" si="128"/>
        <v>2025</v>
      </c>
      <c r="AC470" s="11" t="str">
        <f t="shared" si="129"/>
        <v>Invalid</v>
      </c>
      <c r="AD470" s="33" t="str">
        <f t="shared" si="121"/>
        <v>ORD-2025-104694566645664CUST-4176Aarav SharmaHome OfficeEastWest BengalKolkataOffice SuppliesBindersPro Binders 555Second Class32188.3306564.995407.241157.75PaidCompleted-2</v>
      </c>
      <c r="AE470" s="56" t="str">
        <f t="shared" si="122"/>
        <v>OK</v>
      </c>
      <c r="AF470" s="33" t="str">
        <f t="shared" si="130"/>
        <v/>
      </c>
      <c r="AG470" s="33" t="str">
        <f t="shared" si="131"/>
        <v/>
      </c>
      <c r="AH470" s="55" t="str">
        <f>IF(V470&lt;0,"Invalid Shipping Record","")</f>
        <v>Invalid Shipping Record</v>
      </c>
      <c r="AI470" s="53" t="str">
        <f t="shared" si="133"/>
        <v>Match</v>
      </c>
      <c r="AJ470" s="53" t="str">
        <f t="shared" si="134"/>
        <v>Match</v>
      </c>
      <c r="AK470" s="33" t="str">
        <f>PROPER(TRIM(raw_orders!G470))</f>
        <v>East</v>
      </c>
      <c r="AL470" s="33" t="str">
        <f>PROPER(TRIM(raw_orders!M470))</f>
        <v>Second Class</v>
      </c>
    </row>
    <row r="471" spans="1:38">
      <c r="A471" t="s">
        <v>2297</v>
      </c>
      <c r="B471" s="10">
        <v>45310</v>
      </c>
      <c r="C471" s="10">
        <v>45316</v>
      </c>
      <c r="D471" t="s">
        <v>2299</v>
      </c>
      <c r="E471" s="34" t="str">
        <f>PROPER(TRIM(raw_orders!E471))</f>
        <v>Aditi Sen</v>
      </c>
      <c r="F471" s="34" t="str">
        <f>PROPER(TRIM(raw_orders!F471))</f>
        <v>Corporate</v>
      </c>
      <c r="G471" s="34" t="str">
        <f>PROPER(TRIM(raw_orders!G471))</f>
        <v>West</v>
      </c>
      <c r="H471" s="34" t="str">
        <f>PROPER(TRIM(raw_orders!H471))</f>
        <v>Goa</v>
      </c>
      <c r="I471" s="34" t="str">
        <f>PROPER(TRIM(raw_orders!I471))</f>
        <v>Panaji</v>
      </c>
      <c r="J471" s="34" t="str">
        <f>PROPER(TRIM(raw_orders!J471))</f>
        <v>Technology</v>
      </c>
      <c r="K471" s="34" t="str">
        <f>PROPER(TRIM(raw_orders!K471))</f>
        <v>Copiers</v>
      </c>
      <c r="L471" t="s">
        <v>2300</v>
      </c>
      <c r="M471" s="9" t="str">
        <f>PROPER(TRIM(raw_orders!M471))</f>
        <v>First Class</v>
      </c>
      <c r="N471" s="1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s="9" t="str">
        <f>PROPER(TRIM(raw_orders!T471))</f>
        <v>Paid</v>
      </c>
      <c r="U471" s="9" t="str">
        <f>PROPER(TRIM(raw_orders!U471))</f>
        <v>Completed</v>
      </c>
      <c r="V471" s="11">
        <f t="shared" si="120"/>
        <v>6</v>
      </c>
      <c r="W471" s="11">
        <f t="shared" si="123"/>
        <v>0.1</v>
      </c>
      <c r="X471" s="11">
        <f t="shared" si="124"/>
        <v>2812.4820000000004</v>
      </c>
      <c r="Y471" s="11">
        <f t="shared" si="125"/>
        <v>530.36200000000053</v>
      </c>
      <c r="Z471" s="11">
        <f t="shared" si="126"/>
        <v>0.18857436243147527</v>
      </c>
      <c r="AA471" s="11" t="str">
        <f t="shared" si="127"/>
        <v>January</v>
      </c>
      <c r="AB471" s="11">
        <f t="shared" si="128"/>
        <v>2024</v>
      </c>
      <c r="AC471" s="11" t="str">
        <f t="shared" si="129"/>
        <v>Clean</v>
      </c>
      <c r="AD471" s="33" t="str">
        <f t="shared" si="121"/>
        <v>ORD-2024-104704531045316CUST-3448Aditi SenCorporateWestGoaPanajiTechnologyCopiersPro Copiers 971First Class31041.660.12812.482282.12530.36PaidCompleted6</v>
      </c>
      <c r="AE471" s="56" t="str">
        <f t="shared" si="122"/>
        <v>OK</v>
      </c>
      <c r="AF471" s="33" t="str">
        <f t="shared" si="130"/>
        <v/>
      </c>
      <c r="AG471" s="33" t="str">
        <f t="shared" si="131"/>
        <v/>
      </c>
      <c r="AH471" s="55" t="str">
        <f t="shared" si="132"/>
        <v/>
      </c>
      <c r="AI471" s="53" t="str">
        <f t="shared" si="133"/>
        <v>Match</v>
      </c>
      <c r="AJ471" s="53" t="str">
        <f t="shared" si="134"/>
        <v>Match</v>
      </c>
      <c r="AK471" s="33" t="str">
        <f>PROPER(TRIM(raw_orders!G471))</f>
        <v>West</v>
      </c>
      <c r="AL471" s="33" t="str">
        <f>PROPER(TRIM(raw_orders!M471))</f>
        <v>First Class</v>
      </c>
    </row>
    <row r="472" spans="1:38">
      <c r="A472" t="s">
        <v>2301</v>
      </c>
      <c r="B472" s="10">
        <v>45501</v>
      </c>
      <c r="C472" s="10">
        <v>45504</v>
      </c>
      <c r="D472" t="s">
        <v>2303</v>
      </c>
      <c r="E472" s="34" t="str">
        <f>PROPER(TRIM(raw_orders!E472))</f>
        <v>Aditi Sen</v>
      </c>
      <c r="F472" s="34" t="str">
        <f>PROPER(TRIM(raw_orders!F472))</f>
        <v>Consumer</v>
      </c>
      <c r="G472" s="34" t="str">
        <f>PROPER(TRIM(raw_orders!G472))</f>
        <v>North</v>
      </c>
      <c r="H472" s="34" t="str">
        <f>PROPER(TRIM(raw_orders!H472))</f>
        <v>Rajasthan</v>
      </c>
      <c r="I472" s="34" t="str">
        <f>PROPER(TRIM(raw_orders!I472))</f>
        <v>Jaipur</v>
      </c>
      <c r="J472" s="34" t="str">
        <f>PROPER(TRIM(raw_orders!J472))</f>
        <v>Furniture</v>
      </c>
      <c r="K472" s="34" t="str">
        <f>PROPER(TRIM(raw_orders!K472))</f>
        <v>Tables</v>
      </c>
      <c r="L472" t="s">
        <v>2304</v>
      </c>
      <c r="M472" s="9" t="str">
        <f>PROPER(TRIM(raw_orders!M472))</f>
        <v>Same Day</v>
      </c>
      <c r="N472" s="11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s="9" t="str">
        <f>PROPER(TRIM(raw_orders!T472))</f>
        <v>Paid</v>
      </c>
      <c r="U472" s="9" t="str">
        <f>PROPER(TRIM(raw_orders!U472))</f>
        <v>Completed</v>
      </c>
      <c r="V472" s="11">
        <f t="shared" si="120"/>
        <v>3</v>
      </c>
      <c r="W472" s="11">
        <f t="shared" si="123"/>
        <v>0.2</v>
      </c>
      <c r="X472" s="11">
        <f t="shared" si="124"/>
        <v>7079.6480000000001</v>
      </c>
      <c r="Y472" s="11">
        <f t="shared" si="125"/>
        <v>2613.7380000000003</v>
      </c>
      <c r="Z472" s="11">
        <f t="shared" si="126"/>
        <v>0.36919038912669105</v>
      </c>
      <c r="AA472" s="11" t="str">
        <f t="shared" si="127"/>
        <v>July</v>
      </c>
      <c r="AB472" s="11">
        <f t="shared" si="128"/>
        <v>2024</v>
      </c>
      <c r="AC472" s="11" t="str">
        <f t="shared" si="129"/>
        <v>Clean</v>
      </c>
      <c r="AD472" s="33" t="str">
        <f t="shared" si="121"/>
        <v>ORD-2024-104714550145504CUST-4970Aditi SenConsumerNorthRajasthanJaipurFurnitureTablesPro Tables 833Same Day24424.780.27079.654465.912613.74PaidCompleted3</v>
      </c>
      <c r="AE472" s="56" t="str">
        <f t="shared" si="122"/>
        <v>OK</v>
      </c>
      <c r="AF472" s="33" t="str">
        <f t="shared" si="130"/>
        <v/>
      </c>
      <c r="AG472" s="33" t="str">
        <f t="shared" si="131"/>
        <v/>
      </c>
      <c r="AH472" s="55" t="str">
        <f t="shared" si="132"/>
        <v/>
      </c>
      <c r="AI472" s="53" t="str">
        <f t="shared" si="133"/>
        <v>Match</v>
      </c>
      <c r="AJ472" s="53" t="str">
        <f t="shared" si="134"/>
        <v>Match</v>
      </c>
      <c r="AK472" s="33" t="str">
        <f>PROPER(TRIM(raw_orders!G472))</f>
        <v>North</v>
      </c>
      <c r="AL472" s="33" t="str">
        <f>PROPER(TRIM(raw_orders!M472))</f>
        <v>Same Day</v>
      </c>
    </row>
    <row r="473" spans="1:38" ht="41.4">
      <c r="A473" t="s">
        <v>2305</v>
      </c>
      <c r="B473" s="10">
        <v>45598</v>
      </c>
      <c r="C473" s="10">
        <v>45337</v>
      </c>
      <c r="D473" t="s">
        <v>2308</v>
      </c>
      <c r="E473" s="34" t="str">
        <f>PROPER(TRIM(raw_orders!E473))</f>
        <v>Kabir Singh</v>
      </c>
      <c r="F473" s="34" t="str">
        <f>PROPER(TRIM(raw_orders!F473))</f>
        <v>Consumer</v>
      </c>
      <c r="G473" s="34" t="str">
        <f>PROPER(TRIM(raw_orders!G473))</f>
        <v>South</v>
      </c>
      <c r="H473" s="34" t="str">
        <f>PROPER(TRIM(raw_orders!H473))</f>
        <v>Telangana</v>
      </c>
      <c r="I473" s="34" t="str">
        <f>PROPER(TRIM(raw_orders!I473))</f>
        <v>Hyderabad</v>
      </c>
      <c r="J473" s="34" t="str">
        <f>PROPER(TRIM(raw_orders!J473))</f>
        <v>Office Supplies</v>
      </c>
      <c r="K473" s="34" t="str">
        <f>PROPER(TRIM(raw_orders!K473))</f>
        <v>Binders</v>
      </c>
      <c r="L473" t="s">
        <v>2309</v>
      </c>
      <c r="M473" s="9" t="str">
        <f>PROPER(TRIM(raw_orders!M473))</f>
        <v>Standard Class</v>
      </c>
      <c r="N473" s="11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s="9" t="str">
        <f>PROPER(TRIM(raw_orders!T473))</f>
        <v>Paid</v>
      </c>
      <c r="U473" s="9" t="str">
        <f>PROPER(TRIM(raw_orders!U473))</f>
        <v>Completed</v>
      </c>
      <c r="V473" s="11">
        <f t="shared" si="120"/>
        <v>-261</v>
      </c>
      <c r="W473" s="11">
        <f t="shared" si="123"/>
        <v>0.25</v>
      </c>
      <c r="X473" s="11">
        <f t="shared" si="124"/>
        <v>6793.0650000000005</v>
      </c>
      <c r="Y473" s="11">
        <f t="shared" si="125"/>
        <v>1807.8450000000003</v>
      </c>
      <c r="Z473" s="11">
        <f t="shared" si="126"/>
        <v>0.26613097327936652</v>
      </c>
      <c r="AA473" s="11" t="str">
        <f t="shared" si="127"/>
        <v>November</v>
      </c>
      <c r="AB473" s="11">
        <f t="shared" si="128"/>
        <v>2024</v>
      </c>
      <c r="AC473" s="11" t="str">
        <f t="shared" si="129"/>
        <v>Invalid</v>
      </c>
      <c r="AD473" s="33" t="str">
        <f t="shared" si="121"/>
        <v>ORD-2024-104724559845337CUST-6147Kabir SinghConsumerSouthTelanganaHyderabadOffice SuppliesBindersPrime Binders 497Standard Class33019.140.256793.074985.221807.85PaidCompleted-261</v>
      </c>
      <c r="AE473" s="56" t="str">
        <f t="shared" si="122"/>
        <v>OK</v>
      </c>
      <c r="AF473" s="33" t="str">
        <f t="shared" si="130"/>
        <v/>
      </c>
      <c r="AG473" s="33" t="str">
        <f t="shared" si="131"/>
        <v/>
      </c>
      <c r="AH473" s="55" t="str">
        <f>IF(V473&lt;0,"Invalid Shipping Record","")</f>
        <v>Invalid Shipping Record</v>
      </c>
      <c r="AI473" s="53" t="str">
        <f t="shared" si="133"/>
        <v>Match</v>
      </c>
      <c r="AJ473" s="53" t="str">
        <f t="shared" si="134"/>
        <v>Match</v>
      </c>
      <c r="AK473" s="33" t="str">
        <f>PROPER(TRIM(raw_orders!G473))</f>
        <v>South</v>
      </c>
      <c r="AL473" s="33" t="str">
        <f>PROPER(TRIM(raw_orders!M473))</f>
        <v>Standard Class</v>
      </c>
    </row>
    <row r="474" spans="1:38">
      <c r="A474" t="s">
        <v>2310</v>
      </c>
      <c r="B474" s="10">
        <v>45325</v>
      </c>
      <c r="C474" s="10">
        <v>45358</v>
      </c>
      <c r="D474" t="s">
        <v>2312</v>
      </c>
      <c r="E474" s="34" t="str">
        <f>PROPER(TRIM(raw_orders!E474))</f>
        <v>Rohan Mehta</v>
      </c>
      <c r="F474" s="34" t="str">
        <f>PROPER(TRIM(raw_orders!F474))</f>
        <v>Corporate</v>
      </c>
      <c r="G474" s="34" t="str">
        <f>PROPER(TRIM(raw_orders!G474))</f>
        <v>East</v>
      </c>
      <c r="H474" s="34" t="str">
        <f>PROPER(TRIM(raw_orders!H474))</f>
        <v>Odisha</v>
      </c>
      <c r="I474" s="34" t="str">
        <f>PROPER(TRIM(raw_orders!I474))</f>
        <v>Bhubaneswar</v>
      </c>
      <c r="J474" s="34" t="str">
        <f>PROPER(TRIM(raw_orders!J474))</f>
        <v>Office Supplies</v>
      </c>
      <c r="K474" s="34" t="str">
        <f>PROPER(TRIM(raw_orders!K474))</f>
        <v>Storage</v>
      </c>
      <c r="L474" t="s">
        <v>2313</v>
      </c>
      <c r="M474" s="9" t="str">
        <f>PROPER(TRIM(raw_orders!M474))</f>
        <v>Standard Class</v>
      </c>
      <c r="N474" s="11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s="9" t="str">
        <f>PROPER(TRIM(raw_orders!T474))</f>
        <v>Paid</v>
      </c>
      <c r="U474" s="9" t="str">
        <f>PROPER(TRIM(raw_orders!U474))</f>
        <v>Completed</v>
      </c>
      <c r="V474" s="11">
        <f t="shared" si="120"/>
        <v>33</v>
      </c>
      <c r="W474" s="11">
        <f t="shared" si="123"/>
        <v>0</v>
      </c>
      <c r="X474" s="11">
        <f t="shared" si="124"/>
        <v>1844.2199999999998</v>
      </c>
      <c r="Y474" s="11">
        <f t="shared" si="125"/>
        <v>750.00999999999976</v>
      </c>
      <c r="Z474" s="11">
        <f t="shared" si="126"/>
        <v>0.40668141544934977</v>
      </c>
      <c r="AA474" s="11" t="str">
        <f t="shared" si="127"/>
        <v>February</v>
      </c>
      <c r="AB474" s="11">
        <f t="shared" si="128"/>
        <v>2024</v>
      </c>
      <c r="AC474" s="11" t="str">
        <f t="shared" si="129"/>
        <v>Clean</v>
      </c>
      <c r="AD474" s="33" t="str">
        <f t="shared" si="121"/>
        <v>ORD-2024-104734532545358CUST-7208Rohan MehtaCorporateEastOdishaBhubaneswarOffice SuppliesStoragePro Storage 756Standard Class7263.4601844.221094.21750.01PaidCompleted33</v>
      </c>
      <c r="AE474" s="56" t="str">
        <f t="shared" si="122"/>
        <v>OK</v>
      </c>
      <c r="AF474" s="33" t="str">
        <f t="shared" si="130"/>
        <v/>
      </c>
      <c r="AG474" s="33" t="str">
        <f t="shared" si="131"/>
        <v/>
      </c>
      <c r="AH474" s="55" t="str">
        <f t="shared" si="132"/>
        <v/>
      </c>
      <c r="AI474" s="53" t="str">
        <f t="shared" si="133"/>
        <v>Match</v>
      </c>
      <c r="AJ474" s="53" t="str">
        <f t="shared" si="134"/>
        <v>Match</v>
      </c>
      <c r="AK474" s="33" t="str">
        <f>PROPER(TRIM(raw_orders!G474))</f>
        <v>East</v>
      </c>
      <c r="AL474" s="33" t="str">
        <f>PROPER(TRIM(raw_orders!M474))</f>
        <v>Standard Class</v>
      </c>
    </row>
    <row r="475" spans="1:38">
      <c r="A475" t="s">
        <v>2314</v>
      </c>
      <c r="B475" s="10">
        <v>45609</v>
      </c>
      <c r="C475" s="10">
        <v>45609</v>
      </c>
      <c r="D475" t="s">
        <v>2316</v>
      </c>
      <c r="E475" s="34" t="str">
        <f>PROPER(TRIM(raw_orders!E475))</f>
        <v>Priya Menon</v>
      </c>
      <c r="F475" s="34" t="str">
        <f>PROPER(TRIM(raw_orders!F475))</f>
        <v>Consumer</v>
      </c>
      <c r="G475" s="34" t="str">
        <f>PROPER(TRIM(raw_orders!G475))</f>
        <v>West</v>
      </c>
      <c r="H475" s="34" t="str">
        <f>PROPER(TRIM(raw_orders!H475))</f>
        <v>Goa</v>
      </c>
      <c r="I475" s="34" t="str">
        <f>PROPER(TRIM(raw_orders!I475))</f>
        <v>Panaji</v>
      </c>
      <c r="J475" s="34" t="str">
        <f>PROPER(TRIM(raw_orders!J475))</f>
        <v>Technology</v>
      </c>
      <c r="K475" s="34" t="str">
        <f>PROPER(TRIM(raw_orders!K475))</f>
        <v>Copiers</v>
      </c>
      <c r="L475" t="s">
        <v>2317</v>
      </c>
      <c r="M475" s="9" t="str">
        <f>PROPER(TRIM(raw_orders!M475))</f>
        <v>Standard Class</v>
      </c>
      <c r="N475" s="11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s="9" t="str">
        <f>PROPER(TRIM(raw_orders!T475))</f>
        <v>Paid</v>
      </c>
      <c r="U475" s="9" t="str">
        <f>PROPER(TRIM(raw_orders!U475))</f>
        <v>Completed</v>
      </c>
      <c r="V475" s="11">
        <f t="shared" si="120"/>
        <v>0</v>
      </c>
      <c r="W475" s="11">
        <f t="shared" si="123"/>
        <v>0.2</v>
      </c>
      <c r="X475" s="11">
        <f t="shared" si="124"/>
        <v>918.95999999999992</v>
      </c>
      <c r="Y475" s="11">
        <f t="shared" si="125"/>
        <v>364.78</v>
      </c>
      <c r="Z475" s="11">
        <f t="shared" si="126"/>
        <v>0.39694872464525116</v>
      </c>
      <c r="AA475" s="11" t="str">
        <f t="shared" si="127"/>
        <v>November</v>
      </c>
      <c r="AB475" s="11">
        <f t="shared" si="128"/>
        <v>2024</v>
      </c>
      <c r="AC475" s="11" t="str">
        <f t="shared" si="129"/>
        <v>Clean</v>
      </c>
      <c r="AD475" s="33" t="str">
        <f t="shared" si="121"/>
        <v>ORD-2024-104744560945609CUST-2794Priya MenonConsumerWestGoaPanajiTechnologyCopiersMax Copiers 829Standard Class6191.450.2918.96554.18364.78PaidCompleted0</v>
      </c>
      <c r="AE475" s="56" t="str">
        <f t="shared" si="122"/>
        <v>OK</v>
      </c>
      <c r="AF475" s="33" t="str">
        <f t="shared" si="130"/>
        <v/>
      </c>
      <c r="AG475" s="33" t="str">
        <f t="shared" si="131"/>
        <v/>
      </c>
      <c r="AH475" s="55" t="str">
        <f>IF(V475&lt;0,"Invalid Shipping Record","")</f>
        <v/>
      </c>
      <c r="AI475" s="53" t="str">
        <f t="shared" si="133"/>
        <v>Match</v>
      </c>
      <c r="AJ475" s="53" t="str">
        <f t="shared" si="134"/>
        <v>Match</v>
      </c>
      <c r="AK475" s="33" t="str">
        <f>PROPER(TRIM(raw_orders!G475))</f>
        <v>West</v>
      </c>
      <c r="AL475" s="33" t="str">
        <f>PROPER(TRIM(raw_orders!M475))</f>
        <v>Standard Class</v>
      </c>
    </row>
    <row r="476" spans="1:38">
      <c r="A476" t="s">
        <v>2318</v>
      </c>
      <c r="B476" s="10">
        <v>45357</v>
      </c>
      <c r="C476" s="10">
        <v>45453</v>
      </c>
      <c r="D476" t="s">
        <v>2320</v>
      </c>
      <c r="E476" s="34" t="str">
        <f>PROPER(TRIM(raw_orders!E476))</f>
        <v>Diya Patel</v>
      </c>
      <c r="F476" s="34" t="str">
        <f>PROPER(TRIM(raw_orders!F476))</f>
        <v>Corporate</v>
      </c>
      <c r="G476" s="34" t="str">
        <f>PROPER(TRIM(raw_orders!G476))</f>
        <v>North</v>
      </c>
      <c r="H476" s="34" t="str">
        <f>PROPER(TRIM(raw_orders!H476))</f>
        <v>Punjab</v>
      </c>
      <c r="I476" s="34" t="str">
        <f>PROPER(TRIM(raw_orders!I476))</f>
        <v>Ludhiana</v>
      </c>
      <c r="J476" s="34" t="str">
        <f>PROPER(TRIM(raw_orders!J476))</f>
        <v>Furniture</v>
      </c>
      <c r="K476" s="34" t="str">
        <f>PROPER(TRIM(raw_orders!K476))</f>
        <v>Furnishings</v>
      </c>
      <c r="L476" t="s">
        <v>2321</v>
      </c>
      <c r="M476" s="9" t="str">
        <f>PROPER(TRIM(raw_orders!M476))</f>
        <v>Standard Class</v>
      </c>
      <c r="N476" s="11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s="9" t="str">
        <f>PROPER(TRIM(raw_orders!T476))</f>
        <v>Paid</v>
      </c>
      <c r="U476" s="9" t="str">
        <f>PROPER(TRIM(raw_orders!U476))</f>
        <v>Completed</v>
      </c>
      <c r="V476" s="11">
        <f t="shared" si="120"/>
        <v>96</v>
      </c>
      <c r="W476" s="11">
        <f t="shared" si="123"/>
        <v>0</v>
      </c>
      <c r="X476" s="11">
        <f t="shared" si="124"/>
        <v>4900.71</v>
      </c>
      <c r="Y476" s="11">
        <f t="shared" si="125"/>
        <v>2186.81</v>
      </c>
      <c r="Z476" s="11">
        <f t="shared" si="126"/>
        <v>0.44622309828575857</v>
      </c>
      <c r="AA476" s="11" t="str">
        <f t="shared" si="127"/>
        <v>March</v>
      </c>
      <c r="AB476" s="11">
        <f t="shared" si="128"/>
        <v>2024</v>
      </c>
      <c r="AC476" s="11" t="str">
        <f t="shared" si="129"/>
        <v>Clean</v>
      </c>
      <c r="AD476" s="33" t="str">
        <f t="shared" si="121"/>
        <v>ORD-2024-104754535745453CUST-6249Diya PatelCorporateNorthPunjabLudhianaFurnitureFurnishingsPrime Furnishings 827Standard Class31633.5704900.712713.92186.81PaidCompleted96</v>
      </c>
      <c r="AE476" s="56" t="str">
        <f t="shared" si="122"/>
        <v>OK</v>
      </c>
      <c r="AF476" s="33" t="str">
        <f t="shared" si="130"/>
        <v/>
      </c>
      <c r="AG476" s="33" t="str">
        <f t="shared" si="131"/>
        <v/>
      </c>
      <c r="AH476" s="55" t="str">
        <f t="shared" si="132"/>
        <v/>
      </c>
      <c r="AI476" s="53" t="str">
        <f t="shared" si="133"/>
        <v>Match</v>
      </c>
      <c r="AJ476" s="53" t="str">
        <f t="shared" si="134"/>
        <v>Match</v>
      </c>
      <c r="AK476" s="33" t="str">
        <f>PROPER(TRIM(raw_orders!G476))</f>
        <v>North</v>
      </c>
      <c r="AL476" s="33" t="str">
        <f>PROPER(TRIM(raw_orders!M476))</f>
        <v>Standard Class</v>
      </c>
    </row>
    <row r="477" spans="1:38">
      <c r="A477" t="s">
        <v>2322</v>
      </c>
      <c r="B477" s="10">
        <v>45717</v>
      </c>
      <c r="C477" s="10">
        <v>45724</v>
      </c>
      <c r="D477" t="s">
        <v>2325</v>
      </c>
      <c r="E477" s="34" t="str">
        <f>PROPER(TRIM(raw_orders!E477))</f>
        <v>Vikram Iyer</v>
      </c>
      <c r="F477" s="34" t="str">
        <f>PROPER(TRIM(raw_orders!F477))</f>
        <v>Consumer</v>
      </c>
      <c r="G477" s="34" t="str">
        <f>PROPER(TRIM(raw_orders!G477))</f>
        <v>East</v>
      </c>
      <c r="H477" s="34" t="str">
        <f>PROPER(TRIM(raw_orders!H477))</f>
        <v>West Bengal</v>
      </c>
      <c r="I477" s="34" t="str">
        <f>PROPER(TRIM(raw_orders!I477))</f>
        <v>Kolkata</v>
      </c>
      <c r="J477" s="34" t="str">
        <f>PROPER(TRIM(raw_orders!J477))</f>
        <v>Furniture</v>
      </c>
      <c r="K477" s="34" t="str">
        <f>PROPER(TRIM(raw_orders!K477))</f>
        <v>Chairs</v>
      </c>
      <c r="L477" t="s">
        <v>2326</v>
      </c>
      <c r="M477" s="9" t="str">
        <f>PROPER(TRIM(raw_orders!M477))</f>
        <v>Same Day</v>
      </c>
      <c r="N477" s="11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s="9" t="str">
        <f>PROPER(TRIM(raw_orders!T477))</f>
        <v>Pending</v>
      </c>
      <c r="U477" s="9" t="str">
        <f>PROPER(TRIM(raw_orders!U477))</f>
        <v>Returned</v>
      </c>
      <c r="V477" s="11">
        <f t="shared" si="120"/>
        <v>7</v>
      </c>
      <c r="W477" s="11">
        <f t="shared" si="123"/>
        <v>0.25</v>
      </c>
      <c r="X477" s="11">
        <f t="shared" si="124"/>
        <v>20272.920000000002</v>
      </c>
      <c r="Y477" s="11">
        <f t="shared" si="125"/>
        <v>4399.5400000000027</v>
      </c>
      <c r="Z477" s="11">
        <f t="shared" si="126"/>
        <v>0.21701560505344086</v>
      </c>
      <c r="AA477" s="11" t="str">
        <f t="shared" si="127"/>
        <v>March</v>
      </c>
      <c r="AB477" s="11">
        <f t="shared" si="128"/>
        <v>2025</v>
      </c>
      <c r="AC477" s="11" t="str">
        <f t="shared" si="129"/>
        <v>Clean</v>
      </c>
      <c r="AD477" s="33" t="str">
        <f t="shared" si="121"/>
        <v>ORD-2025-104764571745724CUST-5712Vikram IyerConsumerEastWest BengalKolkataFurnitureChairsEco Chairs 365Same Day83378.820.2520272.9215873.384399.54PendingReturned7</v>
      </c>
      <c r="AE477" s="56" t="str">
        <f t="shared" si="122"/>
        <v>OK</v>
      </c>
      <c r="AF477" s="33" t="str">
        <f t="shared" si="130"/>
        <v/>
      </c>
      <c r="AG477" s="33" t="str">
        <f t="shared" si="131"/>
        <v/>
      </c>
      <c r="AH477" s="55" t="str">
        <f t="shared" si="132"/>
        <v/>
      </c>
      <c r="AI477" s="53" t="str">
        <f t="shared" si="133"/>
        <v>Match</v>
      </c>
      <c r="AJ477" s="53" t="str">
        <f t="shared" si="134"/>
        <v>Match</v>
      </c>
      <c r="AK477" s="33" t="str">
        <f>PROPER(TRIM(raw_orders!G477))</f>
        <v>East</v>
      </c>
      <c r="AL477" s="33" t="str">
        <f>PROPER(TRIM(raw_orders!M477))</f>
        <v>Same Day</v>
      </c>
    </row>
    <row r="478" spans="1:38">
      <c r="A478" t="s">
        <v>2327</v>
      </c>
      <c r="B478" s="10">
        <v>45419</v>
      </c>
      <c r="C478" s="10">
        <v>45426</v>
      </c>
      <c r="D478" t="s">
        <v>2330</v>
      </c>
      <c r="E478" s="34" t="str">
        <f>PROPER(TRIM(raw_orders!E478))</f>
        <v>Sneha Kapoor</v>
      </c>
      <c r="F478" s="34" t="str">
        <f>PROPER(TRIM(raw_orders!F478))</f>
        <v>Small Business</v>
      </c>
      <c r="G478" s="34" t="str">
        <f>PROPER(TRIM(raw_orders!G478))</f>
        <v>North</v>
      </c>
      <c r="H478" s="34" t="str">
        <f>PROPER(TRIM(raw_orders!H478))</f>
        <v>Rajasthan</v>
      </c>
      <c r="I478" s="34" t="str">
        <f>PROPER(TRIM(raw_orders!I478))</f>
        <v>Jaipur</v>
      </c>
      <c r="J478" s="34" t="str">
        <f>PROPER(TRIM(raw_orders!J478))</f>
        <v>Office Supplies</v>
      </c>
      <c r="K478" s="34" t="str">
        <f>PROPER(TRIM(raw_orders!K478))</f>
        <v>Storage</v>
      </c>
      <c r="L478" t="s">
        <v>2331</v>
      </c>
      <c r="M478" s="9" t="str">
        <f>PROPER(TRIM(raw_orders!M478))</f>
        <v>First Class</v>
      </c>
      <c r="N478" s="11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s="9" t="str">
        <f>PROPER(TRIM(raw_orders!T478))</f>
        <v>Paid</v>
      </c>
      <c r="U478" s="9" t="str">
        <f>PROPER(TRIM(raw_orders!U478))</f>
        <v>Completed</v>
      </c>
      <c r="V478" s="11">
        <f t="shared" si="120"/>
        <v>7</v>
      </c>
      <c r="W478" s="11">
        <f t="shared" si="123"/>
        <v>0.1</v>
      </c>
      <c r="X478" s="11">
        <f t="shared" si="124"/>
        <v>1035.6659999999999</v>
      </c>
      <c r="Y478" s="11">
        <f t="shared" si="125"/>
        <v>440.24599999999998</v>
      </c>
      <c r="Z478" s="11">
        <f t="shared" si="126"/>
        <v>0.42508492120046426</v>
      </c>
      <c r="AA478" s="11" t="str">
        <f t="shared" si="127"/>
        <v>May</v>
      </c>
      <c r="AB478" s="11">
        <f t="shared" si="128"/>
        <v>2024</v>
      </c>
      <c r="AC478" s="11" t="str">
        <f t="shared" si="129"/>
        <v>Clean</v>
      </c>
      <c r="AD478" s="33" t="str">
        <f t="shared" si="121"/>
        <v>ORD-2024-104774541945426CUST-3004Sneha KapoorSmall BusinessNorthRajasthanJaipurOffice SuppliesStorageClassic Storage 545First Class3383.580.11035.67595.42440.25PaidCompleted7</v>
      </c>
      <c r="AE478" s="56" t="str">
        <f t="shared" si="122"/>
        <v>OK</v>
      </c>
      <c r="AF478" s="33" t="str">
        <f t="shared" si="130"/>
        <v/>
      </c>
      <c r="AG478" s="33" t="str">
        <f t="shared" si="131"/>
        <v/>
      </c>
      <c r="AH478" s="55" t="str">
        <f t="shared" si="132"/>
        <v/>
      </c>
      <c r="AI478" s="53" t="str">
        <f t="shared" si="133"/>
        <v>Match</v>
      </c>
      <c r="AJ478" s="53" t="str">
        <f t="shared" si="134"/>
        <v>Match</v>
      </c>
      <c r="AK478" s="33" t="str">
        <f>PROPER(TRIM(raw_orders!G478))</f>
        <v>North</v>
      </c>
      <c r="AL478" s="33" t="str">
        <f>PROPER(TRIM(raw_orders!M478))</f>
        <v>First Class</v>
      </c>
    </row>
    <row r="479" spans="1:38">
      <c r="A479" t="s">
        <v>2332</v>
      </c>
      <c r="B479" s="10">
        <v>45892</v>
      </c>
      <c r="C479" s="10">
        <v>45897</v>
      </c>
      <c r="D479" t="s">
        <v>2335</v>
      </c>
      <c r="E479" s="34" t="str">
        <f>PROPER(TRIM(raw_orders!E479))</f>
        <v>Vikram Iyer</v>
      </c>
      <c r="F479" s="34" t="str">
        <f>PROPER(TRIM(raw_orders!F479))</f>
        <v>Corporate</v>
      </c>
      <c r="G479" s="34" t="str">
        <f>PROPER(TRIM(raw_orders!G479))</f>
        <v>West</v>
      </c>
      <c r="H479" s="34" t="str">
        <f>PROPER(TRIM(raw_orders!H479))</f>
        <v>Gujarat</v>
      </c>
      <c r="I479" s="34" t="str">
        <f>PROPER(TRIM(raw_orders!I479))</f>
        <v>Ahmedabad</v>
      </c>
      <c r="J479" s="34" t="str">
        <f>PROPER(TRIM(raw_orders!J479))</f>
        <v>Furniture</v>
      </c>
      <c r="K479" s="34" t="str">
        <f>PROPER(TRIM(raw_orders!K479))</f>
        <v>Chairs</v>
      </c>
      <c r="L479" t="s">
        <v>2336</v>
      </c>
      <c r="M479" s="9" t="str">
        <f>PROPER(TRIM(raw_orders!M479))</f>
        <v>Standard Class</v>
      </c>
      <c r="N479" s="11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s="9" t="str">
        <f>PROPER(TRIM(raw_orders!T479))</f>
        <v>Paid</v>
      </c>
      <c r="U479" s="9" t="str">
        <f>PROPER(TRIM(raw_orders!U479))</f>
        <v>Cancelled</v>
      </c>
      <c r="V479" s="11">
        <f t="shared" si="120"/>
        <v>5</v>
      </c>
      <c r="W479" s="11">
        <f t="shared" si="123"/>
        <v>0.1</v>
      </c>
      <c r="X479" s="11">
        <f t="shared" si="124"/>
        <v>11843.442000000001</v>
      </c>
      <c r="Y479" s="11">
        <f t="shared" si="125"/>
        <v>2486.5620000000017</v>
      </c>
      <c r="Z479" s="11">
        <f t="shared" si="126"/>
        <v>0.20995264721184953</v>
      </c>
      <c r="AA479" s="11" t="str">
        <f t="shared" si="127"/>
        <v>August</v>
      </c>
      <c r="AB479" s="11">
        <f t="shared" si="128"/>
        <v>2025</v>
      </c>
      <c r="AC479" s="11" t="str">
        <f t="shared" si="129"/>
        <v>Clean</v>
      </c>
      <c r="AD479" s="33" t="str">
        <f t="shared" si="121"/>
        <v>ORD-2025-104784589245897CUST-6920Vikram IyerCorporateWestGujaratAhmedabadFurnitureChairsPro Chairs 186Standard Class62193.230.111843.449356.882486.56PaidCancelled5</v>
      </c>
      <c r="AE479" s="56" t="str">
        <f t="shared" si="122"/>
        <v>OK</v>
      </c>
      <c r="AF479" s="33" t="str">
        <f t="shared" si="130"/>
        <v/>
      </c>
      <c r="AG479" s="33" t="str">
        <f t="shared" si="131"/>
        <v/>
      </c>
      <c r="AH479" s="55" t="str">
        <f t="shared" si="132"/>
        <v/>
      </c>
      <c r="AI479" s="53" t="str">
        <f t="shared" si="133"/>
        <v>Match</v>
      </c>
      <c r="AJ479" s="53" t="str">
        <f t="shared" si="134"/>
        <v>Match</v>
      </c>
      <c r="AK479" s="33" t="str">
        <f>PROPER(TRIM(raw_orders!G479))</f>
        <v>West</v>
      </c>
      <c r="AL479" s="33" t="str">
        <f>PROPER(TRIM(raw_orders!M479))</f>
        <v>Standard Class</v>
      </c>
    </row>
    <row r="480" spans="1:38">
      <c r="A480" t="s">
        <v>2337</v>
      </c>
      <c r="B480" s="10">
        <v>45452</v>
      </c>
      <c r="C480" s="10">
        <v>45456</v>
      </c>
      <c r="D480" t="s">
        <v>2340</v>
      </c>
      <c r="E480" s="34" t="str">
        <f>PROPER(TRIM(raw_orders!E480))</f>
        <v>Mira Das</v>
      </c>
      <c r="F480" s="34" t="str">
        <f>PROPER(TRIM(raw_orders!F480))</f>
        <v>Home Office</v>
      </c>
      <c r="G480" s="34" t="s">
        <v>4153</v>
      </c>
      <c r="H480" s="34" t="str">
        <f>PROPER(TRIM(raw_orders!H480))</f>
        <v>Uttar Pradesh</v>
      </c>
      <c r="I480" s="34" t="str">
        <f>PROPER(TRIM(raw_orders!I480))</f>
        <v>Noida</v>
      </c>
      <c r="J480" s="34" t="str">
        <f>PROPER(TRIM(raw_orders!J480))</f>
        <v>Technology</v>
      </c>
      <c r="K480" s="34" t="str">
        <f>PROPER(TRIM(raw_orders!K480))</f>
        <v>Machines</v>
      </c>
      <c r="L480" t="s">
        <v>2341</v>
      </c>
      <c r="M480" s="9" t="str">
        <f>PROPER(TRIM(raw_orders!M480))</f>
        <v>Same Day</v>
      </c>
      <c r="N480" s="11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s="9" t="str">
        <f>PROPER(TRIM(raw_orders!T480))</f>
        <v>Refunded</v>
      </c>
      <c r="U480" s="9" t="str">
        <f>PROPER(TRIM(raw_orders!U480))</f>
        <v>Returned</v>
      </c>
      <c r="V480" s="11">
        <f t="shared" si="120"/>
        <v>4</v>
      </c>
      <c r="W480" s="11">
        <f t="shared" si="123"/>
        <v>0.1</v>
      </c>
      <c r="X480" s="11">
        <f t="shared" si="124"/>
        <v>25702.173000000003</v>
      </c>
      <c r="Y480" s="11">
        <f t="shared" si="125"/>
        <v>11130.693000000003</v>
      </c>
      <c r="Z480" s="11">
        <f t="shared" si="126"/>
        <v>0.43306427826160854</v>
      </c>
      <c r="AA480" s="11" t="str">
        <f t="shared" si="127"/>
        <v>June</v>
      </c>
      <c r="AB480" s="11">
        <f t="shared" si="128"/>
        <v>2024</v>
      </c>
      <c r="AC480" s="11" t="str">
        <f t="shared" si="129"/>
        <v>Warning</v>
      </c>
      <c r="AD480" s="33" t="str">
        <f t="shared" si="121"/>
        <v>ORD-2024-104794545245456CUST-4838Mira DasHome OfficeUnknownUttar PradeshNoidaTechnologyMachinesClassic Machines 561Same Day74079.710.125702.1714571.4811130.69RefundedReturned4</v>
      </c>
      <c r="AE480" s="56" t="str">
        <f t="shared" si="122"/>
        <v>OK</v>
      </c>
      <c r="AF480" s="33" t="str">
        <f t="shared" si="130"/>
        <v/>
      </c>
      <c r="AG480" s="33" t="str">
        <f t="shared" si="131"/>
        <v/>
      </c>
      <c r="AH480" s="55" t="str">
        <f t="shared" si="132"/>
        <v/>
      </c>
      <c r="AI480" s="53" t="str">
        <f t="shared" si="133"/>
        <v>Match</v>
      </c>
      <c r="AJ480" s="53" t="str">
        <f t="shared" si="134"/>
        <v>Match</v>
      </c>
      <c r="AK480" s="33" t="str">
        <f>PROPER(TRIM(raw_orders!G480))</f>
        <v/>
      </c>
      <c r="AL480" s="33" t="str">
        <f>PROPER(TRIM(raw_orders!M480))</f>
        <v>Same Day</v>
      </c>
    </row>
    <row r="481" spans="1:38" ht="41.4">
      <c r="A481" t="s">
        <v>2342</v>
      </c>
      <c r="B481" s="10">
        <v>45345</v>
      </c>
      <c r="C481" s="10">
        <v>45342</v>
      </c>
      <c r="D481" t="s">
        <v>2344</v>
      </c>
      <c r="E481" s="34" t="str">
        <f>PROPER(TRIM(raw_orders!E481))</f>
        <v>Arjun Bose</v>
      </c>
      <c r="F481" s="34" t="str">
        <f>PROPER(TRIM(raw_orders!F481))</f>
        <v>Corporate</v>
      </c>
      <c r="G481" s="34" t="str">
        <f>PROPER(TRIM(raw_orders!G481))</f>
        <v>East</v>
      </c>
      <c r="H481" s="34" t="str">
        <f>PROPER(TRIM(raw_orders!H481))</f>
        <v>Odisha</v>
      </c>
      <c r="I481" s="34" t="str">
        <f>PROPER(TRIM(raw_orders!I481))</f>
        <v>Bhubaneswar</v>
      </c>
      <c r="J481" s="34" t="str">
        <f>PROPER(TRIM(raw_orders!J481))</f>
        <v>Furniture</v>
      </c>
      <c r="K481" s="34" t="str">
        <f>PROPER(TRIM(raw_orders!K481))</f>
        <v>Chairs</v>
      </c>
      <c r="L481" t="s">
        <v>2345</v>
      </c>
      <c r="M481" s="9" t="str">
        <f>PROPER(TRIM(raw_orders!M481))</f>
        <v>Second Class</v>
      </c>
      <c r="N481" s="11">
        <v>1</v>
      </c>
      <c r="O481">
        <v>2202.5500000000002</v>
      </c>
      <c r="Q481">
        <v>1651.91</v>
      </c>
      <c r="R481">
        <v>1034.57</v>
      </c>
      <c r="S481">
        <v>617.34</v>
      </c>
      <c r="T481" s="9" t="str">
        <f>PROPER(TRIM(raw_orders!T481))</f>
        <v>Paid</v>
      </c>
      <c r="U481" s="9" t="str">
        <f>PROPER(TRIM(raw_orders!U481))</f>
        <v>Completed</v>
      </c>
      <c r="V481" s="11">
        <f t="shared" si="120"/>
        <v>-3</v>
      </c>
      <c r="W481" s="11">
        <f t="shared" si="123"/>
        <v>0</v>
      </c>
      <c r="X481" s="11">
        <f t="shared" si="124"/>
        <v>2202.5500000000002</v>
      </c>
      <c r="Y481" s="11">
        <f t="shared" si="125"/>
        <v>1167.9800000000002</v>
      </c>
      <c r="Z481" s="11">
        <f t="shared" si="126"/>
        <v>0.53028535107035035</v>
      </c>
      <c r="AA481" s="11" t="str">
        <f t="shared" si="127"/>
        <v>February</v>
      </c>
      <c r="AB481" s="11">
        <f t="shared" si="128"/>
        <v>2024</v>
      </c>
      <c r="AC481" s="11" t="str">
        <f t="shared" si="129"/>
        <v>Invalid</v>
      </c>
      <c r="AD481" s="33" t="str">
        <f t="shared" si="121"/>
        <v>ORD-2024-104804534545342CUST-7520Arjun BoseCorporateEastOdishaBhubaneswarFurnitureChairsMax Chairs 594Second Class12202.551651.911034.57617.34PaidCompleted-3</v>
      </c>
      <c r="AE481" s="56" t="str">
        <f t="shared" si="122"/>
        <v>OK</v>
      </c>
      <c r="AF481" s="33" t="str">
        <f t="shared" si="130"/>
        <v/>
      </c>
      <c r="AG481" s="33" t="str">
        <f t="shared" si="131"/>
        <v/>
      </c>
      <c r="AH481" s="55" t="str">
        <f>IF(V481&lt;0,"Invalid Shipping Record","")</f>
        <v>Invalid Shipping Record</v>
      </c>
      <c r="AI481" s="53" t="str">
        <f t="shared" si="133"/>
        <v>Mismatch</v>
      </c>
      <c r="AJ481" s="53" t="str">
        <f t="shared" si="134"/>
        <v>Mismatch</v>
      </c>
      <c r="AK481" s="33" t="str">
        <f>PROPER(TRIM(raw_orders!G481))</f>
        <v>East</v>
      </c>
      <c r="AL481" s="33" t="str">
        <f>PROPER(TRIM(raw_orders!M481))</f>
        <v>Second Class</v>
      </c>
    </row>
    <row r="482" spans="1:38">
      <c r="A482" t="s">
        <v>2346</v>
      </c>
      <c r="B482" s="10">
        <v>45662</v>
      </c>
      <c r="C482" s="10">
        <v>45666</v>
      </c>
      <c r="D482" t="s">
        <v>2347</v>
      </c>
      <c r="E482" s="34" t="str">
        <f>PROPER(TRIM(raw_orders!E482))</f>
        <v>Neha Gupta</v>
      </c>
      <c r="F482" s="34" t="str">
        <f>PROPER(TRIM(raw_orders!F482))</f>
        <v>Small Business</v>
      </c>
      <c r="G482" s="34" t="str">
        <f>PROPER(TRIM(raw_orders!G482))</f>
        <v>South</v>
      </c>
      <c r="H482" s="34" t="str">
        <f>PROPER(TRIM(raw_orders!H482))</f>
        <v>Tamil Nadu</v>
      </c>
      <c r="I482" s="34" t="str">
        <f>PROPER(TRIM(raw_orders!I482))</f>
        <v>Chennai</v>
      </c>
      <c r="J482" s="34" t="str">
        <f>PROPER(TRIM(raw_orders!J482))</f>
        <v>Office Supplies</v>
      </c>
      <c r="K482" s="34" t="str">
        <f>PROPER(TRIM(raw_orders!K482))</f>
        <v>Storage</v>
      </c>
      <c r="L482" t="s">
        <v>2348</v>
      </c>
      <c r="M482" s="9" t="s">
        <v>4153</v>
      </c>
      <c r="N482" s="11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s="9" t="str">
        <f>PROPER(TRIM(raw_orders!T482))</f>
        <v>Paid</v>
      </c>
      <c r="U482" s="9" t="str">
        <f>PROPER(TRIM(raw_orders!U482))</f>
        <v>Completed</v>
      </c>
      <c r="V482" s="11">
        <f t="shared" si="120"/>
        <v>4</v>
      </c>
      <c r="W482" s="11">
        <f t="shared" si="123"/>
        <v>0</v>
      </c>
      <c r="X482" s="11">
        <f t="shared" si="124"/>
        <v>4525.8</v>
      </c>
      <c r="Y482" s="11">
        <f t="shared" si="125"/>
        <v>1811.29</v>
      </c>
      <c r="Z482" s="11">
        <f t="shared" si="126"/>
        <v>0.40021432674886204</v>
      </c>
      <c r="AA482" s="11" t="str">
        <f t="shared" si="127"/>
        <v>January</v>
      </c>
      <c r="AB482" s="11">
        <f t="shared" si="128"/>
        <v>2025</v>
      </c>
      <c r="AC482" s="11" t="str">
        <f t="shared" si="129"/>
        <v>Warning</v>
      </c>
      <c r="AD482" s="33" t="str">
        <f t="shared" si="121"/>
        <v>ORD-2025-104814566245666CUST-9947Neha GuptaSmall BusinessSouthTamil NaduChennaiOffice SuppliesStorageEco Storage 923Unknown5905.1604525.82714.511811.29PaidCompleted4</v>
      </c>
      <c r="AE482" s="56" t="str">
        <f t="shared" si="122"/>
        <v>OK</v>
      </c>
      <c r="AF482" s="33" t="str">
        <f t="shared" si="130"/>
        <v/>
      </c>
      <c r="AG482" s="33" t="str">
        <f t="shared" si="131"/>
        <v/>
      </c>
      <c r="AH482" s="55" t="str">
        <f t="shared" si="132"/>
        <v/>
      </c>
      <c r="AI482" s="53" t="str">
        <f t="shared" si="133"/>
        <v>Match</v>
      </c>
      <c r="AJ482" s="53" t="str">
        <f t="shared" si="134"/>
        <v>Match</v>
      </c>
      <c r="AK482" s="33" t="str">
        <f>PROPER(TRIM(raw_orders!G482))</f>
        <v>South</v>
      </c>
      <c r="AL482" s="33" t="str">
        <f>PROPER(TRIM(raw_orders!M482))</f>
        <v/>
      </c>
    </row>
    <row r="483" spans="1:38">
      <c r="A483" t="s">
        <v>2349</v>
      </c>
      <c r="B483" s="10">
        <v>45813</v>
      </c>
      <c r="C483" s="10">
        <v>45821</v>
      </c>
      <c r="D483" t="s">
        <v>2352</v>
      </c>
      <c r="E483" s="34" t="str">
        <f>PROPER(TRIM(raw_orders!E483))</f>
        <v>Isha Nair</v>
      </c>
      <c r="F483" s="34" t="str">
        <f>PROPER(TRIM(raw_orders!F483))</f>
        <v>Consumer</v>
      </c>
      <c r="G483" s="34" t="str">
        <f>PROPER(TRIM(raw_orders!G483))</f>
        <v>North</v>
      </c>
      <c r="H483" s="34" t="str">
        <f>PROPER(TRIM(raw_orders!H483))</f>
        <v>Uttar Pradesh</v>
      </c>
      <c r="I483" s="34" t="str">
        <f>PROPER(TRIM(raw_orders!I483))</f>
        <v>Noida</v>
      </c>
      <c r="J483" s="34" t="str">
        <f>PROPER(TRIM(raw_orders!J483))</f>
        <v>Technology</v>
      </c>
      <c r="K483" s="34" t="str">
        <f>PROPER(TRIM(raw_orders!K483))</f>
        <v>Machines</v>
      </c>
      <c r="L483" t="s">
        <v>2353</v>
      </c>
      <c r="M483" s="9" t="str">
        <f>PROPER(TRIM(raw_orders!M483))</f>
        <v>Same Day</v>
      </c>
      <c r="N483" s="11">
        <v>4</v>
      </c>
      <c r="O483">
        <v>2793.88</v>
      </c>
      <c r="P483">
        <v>0.85</v>
      </c>
      <c r="Q483">
        <v>10616.74</v>
      </c>
      <c r="R483">
        <v>6353.59</v>
      </c>
      <c r="S483">
        <v>4263.1499999999996</v>
      </c>
      <c r="T483" s="9" t="str">
        <f>PROPER(TRIM(raw_orders!T483))</f>
        <v>Paid</v>
      </c>
      <c r="U483" s="9" t="str">
        <f>PROPER(TRIM(raw_orders!U483))</f>
        <v>Completed</v>
      </c>
      <c r="V483" s="11">
        <f t="shared" si="120"/>
        <v>8</v>
      </c>
      <c r="W483" s="11">
        <f t="shared" si="123"/>
        <v>0.85</v>
      </c>
      <c r="X483" s="11">
        <f t="shared" si="124"/>
        <v>1676.3280000000002</v>
      </c>
      <c r="Y483" s="11">
        <f t="shared" si="125"/>
        <v>-4677.2619999999997</v>
      </c>
      <c r="Z483" s="11">
        <f t="shared" si="126"/>
        <v>-2.7901830667983827</v>
      </c>
      <c r="AA483" s="11" t="str">
        <f t="shared" si="127"/>
        <v>June</v>
      </c>
      <c r="AB483" s="11">
        <f t="shared" si="128"/>
        <v>2025</v>
      </c>
      <c r="AC483" s="11" t="str">
        <f t="shared" si="129"/>
        <v>Clean</v>
      </c>
      <c r="AD483" s="33" t="str">
        <f t="shared" si="121"/>
        <v>ORD-2025-104824581345821CUST-4403Isha NairConsumerNorthUttar PradeshNoidaTechnologyMachinesClassic Machines 287Same Day42793.880.8510616.746353.594263.15PaidCompleted8</v>
      </c>
      <c r="AE483" s="56" t="str">
        <f t="shared" si="122"/>
        <v>OK</v>
      </c>
      <c r="AF483" s="33" t="str">
        <f t="shared" si="130"/>
        <v/>
      </c>
      <c r="AG483" s="33" t="str">
        <f t="shared" si="131"/>
        <v/>
      </c>
      <c r="AH483" s="55" t="str">
        <f t="shared" si="132"/>
        <v/>
      </c>
      <c r="AI483" s="53" t="str">
        <f t="shared" si="133"/>
        <v>Mismatch</v>
      </c>
      <c r="AJ483" s="53" t="str">
        <f t="shared" si="134"/>
        <v>Mismatch</v>
      </c>
      <c r="AK483" s="33" t="str">
        <f>PROPER(TRIM(raw_orders!G483))</f>
        <v>North</v>
      </c>
      <c r="AL483" s="33" t="str">
        <f>PROPER(TRIM(raw_orders!M483))</f>
        <v>Same Day</v>
      </c>
    </row>
    <row r="484" spans="1:38">
      <c r="A484" t="s">
        <v>2354</v>
      </c>
      <c r="B484" s="10">
        <v>45495</v>
      </c>
      <c r="C484" s="10">
        <v>45495</v>
      </c>
      <c r="D484" t="s">
        <v>2355</v>
      </c>
      <c r="E484" s="34" t="str">
        <f>PROPER(TRIM(raw_orders!E484))</f>
        <v>Priya Menon</v>
      </c>
      <c r="F484" s="34" t="str">
        <f>PROPER(TRIM(raw_orders!F484))</f>
        <v>Consumer</v>
      </c>
      <c r="G484" s="34" t="str">
        <f>PROPER(TRIM(raw_orders!G484))</f>
        <v>South</v>
      </c>
      <c r="H484" s="34" t="str">
        <f>PROPER(TRIM(raw_orders!H484))</f>
        <v>Karnataka</v>
      </c>
      <c r="I484" s="34" t="str">
        <f>PROPER(TRIM(raw_orders!I484))</f>
        <v>Bengaluru</v>
      </c>
      <c r="J484" s="34" t="str">
        <f>PROPER(TRIM(raw_orders!J484))</f>
        <v>Technology</v>
      </c>
      <c r="K484" s="34" t="str">
        <f>PROPER(TRIM(raw_orders!K484))</f>
        <v>Accessories</v>
      </c>
      <c r="L484" t="s">
        <v>2356</v>
      </c>
      <c r="M484" s="9" t="str">
        <f>PROPER(TRIM(raw_orders!M484))</f>
        <v>Second Class</v>
      </c>
      <c r="N484" s="11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s="9" t="str">
        <f>PROPER(TRIM(raw_orders!T484))</f>
        <v>Paid</v>
      </c>
      <c r="U484" s="9" t="str">
        <f>PROPER(TRIM(raw_orders!U484))</f>
        <v>Completed</v>
      </c>
      <c r="V484" s="11">
        <f t="shared" si="120"/>
        <v>0</v>
      </c>
      <c r="W484" s="11">
        <f t="shared" si="123"/>
        <v>0.25</v>
      </c>
      <c r="X484" s="11">
        <f t="shared" si="124"/>
        <v>2893.9949999999999</v>
      </c>
      <c r="Y484" s="11">
        <f t="shared" si="125"/>
        <v>1037.9649999999999</v>
      </c>
      <c r="Z484" s="11">
        <f t="shared" si="126"/>
        <v>0.35866164247001114</v>
      </c>
      <c r="AA484" s="11" t="str">
        <f t="shared" si="127"/>
        <v>July</v>
      </c>
      <c r="AB484" s="11">
        <f t="shared" si="128"/>
        <v>2024</v>
      </c>
      <c r="AC484" s="11" t="str">
        <f t="shared" si="129"/>
        <v>Clean</v>
      </c>
      <c r="AD484" s="33" t="str">
        <f t="shared" si="121"/>
        <v>ORD-2024-104834549545495CUST-3583Priya MenonConsumerSouthKarnatakaBengaluruTechnologyAccessoriesBasic Accessories 518Second Class31286.220.252893.991856.031037.96PaidCompleted0</v>
      </c>
      <c r="AE484" s="56" t="str">
        <f t="shared" si="122"/>
        <v>OK</v>
      </c>
      <c r="AF484" s="33" t="str">
        <f t="shared" si="130"/>
        <v/>
      </c>
      <c r="AG484" s="33" t="str">
        <f t="shared" si="131"/>
        <v/>
      </c>
      <c r="AH484" s="55" t="str">
        <f t="shared" ref="AH484:AH485" si="137">IF(V484&lt;0,"Invalid Shipping Record","")</f>
        <v/>
      </c>
      <c r="AI484" s="53" t="str">
        <f t="shared" si="133"/>
        <v>Mismatch</v>
      </c>
      <c r="AJ484" s="53" t="str">
        <f t="shared" si="134"/>
        <v>Mismatch</v>
      </c>
      <c r="AK484" s="33" t="str">
        <f>PROPER(TRIM(raw_orders!G484))</f>
        <v>South</v>
      </c>
      <c r="AL484" s="33" t="str">
        <f>PROPER(TRIM(raw_orders!M484))</f>
        <v>Second Class</v>
      </c>
    </row>
    <row r="485" spans="1:38">
      <c r="A485" t="s">
        <v>2357</v>
      </c>
      <c r="B485" s="10">
        <v>45651</v>
      </c>
      <c r="C485" s="10">
        <v>45651</v>
      </c>
      <c r="D485" t="s">
        <v>2359</v>
      </c>
      <c r="E485" s="34" t="str">
        <f>PROPER(TRIM(raw_orders!E485))</f>
        <v>Mira Das</v>
      </c>
      <c r="F485" s="34" t="str">
        <f>PROPER(TRIM(raw_orders!F485))</f>
        <v>Corporate</v>
      </c>
      <c r="G485" s="34" t="str">
        <f>PROPER(TRIM(raw_orders!G485))</f>
        <v>East</v>
      </c>
      <c r="H485" s="34" t="str">
        <f>PROPER(TRIM(raw_orders!H485))</f>
        <v>Bihar</v>
      </c>
      <c r="I485" s="34" t="str">
        <f>PROPER(TRIM(raw_orders!I485))</f>
        <v>Patna</v>
      </c>
      <c r="J485" s="34" t="str">
        <f>PROPER(TRIM(raw_orders!J485))</f>
        <v>Technology</v>
      </c>
      <c r="K485" s="34" t="str">
        <f>PROPER(TRIM(raw_orders!K485))</f>
        <v>Copiers</v>
      </c>
      <c r="L485" t="s">
        <v>2360</v>
      </c>
      <c r="M485" s="9" t="str">
        <f>PROPER(TRIM(raw_orders!M485))</f>
        <v>Standard Class</v>
      </c>
      <c r="N485" s="11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s="9" t="str">
        <f>PROPER(TRIM(raw_orders!T485))</f>
        <v>Paid</v>
      </c>
      <c r="U485" s="9" t="str">
        <f>PROPER(TRIM(raw_orders!U485))</f>
        <v>Completed</v>
      </c>
      <c r="V485" s="11">
        <f t="shared" si="120"/>
        <v>0</v>
      </c>
      <c r="W485" s="11">
        <f t="shared" si="123"/>
        <v>0.15</v>
      </c>
      <c r="X485" s="11">
        <f t="shared" si="124"/>
        <v>705.2109999999999</v>
      </c>
      <c r="Y485" s="11">
        <f t="shared" si="125"/>
        <v>266.89099999999991</v>
      </c>
      <c r="Z485" s="11">
        <f t="shared" si="126"/>
        <v>0.37845552607659261</v>
      </c>
      <c r="AA485" s="11" t="str">
        <f t="shared" si="127"/>
        <v>December</v>
      </c>
      <c r="AB485" s="11">
        <f t="shared" si="128"/>
        <v>2024</v>
      </c>
      <c r="AC485" s="11" t="str">
        <f t="shared" si="129"/>
        <v>Clean</v>
      </c>
      <c r="AD485" s="33" t="str">
        <f t="shared" si="121"/>
        <v>ORD-2024-104844565145651CUST-9432Mira DasCorporateEastBiharPatnaTechnologyCopiersPro Copiers 984Standard Class1829.660.15705.21438.32266.89PaidCompleted0</v>
      </c>
      <c r="AE485" s="56" t="str">
        <f t="shared" si="122"/>
        <v>OK</v>
      </c>
      <c r="AF485" s="33" t="str">
        <f t="shared" si="130"/>
        <v/>
      </c>
      <c r="AG485" s="33" t="str">
        <f t="shared" si="131"/>
        <v/>
      </c>
      <c r="AH485" s="55" t="str">
        <f t="shared" si="137"/>
        <v/>
      </c>
      <c r="AI485" s="53" t="str">
        <f t="shared" si="133"/>
        <v>Match</v>
      </c>
      <c r="AJ485" s="53" t="str">
        <f t="shared" si="134"/>
        <v>Match</v>
      </c>
      <c r="AK485" s="33" t="str">
        <f>PROPER(TRIM(raw_orders!G485))</f>
        <v>East</v>
      </c>
      <c r="AL485" s="33" t="str">
        <f>PROPER(TRIM(raw_orders!M485))</f>
        <v>Standard Class</v>
      </c>
    </row>
    <row r="486" spans="1:38">
      <c r="A486" t="s">
        <v>2361</v>
      </c>
      <c r="B486" s="10">
        <v>45654</v>
      </c>
      <c r="C486" s="10">
        <v>45657</v>
      </c>
      <c r="D486" t="s">
        <v>2364</v>
      </c>
      <c r="E486" s="34" t="str">
        <f>PROPER(TRIM(raw_orders!E486))</f>
        <v>Mira Das</v>
      </c>
      <c r="F486" s="34" t="str">
        <f>PROPER(TRIM(raw_orders!F486))</f>
        <v>Small Business</v>
      </c>
      <c r="G486" s="34" t="str">
        <f>PROPER(TRIM(raw_orders!G486))</f>
        <v>South</v>
      </c>
      <c r="H486" s="34" t="str">
        <f>PROPER(TRIM(raw_orders!H486))</f>
        <v>Andhra Pradesh</v>
      </c>
      <c r="I486" s="34" t="str">
        <f>PROPER(TRIM(raw_orders!I486))</f>
        <v>Vijayawada</v>
      </c>
      <c r="J486" s="34" t="str">
        <f>PROPER(TRIM(raw_orders!J486))</f>
        <v>Furniture</v>
      </c>
      <c r="K486" s="34" t="str">
        <f>PROPER(TRIM(raw_orders!K486))</f>
        <v>Furnishings</v>
      </c>
      <c r="L486" t="s">
        <v>2365</v>
      </c>
      <c r="M486" s="9" t="str">
        <f>PROPER(TRIM(raw_orders!M486))</f>
        <v>First Class</v>
      </c>
      <c r="N486" s="11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s="9" t="str">
        <f>PROPER(TRIM(raw_orders!T486))</f>
        <v>Paid</v>
      </c>
      <c r="U486" s="9" t="str">
        <f>PROPER(TRIM(raw_orders!U486))</f>
        <v>Completed</v>
      </c>
      <c r="V486" s="11">
        <f t="shared" si="120"/>
        <v>3</v>
      </c>
      <c r="W486" s="11">
        <f t="shared" si="123"/>
        <v>0.25</v>
      </c>
      <c r="X486" s="11">
        <f t="shared" si="124"/>
        <v>16385.489999999998</v>
      </c>
      <c r="Y486" s="11">
        <f t="shared" si="125"/>
        <v>2706.2499999999982</v>
      </c>
      <c r="Z486" s="11">
        <f t="shared" si="126"/>
        <v>0.16516137143289572</v>
      </c>
      <c r="AA486" s="11" t="str">
        <f t="shared" si="127"/>
        <v>December</v>
      </c>
      <c r="AB486" s="11">
        <f t="shared" si="128"/>
        <v>2024</v>
      </c>
      <c r="AC486" s="11" t="str">
        <f t="shared" si="129"/>
        <v>Clean</v>
      </c>
      <c r="AD486" s="33" t="str">
        <f t="shared" si="121"/>
        <v>ORD-2024-104854565445657CUST-1801Mira DasSmall BusinessSouthAndhra PradeshVijayawadaFurnitureFurnishingsMax Furnishings 297First Class63641.220.2516385.4913679.242706.25PaidCompleted3</v>
      </c>
      <c r="AE486" s="56" t="str">
        <f t="shared" si="122"/>
        <v>OK</v>
      </c>
      <c r="AF486" s="33" t="str">
        <f t="shared" si="130"/>
        <v/>
      </c>
      <c r="AG486" s="33" t="str">
        <f t="shared" si="131"/>
        <v/>
      </c>
      <c r="AH486" s="55" t="str">
        <f t="shared" si="132"/>
        <v/>
      </c>
      <c r="AI486" s="53" t="str">
        <f t="shared" si="133"/>
        <v>Match</v>
      </c>
      <c r="AJ486" s="53" t="str">
        <f t="shared" si="134"/>
        <v>Match</v>
      </c>
      <c r="AK486" s="33" t="str">
        <f>PROPER(TRIM(raw_orders!G486))</f>
        <v>South</v>
      </c>
      <c r="AL486" s="33" t="str">
        <f>PROPER(TRIM(raw_orders!M486))</f>
        <v>First Class</v>
      </c>
    </row>
    <row r="487" spans="1:38">
      <c r="A487" t="s">
        <v>2366</v>
      </c>
      <c r="B487" s="10">
        <v>45679</v>
      </c>
      <c r="C487" s="10">
        <v>45680</v>
      </c>
      <c r="D487" t="s">
        <v>2367</v>
      </c>
      <c r="E487" s="34" t="str">
        <f>PROPER(TRIM(raw_orders!E487))</f>
        <v>Rahul Verma</v>
      </c>
      <c r="F487" s="34" t="str">
        <f>PROPER(TRIM(raw_orders!F487))</f>
        <v>Corporate</v>
      </c>
      <c r="G487" s="34" t="str">
        <f>PROPER(TRIM(raw_orders!G487))</f>
        <v>West</v>
      </c>
      <c r="H487" s="34" t="str">
        <f>PROPER(TRIM(raw_orders!H487))</f>
        <v>Goa</v>
      </c>
      <c r="I487" s="34" t="str">
        <f>PROPER(TRIM(raw_orders!I487))</f>
        <v>Panaji</v>
      </c>
      <c r="J487" s="34" t="str">
        <f>PROPER(TRIM(raw_orders!J487))</f>
        <v>Furniture</v>
      </c>
      <c r="K487" s="34" t="str">
        <f>PROPER(TRIM(raw_orders!K487))</f>
        <v>Bookcases</v>
      </c>
      <c r="L487" t="s">
        <v>2368</v>
      </c>
      <c r="M487" s="9" t="str">
        <f>PROPER(TRIM(raw_orders!M487))</f>
        <v>Standard Class</v>
      </c>
      <c r="N487" s="11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s="9" t="str">
        <f>PROPER(TRIM(raw_orders!T487))</f>
        <v>Paid</v>
      </c>
      <c r="U487" s="9" t="str">
        <f>PROPER(TRIM(raw_orders!U487))</f>
        <v>Completed</v>
      </c>
      <c r="V487" s="11">
        <f t="shared" si="120"/>
        <v>1</v>
      </c>
      <c r="W487" s="11">
        <f t="shared" si="123"/>
        <v>0.25</v>
      </c>
      <c r="X487" s="11">
        <f t="shared" si="124"/>
        <v>7665.57</v>
      </c>
      <c r="Y487" s="11">
        <f t="shared" si="125"/>
        <v>2069.9699999999993</v>
      </c>
      <c r="Z487" s="11">
        <f t="shared" si="126"/>
        <v>0.27003471366121495</v>
      </c>
      <c r="AA487" s="11" t="str">
        <f t="shared" si="127"/>
        <v>January</v>
      </c>
      <c r="AB487" s="11">
        <f t="shared" si="128"/>
        <v>2025</v>
      </c>
      <c r="AC487" s="11" t="str">
        <f t="shared" si="129"/>
        <v>Clean</v>
      </c>
      <c r="AD487" s="33" t="str">
        <f t="shared" si="121"/>
        <v>ORD-2025-104864567945680CUST-1594Rahul VermaCorporateWestGoaPanajiFurnitureBookcasesElite Bookcases 802Standard Class42555.190.257665.575595.62069.97PaidCompleted1</v>
      </c>
      <c r="AE487" s="56" t="str">
        <f t="shared" si="122"/>
        <v>OK</v>
      </c>
      <c r="AF487" s="33" t="str">
        <f t="shared" si="130"/>
        <v/>
      </c>
      <c r="AG487" s="33" t="str">
        <f t="shared" si="131"/>
        <v/>
      </c>
      <c r="AH487" s="55" t="str">
        <f t="shared" si="132"/>
        <v/>
      </c>
      <c r="AI487" s="53" t="str">
        <f t="shared" si="133"/>
        <v>Match</v>
      </c>
      <c r="AJ487" s="53" t="str">
        <f t="shared" si="134"/>
        <v>Match</v>
      </c>
      <c r="AK487" s="33" t="str">
        <f>PROPER(TRIM(raw_orders!G487))</f>
        <v>West</v>
      </c>
      <c r="AL487" s="33" t="str">
        <f>PROPER(TRIM(raw_orders!M487))</f>
        <v>Standard Class</v>
      </c>
    </row>
    <row r="488" spans="1:38">
      <c r="A488" t="s">
        <v>2369</v>
      </c>
      <c r="B488" s="10">
        <v>45830</v>
      </c>
      <c r="C488" s="10">
        <v>45834</v>
      </c>
      <c r="D488" t="s">
        <v>2372</v>
      </c>
      <c r="E488" s="34" t="str">
        <f>PROPER(TRIM(raw_orders!E488))</f>
        <v>Rahul Verma</v>
      </c>
      <c r="F488" s="34" t="str">
        <f>PROPER(TRIM(raw_orders!F488))</f>
        <v>Corporate</v>
      </c>
      <c r="G488" s="34" t="str">
        <f>PROPER(TRIM(raw_orders!G488))</f>
        <v>West</v>
      </c>
      <c r="H488" s="34" t="str">
        <f>PROPER(TRIM(raw_orders!H488))</f>
        <v>Goa</v>
      </c>
      <c r="I488" s="34" t="str">
        <f>PROPER(TRIM(raw_orders!I488))</f>
        <v>Panaji</v>
      </c>
      <c r="J488" s="34" t="str">
        <f>PROPER(TRIM(raw_orders!J488))</f>
        <v>Furniture</v>
      </c>
      <c r="K488" s="34" t="str">
        <f>PROPER(TRIM(raw_orders!K488))</f>
        <v>Tables</v>
      </c>
      <c r="L488" t="s">
        <v>2373</v>
      </c>
      <c r="M488" s="9" t="str">
        <f>PROPER(TRIM(raw_orders!M488))</f>
        <v>Standard Class</v>
      </c>
      <c r="N488" s="11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s="9" t="str">
        <f>PROPER(TRIM(raw_orders!T488))</f>
        <v>Paid</v>
      </c>
      <c r="U488" s="9" t="str">
        <f>PROPER(TRIM(raw_orders!U488))</f>
        <v>Completed</v>
      </c>
      <c r="V488" s="11">
        <f t="shared" si="120"/>
        <v>4</v>
      </c>
      <c r="W488" s="11">
        <f t="shared" si="123"/>
        <v>0.2</v>
      </c>
      <c r="X488" s="11">
        <f t="shared" si="124"/>
        <v>4670.8320000000003</v>
      </c>
      <c r="Y488" s="11">
        <f t="shared" si="125"/>
        <v>1504.3420000000006</v>
      </c>
      <c r="Z488" s="11">
        <f t="shared" si="126"/>
        <v>0.3220715281560117</v>
      </c>
      <c r="AA488" s="11" t="str">
        <f t="shared" si="127"/>
        <v>June</v>
      </c>
      <c r="AB488" s="11">
        <f t="shared" si="128"/>
        <v>2025</v>
      </c>
      <c r="AC488" s="11" t="str">
        <f t="shared" si="129"/>
        <v>Clean</v>
      </c>
      <c r="AD488" s="33" t="str">
        <f t="shared" si="121"/>
        <v>ORD-2025-104874583045834CUST-8132Rahul VermaCorporateWestGoaPanajiFurnitureTablesPro Tables 257Standard Class31946.180.24670.833166.491504.34PaidCompleted4</v>
      </c>
      <c r="AE488" s="56" t="str">
        <f t="shared" si="122"/>
        <v>OK</v>
      </c>
      <c r="AF488" s="33" t="str">
        <f t="shared" si="130"/>
        <v/>
      </c>
      <c r="AG488" s="33" t="str">
        <f t="shared" si="131"/>
        <v/>
      </c>
      <c r="AH488" s="55" t="str">
        <f t="shared" si="132"/>
        <v/>
      </c>
      <c r="AI488" s="53" t="str">
        <f t="shared" si="133"/>
        <v>Match</v>
      </c>
      <c r="AJ488" s="53" t="str">
        <f t="shared" si="134"/>
        <v>Match</v>
      </c>
      <c r="AK488" s="33" t="str">
        <f>PROPER(TRIM(raw_orders!G488))</f>
        <v>West</v>
      </c>
      <c r="AL488" s="33" t="str">
        <f>PROPER(TRIM(raw_orders!M488))</f>
        <v>Standard Class</v>
      </c>
    </row>
    <row r="489" spans="1:38">
      <c r="A489" t="s">
        <v>2374</v>
      </c>
      <c r="B489" s="10">
        <v>45818</v>
      </c>
      <c r="C489" s="10">
        <v>45825</v>
      </c>
      <c r="D489" t="s">
        <v>2376</v>
      </c>
      <c r="E489" s="34" t="str">
        <f>PROPER(TRIM(raw_orders!E489))</f>
        <v>Rahul Verma</v>
      </c>
      <c r="F489" s="34" t="str">
        <f>PROPER(TRIM(raw_orders!F489))</f>
        <v>Corporate</v>
      </c>
      <c r="G489" s="34" t="str">
        <f>PROPER(TRIM(raw_orders!G489))</f>
        <v>South</v>
      </c>
      <c r="H489" s="34" t="str">
        <f>PROPER(TRIM(raw_orders!H489))</f>
        <v>Telangana</v>
      </c>
      <c r="I489" s="34" t="str">
        <f>PROPER(TRIM(raw_orders!I489))</f>
        <v>Hyderabad</v>
      </c>
      <c r="J489" s="34" t="str">
        <f>PROPER(TRIM(raw_orders!J489))</f>
        <v>Furniture</v>
      </c>
      <c r="K489" s="34" t="str">
        <f>PROPER(TRIM(raw_orders!K489))</f>
        <v>Furnishings</v>
      </c>
      <c r="L489" t="s">
        <v>2377</v>
      </c>
      <c r="M489" s="9" t="str">
        <f>PROPER(TRIM(raw_orders!M489))</f>
        <v>Standard Class</v>
      </c>
      <c r="N489" s="11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s="9" t="str">
        <f>PROPER(TRIM(raw_orders!T489))</f>
        <v>Refunded</v>
      </c>
      <c r="U489" s="9" t="str">
        <f>PROPER(TRIM(raw_orders!U489))</f>
        <v>Returned</v>
      </c>
      <c r="V489" s="11">
        <f t="shared" si="120"/>
        <v>7</v>
      </c>
      <c r="W489" s="11">
        <f t="shared" si="123"/>
        <v>0</v>
      </c>
      <c r="X489" s="11">
        <f t="shared" si="124"/>
        <v>6155.5</v>
      </c>
      <c r="Y489" s="11">
        <f t="shared" si="125"/>
        <v>1873.4099999999999</v>
      </c>
      <c r="Z489" s="11">
        <f t="shared" si="126"/>
        <v>0.3043473316546178</v>
      </c>
      <c r="AA489" s="11" t="str">
        <f t="shared" si="127"/>
        <v>June</v>
      </c>
      <c r="AB489" s="11">
        <f t="shared" si="128"/>
        <v>2025</v>
      </c>
      <c r="AC489" s="11" t="str">
        <f t="shared" si="129"/>
        <v>Clean</v>
      </c>
      <c r="AD489" s="33" t="str">
        <f t="shared" si="121"/>
        <v>ORD-2025-104884581845825CUST-7685Rahul VermaCorporateSouthTelanganaHyderabadFurnitureFurnishingsPrime Furnishings 299Standard Class51231.106155.54282.091873.41RefundedReturned7</v>
      </c>
      <c r="AE489" s="56" t="str">
        <f t="shared" si="122"/>
        <v>OK</v>
      </c>
      <c r="AF489" s="33" t="str">
        <f t="shared" si="130"/>
        <v/>
      </c>
      <c r="AG489" s="33" t="str">
        <f t="shared" si="131"/>
        <v/>
      </c>
      <c r="AH489" s="55" t="str">
        <f t="shared" si="132"/>
        <v/>
      </c>
      <c r="AI489" s="53" t="str">
        <f t="shared" si="133"/>
        <v>Match</v>
      </c>
      <c r="AJ489" s="53" t="str">
        <f t="shared" si="134"/>
        <v>Match</v>
      </c>
      <c r="AK489" s="33" t="str">
        <f>PROPER(TRIM(raw_orders!G489))</f>
        <v>South</v>
      </c>
      <c r="AL489" s="33" t="str">
        <f>PROPER(TRIM(raw_orders!M489))</f>
        <v>Standard Class</v>
      </c>
    </row>
    <row r="490" spans="1:38">
      <c r="A490" t="s">
        <v>2378</v>
      </c>
      <c r="B490" s="10">
        <v>45579</v>
      </c>
      <c r="C490" s="10">
        <v>45585</v>
      </c>
      <c r="D490" t="s">
        <v>2381</v>
      </c>
      <c r="E490" s="34" t="str">
        <f>PROPER(TRIM(raw_orders!E490))</f>
        <v>Aditi Sen</v>
      </c>
      <c r="F490" s="34" t="str">
        <f>PROPER(TRIM(raw_orders!F490))</f>
        <v>Small Business</v>
      </c>
      <c r="G490" s="34" t="str">
        <f>PROPER(TRIM(raw_orders!G490))</f>
        <v>North</v>
      </c>
      <c r="H490" s="34" t="str">
        <f>PROPER(TRIM(raw_orders!H490))</f>
        <v>Rajasthan</v>
      </c>
      <c r="I490" s="34" t="str">
        <f>PROPER(TRIM(raw_orders!I490))</f>
        <v>Jaipur</v>
      </c>
      <c r="J490" s="34" t="str">
        <f>PROPER(TRIM(raw_orders!J490))</f>
        <v>Furniture</v>
      </c>
      <c r="K490" s="34" t="str">
        <f>PROPER(TRIM(raw_orders!K490))</f>
        <v>Tables</v>
      </c>
      <c r="L490" t="s">
        <v>2382</v>
      </c>
      <c r="M490" s="9" t="str">
        <f>PROPER(TRIM(raw_orders!M490))</f>
        <v>Same Day</v>
      </c>
      <c r="N490" s="11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s="9" t="str">
        <f>PROPER(TRIM(raw_orders!T490))</f>
        <v>Paid</v>
      </c>
      <c r="U490" s="9" t="str">
        <f>PROPER(TRIM(raw_orders!U490))</f>
        <v>Completed</v>
      </c>
      <c r="V490" s="11">
        <f t="shared" si="120"/>
        <v>6</v>
      </c>
      <c r="W490" s="11">
        <f t="shared" si="123"/>
        <v>0.2</v>
      </c>
      <c r="X490" s="11">
        <f t="shared" si="124"/>
        <v>8666.56</v>
      </c>
      <c r="Y490" s="11">
        <f t="shared" si="125"/>
        <v>2699.12</v>
      </c>
      <c r="Z490" s="11">
        <f t="shared" si="126"/>
        <v>0.31144075619392242</v>
      </c>
      <c r="AA490" s="11" t="str">
        <f t="shared" si="127"/>
        <v>October</v>
      </c>
      <c r="AB490" s="11">
        <f t="shared" si="128"/>
        <v>2024</v>
      </c>
      <c r="AC490" s="11" t="str">
        <f t="shared" si="129"/>
        <v>Clean</v>
      </c>
      <c r="AD490" s="33" t="str">
        <f t="shared" si="121"/>
        <v>ORD-2024-104894557945585CUST-2183Aditi SenSmall BusinessNorthRajasthanJaipurFurnitureTablesEco Tables 487Same Day71547.60.28666.565967.442699.12PaidCompleted6</v>
      </c>
      <c r="AE490" s="56" t="str">
        <f t="shared" si="122"/>
        <v>OK</v>
      </c>
      <c r="AF490" s="33" t="str">
        <f t="shared" si="130"/>
        <v/>
      </c>
      <c r="AG490" s="33" t="str">
        <f t="shared" si="131"/>
        <v/>
      </c>
      <c r="AH490" s="55" t="str">
        <f t="shared" si="132"/>
        <v/>
      </c>
      <c r="AI490" s="53" t="str">
        <f t="shared" si="133"/>
        <v>Match</v>
      </c>
      <c r="AJ490" s="53" t="str">
        <f t="shared" si="134"/>
        <v>Match</v>
      </c>
      <c r="AK490" s="33" t="str">
        <f>PROPER(TRIM(raw_orders!G490))</f>
        <v>North</v>
      </c>
      <c r="AL490" s="33" t="str">
        <f>PROPER(TRIM(raw_orders!M490))</f>
        <v>Same Day</v>
      </c>
    </row>
    <row r="491" spans="1:38">
      <c r="A491" t="s">
        <v>2383</v>
      </c>
      <c r="B491" s="10">
        <v>45329</v>
      </c>
      <c r="C491" s="10">
        <v>45334</v>
      </c>
      <c r="D491" t="s">
        <v>2385</v>
      </c>
      <c r="E491" s="34" t="str">
        <f>PROPER(TRIM(raw_orders!E491))</f>
        <v>Arjun Bose</v>
      </c>
      <c r="F491" s="34" t="str">
        <f>PROPER(TRIM(raw_orders!F491))</f>
        <v>Home Office</v>
      </c>
      <c r="G491" s="34" t="str">
        <f>PROPER(TRIM(raw_orders!G491))</f>
        <v>East</v>
      </c>
      <c r="H491" s="34" t="str">
        <f>PROPER(TRIM(raw_orders!H491))</f>
        <v>West Bengal</v>
      </c>
      <c r="I491" s="34" t="str">
        <f>PROPER(TRIM(raw_orders!I491))</f>
        <v>Kolkata</v>
      </c>
      <c r="J491" s="34" t="str">
        <f>PROPER(TRIM(raw_orders!J491))</f>
        <v>Technology</v>
      </c>
      <c r="K491" s="34" t="str">
        <f>PROPER(TRIM(raw_orders!K491))</f>
        <v>Accessories</v>
      </c>
      <c r="L491" t="s">
        <v>2386</v>
      </c>
      <c r="M491" s="9" t="str">
        <f>PROPER(TRIM(raw_orders!M491))</f>
        <v>Second Class</v>
      </c>
      <c r="N491" s="1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s="9" t="str">
        <f>PROPER(TRIM(raw_orders!T491))</f>
        <v>Paid</v>
      </c>
      <c r="U491" s="9" t="str">
        <f>PROPER(TRIM(raw_orders!U491))</f>
        <v>Completed</v>
      </c>
      <c r="V491" s="11">
        <f t="shared" si="120"/>
        <v>5</v>
      </c>
      <c r="W491" s="11">
        <f t="shared" si="123"/>
        <v>0.2</v>
      </c>
      <c r="X491" s="11">
        <f t="shared" si="124"/>
        <v>361.75200000000001</v>
      </c>
      <c r="Y491" s="11">
        <f t="shared" si="125"/>
        <v>99.222000000000037</v>
      </c>
      <c r="Z491" s="11">
        <f t="shared" si="126"/>
        <v>0.27428182843495003</v>
      </c>
      <c r="AA491" s="11" t="str">
        <f t="shared" si="127"/>
        <v>February</v>
      </c>
      <c r="AB491" s="11">
        <f t="shared" si="128"/>
        <v>2024</v>
      </c>
      <c r="AC491" s="11" t="str">
        <f t="shared" si="129"/>
        <v>Clean</v>
      </c>
      <c r="AD491" s="33" t="str">
        <f t="shared" si="121"/>
        <v>ORD-2024-104904532945334CUST-1636Arjun BoseHome OfficeEastWest BengalKolkataTechnologyAccessoriesPrime Accessories 960Second Class1452.190.2361.75262.5399.22PaidCompleted5</v>
      </c>
      <c r="AE491" s="56" t="str">
        <f t="shared" si="122"/>
        <v>OK</v>
      </c>
      <c r="AF491" s="33" t="str">
        <f t="shared" si="130"/>
        <v/>
      </c>
      <c r="AG491" s="33" t="str">
        <f t="shared" si="131"/>
        <v/>
      </c>
      <c r="AH491" s="55" t="str">
        <f t="shared" si="132"/>
        <v/>
      </c>
      <c r="AI491" s="53" t="str">
        <f t="shared" si="133"/>
        <v>Match</v>
      </c>
      <c r="AJ491" s="53" t="str">
        <f t="shared" si="134"/>
        <v>Match</v>
      </c>
      <c r="AK491" s="33" t="str">
        <f>PROPER(TRIM(raw_orders!G491))</f>
        <v>East</v>
      </c>
      <c r="AL491" s="33" t="str">
        <f>PROPER(TRIM(raw_orders!M491))</f>
        <v>Second Class</v>
      </c>
    </row>
    <row r="492" spans="1:38">
      <c r="A492" t="s">
        <v>2387</v>
      </c>
      <c r="B492" s="10">
        <v>45551</v>
      </c>
      <c r="C492" s="10">
        <v>45554</v>
      </c>
      <c r="D492" t="s">
        <v>2389</v>
      </c>
      <c r="E492" s="34" t="str">
        <f>PROPER(TRIM(raw_orders!E492))</f>
        <v>Aditi Sen</v>
      </c>
      <c r="F492" s="34" t="str">
        <f>PROPER(TRIM(raw_orders!F492))</f>
        <v>Consumer</v>
      </c>
      <c r="G492" s="34" t="str">
        <f>PROPER(TRIM(raw_orders!G492))</f>
        <v>West</v>
      </c>
      <c r="H492" s="34" t="str">
        <f>PROPER(TRIM(raw_orders!H492))</f>
        <v>Rajasthan</v>
      </c>
      <c r="I492" s="34" t="str">
        <f>PROPER(TRIM(raw_orders!I492))</f>
        <v>Udaipur</v>
      </c>
      <c r="J492" s="34" t="str">
        <f>PROPER(TRIM(raw_orders!J492))</f>
        <v>Office Supplies</v>
      </c>
      <c r="K492" s="34" t="str">
        <f>PROPER(TRIM(raw_orders!K492))</f>
        <v>Binders</v>
      </c>
      <c r="L492" t="s">
        <v>2390</v>
      </c>
      <c r="M492" s="9" t="str">
        <f>PROPER(TRIM(raw_orders!M492))</f>
        <v>First Class</v>
      </c>
      <c r="N492" s="11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s="9" t="str">
        <f>PROPER(TRIM(raw_orders!T492))</f>
        <v>Paid</v>
      </c>
      <c r="U492" s="9" t="str">
        <f>PROPER(TRIM(raw_orders!U492))</f>
        <v>Completed</v>
      </c>
      <c r="V492" s="11">
        <f t="shared" si="120"/>
        <v>3</v>
      </c>
      <c r="W492" s="11">
        <f t="shared" si="123"/>
        <v>0.15</v>
      </c>
      <c r="X492" s="11">
        <f t="shared" si="124"/>
        <v>2418.1990000000001</v>
      </c>
      <c r="Y492" s="11">
        <f t="shared" si="125"/>
        <v>804.37900000000013</v>
      </c>
      <c r="Z492" s="11">
        <f t="shared" si="126"/>
        <v>0.33263556886757462</v>
      </c>
      <c r="AA492" s="11" t="str">
        <f t="shared" si="127"/>
        <v>September</v>
      </c>
      <c r="AB492" s="11">
        <f t="shared" si="128"/>
        <v>2024</v>
      </c>
      <c r="AC492" s="11" t="str">
        <f t="shared" si="129"/>
        <v>Clean</v>
      </c>
      <c r="AD492" s="33" t="str">
        <f t="shared" si="121"/>
        <v>ORD-2024-104914555145554CUST-1350Aditi SenConsumerWestRajasthanUdaipurOffice SuppliesBindersSmart Binders 191First Class7406.420.152418.21613.82804.38PaidCompleted3</v>
      </c>
      <c r="AE492" s="56" t="str">
        <f t="shared" si="122"/>
        <v>OK</v>
      </c>
      <c r="AF492" s="33" t="str">
        <f t="shared" si="130"/>
        <v/>
      </c>
      <c r="AG492" s="33" t="str">
        <f t="shared" si="131"/>
        <v/>
      </c>
      <c r="AH492" s="55" t="str">
        <f t="shared" si="132"/>
        <v/>
      </c>
      <c r="AI492" s="53" t="str">
        <f t="shared" si="133"/>
        <v>Match</v>
      </c>
      <c r="AJ492" s="53" t="str">
        <f t="shared" si="134"/>
        <v>Match</v>
      </c>
      <c r="AK492" s="33" t="str">
        <f>PROPER(TRIM(raw_orders!G492))</f>
        <v>West</v>
      </c>
      <c r="AL492" s="33" t="str">
        <f>PROPER(TRIM(raw_orders!M492))</f>
        <v>First Class</v>
      </c>
    </row>
    <row r="493" spans="1:38">
      <c r="A493" t="s">
        <v>2391</v>
      </c>
      <c r="B493" s="10">
        <v>45776</v>
      </c>
      <c r="C493" s="10">
        <v>45777</v>
      </c>
      <c r="D493" t="s">
        <v>2393</v>
      </c>
      <c r="E493" s="34" t="str">
        <f>PROPER(TRIM(raw_orders!E493))</f>
        <v>Mira Das</v>
      </c>
      <c r="F493" s="34" t="str">
        <f>PROPER(TRIM(raw_orders!F493))</f>
        <v>Corporate</v>
      </c>
      <c r="G493" s="34" t="str">
        <f>PROPER(TRIM(raw_orders!G493))</f>
        <v>South</v>
      </c>
      <c r="H493" s="34" t="str">
        <f>PROPER(TRIM(raw_orders!H493))</f>
        <v>Kerala</v>
      </c>
      <c r="I493" s="34" t="str">
        <f>PROPER(TRIM(raw_orders!I493))</f>
        <v>Kochi</v>
      </c>
      <c r="J493" s="34" t="str">
        <f>PROPER(TRIM(raw_orders!J493))</f>
        <v>Technology</v>
      </c>
      <c r="K493" s="34" t="str">
        <f>PROPER(TRIM(raw_orders!K493))</f>
        <v>Accessories</v>
      </c>
      <c r="L493" t="s">
        <v>2394</v>
      </c>
      <c r="M493" s="9" t="str">
        <f>PROPER(TRIM(raw_orders!M493))</f>
        <v>Standard Class</v>
      </c>
      <c r="N493" s="11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s="9" t="str">
        <f>PROPER(TRIM(raw_orders!T493))</f>
        <v>Paid</v>
      </c>
      <c r="U493" s="9" t="str">
        <f>PROPER(TRIM(raw_orders!U493))</f>
        <v>Completed</v>
      </c>
      <c r="V493" s="11">
        <f t="shared" si="120"/>
        <v>1</v>
      </c>
      <c r="W493" s="11">
        <f t="shared" si="123"/>
        <v>0.2</v>
      </c>
      <c r="X493" s="11">
        <f t="shared" si="124"/>
        <v>1941.0560000000003</v>
      </c>
      <c r="Y493" s="11">
        <f t="shared" si="125"/>
        <v>733.63600000000019</v>
      </c>
      <c r="Z493" s="11">
        <f t="shared" si="126"/>
        <v>0.37795715321969076</v>
      </c>
      <c r="AA493" s="11" t="str">
        <f t="shared" si="127"/>
        <v>April</v>
      </c>
      <c r="AB493" s="11">
        <f t="shared" si="128"/>
        <v>2025</v>
      </c>
      <c r="AC493" s="11" t="str">
        <f t="shared" si="129"/>
        <v>Clean</v>
      </c>
      <c r="AD493" s="33" t="str">
        <f t="shared" si="121"/>
        <v>ORD-2025-104924577645777CUST-4101Mira DasCorporateSouthKeralaKochiTechnologyAccessoriesPrime Accessories 118Standard Class4606.580.21941.061207.42733.64PaidCompleted1</v>
      </c>
      <c r="AE493" s="56" t="str">
        <f t="shared" si="122"/>
        <v>OK</v>
      </c>
      <c r="AF493" s="33" t="str">
        <f t="shared" si="130"/>
        <v/>
      </c>
      <c r="AG493" s="33" t="str">
        <f t="shared" si="131"/>
        <v/>
      </c>
      <c r="AH493" s="55" t="str">
        <f t="shared" si="132"/>
        <v/>
      </c>
      <c r="AI493" s="53" t="str">
        <f t="shared" si="133"/>
        <v>Match</v>
      </c>
      <c r="AJ493" s="53" t="str">
        <f t="shared" si="134"/>
        <v>Match</v>
      </c>
      <c r="AK493" s="33" t="str">
        <f>PROPER(TRIM(raw_orders!G493))</f>
        <v>South</v>
      </c>
      <c r="AL493" s="33" t="str">
        <f>PROPER(TRIM(raw_orders!M493))</f>
        <v>Standard Class</v>
      </c>
    </row>
    <row r="494" spans="1:38">
      <c r="A494" t="s">
        <v>2395</v>
      </c>
      <c r="B494" s="10">
        <v>45836</v>
      </c>
      <c r="C494" s="10">
        <v>45840</v>
      </c>
      <c r="D494" t="s">
        <v>2398</v>
      </c>
      <c r="E494" s="34" t="str">
        <f>PROPER(TRIM(raw_orders!E494))</f>
        <v>Ananya Rao</v>
      </c>
      <c r="F494" s="34" t="str">
        <f>PROPER(TRIM(raw_orders!F494))</f>
        <v>Corporate</v>
      </c>
      <c r="G494" s="34" t="str">
        <f>PROPER(TRIM(raw_orders!G494))</f>
        <v>South</v>
      </c>
      <c r="H494" s="34" t="str">
        <f>PROPER(TRIM(raw_orders!H494))</f>
        <v>Andhra Pradesh</v>
      </c>
      <c r="I494" s="34" t="str">
        <f>PROPER(TRIM(raw_orders!I494))</f>
        <v>Vijayawada</v>
      </c>
      <c r="J494" s="34" t="str">
        <f>PROPER(TRIM(raw_orders!J494))</f>
        <v>Office Supplies</v>
      </c>
      <c r="K494" s="34" t="str">
        <f>PROPER(TRIM(raw_orders!K494))</f>
        <v>Storage</v>
      </c>
      <c r="L494" t="s">
        <v>2399</v>
      </c>
      <c r="M494" s="9" t="str">
        <f>PROPER(TRIM(raw_orders!M494))</f>
        <v>Second Class</v>
      </c>
      <c r="N494" s="11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s="9" t="str">
        <f>PROPER(TRIM(raw_orders!T494))</f>
        <v>Paid</v>
      </c>
      <c r="U494" s="9" t="str">
        <f>PROPER(TRIM(raw_orders!U494))</f>
        <v>Completed</v>
      </c>
      <c r="V494" s="11">
        <f t="shared" si="120"/>
        <v>4</v>
      </c>
      <c r="W494" s="11">
        <f t="shared" si="123"/>
        <v>0.25</v>
      </c>
      <c r="X494" s="11">
        <f t="shared" si="124"/>
        <v>4088.16</v>
      </c>
      <c r="Y494" s="11">
        <f t="shared" si="125"/>
        <v>882.48</v>
      </c>
      <c r="Z494" s="11">
        <f t="shared" si="126"/>
        <v>0.21586239286133616</v>
      </c>
      <c r="AA494" s="11" t="str">
        <f t="shared" si="127"/>
        <v>June</v>
      </c>
      <c r="AB494" s="11">
        <f t="shared" si="128"/>
        <v>2025</v>
      </c>
      <c r="AC494" s="11" t="str">
        <f t="shared" si="129"/>
        <v>Clean</v>
      </c>
      <c r="AD494" s="33" t="str">
        <f t="shared" si="121"/>
        <v>ORD-2025-104934583645840CUST-4679Ananya RaoCorporateSouthAndhra PradeshVijayawadaOffice SuppliesStorageElite Storage 331Second Class22725.440.254088.163205.68882.48PaidCompleted4</v>
      </c>
      <c r="AE494" s="56" t="str">
        <f t="shared" si="122"/>
        <v>OK</v>
      </c>
      <c r="AF494" s="33" t="str">
        <f t="shared" si="130"/>
        <v/>
      </c>
      <c r="AG494" s="33" t="str">
        <f t="shared" si="131"/>
        <v/>
      </c>
      <c r="AH494" s="55" t="str">
        <f t="shared" si="132"/>
        <v/>
      </c>
      <c r="AI494" s="53" t="str">
        <f t="shared" si="133"/>
        <v>Match</v>
      </c>
      <c r="AJ494" s="53" t="str">
        <f t="shared" si="134"/>
        <v>Match</v>
      </c>
      <c r="AK494" s="33" t="str">
        <f>PROPER(TRIM(raw_orders!G494))</f>
        <v>South</v>
      </c>
      <c r="AL494" s="33" t="str">
        <f>PROPER(TRIM(raw_orders!M494))</f>
        <v>Second Class</v>
      </c>
    </row>
    <row r="495" spans="1:38">
      <c r="A495" t="s">
        <v>2400</v>
      </c>
      <c r="B495" s="10">
        <v>45701</v>
      </c>
      <c r="C495" s="10">
        <v>45701</v>
      </c>
      <c r="D495" t="s">
        <v>2402</v>
      </c>
      <c r="E495" s="34" t="str">
        <f>PROPER(TRIM(raw_orders!E495))</f>
        <v>Kabir Singh</v>
      </c>
      <c r="F495" s="34" t="str">
        <f>PROPER(TRIM(raw_orders!F495))</f>
        <v>Corporate</v>
      </c>
      <c r="G495" s="34" t="str">
        <f>PROPER(TRIM(raw_orders!G495))</f>
        <v>East</v>
      </c>
      <c r="H495" s="34" t="str">
        <f>PROPER(TRIM(raw_orders!H495))</f>
        <v>Odisha</v>
      </c>
      <c r="I495" s="34" t="str">
        <f>PROPER(TRIM(raw_orders!I495))</f>
        <v>Bhubaneswar</v>
      </c>
      <c r="J495" s="34" t="str">
        <f>PROPER(TRIM(raw_orders!J495))</f>
        <v>Office Supplies</v>
      </c>
      <c r="K495" s="34" t="str">
        <f>PROPER(TRIM(raw_orders!K495))</f>
        <v>Paper</v>
      </c>
      <c r="L495" t="s">
        <v>2403</v>
      </c>
      <c r="M495" s="9" t="str">
        <f>PROPER(TRIM(raw_orders!M495))</f>
        <v>Second Class</v>
      </c>
      <c r="N495" s="11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s="9" t="str">
        <f>PROPER(TRIM(raw_orders!T495))</f>
        <v>Paid</v>
      </c>
      <c r="U495" s="9" t="str">
        <f>PROPER(TRIM(raw_orders!U495))</f>
        <v>Completed</v>
      </c>
      <c r="V495" s="11">
        <f t="shared" si="120"/>
        <v>0</v>
      </c>
      <c r="W495" s="11">
        <f t="shared" si="123"/>
        <v>0.05</v>
      </c>
      <c r="X495" s="11">
        <f t="shared" si="124"/>
        <v>15273.054999999997</v>
      </c>
      <c r="Y495" s="11">
        <f t="shared" si="125"/>
        <v>4184.2949999999964</v>
      </c>
      <c r="Z495" s="11">
        <f t="shared" si="126"/>
        <v>0.27396581757873573</v>
      </c>
      <c r="AA495" s="11" t="str">
        <f t="shared" si="127"/>
        <v>February</v>
      </c>
      <c r="AB495" s="11">
        <f t="shared" si="128"/>
        <v>2025</v>
      </c>
      <c r="AC495" s="11" t="str">
        <f t="shared" si="129"/>
        <v>Clean</v>
      </c>
      <c r="AD495" s="33" t="str">
        <f t="shared" si="121"/>
        <v>ORD-2025-104944570145701CUST-3765Kabir SinghCorporateEastOdishaBhubaneswarOffice SuppliesPaperPrime Paper 996Second Class72296.70.0515273.0511088.764184.29PaidCompleted0</v>
      </c>
      <c r="AE495" s="56" t="str">
        <f t="shared" si="122"/>
        <v>OK</v>
      </c>
      <c r="AF495" s="33" t="str">
        <f t="shared" si="130"/>
        <v/>
      </c>
      <c r="AG495" s="33" t="str">
        <f t="shared" si="131"/>
        <v/>
      </c>
      <c r="AH495" s="55" t="str">
        <f>IF(V495&lt;0,"Invalid Shipping Record","")</f>
        <v/>
      </c>
      <c r="AI495" s="53" t="str">
        <f t="shared" si="133"/>
        <v>Mismatch</v>
      </c>
      <c r="AJ495" s="53" t="str">
        <f t="shared" si="134"/>
        <v>Mismatch</v>
      </c>
      <c r="AK495" s="33" t="str">
        <f>PROPER(TRIM(raw_orders!G495))</f>
        <v>East</v>
      </c>
      <c r="AL495" s="33" t="str">
        <f>PROPER(TRIM(raw_orders!M495))</f>
        <v>Second Class</v>
      </c>
    </row>
    <row r="496" spans="1:38">
      <c r="A496" t="s">
        <v>2405</v>
      </c>
      <c r="B496" s="10">
        <v>45610</v>
      </c>
      <c r="C496" s="10">
        <v>45618</v>
      </c>
      <c r="D496" t="s">
        <v>2408</v>
      </c>
      <c r="E496" s="34" t="str">
        <f>PROPER(TRIM(raw_orders!E496))</f>
        <v>Isha Nair</v>
      </c>
      <c r="F496" s="34" t="str">
        <f>PROPER(TRIM(raw_orders!F496))</f>
        <v>Consumer</v>
      </c>
      <c r="G496" s="34" t="str">
        <f>PROPER(TRIM(raw_orders!G496))</f>
        <v>West</v>
      </c>
      <c r="H496" s="34" t="str">
        <f>PROPER(TRIM(raw_orders!H496))</f>
        <v>Madhya Pradesh</v>
      </c>
      <c r="I496" s="34" t="str">
        <f>PROPER(TRIM(raw_orders!I496))</f>
        <v>Indore</v>
      </c>
      <c r="J496" s="34" t="str">
        <f>PROPER(TRIM(raw_orders!J496))</f>
        <v>Technology</v>
      </c>
      <c r="K496" s="34" t="str">
        <f>PROPER(TRIM(raw_orders!K496))</f>
        <v>Phones</v>
      </c>
      <c r="L496" t="s">
        <v>2409</v>
      </c>
      <c r="M496" s="9" t="str">
        <f>PROPER(TRIM(raw_orders!M496))</f>
        <v>Standard Class</v>
      </c>
      <c r="N496" s="11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s="9" t="str">
        <f>PROPER(TRIM(raw_orders!T496))</f>
        <v>Failed</v>
      </c>
      <c r="U496" s="9" t="str">
        <f>PROPER(TRIM(raw_orders!U496))</f>
        <v>Cancelled</v>
      </c>
      <c r="V496" s="11">
        <f t="shared" si="120"/>
        <v>8</v>
      </c>
      <c r="W496" s="11">
        <f t="shared" si="123"/>
        <v>-0.13</v>
      </c>
      <c r="X496" s="11">
        <f t="shared" si="124"/>
        <v>2276.9951999999998</v>
      </c>
      <c r="Y496" s="11">
        <f t="shared" si="125"/>
        <v>707.61519999999973</v>
      </c>
      <c r="Z496" s="11">
        <f t="shared" si="126"/>
        <v>0.31076710218800629</v>
      </c>
      <c r="AA496" s="11" t="str">
        <f t="shared" si="127"/>
        <v>November</v>
      </c>
      <c r="AB496" s="11">
        <f t="shared" si="128"/>
        <v>2024</v>
      </c>
      <c r="AC496" s="11" t="str">
        <f t="shared" si="129"/>
        <v>Invalid</v>
      </c>
      <c r="AD496" s="33" t="str">
        <f t="shared" si="121"/>
        <v>ORD-2024-104954561045618CUST-9056Isha NairConsumerWestMadhya PradeshIndoreTechnologyPhonesSmart Phones 125Standard Class3671.68-0.131712.781569.38360.66FailedCancelled8</v>
      </c>
      <c r="AE496" s="56" t="str">
        <f t="shared" si="122"/>
        <v>OK</v>
      </c>
      <c r="AF496" s="33" t="str">
        <f t="shared" si="130"/>
        <v>Invalid Discount</v>
      </c>
      <c r="AG496" s="33" t="str">
        <f t="shared" si="131"/>
        <v/>
      </c>
      <c r="AH496" s="55" t="str">
        <f t="shared" si="132"/>
        <v/>
      </c>
      <c r="AI496" s="53" t="str">
        <f t="shared" si="133"/>
        <v>Mismatch</v>
      </c>
      <c r="AJ496" s="53" t="str">
        <f t="shared" si="134"/>
        <v>Mismatch</v>
      </c>
      <c r="AK496" s="33" t="str">
        <f>PROPER(TRIM(raw_orders!G496))</f>
        <v>West</v>
      </c>
      <c r="AL496" s="33" t="str">
        <f>PROPER(TRIM(raw_orders!M496))</f>
        <v>Standard Class</v>
      </c>
    </row>
    <row r="497" spans="1:38">
      <c r="A497" t="s">
        <v>2410</v>
      </c>
      <c r="B497" s="10">
        <v>45421</v>
      </c>
      <c r="C497" s="10">
        <v>45427</v>
      </c>
      <c r="D497" t="s">
        <v>2412</v>
      </c>
      <c r="E497" s="34" t="str">
        <f>PROPER(TRIM(raw_orders!E497))</f>
        <v>Mira Das</v>
      </c>
      <c r="F497" s="34" t="str">
        <f>PROPER(TRIM(raw_orders!F497))</f>
        <v>Small Business</v>
      </c>
      <c r="G497" s="34" t="str">
        <f>PROPER(TRIM(raw_orders!G497))</f>
        <v>East</v>
      </c>
      <c r="H497" s="34" t="str">
        <f>PROPER(TRIM(raw_orders!H497))</f>
        <v>Assam</v>
      </c>
      <c r="I497" s="34" t="str">
        <f>PROPER(TRIM(raw_orders!I497))</f>
        <v>Guwahati</v>
      </c>
      <c r="J497" s="34" t="str">
        <f>PROPER(TRIM(raw_orders!J497))</f>
        <v>Technology</v>
      </c>
      <c r="K497" s="34" t="str">
        <f>PROPER(TRIM(raw_orders!K497))</f>
        <v>Phones</v>
      </c>
      <c r="L497" t="s">
        <v>2413</v>
      </c>
      <c r="M497" s="9" t="str">
        <f>PROPER(TRIM(raw_orders!M497))</f>
        <v>Second Class</v>
      </c>
      <c r="N497" s="11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s="9" t="str">
        <f>PROPER(TRIM(raw_orders!T497))</f>
        <v>Refunded</v>
      </c>
      <c r="U497" s="9" t="str">
        <f>PROPER(TRIM(raw_orders!U497))</f>
        <v>Returned</v>
      </c>
      <c r="V497" s="11">
        <f t="shared" si="120"/>
        <v>6</v>
      </c>
      <c r="W497" s="11">
        <f t="shared" si="123"/>
        <v>0.05</v>
      </c>
      <c r="X497" s="11">
        <f t="shared" si="124"/>
        <v>3784.7239999999997</v>
      </c>
      <c r="Y497" s="11">
        <f t="shared" si="125"/>
        <v>1365.4839999999999</v>
      </c>
      <c r="Z497" s="11">
        <f t="shared" si="126"/>
        <v>0.36078826355633858</v>
      </c>
      <c r="AA497" s="11" t="str">
        <f t="shared" si="127"/>
        <v>May</v>
      </c>
      <c r="AB497" s="11">
        <f t="shared" si="128"/>
        <v>2024</v>
      </c>
      <c r="AC497" s="11" t="str">
        <f t="shared" si="129"/>
        <v>Clean</v>
      </c>
      <c r="AD497" s="33" t="str">
        <f t="shared" si="121"/>
        <v>ORD-2024-104964542145427CUST-9801Mira DasSmall BusinessEastAssamGuwahatiTechnologyPhonesEco Phones 220Second Class4995.980.053784.722419.241365.48RefundedReturned6</v>
      </c>
      <c r="AE497" s="56" t="str">
        <f t="shared" si="122"/>
        <v>OK</v>
      </c>
      <c r="AF497" s="33" t="str">
        <f t="shared" si="130"/>
        <v/>
      </c>
      <c r="AG497" s="33" t="str">
        <f t="shared" si="131"/>
        <v/>
      </c>
      <c r="AH497" s="55" t="str">
        <f t="shared" si="132"/>
        <v/>
      </c>
      <c r="AI497" s="53" t="str">
        <f t="shared" si="133"/>
        <v>Match</v>
      </c>
      <c r="AJ497" s="53" t="str">
        <f t="shared" si="134"/>
        <v>Match</v>
      </c>
      <c r="AK497" s="33" t="str">
        <f>PROPER(TRIM(raw_orders!G497))</f>
        <v>East</v>
      </c>
      <c r="AL497" s="33" t="str">
        <f>PROPER(TRIM(raw_orders!M497))</f>
        <v>Second Class</v>
      </c>
    </row>
    <row r="498" spans="1:38">
      <c r="A498" t="s">
        <v>2414</v>
      </c>
      <c r="B498" s="10">
        <v>45842</v>
      </c>
      <c r="C498" s="10">
        <v>45844</v>
      </c>
      <c r="D498" t="s">
        <v>2417</v>
      </c>
      <c r="E498" s="34" t="str">
        <f>PROPER(TRIM(raw_orders!E498))</f>
        <v>Kabir Singh</v>
      </c>
      <c r="F498" s="34" t="str">
        <f>PROPER(TRIM(raw_orders!F498))</f>
        <v>Small Business</v>
      </c>
      <c r="G498" s="34" t="str">
        <f>PROPER(TRIM(raw_orders!G498))</f>
        <v>East</v>
      </c>
      <c r="H498" s="34" t="str">
        <f>PROPER(TRIM(raw_orders!H498))</f>
        <v>Jharkhand</v>
      </c>
      <c r="I498" s="34" t="str">
        <f>PROPER(TRIM(raw_orders!I498))</f>
        <v>Ranchi</v>
      </c>
      <c r="J498" s="34" t="str">
        <f>PROPER(TRIM(raw_orders!J498))</f>
        <v>Furniture</v>
      </c>
      <c r="K498" s="34" t="str">
        <f>PROPER(TRIM(raw_orders!K498))</f>
        <v>Chairs</v>
      </c>
      <c r="L498" t="s">
        <v>2418</v>
      </c>
      <c r="M498" s="9" t="str">
        <f>PROPER(TRIM(raw_orders!M498))</f>
        <v>Second Class</v>
      </c>
      <c r="N498" s="11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s="9" t="str">
        <f>PROPER(TRIM(raw_orders!T498))</f>
        <v>Paid</v>
      </c>
      <c r="U498" s="9" t="str">
        <f>PROPER(TRIM(raw_orders!U498))</f>
        <v>Completed</v>
      </c>
      <c r="V498" s="11">
        <f t="shared" si="120"/>
        <v>2</v>
      </c>
      <c r="W498" s="11">
        <f t="shared" si="123"/>
        <v>0.1</v>
      </c>
      <c r="X498" s="11">
        <f t="shared" si="124"/>
        <v>6635.5560000000005</v>
      </c>
      <c r="Y498" s="11">
        <f t="shared" si="125"/>
        <v>2982.6460000000006</v>
      </c>
      <c r="Z498" s="11">
        <f t="shared" si="126"/>
        <v>0.44949451108543131</v>
      </c>
      <c r="AA498" s="11" t="str">
        <f t="shared" si="127"/>
        <v>July</v>
      </c>
      <c r="AB498" s="11">
        <f t="shared" si="128"/>
        <v>2025</v>
      </c>
      <c r="AC498" s="11" t="str">
        <f t="shared" si="129"/>
        <v>Clean</v>
      </c>
      <c r="AD498" s="33" t="str">
        <f t="shared" si="121"/>
        <v>ORD-2025-104974584245844CUST-2038Kabir SinghSmall BusinessEastJharkhandRanchiFurnitureChairsEco Chairs 795Second Class23686.420.16635.563652.912982.65PaidCompleted2</v>
      </c>
      <c r="AE498" s="56" t="str">
        <f t="shared" si="122"/>
        <v>OK</v>
      </c>
      <c r="AF498" s="33" t="str">
        <f t="shared" si="130"/>
        <v/>
      </c>
      <c r="AG498" s="33" t="str">
        <f t="shared" si="131"/>
        <v/>
      </c>
      <c r="AH498" s="55" t="str">
        <f t="shared" si="132"/>
        <v/>
      </c>
      <c r="AI498" s="53" t="str">
        <f t="shared" si="133"/>
        <v>Match</v>
      </c>
      <c r="AJ498" s="53" t="str">
        <f t="shared" si="134"/>
        <v>Match</v>
      </c>
      <c r="AK498" s="33" t="str">
        <f>PROPER(TRIM(raw_orders!G498))</f>
        <v>East</v>
      </c>
      <c r="AL498" s="33" t="str">
        <f>PROPER(TRIM(raw_orders!M498))</f>
        <v>Second Class</v>
      </c>
    </row>
    <row r="499" spans="1:38">
      <c r="A499" t="s">
        <v>2419</v>
      </c>
      <c r="B499" s="10">
        <v>45533</v>
      </c>
      <c r="C499" s="10">
        <v>45533</v>
      </c>
      <c r="D499" t="s">
        <v>2421</v>
      </c>
      <c r="E499" s="34" t="str">
        <f>PROPER(TRIM(raw_orders!E499))</f>
        <v>Sneha Kapoor</v>
      </c>
      <c r="F499" s="34" t="str">
        <f>PROPER(TRIM(raw_orders!F499))</f>
        <v>Small Business</v>
      </c>
      <c r="G499" s="34" t="str">
        <f>PROPER(TRIM(raw_orders!G499))</f>
        <v>North</v>
      </c>
      <c r="H499" s="34" t="str">
        <f>PROPER(TRIM(raw_orders!H499))</f>
        <v>Uttar Pradesh</v>
      </c>
      <c r="I499" s="34" t="str">
        <f>PROPER(TRIM(raw_orders!I499))</f>
        <v>Noida</v>
      </c>
      <c r="J499" s="34" t="str">
        <f>PROPER(TRIM(raw_orders!J499))</f>
        <v>Technology</v>
      </c>
      <c r="K499" s="34" t="str">
        <f>PROPER(TRIM(raw_orders!K499))</f>
        <v>Accessories</v>
      </c>
      <c r="L499" t="s">
        <v>2422</v>
      </c>
      <c r="M499" s="9" t="str">
        <f>PROPER(TRIM(raw_orders!M499))</f>
        <v>Second Class</v>
      </c>
      <c r="N499" s="11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s="9" t="str">
        <f>PROPER(TRIM(raw_orders!T499))</f>
        <v>Paid</v>
      </c>
      <c r="U499" s="9" t="str">
        <f>PROPER(TRIM(raw_orders!U499))</f>
        <v>Cancelled</v>
      </c>
      <c r="V499" s="11">
        <f t="shared" si="120"/>
        <v>0</v>
      </c>
      <c r="W499" s="11">
        <f t="shared" si="123"/>
        <v>0.2</v>
      </c>
      <c r="X499" s="11">
        <f t="shared" si="124"/>
        <v>2485.5040000000004</v>
      </c>
      <c r="Y499" s="11">
        <f t="shared" si="125"/>
        <v>457.0740000000003</v>
      </c>
      <c r="Z499" s="11">
        <f t="shared" si="126"/>
        <v>0.18389590199814615</v>
      </c>
      <c r="AA499" s="11" t="str">
        <f t="shared" si="127"/>
        <v>August</v>
      </c>
      <c r="AB499" s="11">
        <f t="shared" si="128"/>
        <v>2024</v>
      </c>
      <c r="AC499" s="11" t="str">
        <f t="shared" si="129"/>
        <v>Clean</v>
      </c>
      <c r="AD499" s="33" t="str">
        <f t="shared" si="121"/>
        <v>ORD-2024-104984553345533CUST-1567Sneha KapoorSmall BusinessNorthUttar PradeshNoidaTechnologyAccessoriesSmart Accessories 896Second Class13106.880.22485.52028.43457.07PaidCancelled0</v>
      </c>
      <c r="AE499" s="56" t="str">
        <f t="shared" si="122"/>
        <v>OK</v>
      </c>
      <c r="AF499" s="33" t="str">
        <f t="shared" si="130"/>
        <v/>
      </c>
      <c r="AG499" s="33" t="str">
        <f t="shared" si="131"/>
        <v/>
      </c>
      <c r="AH499" s="55" t="str">
        <f>IF(V499&lt;0,"Invalid Shipping Record","")</f>
        <v/>
      </c>
      <c r="AI499" s="53" t="str">
        <f t="shared" si="133"/>
        <v>Match</v>
      </c>
      <c r="AJ499" s="53" t="str">
        <f t="shared" si="134"/>
        <v>Match</v>
      </c>
      <c r="AK499" s="33" t="str">
        <f>PROPER(TRIM(raw_orders!G499))</f>
        <v>North</v>
      </c>
      <c r="AL499" s="33" t="str">
        <f>PROPER(TRIM(raw_orders!M499))</f>
        <v>Second Class</v>
      </c>
    </row>
    <row r="500" spans="1:38">
      <c r="A500" t="s">
        <v>2423</v>
      </c>
      <c r="B500" s="10">
        <v>45907</v>
      </c>
      <c r="C500" s="10">
        <v>45910</v>
      </c>
      <c r="D500" t="s">
        <v>2426</v>
      </c>
      <c r="E500" s="34" t="str">
        <f>PROPER(TRIM(raw_orders!E500))</f>
        <v>Karan Malhotra</v>
      </c>
      <c r="F500" s="34" t="str">
        <f>PROPER(TRIM(raw_orders!F500))</f>
        <v>Consumer</v>
      </c>
      <c r="G500" s="34" t="str">
        <f>PROPER(TRIM(raw_orders!G500))</f>
        <v>North</v>
      </c>
      <c r="H500" s="34" t="str">
        <f>PROPER(TRIM(raw_orders!H500))</f>
        <v>Punjab</v>
      </c>
      <c r="I500" s="34" t="str">
        <f>PROPER(TRIM(raw_orders!I500))</f>
        <v>Ludhiana</v>
      </c>
      <c r="J500" s="34" t="str">
        <f>PROPER(TRIM(raw_orders!J500))</f>
        <v>Furniture</v>
      </c>
      <c r="K500" s="34" t="str">
        <f>PROPER(TRIM(raw_orders!K500))</f>
        <v>Chairs</v>
      </c>
      <c r="L500" t="s">
        <v>2427</v>
      </c>
      <c r="M500" s="9" t="str">
        <f>PROPER(TRIM(raw_orders!M500))</f>
        <v>Same Day</v>
      </c>
      <c r="N500" s="11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s="9" t="str">
        <f>PROPER(TRIM(raw_orders!T500))</f>
        <v>Refunded</v>
      </c>
      <c r="U500" s="9" t="str">
        <f>PROPER(TRIM(raw_orders!U500))</f>
        <v>Cancelled</v>
      </c>
      <c r="V500" s="11">
        <f t="shared" si="120"/>
        <v>3</v>
      </c>
      <c r="W500" s="11">
        <f t="shared" si="123"/>
        <v>0.05</v>
      </c>
      <c r="X500" s="11">
        <f t="shared" si="124"/>
        <v>850.34500000000003</v>
      </c>
      <c r="Y500" s="11">
        <f t="shared" si="125"/>
        <v>249.36500000000001</v>
      </c>
      <c r="Z500" s="11">
        <f t="shared" si="126"/>
        <v>0.29325156260106194</v>
      </c>
      <c r="AA500" s="11" t="str">
        <f t="shared" si="127"/>
        <v>September</v>
      </c>
      <c r="AB500" s="11">
        <f t="shared" si="128"/>
        <v>2025</v>
      </c>
      <c r="AC500" s="11" t="str">
        <f t="shared" si="129"/>
        <v>Clean</v>
      </c>
      <c r="AD500" s="33" t="str">
        <f t="shared" si="121"/>
        <v>ORD-2025-104994590745910CUST-1190Karan MalhotraConsumerNorthPunjabLudhianaFurnitureChairsBasic Chairs 255Same Day2447.550.05850.35600.98249.37RefundedCancelled3</v>
      </c>
      <c r="AE500" s="56" t="str">
        <f t="shared" si="122"/>
        <v>OK</v>
      </c>
      <c r="AF500" s="33" t="str">
        <f t="shared" si="130"/>
        <v/>
      </c>
      <c r="AG500" s="33" t="str">
        <f t="shared" si="131"/>
        <v/>
      </c>
      <c r="AH500" s="55" t="str">
        <f t="shared" si="132"/>
        <v/>
      </c>
      <c r="AI500" s="53" t="str">
        <f t="shared" si="133"/>
        <v>Match</v>
      </c>
      <c r="AJ500" s="53" t="str">
        <f t="shared" si="134"/>
        <v>Match</v>
      </c>
      <c r="AK500" s="33" t="str">
        <f>PROPER(TRIM(raw_orders!G500))</f>
        <v>North</v>
      </c>
      <c r="AL500" s="33" t="str">
        <f>PROPER(TRIM(raw_orders!M500))</f>
        <v>Same Day</v>
      </c>
    </row>
    <row r="501" spans="1:38">
      <c r="A501" t="s">
        <v>2429</v>
      </c>
      <c r="B501" s="10">
        <v>45648</v>
      </c>
      <c r="C501" s="10">
        <v>45652</v>
      </c>
      <c r="D501" t="s">
        <v>2431</v>
      </c>
      <c r="E501" s="34" t="str">
        <f>PROPER(TRIM(raw_orders!E501))</f>
        <v>Rahul Verma</v>
      </c>
      <c r="F501" s="34" t="str">
        <f>PROPER(TRIM(raw_orders!F501))</f>
        <v>Home Office</v>
      </c>
      <c r="G501" s="34" t="str">
        <f>PROPER(TRIM(raw_orders!G501))</f>
        <v>North</v>
      </c>
      <c r="H501" s="34" t="str">
        <f>PROPER(TRIM(raw_orders!H501))</f>
        <v>Uttar Pradesh</v>
      </c>
      <c r="I501" s="34" t="str">
        <f>PROPER(TRIM(raw_orders!I501))</f>
        <v>Noida</v>
      </c>
      <c r="J501" s="34" t="str">
        <f>PROPER(TRIM(raw_orders!J501))</f>
        <v>Furniture</v>
      </c>
      <c r="K501" s="34" t="str">
        <f>PROPER(TRIM(raw_orders!K501))</f>
        <v>Chairs</v>
      </c>
      <c r="L501" t="s">
        <v>2432</v>
      </c>
      <c r="M501" s="9" t="str">
        <f>PROPER(TRIM(raw_orders!M501))</f>
        <v>Standard Class</v>
      </c>
      <c r="N501" s="11">
        <v>9</v>
      </c>
      <c r="O501">
        <v>1110.8699999999999</v>
      </c>
      <c r="Q501">
        <v>7498.37</v>
      </c>
      <c r="R501">
        <v>6059.07</v>
      </c>
      <c r="S501">
        <v>1439.3</v>
      </c>
      <c r="T501" s="9" t="str">
        <f>PROPER(TRIM(raw_orders!T501))</f>
        <v>Paid</v>
      </c>
      <c r="U501" s="9" t="str">
        <f>PROPER(TRIM(raw_orders!U501))</f>
        <v>Cancelled</v>
      </c>
      <c r="V501" s="11">
        <f t="shared" si="120"/>
        <v>4</v>
      </c>
      <c r="W501" s="11">
        <f t="shared" si="123"/>
        <v>0</v>
      </c>
      <c r="X501" s="11">
        <f t="shared" si="124"/>
        <v>9997.8299999999981</v>
      </c>
      <c r="Y501" s="11">
        <f t="shared" si="125"/>
        <v>3938.7599999999984</v>
      </c>
      <c r="Z501" s="11">
        <f t="shared" si="126"/>
        <v>0.3939614896432525</v>
      </c>
      <c r="AA501" s="11" t="str">
        <f t="shared" si="127"/>
        <v>December</v>
      </c>
      <c r="AB501" s="11">
        <f t="shared" si="128"/>
        <v>2024</v>
      </c>
      <c r="AC501" s="11" t="str">
        <f t="shared" si="129"/>
        <v>Warning</v>
      </c>
      <c r="AD501" s="33" t="str">
        <f t="shared" si="121"/>
        <v>ORD-2024-105004564845652CUST-5604Rahul VermaHome OfficeNorthUttar PradeshNoidaFurnitureChairsEco Chairs 210Standard Class91110.877498.376059.071439.3PaidCancelled4</v>
      </c>
      <c r="AE501" s="56" t="str">
        <f t="shared" si="122"/>
        <v>OK</v>
      </c>
      <c r="AF501" s="33" t="str">
        <f t="shared" si="130"/>
        <v/>
      </c>
      <c r="AG501" s="33" t="str">
        <f t="shared" si="131"/>
        <v/>
      </c>
      <c r="AH501" s="55" t="str">
        <f t="shared" si="132"/>
        <v/>
      </c>
      <c r="AI501" s="53" t="str">
        <f t="shared" si="133"/>
        <v>Mismatch</v>
      </c>
      <c r="AJ501" s="53" t="str">
        <f t="shared" si="134"/>
        <v>Mismatch</v>
      </c>
      <c r="AK501" s="33" t="str">
        <f>PROPER(TRIM(raw_orders!G501))</f>
        <v>North</v>
      </c>
      <c r="AL501" s="33" t="str">
        <f>PROPER(TRIM(raw_orders!M501))</f>
        <v>Standard Class</v>
      </c>
    </row>
    <row r="502" spans="1:38">
      <c r="A502" t="s">
        <v>2433</v>
      </c>
      <c r="B502" s="10">
        <v>45429</v>
      </c>
      <c r="C502" s="10">
        <v>45434</v>
      </c>
      <c r="D502" t="s">
        <v>2435</v>
      </c>
      <c r="E502" s="34" t="str">
        <f>PROPER(TRIM(raw_orders!E502))</f>
        <v>Sneha Kapoor</v>
      </c>
      <c r="F502" s="34" t="str">
        <f>PROPER(TRIM(raw_orders!F502))</f>
        <v>Consumer</v>
      </c>
      <c r="G502" s="34" t="str">
        <f>PROPER(TRIM(raw_orders!G502))</f>
        <v>South</v>
      </c>
      <c r="H502" s="34" t="str">
        <f>PROPER(TRIM(raw_orders!H502))</f>
        <v>Kerala</v>
      </c>
      <c r="I502" s="34" t="str">
        <f>PROPER(TRIM(raw_orders!I502))</f>
        <v>Kochi</v>
      </c>
      <c r="J502" s="34" t="str">
        <f>PROPER(TRIM(raw_orders!J502))</f>
        <v>Technology</v>
      </c>
      <c r="K502" s="34" t="str">
        <f>PROPER(TRIM(raw_orders!K502))</f>
        <v>Phones</v>
      </c>
      <c r="L502" t="s">
        <v>2436</v>
      </c>
      <c r="M502" s="9" t="str">
        <f>PROPER(TRIM(raw_orders!M502))</f>
        <v>Same Day</v>
      </c>
      <c r="N502" s="11">
        <v>9</v>
      </c>
      <c r="O502">
        <v>3795.99</v>
      </c>
      <c r="P502">
        <v>0.85</v>
      </c>
      <c r="Q502">
        <v>34163.910000000003</v>
      </c>
      <c r="R502">
        <v>28577.15</v>
      </c>
      <c r="S502">
        <v>5586.76</v>
      </c>
      <c r="T502" s="9" t="str">
        <f>PROPER(TRIM(raw_orders!T502))</f>
        <v>Paid</v>
      </c>
      <c r="U502" s="9" t="str">
        <f>PROPER(TRIM(raw_orders!U502))</f>
        <v>Completed</v>
      </c>
      <c r="V502" s="11">
        <f t="shared" si="120"/>
        <v>5</v>
      </c>
      <c r="W502" s="11">
        <f t="shared" si="123"/>
        <v>0.85</v>
      </c>
      <c r="X502" s="11">
        <f t="shared" si="124"/>
        <v>5124.5865000000003</v>
      </c>
      <c r="Y502" s="11">
        <f t="shared" si="125"/>
        <v>-23452.5635</v>
      </c>
      <c r="Z502" s="11">
        <f t="shared" si="126"/>
        <v>-4.5764791949555343</v>
      </c>
      <c r="AA502" s="11" t="str">
        <f t="shared" si="127"/>
        <v>May</v>
      </c>
      <c r="AB502" s="11">
        <f t="shared" si="128"/>
        <v>2024</v>
      </c>
      <c r="AC502" s="11" t="str">
        <f t="shared" si="129"/>
        <v>Clean</v>
      </c>
      <c r="AD502" s="33" t="str">
        <f t="shared" si="121"/>
        <v>ORD-2024-105014542945434CUST-7661Sneha KapoorConsumerSouthKeralaKochiTechnologyPhonesPrime Phones 533Same Day93795.990.8534163.9128577.155586.76PaidCompleted5</v>
      </c>
      <c r="AE502" s="56" t="str">
        <f t="shared" si="122"/>
        <v>OK</v>
      </c>
      <c r="AF502" s="33" t="str">
        <f t="shared" si="130"/>
        <v/>
      </c>
      <c r="AG502" s="33" t="str">
        <f t="shared" si="131"/>
        <v/>
      </c>
      <c r="AH502" s="55" t="str">
        <f t="shared" si="132"/>
        <v/>
      </c>
      <c r="AI502" s="53" t="str">
        <f t="shared" si="133"/>
        <v>Mismatch</v>
      </c>
      <c r="AJ502" s="53" t="str">
        <f t="shared" si="134"/>
        <v>Mismatch</v>
      </c>
      <c r="AK502" s="33" t="str">
        <f>PROPER(TRIM(raw_orders!G502))</f>
        <v>South</v>
      </c>
      <c r="AL502" s="33" t="str">
        <f>PROPER(TRIM(raw_orders!M502))</f>
        <v>Same Day</v>
      </c>
    </row>
    <row r="503" spans="1:38">
      <c r="A503" t="s">
        <v>2437</v>
      </c>
      <c r="B503" s="10">
        <v>45515</v>
      </c>
      <c r="C503" s="10">
        <v>45521</v>
      </c>
      <c r="D503" t="s">
        <v>1237</v>
      </c>
      <c r="E503" s="34" t="str">
        <f>PROPER(TRIM(raw_orders!E503))</f>
        <v>Neha Gupta</v>
      </c>
      <c r="F503" s="34" t="str">
        <f>PROPER(TRIM(raw_orders!F503))</f>
        <v>Consumer</v>
      </c>
      <c r="G503" s="34" t="str">
        <f>PROPER(TRIM(raw_orders!G503))</f>
        <v>East</v>
      </c>
      <c r="H503" s="34" t="str">
        <f>PROPER(TRIM(raw_orders!H503))</f>
        <v>Jharkhand</v>
      </c>
      <c r="I503" s="34" t="str">
        <f>PROPER(TRIM(raw_orders!I503))</f>
        <v>Ranchi</v>
      </c>
      <c r="J503" s="34" t="str">
        <f>PROPER(TRIM(raw_orders!J503))</f>
        <v>Office Supplies</v>
      </c>
      <c r="K503" s="34" t="str">
        <f>PROPER(TRIM(raw_orders!K503))</f>
        <v>Art</v>
      </c>
      <c r="L503" t="s">
        <v>2440</v>
      </c>
      <c r="M503" s="9" t="str">
        <f>PROPER(TRIM(raw_orders!M503))</f>
        <v>Second Class</v>
      </c>
      <c r="N503" s="11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s="9" t="str">
        <f>PROPER(TRIM(raw_orders!T503))</f>
        <v>Paid</v>
      </c>
      <c r="U503" s="9" t="str">
        <f>PROPER(TRIM(raw_orders!U503))</f>
        <v>Completed</v>
      </c>
      <c r="V503" s="11">
        <f t="shared" si="120"/>
        <v>6</v>
      </c>
      <c r="W503" s="11">
        <f t="shared" si="123"/>
        <v>0.15</v>
      </c>
      <c r="X503" s="11">
        <f t="shared" si="124"/>
        <v>17837.453999999998</v>
      </c>
      <c r="Y503" s="11">
        <f t="shared" si="125"/>
        <v>4210.4339999999975</v>
      </c>
      <c r="Z503" s="11">
        <f t="shared" si="126"/>
        <v>0.23604456106796395</v>
      </c>
      <c r="AA503" s="11" t="str">
        <f t="shared" si="127"/>
        <v>August</v>
      </c>
      <c r="AB503" s="11">
        <f t="shared" si="128"/>
        <v>2024</v>
      </c>
      <c r="AC503" s="11" t="str">
        <f t="shared" si="129"/>
        <v>Clean</v>
      </c>
      <c r="AD503" s="33" t="str">
        <f t="shared" si="121"/>
        <v>ORD-2024-105024551545521CUST-3710Neha GuptaConsumerEastJharkhandRanchiOffice SuppliesArtElite Art 325Second Class63497.540.1517837.4513627.024210.43PaidCompleted6</v>
      </c>
      <c r="AE503" s="56" t="str">
        <f t="shared" si="122"/>
        <v>OK</v>
      </c>
      <c r="AF503" s="33" t="str">
        <f t="shared" si="130"/>
        <v/>
      </c>
      <c r="AG503" s="33" t="str">
        <f t="shared" si="131"/>
        <v/>
      </c>
      <c r="AH503" s="55" t="str">
        <f t="shared" si="132"/>
        <v/>
      </c>
      <c r="AI503" s="53" t="str">
        <f t="shared" si="133"/>
        <v>Match</v>
      </c>
      <c r="AJ503" s="53" t="str">
        <f t="shared" si="134"/>
        <v>Match</v>
      </c>
      <c r="AK503" s="33" t="str">
        <f>PROPER(TRIM(raw_orders!G503))</f>
        <v>East</v>
      </c>
      <c r="AL503" s="33" t="str">
        <f>PROPER(TRIM(raw_orders!M503))</f>
        <v>Second Class</v>
      </c>
    </row>
    <row r="504" spans="1:38">
      <c r="A504" t="s">
        <v>2441</v>
      </c>
      <c r="B504" s="10">
        <v>45383</v>
      </c>
      <c r="C504" s="10">
        <v>45391</v>
      </c>
      <c r="D504" t="s">
        <v>2444</v>
      </c>
      <c r="E504" s="34" t="str">
        <f>PROPER(TRIM(raw_orders!E504))</f>
        <v>Priya Menon</v>
      </c>
      <c r="F504" s="34" t="str">
        <f>PROPER(TRIM(raw_orders!F504))</f>
        <v>Small Business</v>
      </c>
      <c r="G504" s="34" t="str">
        <f>PROPER(TRIM(raw_orders!G504))</f>
        <v>East</v>
      </c>
      <c r="H504" s="34" t="str">
        <f>PROPER(TRIM(raw_orders!H504))</f>
        <v>Odisha</v>
      </c>
      <c r="I504" s="34" t="str">
        <f>PROPER(TRIM(raw_orders!I504))</f>
        <v>Bhubaneswar</v>
      </c>
      <c r="J504" s="34" t="str">
        <f>PROPER(TRIM(raw_orders!J504))</f>
        <v>Technology</v>
      </c>
      <c r="K504" s="34" t="str">
        <f>PROPER(TRIM(raw_orders!K504))</f>
        <v>Copiers</v>
      </c>
      <c r="L504" t="s">
        <v>2445</v>
      </c>
      <c r="M504" s="9" t="str">
        <f>PROPER(TRIM(raw_orders!M504))</f>
        <v>Second Class</v>
      </c>
      <c r="N504" s="11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s="9" t="str">
        <f>PROPER(TRIM(raw_orders!T504))</f>
        <v>Paid</v>
      </c>
      <c r="U504" s="9" t="str">
        <f>PROPER(TRIM(raw_orders!U504))</f>
        <v>Completed</v>
      </c>
      <c r="V504" s="11">
        <f t="shared" si="120"/>
        <v>8</v>
      </c>
      <c r="W504" s="11">
        <f t="shared" si="123"/>
        <v>0.1</v>
      </c>
      <c r="X504" s="11">
        <f t="shared" si="124"/>
        <v>4465.4220000000005</v>
      </c>
      <c r="Y504" s="11">
        <f t="shared" si="125"/>
        <v>1088.3220000000006</v>
      </c>
      <c r="Z504" s="11">
        <f t="shared" si="126"/>
        <v>0.24372209390288319</v>
      </c>
      <c r="AA504" s="11" t="str">
        <f t="shared" si="127"/>
        <v>April</v>
      </c>
      <c r="AB504" s="11">
        <f t="shared" si="128"/>
        <v>2024</v>
      </c>
      <c r="AC504" s="11" t="str">
        <f t="shared" si="129"/>
        <v>Clean</v>
      </c>
      <c r="AD504" s="33" t="str">
        <f t="shared" si="121"/>
        <v>ORD-2024-105034538345391CUST-1534Priya MenonSmall BusinessEastOdishaBhubaneswarTechnologyCopiersPrime Copiers 557Second Class6826.930.14465.423377.11088.32PaidCompleted8</v>
      </c>
      <c r="AE504" s="56" t="str">
        <f t="shared" si="122"/>
        <v>OK</v>
      </c>
      <c r="AF504" s="33" t="str">
        <f t="shared" si="130"/>
        <v/>
      </c>
      <c r="AG504" s="33" t="str">
        <f t="shared" si="131"/>
        <v/>
      </c>
      <c r="AH504" s="55" t="str">
        <f t="shared" si="132"/>
        <v/>
      </c>
      <c r="AI504" s="53" t="str">
        <f t="shared" si="133"/>
        <v>Match</v>
      </c>
      <c r="AJ504" s="53" t="str">
        <f t="shared" si="134"/>
        <v>Match</v>
      </c>
      <c r="AK504" s="33" t="str">
        <f>PROPER(TRIM(raw_orders!G504))</f>
        <v>East</v>
      </c>
      <c r="AL504" s="33" t="str">
        <f>PROPER(TRIM(raw_orders!M504))</f>
        <v>Second Class</v>
      </c>
    </row>
    <row r="505" spans="1:38">
      <c r="A505" t="s">
        <v>2446</v>
      </c>
      <c r="B505" s="10">
        <v>45563</v>
      </c>
      <c r="C505" s="10">
        <v>45570</v>
      </c>
      <c r="D505" t="s">
        <v>2449</v>
      </c>
      <c r="E505" s="34" t="str">
        <f>PROPER(TRIM(raw_orders!E505))</f>
        <v>Aarav Sharma</v>
      </c>
      <c r="F505" s="34" t="str">
        <f>PROPER(TRIM(raw_orders!F505))</f>
        <v>Consumer</v>
      </c>
      <c r="G505" s="34" t="str">
        <f>PROPER(TRIM(raw_orders!G505))</f>
        <v>South</v>
      </c>
      <c r="H505" s="34" t="str">
        <f>PROPER(TRIM(raw_orders!H505))</f>
        <v>Tamil Nadu</v>
      </c>
      <c r="I505" s="34" t="str">
        <f>PROPER(TRIM(raw_orders!I505))</f>
        <v>Chennai</v>
      </c>
      <c r="J505" s="34" t="str">
        <f>PROPER(TRIM(raw_orders!J505))</f>
        <v>Technology</v>
      </c>
      <c r="K505" s="34" t="str">
        <f>PROPER(TRIM(raw_orders!K505))</f>
        <v>Phones</v>
      </c>
      <c r="L505" t="s">
        <v>2450</v>
      </c>
      <c r="M505" s="9" t="str">
        <f>PROPER(TRIM(raw_orders!M505))</f>
        <v>Standard Class</v>
      </c>
      <c r="N505" s="11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s="9" t="str">
        <f>PROPER(TRIM(raw_orders!T505))</f>
        <v>Paid</v>
      </c>
      <c r="U505" s="9" t="str">
        <f>PROPER(TRIM(raw_orders!U505))</f>
        <v>Completed</v>
      </c>
      <c r="V505" s="11">
        <f t="shared" si="120"/>
        <v>7</v>
      </c>
      <c r="W505" s="11">
        <f t="shared" si="123"/>
        <v>0.1</v>
      </c>
      <c r="X505" s="11">
        <f t="shared" si="124"/>
        <v>10594.08</v>
      </c>
      <c r="Y505" s="11">
        <f t="shared" si="125"/>
        <v>3433.7699999999995</v>
      </c>
      <c r="Z505" s="11">
        <f t="shared" si="126"/>
        <v>0.32412158488514337</v>
      </c>
      <c r="AA505" s="11" t="str">
        <f t="shared" si="127"/>
        <v>September</v>
      </c>
      <c r="AB505" s="11">
        <f t="shared" si="128"/>
        <v>2024</v>
      </c>
      <c r="AC505" s="11" t="str">
        <f t="shared" si="129"/>
        <v>Clean</v>
      </c>
      <c r="AD505" s="33" t="str">
        <f t="shared" si="121"/>
        <v>ORD-2024-105044556345570CUST-7422Aarav SharmaConsumerSouthTamil NaduChennaiTechnologyPhonesSmart Phones 674Standard Class71681.60.110594.087160.313433.77PaidCompleted7</v>
      </c>
      <c r="AE505" s="56" t="str">
        <f t="shared" si="122"/>
        <v>OK</v>
      </c>
      <c r="AF505" s="33" t="str">
        <f t="shared" si="130"/>
        <v/>
      </c>
      <c r="AG505" s="33" t="str">
        <f t="shared" si="131"/>
        <v/>
      </c>
      <c r="AH505" s="55" t="str">
        <f t="shared" si="132"/>
        <v/>
      </c>
      <c r="AI505" s="53" t="str">
        <f t="shared" si="133"/>
        <v>Match</v>
      </c>
      <c r="AJ505" s="53" t="str">
        <f t="shared" si="134"/>
        <v>Match</v>
      </c>
      <c r="AK505" s="33" t="str">
        <f>PROPER(TRIM(raw_orders!G505))</f>
        <v>South</v>
      </c>
      <c r="AL505" s="33" t="str">
        <f>PROPER(TRIM(raw_orders!M505))</f>
        <v>Standard Class</v>
      </c>
    </row>
    <row r="506" spans="1:38">
      <c r="A506" t="s">
        <v>2451</v>
      </c>
      <c r="B506" s="10">
        <v>45700</v>
      </c>
      <c r="C506" s="10">
        <v>45705</v>
      </c>
      <c r="D506" t="s">
        <v>2454</v>
      </c>
      <c r="E506" s="34" t="str">
        <f>PROPER(TRIM(raw_orders!E506))</f>
        <v>Arjun Bose</v>
      </c>
      <c r="F506" s="34" t="str">
        <f>PROPER(TRIM(raw_orders!F506))</f>
        <v>Corporate</v>
      </c>
      <c r="G506" s="34" t="str">
        <f>PROPER(TRIM(raw_orders!G506))</f>
        <v>West</v>
      </c>
      <c r="H506" s="34" t="str">
        <f>PROPER(TRIM(raw_orders!H506))</f>
        <v>Gujarat</v>
      </c>
      <c r="I506" s="34" t="str">
        <f>PROPER(TRIM(raw_orders!I506))</f>
        <v>Ahmedabad</v>
      </c>
      <c r="J506" s="34" t="str">
        <f>PROPER(TRIM(raw_orders!J506))</f>
        <v>Office Supplies</v>
      </c>
      <c r="K506" s="34" t="str">
        <f>PROPER(TRIM(raw_orders!K506))</f>
        <v>Art</v>
      </c>
      <c r="L506" t="s">
        <v>2455</v>
      </c>
      <c r="M506" s="9" t="str">
        <f>PROPER(TRIM(raw_orders!M506))</f>
        <v>Standard Class</v>
      </c>
      <c r="N506" s="11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s="9" t="str">
        <f>PROPER(TRIM(raw_orders!T506))</f>
        <v>Paid</v>
      </c>
      <c r="U506" s="9" t="str">
        <f>PROPER(TRIM(raw_orders!U506))</f>
        <v>Completed</v>
      </c>
      <c r="V506" s="11">
        <f t="shared" si="120"/>
        <v>5</v>
      </c>
      <c r="W506" s="11">
        <f t="shared" si="123"/>
        <v>0</v>
      </c>
      <c r="X506" s="11">
        <f t="shared" si="124"/>
        <v>17312.48</v>
      </c>
      <c r="Y506" s="11">
        <f t="shared" si="125"/>
        <v>2888.26</v>
      </c>
      <c r="Z506" s="11">
        <f t="shared" si="126"/>
        <v>0.16683109525613893</v>
      </c>
      <c r="AA506" s="11" t="str">
        <f t="shared" si="127"/>
        <v>February</v>
      </c>
      <c r="AB506" s="11">
        <f t="shared" si="128"/>
        <v>2025</v>
      </c>
      <c r="AC506" s="11" t="str">
        <f t="shared" si="129"/>
        <v>Clean</v>
      </c>
      <c r="AD506" s="33" t="str">
        <f t="shared" si="121"/>
        <v>ORD-2025-105054570045705CUST-9693Arjun BoseCorporateWestGujaratAhmedabadOffice SuppliesArtElite Art 553Standard Class44328.12017312.4814424.222888.26PaidCompleted5</v>
      </c>
      <c r="AE506" s="56" t="str">
        <f t="shared" si="122"/>
        <v>OK</v>
      </c>
      <c r="AF506" s="33" t="str">
        <f t="shared" si="130"/>
        <v/>
      </c>
      <c r="AG506" s="33" t="str">
        <f t="shared" si="131"/>
        <v/>
      </c>
      <c r="AH506" s="55" t="str">
        <f t="shared" si="132"/>
        <v/>
      </c>
      <c r="AI506" s="53" t="str">
        <f t="shared" si="133"/>
        <v>Match</v>
      </c>
      <c r="AJ506" s="53" t="str">
        <f t="shared" si="134"/>
        <v>Match</v>
      </c>
      <c r="AK506" s="33" t="str">
        <f>PROPER(TRIM(raw_orders!G506))</f>
        <v>West</v>
      </c>
      <c r="AL506" s="33" t="str">
        <f>PROPER(TRIM(raw_orders!M506))</f>
        <v>Standard Class</v>
      </c>
    </row>
    <row r="507" spans="1:38">
      <c r="A507" t="s">
        <v>2456</v>
      </c>
      <c r="B507" s="10">
        <v>45605</v>
      </c>
      <c r="C507" s="10">
        <v>45610</v>
      </c>
      <c r="D507" t="s">
        <v>2458</v>
      </c>
      <c r="E507" s="34" t="str">
        <f>PROPER(TRIM(raw_orders!E507))</f>
        <v>Neha Gupta</v>
      </c>
      <c r="F507" s="34" t="str">
        <f>PROPER(TRIM(raw_orders!F507))</f>
        <v>Corporate</v>
      </c>
      <c r="G507" s="34" t="str">
        <f>PROPER(TRIM(raw_orders!G507))</f>
        <v>West</v>
      </c>
      <c r="H507" s="34" t="str">
        <f>PROPER(TRIM(raw_orders!H507))</f>
        <v>Madhya Pradesh</v>
      </c>
      <c r="I507" s="34" t="str">
        <f>PROPER(TRIM(raw_orders!I507))</f>
        <v>Indore</v>
      </c>
      <c r="J507" s="34" t="str">
        <f>PROPER(TRIM(raw_orders!J507))</f>
        <v>Office Supplies</v>
      </c>
      <c r="K507" s="34" t="str">
        <f>PROPER(TRIM(raw_orders!K507))</f>
        <v>Art</v>
      </c>
      <c r="L507" t="s">
        <v>2459</v>
      </c>
      <c r="M507" s="9" t="str">
        <f>PROPER(TRIM(raw_orders!M507))</f>
        <v>First Class</v>
      </c>
      <c r="N507" s="11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s="9" t="str">
        <f>PROPER(TRIM(raw_orders!T507))</f>
        <v>Paid</v>
      </c>
      <c r="U507" s="9" t="str">
        <f>PROPER(TRIM(raw_orders!U507))</f>
        <v>Cancelled</v>
      </c>
      <c r="V507" s="11">
        <f t="shared" si="120"/>
        <v>5</v>
      </c>
      <c r="W507" s="11">
        <f t="shared" si="123"/>
        <v>0.2</v>
      </c>
      <c r="X507" s="11">
        <f t="shared" si="124"/>
        <v>17555.688000000002</v>
      </c>
      <c r="Y507" s="11">
        <f t="shared" si="125"/>
        <v>4262.4880000000012</v>
      </c>
      <c r="Z507" s="11">
        <f t="shared" si="126"/>
        <v>0.24279811762432785</v>
      </c>
      <c r="AA507" s="11" t="str">
        <f t="shared" si="127"/>
        <v>November</v>
      </c>
      <c r="AB507" s="11">
        <f t="shared" si="128"/>
        <v>2024</v>
      </c>
      <c r="AC507" s="11" t="str">
        <f t="shared" si="129"/>
        <v>Clean</v>
      </c>
      <c r="AD507" s="33" t="str">
        <f t="shared" si="121"/>
        <v>ORD-2024-105064560545610CUST-5458Neha GuptaCorporateWestMadhya PradeshIndoreOffice SuppliesArtClassic Art 339First Class92438.290.217555.6913293.24262.49PaidCancelled5</v>
      </c>
      <c r="AE507" s="56" t="str">
        <f t="shared" si="122"/>
        <v>OK</v>
      </c>
      <c r="AF507" s="33" t="str">
        <f t="shared" si="130"/>
        <v/>
      </c>
      <c r="AG507" s="33" t="str">
        <f t="shared" si="131"/>
        <v/>
      </c>
      <c r="AH507" s="55" t="str">
        <f t="shared" si="132"/>
        <v/>
      </c>
      <c r="AI507" s="53" t="str">
        <f t="shared" si="133"/>
        <v>Match</v>
      </c>
      <c r="AJ507" s="53" t="str">
        <f t="shared" si="134"/>
        <v>Match</v>
      </c>
      <c r="AK507" s="33" t="str">
        <f>PROPER(TRIM(raw_orders!G507))</f>
        <v>West</v>
      </c>
      <c r="AL507" s="33" t="str">
        <f>PROPER(TRIM(raw_orders!M507))</f>
        <v>First Class</v>
      </c>
    </row>
    <row r="508" spans="1:38">
      <c r="A508" t="s">
        <v>2460</v>
      </c>
      <c r="B508" s="10">
        <v>45641</v>
      </c>
      <c r="C508" s="10">
        <v>45641</v>
      </c>
      <c r="D508" t="s">
        <v>2463</v>
      </c>
      <c r="E508" s="34" t="str">
        <f>PROPER(TRIM(raw_orders!E508))</f>
        <v>Aarav Sharma</v>
      </c>
      <c r="F508" s="34" t="str">
        <f>PROPER(TRIM(raw_orders!F508))</f>
        <v>Small Business</v>
      </c>
      <c r="G508" s="34" t="str">
        <f>PROPER(TRIM(raw_orders!G508))</f>
        <v>North</v>
      </c>
      <c r="H508" s="34" t="str">
        <f>PROPER(TRIM(raw_orders!H508))</f>
        <v>Punjab</v>
      </c>
      <c r="I508" s="34" t="str">
        <f>PROPER(TRIM(raw_orders!I508))</f>
        <v>Ludhiana</v>
      </c>
      <c r="J508" s="34" t="str">
        <f>PROPER(TRIM(raw_orders!J508))</f>
        <v>Furniture</v>
      </c>
      <c r="K508" s="34" t="str">
        <f>PROPER(TRIM(raw_orders!K508))</f>
        <v>Furnishings</v>
      </c>
      <c r="L508" t="s">
        <v>2464</v>
      </c>
      <c r="M508" s="9" t="str">
        <f>PROPER(TRIM(raw_orders!M508))</f>
        <v>First Class</v>
      </c>
      <c r="N508" s="11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s="9" t="str">
        <f>PROPER(TRIM(raw_orders!T508))</f>
        <v>Refunded</v>
      </c>
      <c r="U508" s="9" t="str">
        <f>PROPER(TRIM(raw_orders!U508))</f>
        <v>Returned</v>
      </c>
      <c r="V508" s="11">
        <f t="shared" si="120"/>
        <v>0</v>
      </c>
      <c r="W508" s="11">
        <f t="shared" si="123"/>
        <v>0.1</v>
      </c>
      <c r="X508" s="11">
        <f t="shared" si="124"/>
        <v>1205.6399999999999</v>
      </c>
      <c r="Y508" s="11">
        <f t="shared" si="125"/>
        <v>363.56999999999982</v>
      </c>
      <c r="Z508" s="11">
        <f t="shared" si="126"/>
        <v>0.30155767890912699</v>
      </c>
      <c r="AA508" s="11" t="str">
        <f t="shared" si="127"/>
        <v>December</v>
      </c>
      <c r="AB508" s="11">
        <f t="shared" si="128"/>
        <v>2024</v>
      </c>
      <c r="AC508" s="11" t="str">
        <f t="shared" si="129"/>
        <v>Clean</v>
      </c>
      <c r="AD508" s="33" t="str">
        <f t="shared" si="121"/>
        <v>ORD-2024-105074564145641CUST-3011Aarav SharmaSmall BusinessNorthPunjabLudhianaFurnitureFurnishingsSmart Furnishings 352First Class2669.80.11205.64842.07363.57RefundedReturned0</v>
      </c>
      <c r="AE508" s="56" t="str">
        <f t="shared" si="122"/>
        <v>OK</v>
      </c>
      <c r="AF508" s="33" t="str">
        <f t="shared" si="130"/>
        <v/>
      </c>
      <c r="AG508" s="33" t="str">
        <f t="shared" si="131"/>
        <v/>
      </c>
      <c r="AH508" s="55" t="str">
        <f>IF(V508&lt;0,"Invalid Shipping Record","")</f>
        <v/>
      </c>
      <c r="AI508" s="53" t="str">
        <f t="shared" si="133"/>
        <v>Match</v>
      </c>
      <c r="AJ508" s="53" t="str">
        <f t="shared" si="134"/>
        <v>Match</v>
      </c>
      <c r="AK508" s="33" t="str">
        <f>PROPER(TRIM(raw_orders!G508))</f>
        <v>North</v>
      </c>
      <c r="AL508" s="33" t="str">
        <f>PROPER(TRIM(raw_orders!M508))</f>
        <v>First Class</v>
      </c>
    </row>
    <row r="509" spans="1:38">
      <c r="A509" t="s">
        <v>2465</v>
      </c>
      <c r="B509" s="10">
        <v>45762</v>
      </c>
      <c r="C509" s="10">
        <v>45769</v>
      </c>
      <c r="D509" t="s">
        <v>2466</v>
      </c>
      <c r="E509" s="34" t="str">
        <f>PROPER(TRIM(raw_orders!E509))</f>
        <v>Isha Nair</v>
      </c>
      <c r="F509" s="34" t="str">
        <f>PROPER(TRIM(raw_orders!F509))</f>
        <v>Small Business</v>
      </c>
      <c r="G509" s="34" t="str">
        <f>PROPER(TRIM(raw_orders!G509))</f>
        <v>North</v>
      </c>
      <c r="H509" s="34" t="str">
        <f>PROPER(TRIM(raw_orders!H509))</f>
        <v>Haryana</v>
      </c>
      <c r="I509" s="34" t="str">
        <f>PROPER(TRIM(raw_orders!I509))</f>
        <v>Gurugram</v>
      </c>
      <c r="J509" s="34" t="str">
        <f>PROPER(TRIM(raw_orders!J509))</f>
        <v>Office Supplies</v>
      </c>
      <c r="K509" s="34" t="str">
        <f>PROPER(TRIM(raw_orders!K509))</f>
        <v>Binders</v>
      </c>
      <c r="L509" t="s">
        <v>2467</v>
      </c>
      <c r="M509" s="9" t="str">
        <f>PROPER(TRIM(raw_orders!M509))</f>
        <v>Same Day</v>
      </c>
      <c r="N509" s="11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s="9" t="str">
        <f>PROPER(TRIM(raw_orders!T509))</f>
        <v>Paid</v>
      </c>
      <c r="U509" s="9" t="str">
        <f>PROPER(TRIM(raw_orders!U509))</f>
        <v>Completed</v>
      </c>
      <c r="V509" s="11">
        <f t="shared" si="120"/>
        <v>7</v>
      </c>
      <c r="W509" s="11">
        <f t="shared" si="123"/>
        <v>0.25</v>
      </c>
      <c r="X509" s="11">
        <f t="shared" si="124"/>
        <v>8971.26</v>
      </c>
      <c r="Y509" s="11">
        <f t="shared" si="125"/>
        <v>2156.91</v>
      </c>
      <c r="Z509" s="11">
        <f t="shared" si="126"/>
        <v>0.24042442198754688</v>
      </c>
      <c r="AA509" s="11" t="str">
        <f t="shared" si="127"/>
        <v>April</v>
      </c>
      <c r="AB509" s="11">
        <f t="shared" si="128"/>
        <v>2025</v>
      </c>
      <c r="AC509" s="11" t="str">
        <f t="shared" si="129"/>
        <v>Clean</v>
      </c>
      <c r="AD509" s="33" t="str">
        <f t="shared" si="121"/>
        <v>ORD-2025-105084576245769CUST-1826Isha NairSmall BusinessNorthHaryanaGurugramOffice SuppliesBindersClassic Binders 602Same Day42990.420.258971.266814.352156.91PaidCompleted7</v>
      </c>
      <c r="AE509" s="56" t="str">
        <f t="shared" si="122"/>
        <v>OK</v>
      </c>
      <c r="AF509" s="33" t="str">
        <f t="shared" si="130"/>
        <v/>
      </c>
      <c r="AG509" s="33" t="str">
        <f t="shared" si="131"/>
        <v/>
      </c>
      <c r="AH509" s="55" t="str">
        <f t="shared" si="132"/>
        <v/>
      </c>
      <c r="AI509" s="53" t="str">
        <f t="shared" si="133"/>
        <v>Match</v>
      </c>
      <c r="AJ509" s="53" t="str">
        <f t="shared" si="134"/>
        <v>Match</v>
      </c>
      <c r="AK509" s="33" t="str">
        <f>PROPER(TRIM(raw_orders!G509))</f>
        <v>North</v>
      </c>
      <c r="AL509" s="33" t="str">
        <f>PROPER(TRIM(raw_orders!M509))</f>
        <v>Same Day</v>
      </c>
    </row>
    <row r="510" spans="1:38">
      <c r="A510" t="s">
        <v>2468</v>
      </c>
      <c r="B510" s="10">
        <v>45382</v>
      </c>
      <c r="C510" s="10">
        <v>45477</v>
      </c>
      <c r="D510" t="s">
        <v>2470</v>
      </c>
      <c r="E510" s="34" t="str">
        <f>PROPER(TRIM(raw_orders!E510))</f>
        <v>Isha Nair</v>
      </c>
      <c r="F510" s="34" t="str">
        <f>PROPER(TRIM(raw_orders!F510))</f>
        <v>Small Business</v>
      </c>
      <c r="G510" s="34" t="str">
        <f>PROPER(TRIM(raw_orders!G510))</f>
        <v>North</v>
      </c>
      <c r="H510" s="34" t="str">
        <f>PROPER(TRIM(raw_orders!H510))</f>
        <v>Haryana</v>
      </c>
      <c r="I510" s="34" t="str">
        <f>PROPER(TRIM(raw_orders!I510))</f>
        <v>Gurugram</v>
      </c>
      <c r="J510" s="34" t="str">
        <f>PROPER(TRIM(raw_orders!J510))</f>
        <v>Technology</v>
      </c>
      <c r="K510" s="34" t="str">
        <f>PROPER(TRIM(raw_orders!K510))</f>
        <v>Machines</v>
      </c>
      <c r="L510" t="s">
        <v>2471</v>
      </c>
      <c r="M510" s="9" t="str">
        <f>PROPER(TRIM(raw_orders!M510))</f>
        <v>Second Class</v>
      </c>
      <c r="N510" s="11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s="9" t="str">
        <f>PROPER(TRIM(raw_orders!T510))</f>
        <v>Paid</v>
      </c>
      <c r="U510" s="9" t="str">
        <f>PROPER(TRIM(raw_orders!U510))</f>
        <v>Completed</v>
      </c>
      <c r="V510" s="11">
        <f t="shared" si="120"/>
        <v>95</v>
      </c>
      <c r="W510" s="11">
        <f t="shared" si="123"/>
        <v>0</v>
      </c>
      <c r="X510" s="11">
        <f t="shared" si="124"/>
        <v>7324</v>
      </c>
      <c r="Y510" s="11">
        <f t="shared" si="125"/>
        <v>3144.37</v>
      </c>
      <c r="Z510" s="11">
        <f t="shared" si="126"/>
        <v>0.42932413981430911</v>
      </c>
      <c r="AA510" s="11" t="str">
        <f t="shared" si="127"/>
        <v>March</v>
      </c>
      <c r="AB510" s="11">
        <f t="shared" si="128"/>
        <v>2024</v>
      </c>
      <c r="AC510" s="11" t="str">
        <f t="shared" si="129"/>
        <v>Clean</v>
      </c>
      <c r="AD510" s="33" t="str">
        <f t="shared" si="121"/>
        <v>ORD-2024-105094538245477CUST-3333Isha NairSmall BusinessNorthHaryanaGurugramTechnologyMachinesSmart Machines 853Second Class41831073244179.633144.37PaidCompleted95</v>
      </c>
      <c r="AE510" s="56" t="str">
        <f t="shared" si="122"/>
        <v>OK</v>
      </c>
      <c r="AF510" s="33" t="str">
        <f t="shared" si="130"/>
        <v/>
      </c>
      <c r="AG510" s="33" t="str">
        <f t="shared" si="131"/>
        <v/>
      </c>
      <c r="AH510" s="55" t="str">
        <f t="shared" si="132"/>
        <v/>
      </c>
      <c r="AI510" s="53" t="str">
        <f t="shared" si="133"/>
        <v>Match</v>
      </c>
      <c r="AJ510" s="53" t="str">
        <f t="shared" si="134"/>
        <v>Match</v>
      </c>
      <c r="AK510" s="33" t="str">
        <f>PROPER(TRIM(raw_orders!G510))</f>
        <v>North</v>
      </c>
      <c r="AL510" s="33" t="str">
        <f>PROPER(TRIM(raw_orders!M510))</f>
        <v>Second Class</v>
      </c>
    </row>
    <row r="511" spans="1:38">
      <c r="A511" t="s">
        <v>2472</v>
      </c>
      <c r="B511" s="10">
        <v>45789</v>
      </c>
      <c r="C511" s="10">
        <v>45791</v>
      </c>
      <c r="D511" t="s">
        <v>2475</v>
      </c>
      <c r="E511" s="34" t="str">
        <f>PROPER(TRIM(raw_orders!E511))</f>
        <v>Neha Gupta</v>
      </c>
      <c r="F511" s="34" t="str">
        <f>PROPER(TRIM(raw_orders!F511))</f>
        <v>Consumer</v>
      </c>
      <c r="G511" s="34" t="str">
        <f>PROPER(TRIM(raw_orders!G511))</f>
        <v>West</v>
      </c>
      <c r="H511" s="34" t="str">
        <f>PROPER(TRIM(raw_orders!H511))</f>
        <v>Gujarat</v>
      </c>
      <c r="I511" s="34" t="str">
        <f>PROPER(TRIM(raw_orders!I511))</f>
        <v>Ahmedabad</v>
      </c>
      <c r="J511" s="34" t="str">
        <f>PROPER(TRIM(raw_orders!J511))</f>
        <v>Technology</v>
      </c>
      <c r="K511" s="34" t="str">
        <f>PROPER(TRIM(raw_orders!K511))</f>
        <v>Machines</v>
      </c>
      <c r="L511" t="s">
        <v>2476</v>
      </c>
      <c r="M511" s="9" t="str">
        <f>PROPER(TRIM(raw_orders!M511))</f>
        <v>Same Day</v>
      </c>
      <c r="N511" s="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s="9" t="str">
        <f>PROPER(TRIM(raw_orders!T511))</f>
        <v>Paid</v>
      </c>
      <c r="U511" s="9" t="str">
        <f>PROPER(TRIM(raw_orders!U511))</f>
        <v>Completed</v>
      </c>
      <c r="V511" s="11">
        <f t="shared" si="120"/>
        <v>2</v>
      </c>
      <c r="W511" s="11">
        <f t="shared" si="123"/>
        <v>0.2</v>
      </c>
      <c r="X511" s="11">
        <f t="shared" si="124"/>
        <v>23241.216</v>
      </c>
      <c r="Y511" s="11">
        <f t="shared" si="125"/>
        <v>6020.3159999999989</v>
      </c>
      <c r="Z511" s="11">
        <f t="shared" si="126"/>
        <v>0.25903618812371948</v>
      </c>
      <c r="AA511" s="11" t="str">
        <f t="shared" si="127"/>
        <v>May</v>
      </c>
      <c r="AB511" s="11">
        <f t="shared" si="128"/>
        <v>2025</v>
      </c>
      <c r="AC511" s="11" t="str">
        <f t="shared" si="129"/>
        <v>Clean</v>
      </c>
      <c r="AD511" s="33" t="str">
        <f t="shared" si="121"/>
        <v>ORD-2025-105104578945791CUST-7901Neha GuptaConsumerWestGujaratAhmedabadTechnologyMachinesClassic Machines 599Same Day83631.440.223241.2217220.96020.32PaidCompleted2</v>
      </c>
      <c r="AE511" s="56" t="str">
        <f t="shared" si="122"/>
        <v>OK</v>
      </c>
      <c r="AF511" s="33" t="str">
        <f t="shared" si="130"/>
        <v/>
      </c>
      <c r="AG511" s="33" t="str">
        <f t="shared" si="131"/>
        <v/>
      </c>
      <c r="AH511" s="55" t="str">
        <f t="shared" si="132"/>
        <v/>
      </c>
      <c r="AI511" s="53" t="str">
        <f t="shared" si="133"/>
        <v>Match</v>
      </c>
      <c r="AJ511" s="53" t="str">
        <f t="shared" si="134"/>
        <v>Match</v>
      </c>
      <c r="AK511" s="33" t="str">
        <f>PROPER(TRIM(raw_orders!G511))</f>
        <v>West</v>
      </c>
      <c r="AL511" s="33" t="str">
        <f>PROPER(TRIM(raw_orders!M511))</f>
        <v>Same Day</v>
      </c>
    </row>
    <row r="512" spans="1:38">
      <c r="A512" t="s">
        <v>2477</v>
      </c>
      <c r="B512" s="10">
        <v>45583</v>
      </c>
      <c r="C512" s="10">
        <v>45586</v>
      </c>
      <c r="D512" t="s">
        <v>2479</v>
      </c>
      <c r="E512" s="34" t="str">
        <f>PROPER(TRIM(raw_orders!E512))</f>
        <v>Aarav Sharma</v>
      </c>
      <c r="F512" s="34" t="str">
        <f>PROPER(TRIM(raw_orders!F512))</f>
        <v>Consumer</v>
      </c>
      <c r="G512" s="34" t="str">
        <f>PROPER(TRIM(raw_orders!G512))</f>
        <v>South</v>
      </c>
      <c r="H512" s="34" t="str">
        <f>PROPER(TRIM(raw_orders!H512))</f>
        <v>Karnataka</v>
      </c>
      <c r="I512" s="34" t="str">
        <f>PROPER(TRIM(raw_orders!I512))</f>
        <v>Bengaluru</v>
      </c>
      <c r="J512" s="34" t="str">
        <f>PROPER(TRIM(raw_orders!J512))</f>
        <v>Office Supplies</v>
      </c>
      <c r="K512" s="34" t="str">
        <f>PROPER(TRIM(raw_orders!K512))</f>
        <v>Storage</v>
      </c>
      <c r="L512" t="s">
        <v>2481</v>
      </c>
      <c r="M512" s="9" t="str">
        <f>PROPER(TRIM(raw_orders!M512))</f>
        <v>Second Class</v>
      </c>
      <c r="N512" s="11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s="9" t="str">
        <f>PROPER(TRIM(raw_orders!T512))</f>
        <v>Paid</v>
      </c>
      <c r="U512" s="9" t="str">
        <f>PROPER(TRIM(raw_orders!U512))</f>
        <v>Completed</v>
      </c>
      <c r="V512" s="11">
        <f t="shared" si="120"/>
        <v>3</v>
      </c>
      <c r="W512" s="11">
        <f t="shared" si="123"/>
        <v>0</v>
      </c>
      <c r="X512" s="11">
        <f t="shared" si="124"/>
        <v>8477.02</v>
      </c>
      <c r="Y512" s="11">
        <f t="shared" si="125"/>
        <v>1592.0600000000004</v>
      </c>
      <c r="Z512" s="11">
        <f t="shared" si="126"/>
        <v>0.18780892341884298</v>
      </c>
      <c r="AA512" s="11" t="str">
        <f t="shared" si="127"/>
        <v>October</v>
      </c>
      <c r="AB512" s="11">
        <f t="shared" si="128"/>
        <v>2024</v>
      </c>
      <c r="AC512" s="11" t="str">
        <f t="shared" si="129"/>
        <v>Clean</v>
      </c>
      <c r="AD512" s="33" t="str">
        <f t="shared" si="121"/>
        <v>ORD-2024-105114558345586CUST-9759Aarav SharmaConsumerSouthKarnatakaBengaluruOffice SuppliesStoragePro Storage 373Second Class24238.5108477.026884.961592.06PaidCompleted3</v>
      </c>
      <c r="AE512" s="56" t="str">
        <f t="shared" si="122"/>
        <v>OK</v>
      </c>
      <c r="AF512" s="33" t="str">
        <f t="shared" si="130"/>
        <v/>
      </c>
      <c r="AG512" s="33" t="str">
        <f t="shared" si="131"/>
        <v/>
      </c>
      <c r="AH512" s="55" t="str">
        <f t="shared" si="132"/>
        <v/>
      </c>
      <c r="AI512" s="53" t="str">
        <f t="shared" si="133"/>
        <v>Match</v>
      </c>
      <c r="AJ512" s="53" t="str">
        <f t="shared" si="134"/>
        <v>Match</v>
      </c>
      <c r="AK512" s="33" t="str">
        <f>PROPER(TRIM(raw_orders!G512))</f>
        <v>South</v>
      </c>
      <c r="AL512" s="33" t="str">
        <f>PROPER(TRIM(raw_orders!M512))</f>
        <v>Second Class</v>
      </c>
    </row>
    <row r="513" spans="1:38">
      <c r="A513" t="s">
        <v>2482</v>
      </c>
      <c r="B513" s="10">
        <v>45588</v>
      </c>
      <c r="C513" s="10">
        <v>45591</v>
      </c>
      <c r="D513" t="s">
        <v>2485</v>
      </c>
      <c r="E513" s="34" t="str">
        <f>PROPER(TRIM(raw_orders!E513))</f>
        <v>Sneha Kapoor</v>
      </c>
      <c r="F513" s="34" t="str">
        <f>PROPER(TRIM(raw_orders!F513))</f>
        <v>Consumer</v>
      </c>
      <c r="G513" s="34" t="str">
        <f>PROPER(TRIM(raw_orders!G513))</f>
        <v>West</v>
      </c>
      <c r="H513" s="34" t="str">
        <f>PROPER(TRIM(raw_orders!H513))</f>
        <v>Madhya Pradesh</v>
      </c>
      <c r="I513" s="34" t="str">
        <f>PROPER(TRIM(raw_orders!I513))</f>
        <v>Indore</v>
      </c>
      <c r="J513" s="34" t="str">
        <f>PROPER(TRIM(raw_orders!J513))</f>
        <v>Furniture</v>
      </c>
      <c r="K513" s="34" t="str">
        <f>PROPER(TRIM(raw_orders!K513))</f>
        <v>Bookcases</v>
      </c>
      <c r="L513" t="s">
        <v>2486</v>
      </c>
      <c r="M513" s="9" t="str">
        <f>PROPER(TRIM(raw_orders!M513))</f>
        <v>Standard Class</v>
      </c>
      <c r="N513" s="11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s="9" t="str">
        <f>PROPER(TRIM(raw_orders!T513))</f>
        <v>Paid</v>
      </c>
      <c r="U513" s="9" t="str">
        <f>PROPER(TRIM(raw_orders!U513))</f>
        <v>Completed</v>
      </c>
      <c r="V513" s="11">
        <f t="shared" si="120"/>
        <v>3</v>
      </c>
      <c r="W513" s="11">
        <f t="shared" si="123"/>
        <v>0.25</v>
      </c>
      <c r="X513" s="11">
        <f t="shared" si="124"/>
        <v>3673.8225000000002</v>
      </c>
      <c r="Y513" s="11">
        <f t="shared" si="125"/>
        <v>1585.6725000000001</v>
      </c>
      <c r="Z513" s="11">
        <f t="shared" si="126"/>
        <v>0.43161380278987349</v>
      </c>
      <c r="AA513" s="11" t="str">
        <f t="shared" si="127"/>
        <v>October</v>
      </c>
      <c r="AB513" s="11">
        <f t="shared" si="128"/>
        <v>2024</v>
      </c>
      <c r="AC513" s="11" t="str">
        <f t="shared" si="129"/>
        <v>Clean</v>
      </c>
      <c r="AD513" s="33" t="str">
        <f t="shared" si="121"/>
        <v>ORD-2024-105124558845591CUST-7232Sneha KapoorConsumerWestMadhya PradeshIndoreFurnitureBookcasesSmart Bookcases 920Standard Class9544.270.253673.822088.151585.67PaidCompleted3</v>
      </c>
      <c r="AE513" s="56" t="str">
        <f t="shared" si="122"/>
        <v>OK</v>
      </c>
      <c r="AF513" s="33" t="str">
        <f t="shared" si="130"/>
        <v/>
      </c>
      <c r="AG513" s="33" t="str">
        <f t="shared" si="131"/>
        <v/>
      </c>
      <c r="AH513" s="55" t="str">
        <f t="shared" si="132"/>
        <v/>
      </c>
      <c r="AI513" s="53" t="str">
        <f t="shared" si="133"/>
        <v>Match</v>
      </c>
      <c r="AJ513" s="53" t="str">
        <f t="shared" si="134"/>
        <v>Match</v>
      </c>
      <c r="AK513" s="33" t="str">
        <f>PROPER(TRIM(raw_orders!G513))</f>
        <v>West</v>
      </c>
      <c r="AL513" s="33" t="str">
        <f>PROPER(TRIM(raw_orders!M513))</f>
        <v>Standard Class</v>
      </c>
    </row>
    <row r="514" spans="1:38">
      <c r="A514" t="s">
        <v>2487</v>
      </c>
      <c r="B514" s="10">
        <v>45718</v>
      </c>
      <c r="C514" s="10">
        <v>45719</v>
      </c>
      <c r="D514" t="s">
        <v>1900</v>
      </c>
      <c r="E514" s="34" t="str">
        <f>PROPER(TRIM(raw_orders!E514))</f>
        <v>Isha Nair</v>
      </c>
      <c r="F514" s="34" t="str">
        <f>PROPER(TRIM(raw_orders!F514))</f>
        <v>Corporate</v>
      </c>
      <c r="G514" s="34" t="str">
        <f>PROPER(TRIM(raw_orders!G514))</f>
        <v>South</v>
      </c>
      <c r="H514" s="34" t="str">
        <f>PROPER(TRIM(raw_orders!H514))</f>
        <v>Kerala</v>
      </c>
      <c r="I514" s="34" t="str">
        <f>PROPER(TRIM(raw_orders!I514))</f>
        <v>Kochi</v>
      </c>
      <c r="J514" s="34" t="str">
        <f>PROPER(TRIM(raw_orders!J514))</f>
        <v>Office Supplies</v>
      </c>
      <c r="K514" s="34" t="str">
        <f>PROPER(TRIM(raw_orders!K514))</f>
        <v>Labels</v>
      </c>
      <c r="L514" t="s">
        <v>2489</v>
      </c>
      <c r="M514" s="9" t="str">
        <f>PROPER(TRIM(raw_orders!M514))</f>
        <v>Second Class</v>
      </c>
      <c r="N514" s="11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s="9" t="str">
        <f>PROPER(TRIM(raw_orders!T514))</f>
        <v>Paid</v>
      </c>
      <c r="U514" s="9" t="str">
        <f>PROPER(TRIM(raw_orders!U514))</f>
        <v>Completed</v>
      </c>
      <c r="V514" s="11">
        <f t="shared" ref="V514:V577" si="138">C514-B514</f>
        <v>1</v>
      </c>
      <c r="W514" s="11">
        <f t="shared" si="123"/>
        <v>0.25</v>
      </c>
      <c r="X514" s="11">
        <f t="shared" si="124"/>
        <v>6047.1749999999993</v>
      </c>
      <c r="Y514" s="11">
        <f t="shared" si="125"/>
        <v>2678.3849999999993</v>
      </c>
      <c r="Z514" s="11">
        <f t="shared" si="126"/>
        <v>0.44291508018206843</v>
      </c>
      <c r="AA514" s="11" t="str">
        <f t="shared" si="127"/>
        <v>March</v>
      </c>
      <c r="AB514" s="11">
        <f t="shared" si="128"/>
        <v>2025</v>
      </c>
      <c r="AC514" s="11" t="str">
        <f t="shared" si="129"/>
        <v>Clean</v>
      </c>
      <c r="AD514" s="33" t="str">
        <f t="shared" ref="AD514:AD577" si="139">A514&amp;B514&amp;C514&amp;D514&amp;E514&amp;F514&amp;G514&amp;H514&amp;I514&amp;J514&amp;K514&amp;L514&amp;M514&amp;N514&amp;O514&amp;P514&amp;Q514&amp;R514&amp;S514&amp;T514&amp;U514&amp;V514</f>
        <v>ORD-2025-105134571845719CUST-9943Isha NairCorporateSouthKeralaKochiOffice SuppliesLabelsPro Labels 849Second Class24031.450.256047.173368.792678.38PaidCompleted1</v>
      </c>
      <c r="AE514" s="56" t="str">
        <f t="shared" ref="AE514:AE577" si="140">IF(COUNTIF($A$2:$A$933,A514)=1,"OK",IF(COUNTIF($AD$2:$AD$933,AD514)&gt;1,"Exact Duplicate", "Review Required"))</f>
        <v>OK</v>
      </c>
      <c r="AF514" s="33" t="str">
        <f t="shared" si="130"/>
        <v/>
      </c>
      <c r="AG514" s="33" t="str">
        <f t="shared" si="131"/>
        <v/>
      </c>
      <c r="AH514" s="55" t="str">
        <f t="shared" si="132"/>
        <v/>
      </c>
      <c r="AI514" s="53" t="str">
        <f t="shared" si="133"/>
        <v>Mismatch</v>
      </c>
      <c r="AJ514" s="53" t="str">
        <f t="shared" si="134"/>
        <v>Mismatch</v>
      </c>
      <c r="AK514" s="33" t="str">
        <f>PROPER(TRIM(raw_orders!G514))</f>
        <v>South</v>
      </c>
      <c r="AL514" s="33" t="str">
        <f>PROPER(TRIM(raw_orders!M514))</f>
        <v>Second Class</v>
      </c>
    </row>
    <row r="515" spans="1:38">
      <c r="A515" t="s">
        <v>2490</v>
      </c>
      <c r="B515" s="10">
        <v>45835</v>
      </c>
      <c r="C515" s="10">
        <v>45840</v>
      </c>
      <c r="D515" t="s">
        <v>2491</v>
      </c>
      <c r="E515" s="34" t="str">
        <f>PROPER(TRIM(raw_orders!E515))</f>
        <v>Aarav Sharma</v>
      </c>
      <c r="F515" s="34" t="str">
        <f>PROPER(TRIM(raw_orders!F515))</f>
        <v>Corporate</v>
      </c>
      <c r="G515" s="34" t="str">
        <f>PROPER(TRIM(raw_orders!G515))</f>
        <v>South</v>
      </c>
      <c r="H515" s="34" t="str">
        <f>PROPER(TRIM(raw_orders!H515))</f>
        <v>Kerala</v>
      </c>
      <c r="I515" s="34" t="str">
        <f>PROPER(TRIM(raw_orders!I515))</f>
        <v>Kochi</v>
      </c>
      <c r="J515" s="34" t="str">
        <f>PROPER(TRIM(raw_orders!J515))</f>
        <v>Technology</v>
      </c>
      <c r="K515" s="34" t="str">
        <f>PROPER(TRIM(raw_orders!K515))</f>
        <v>Accessories</v>
      </c>
      <c r="L515" t="s">
        <v>2492</v>
      </c>
      <c r="M515" s="9" t="str">
        <f>PROPER(TRIM(raw_orders!M515))</f>
        <v>First Class</v>
      </c>
      <c r="N515" s="11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s="9" t="str">
        <f>PROPER(TRIM(raw_orders!T515))</f>
        <v>Paid</v>
      </c>
      <c r="U515" s="9" t="str">
        <f>PROPER(TRIM(raw_orders!U515))</f>
        <v>Completed</v>
      </c>
      <c r="V515" s="11">
        <f t="shared" si="138"/>
        <v>5</v>
      </c>
      <c r="W515" s="11">
        <f t="shared" ref="W515:W578" si="141">IF(AND(P515="",Q515&lt;&gt;"",N515&lt;&gt;"",S515&lt;&gt;""),0,IF(OR(P515&lt;0,P515&gt;1),P515,P515))</f>
        <v>0.1</v>
      </c>
      <c r="X515" s="11">
        <f t="shared" ref="X515:X578" si="142">N515*O515*(1-P515)</f>
        <v>5937.246000000001</v>
      </c>
      <c r="Y515" s="11">
        <f t="shared" ref="Y515:Y578" si="143">X515-R515</f>
        <v>1848.786000000001</v>
      </c>
      <c r="Z515" s="11">
        <f t="shared" ref="Z515:Z578" si="144">Y515/X515</f>
        <v>0.31138780505304997</v>
      </c>
      <c r="AA515" s="11" t="str">
        <f t="shared" ref="AA515:AA578" si="145">TEXT(B515,"MMMM")</f>
        <v>June</v>
      </c>
      <c r="AB515" s="11">
        <f t="shared" ref="AB515:AB578" si="146">YEAR(B515)</f>
        <v>2025</v>
      </c>
      <c r="AC515" s="11" t="str">
        <f t="shared" ref="AC515:AC578" si="147">IF(OR(AF515 = "Invalid Discount",AG515="Invalid Discount",AH515="Invalid Shipping Record",AE515="Review Required"),"Invalid",IF(OR(G515="Unknown",M515="Unknown",ISBLANK(P515)),"Warning","Clean"))</f>
        <v>Clean</v>
      </c>
      <c r="AD515" s="33" t="str">
        <f t="shared" si="139"/>
        <v>ORD-2025-105144583545840CUST-8993Aarav SharmaCorporateSouthKeralaKochiTechnologyAccessoriesPrime Accessories 849First Class61099.490.16212.384088.461848.79PaidCompleted5</v>
      </c>
      <c r="AE515" s="56" t="str">
        <f t="shared" si="140"/>
        <v>OK</v>
      </c>
      <c r="AF515" s="33" t="str">
        <f t="shared" ref="AF515:AF578" si="148">IF(P515&lt;0,"Invalid Discount","")</f>
        <v/>
      </c>
      <c r="AG515" s="33" t="str">
        <f t="shared" ref="AG515:AG578" si="149">IF(P515&gt;1,"Invalid Discount","")</f>
        <v/>
      </c>
      <c r="AH515" s="55" t="str">
        <f t="shared" ref="AH515:AH578" si="150">IF(V515&lt;1,"Invalid Shipping Record","")</f>
        <v/>
      </c>
      <c r="AI515" s="53" t="str">
        <f t="shared" ref="AI515:AI578" si="151">IF(ROUND(Q515,2)=ROUND(X515,2),"Match","Mismatch")</f>
        <v>Mismatch</v>
      </c>
      <c r="AJ515" s="53" t="str">
        <f t="shared" ref="AJ515:AJ578" si="152">IF(ROUND(S515,2)=ROUND(Y515,2),"Match","Mismatch")</f>
        <v>Match</v>
      </c>
      <c r="AK515" s="33" t="str">
        <f>PROPER(TRIM(raw_orders!G515))</f>
        <v>South</v>
      </c>
      <c r="AL515" s="33" t="str">
        <f>PROPER(TRIM(raw_orders!M515))</f>
        <v>First Class</v>
      </c>
    </row>
    <row r="516" spans="1:38">
      <c r="A516" t="s">
        <v>2493</v>
      </c>
      <c r="B516" s="10">
        <v>45614</v>
      </c>
      <c r="C516" s="10">
        <v>45618</v>
      </c>
      <c r="D516" t="s">
        <v>2495</v>
      </c>
      <c r="E516" s="34" t="str">
        <f>PROPER(TRIM(raw_orders!E516))</f>
        <v>Karan Malhotra</v>
      </c>
      <c r="F516" s="34" t="str">
        <f>PROPER(TRIM(raw_orders!F516))</f>
        <v>Home Office</v>
      </c>
      <c r="G516" s="34" t="str">
        <f>PROPER(TRIM(raw_orders!G516))</f>
        <v>South</v>
      </c>
      <c r="H516" s="34" t="str">
        <f>PROPER(TRIM(raw_orders!H516))</f>
        <v>Kerala</v>
      </c>
      <c r="I516" s="34" t="str">
        <f>PROPER(TRIM(raw_orders!I516))</f>
        <v>Kochi</v>
      </c>
      <c r="J516" s="34" t="str">
        <f>PROPER(TRIM(raw_orders!J516))</f>
        <v>Technology</v>
      </c>
      <c r="K516" s="34" t="str">
        <f>PROPER(TRIM(raw_orders!K516))</f>
        <v>Accessories</v>
      </c>
      <c r="L516" t="s">
        <v>2496</v>
      </c>
      <c r="M516" s="9" t="str">
        <f>PROPER(TRIM(raw_orders!M516))</f>
        <v>Standard Class</v>
      </c>
      <c r="N516" s="11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s="9" t="str">
        <f>PROPER(TRIM(raw_orders!T516))</f>
        <v>Paid</v>
      </c>
      <c r="U516" s="9" t="str">
        <f>PROPER(TRIM(raw_orders!U516))</f>
        <v>Completed</v>
      </c>
      <c r="V516" s="11">
        <f t="shared" si="138"/>
        <v>4</v>
      </c>
      <c r="W516" s="11">
        <f t="shared" si="141"/>
        <v>0.1</v>
      </c>
      <c r="X516" s="11">
        <f t="shared" si="142"/>
        <v>20913.876</v>
      </c>
      <c r="Y516" s="11">
        <f t="shared" si="143"/>
        <v>9229.1959999999999</v>
      </c>
      <c r="Z516" s="11">
        <f t="shared" si="144"/>
        <v>0.44129533903710627</v>
      </c>
      <c r="AA516" s="11" t="str">
        <f t="shared" si="145"/>
        <v>November</v>
      </c>
      <c r="AB516" s="11">
        <f t="shared" si="146"/>
        <v>2024</v>
      </c>
      <c r="AC516" s="11" t="str">
        <f t="shared" si="147"/>
        <v>Clean</v>
      </c>
      <c r="AD516" s="33" t="str">
        <f t="shared" si="139"/>
        <v>ORD-2024-105154561445618CUST-7729Karan MalhotraHome OfficeSouthKeralaKochiTechnologyAccessoriesSmart Accessories 388Standard Class63872.940.120913.8811684.689229.2PaidCompleted4</v>
      </c>
      <c r="AE516" s="56" t="str">
        <f t="shared" si="140"/>
        <v>OK</v>
      </c>
      <c r="AF516" s="33" t="str">
        <f t="shared" si="148"/>
        <v/>
      </c>
      <c r="AG516" s="33" t="str">
        <f t="shared" si="149"/>
        <v/>
      </c>
      <c r="AH516" s="55" t="str">
        <f t="shared" si="150"/>
        <v/>
      </c>
      <c r="AI516" s="53" t="str">
        <f t="shared" si="151"/>
        <v>Match</v>
      </c>
      <c r="AJ516" s="53" t="str">
        <f t="shared" si="152"/>
        <v>Match</v>
      </c>
      <c r="AK516" s="33" t="str">
        <f>PROPER(TRIM(raw_orders!G516))</f>
        <v>South</v>
      </c>
      <c r="AL516" s="33" t="str">
        <f>PROPER(TRIM(raw_orders!M516))</f>
        <v>Standard Class</v>
      </c>
    </row>
    <row r="517" spans="1:38">
      <c r="A517" t="s">
        <v>2497</v>
      </c>
      <c r="B517" s="10">
        <v>45758</v>
      </c>
      <c r="C517" s="10">
        <v>45758</v>
      </c>
      <c r="D517" t="s">
        <v>2499</v>
      </c>
      <c r="E517" s="34" t="str">
        <f>PROPER(TRIM(raw_orders!E517))</f>
        <v>Rahul Verma</v>
      </c>
      <c r="F517" s="34" t="str">
        <f>PROPER(TRIM(raw_orders!F517))</f>
        <v>Corporate</v>
      </c>
      <c r="G517" s="34" t="str">
        <f>PROPER(TRIM(raw_orders!G517))</f>
        <v>North</v>
      </c>
      <c r="H517" s="34" t="str">
        <f>PROPER(TRIM(raw_orders!H517))</f>
        <v>Delhi</v>
      </c>
      <c r="I517" s="34" t="str">
        <f>PROPER(TRIM(raw_orders!I517))</f>
        <v>New Delhi</v>
      </c>
      <c r="J517" s="34" t="str">
        <f>PROPER(TRIM(raw_orders!J517))</f>
        <v>Office Supplies</v>
      </c>
      <c r="K517" s="34" t="str">
        <f>PROPER(TRIM(raw_orders!K517))</f>
        <v>Paper</v>
      </c>
      <c r="L517" t="s">
        <v>2500</v>
      </c>
      <c r="M517" s="9" t="str">
        <f>PROPER(TRIM(raw_orders!M517))</f>
        <v>Standard Class</v>
      </c>
      <c r="N517" s="11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s="9" t="str">
        <f>PROPER(TRIM(raw_orders!T517))</f>
        <v>Paid</v>
      </c>
      <c r="U517" s="9" t="str">
        <f>PROPER(TRIM(raw_orders!U517))</f>
        <v>Completed</v>
      </c>
      <c r="V517" s="11">
        <f t="shared" si="138"/>
        <v>0</v>
      </c>
      <c r="W517" s="11">
        <f t="shared" si="141"/>
        <v>-7.0000000000000007E-2</v>
      </c>
      <c r="X517" s="11">
        <f t="shared" si="142"/>
        <v>4770.5843000000004</v>
      </c>
      <c r="Y517" s="11">
        <f t="shared" si="143"/>
        <v>2687.1743000000006</v>
      </c>
      <c r="Z517" s="11">
        <f t="shared" si="144"/>
        <v>0.56327991101635089</v>
      </c>
      <c r="AA517" s="11" t="str">
        <f t="shared" si="145"/>
        <v>April</v>
      </c>
      <c r="AB517" s="11">
        <f t="shared" si="146"/>
        <v>2025</v>
      </c>
      <c r="AC517" s="11" t="str">
        <f t="shared" si="147"/>
        <v>Invalid</v>
      </c>
      <c r="AD517" s="33" t="str">
        <f t="shared" si="139"/>
        <v>ORD-2025-105164575845758CUST-9986Rahul VermaCorporateNorthDelhiNew DelhiOffice SuppliesPaperClassic Paper 752Standard Class14458.49-0.073566.792083.411483.38PaidCompleted0</v>
      </c>
      <c r="AE517" s="56" t="str">
        <f t="shared" si="140"/>
        <v>OK</v>
      </c>
      <c r="AF517" s="33" t="str">
        <f t="shared" si="148"/>
        <v>Invalid Discount</v>
      </c>
      <c r="AG517" s="33" t="str">
        <f t="shared" si="149"/>
        <v/>
      </c>
      <c r="AH517" s="55" t="str">
        <f>IF(V517&lt;0,"Invalid Shipping Record","")</f>
        <v/>
      </c>
      <c r="AI517" s="53" t="str">
        <f t="shared" si="151"/>
        <v>Mismatch</v>
      </c>
      <c r="AJ517" s="53" t="str">
        <f t="shared" si="152"/>
        <v>Mismatch</v>
      </c>
      <c r="AK517" s="33" t="str">
        <f>PROPER(TRIM(raw_orders!G517))</f>
        <v>North</v>
      </c>
      <c r="AL517" s="33" t="str">
        <f>PROPER(TRIM(raw_orders!M517))</f>
        <v>Standard Class</v>
      </c>
    </row>
    <row r="518" spans="1:38">
      <c r="A518" t="s">
        <v>2501</v>
      </c>
      <c r="B518" s="10">
        <v>45563</v>
      </c>
      <c r="C518" s="10">
        <v>45569</v>
      </c>
      <c r="D518" t="s">
        <v>2504</v>
      </c>
      <c r="E518" s="34" t="str">
        <f>PROPER(TRIM(raw_orders!E518))</f>
        <v>Kabir Singh</v>
      </c>
      <c r="F518" s="34" t="str">
        <f>PROPER(TRIM(raw_orders!F518))</f>
        <v>Home Office</v>
      </c>
      <c r="G518" s="34" t="str">
        <f>PROPER(TRIM(raw_orders!G518))</f>
        <v>North</v>
      </c>
      <c r="H518" s="34" t="str">
        <f>PROPER(TRIM(raw_orders!H518))</f>
        <v>Delhi</v>
      </c>
      <c r="I518" s="34" t="str">
        <f>PROPER(TRIM(raw_orders!I518))</f>
        <v>New Delhi</v>
      </c>
      <c r="J518" s="34" t="str">
        <f>PROPER(TRIM(raw_orders!J518))</f>
        <v>Technology</v>
      </c>
      <c r="K518" s="34" t="str">
        <f>PROPER(TRIM(raw_orders!K518))</f>
        <v>Copiers</v>
      </c>
      <c r="L518" t="s">
        <v>2505</v>
      </c>
      <c r="M518" s="9" t="str">
        <f>PROPER(TRIM(raw_orders!M518))</f>
        <v>Standard Class</v>
      </c>
      <c r="N518" s="11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s="9" t="str">
        <f>PROPER(TRIM(raw_orders!T518))</f>
        <v>Failed</v>
      </c>
      <c r="U518" s="9" t="str">
        <f>PROPER(TRIM(raw_orders!U518))</f>
        <v>Returned</v>
      </c>
      <c r="V518" s="11">
        <f t="shared" si="138"/>
        <v>6</v>
      </c>
      <c r="W518" s="11">
        <f t="shared" si="141"/>
        <v>0</v>
      </c>
      <c r="X518" s="11">
        <f t="shared" si="142"/>
        <v>2233.1799999999998</v>
      </c>
      <c r="Y518" s="11">
        <f t="shared" si="143"/>
        <v>647.3599999999999</v>
      </c>
      <c r="Z518" s="11">
        <f t="shared" si="144"/>
        <v>0.28988258895386843</v>
      </c>
      <c r="AA518" s="11" t="str">
        <f t="shared" si="145"/>
        <v>September</v>
      </c>
      <c r="AB518" s="11">
        <f t="shared" si="146"/>
        <v>2024</v>
      </c>
      <c r="AC518" s="11" t="str">
        <f t="shared" si="147"/>
        <v>Clean</v>
      </c>
      <c r="AD518" s="33" t="str">
        <f t="shared" si="139"/>
        <v>ORD-2024-105174556345569CUST-2731Kabir SinghHome OfficeNorthDelhiNew DelhiTechnologyCopiersClassic Copiers 143Standard Class12233.1802233.181585.82647.36FailedReturned6</v>
      </c>
      <c r="AE518" s="56" t="str">
        <f t="shared" si="140"/>
        <v>OK</v>
      </c>
      <c r="AF518" s="33" t="str">
        <f t="shared" si="148"/>
        <v/>
      </c>
      <c r="AG518" s="33" t="str">
        <f t="shared" si="149"/>
        <v/>
      </c>
      <c r="AH518" s="55" t="str">
        <f t="shared" si="150"/>
        <v/>
      </c>
      <c r="AI518" s="53" t="str">
        <f t="shared" si="151"/>
        <v>Match</v>
      </c>
      <c r="AJ518" s="53" t="str">
        <f t="shared" si="152"/>
        <v>Match</v>
      </c>
      <c r="AK518" s="33" t="str">
        <f>PROPER(TRIM(raw_orders!G518))</f>
        <v>North</v>
      </c>
      <c r="AL518" s="33" t="str">
        <f>PROPER(TRIM(raw_orders!M518))</f>
        <v>Standard Class</v>
      </c>
    </row>
    <row r="519" spans="1:38">
      <c r="A519" t="s">
        <v>2506</v>
      </c>
      <c r="B519" s="10">
        <v>45802</v>
      </c>
      <c r="C519" s="10">
        <v>45804</v>
      </c>
      <c r="D519" t="s">
        <v>2508</v>
      </c>
      <c r="E519" s="34" t="str">
        <f>PROPER(TRIM(raw_orders!E519))</f>
        <v>Rahul Verma</v>
      </c>
      <c r="F519" s="34" t="str">
        <f>PROPER(TRIM(raw_orders!F519))</f>
        <v>Consumer</v>
      </c>
      <c r="G519" s="34" t="str">
        <f>PROPER(TRIM(raw_orders!G519))</f>
        <v>East</v>
      </c>
      <c r="H519" s="34" t="str">
        <f>PROPER(TRIM(raw_orders!H519))</f>
        <v>Odisha</v>
      </c>
      <c r="I519" s="34" t="str">
        <f>PROPER(TRIM(raw_orders!I519))</f>
        <v>Bhubaneswar</v>
      </c>
      <c r="J519" s="34" t="str">
        <f>PROPER(TRIM(raw_orders!J519))</f>
        <v>Furniture</v>
      </c>
      <c r="K519" s="34" t="str">
        <f>PROPER(TRIM(raw_orders!K519))</f>
        <v>Furnishings</v>
      </c>
      <c r="L519" t="s">
        <v>2509</v>
      </c>
      <c r="M519" s="9" t="str">
        <f>PROPER(TRIM(raw_orders!M519))</f>
        <v>Second Class</v>
      </c>
      <c r="N519" s="11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s="9" t="str">
        <f>PROPER(TRIM(raw_orders!T519))</f>
        <v>Refunded</v>
      </c>
      <c r="U519" s="9" t="str">
        <f>PROPER(TRIM(raw_orders!U519))</f>
        <v>Returned</v>
      </c>
      <c r="V519" s="11">
        <f t="shared" si="138"/>
        <v>2</v>
      </c>
      <c r="W519" s="11">
        <f t="shared" si="141"/>
        <v>0.2</v>
      </c>
      <c r="X519" s="11">
        <f t="shared" si="142"/>
        <v>11890.368000000002</v>
      </c>
      <c r="Y519" s="11">
        <f t="shared" si="143"/>
        <v>2655.8380000000016</v>
      </c>
      <c r="Z519" s="11">
        <f t="shared" si="144"/>
        <v>0.22336045444514427</v>
      </c>
      <c r="AA519" s="11" t="str">
        <f t="shared" si="145"/>
        <v>May</v>
      </c>
      <c r="AB519" s="11">
        <f t="shared" si="146"/>
        <v>2025</v>
      </c>
      <c r="AC519" s="11" t="str">
        <f t="shared" si="147"/>
        <v>Clean</v>
      </c>
      <c r="AD519" s="33" t="str">
        <f t="shared" si="139"/>
        <v>ORD-2025-105184580245804CUST-4235Rahul VermaConsumerEastOdishaBhubaneswarFurnitureFurnishingsBasic Furnishings 386Second Class72123.280.211890.379234.532655.84RefundedReturned2</v>
      </c>
      <c r="AE519" s="56" t="str">
        <f t="shared" si="140"/>
        <v>OK</v>
      </c>
      <c r="AF519" s="33" t="str">
        <f t="shared" si="148"/>
        <v/>
      </c>
      <c r="AG519" s="33" t="str">
        <f t="shared" si="149"/>
        <v/>
      </c>
      <c r="AH519" s="55" t="str">
        <f t="shared" si="150"/>
        <v/>
      </c>
      <c r="AI519" s="53" t="str">
        <f t="shared" si="151"/>
        <v>Match</v>
      </c>
      <c r="AJ519" s="53" t="str">
        <f t="shared" si="152"/>
        <v>Match</v>
      </c>
      <c r="AK519" s="33" t="str">
        <f>PROPER(TRIM(raw_orders!G519))</f>
        <v>East</v>
      </c>
      <c r="AL519" s="33" t="str">
        <f>PROPER(TRIM(raw_orders!M519))</f>
        <v>Second Class</v>
      </c>
    </row>
    <row r="520" spans="1:38" ht="41.4">
      <c r="A520" t="s">
        <v>2510</v>
      </c>
      <c r="B520" s="10">
        <v>45777</v>
      </c>
      <c r="C520" s="10">
        <v>45773</v>
      </c>
      <c r="D520" t="s">
        <v>2512</v>
      </c>
      <c r="E520" s="34" t="str">
        <f>PROPER(TRIM(raw_orders!E520))</f>
        <v>Diya Patel</v>
      </c>
      <c r="F520" s="34" t="str">
        <f>PROPER(TRIM(raw_orders!F520))</f>
        <v>Corporate</v>
      </c>
      <c r="G520" s="34" t="str">
        <f>PROPER(TRIM(raw_orders!G520))</f>
        <v>East</v>
      </c>
      <c r="H520" s="34" t="str">
        <f>PROPER(TRIM(raw_orders!H520))</f>
        <v>Odisha</v>
      </c>
      <c r="I520" s="34" t="str">
        <f>PROPER(TRIM(raw_orders!I520))</f>
        <v>Bhubaneswar</v>
      </c>
      <c r="J520" s="34" t="str">
        <f>PROPER(TRIM(raw_orders!J520))</f>
        <v>Furniture</v>
      </c>
      <c r="K520" s="34" t="str">
        <f>PROPER(TRIM(raw_orders!K520))</f>
        <v>Tables</v>
      </c>
      <c r="L520" t="s">
        <v>2513</v>
      </c>
      <c r="M520" s="9" t="str">
        <f>PROPER(TRIM(raw_orders!M520))</f>
        <v>First Class</v>
      </c>
      <c r="N520" s="11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s="9" t="str">
        <f>PROPER(TRIM(raw_orders!T520))</f>
        <v>Paid</v>
      </c>
      <c r="U520" s="9" t="str">
        <f>PROPER(TRIM(raw_orders!U520))</f>
        <v>Cancelled</v>
      </c>
      <c r="V520" s="11">
        <f t="shared" si="138"/>
        <v>-4</v>
      </c>
      <c r="W520" s="11">
        <f t="shared" si="141"/>
        <v>0.25</v>
      </c>
      <c r="X520" s="11">
        <f t="shared" si="142"/>
        <v>8421.682499999999</v>
      </c>
      <c r="Y520" s="11">
        <f t="shared" si="143"/>
        <v>1887.2124999999987</v>
      </c>
      <c r="Z520" s="11">
        <f t="shared" si="144"/>
        <v>0.22408972316398759</v>
      </c>
      <c r="AA520" s="11" t="str">
        <f t="shared" si="145"/>
        <v>April</v>
      </c>
      <c r="AB520" s="11">
        <f t="shared" si="146"/>
        <v>2025</v>
      </c>
      <c r="AC520" s="11" t="str">
        <f t="shared" si="147"/>
        <v>Invalid</v>
      </c>
      <c r="AD520" s="33" t="str">
        <f t="shared" si="139"/>
        <v>ORD-2025-105194577745773CUST-3377Diya PatelCorporateEastOdishaBhubaneswarFurnitureTablesClassic Tables 592First Class71604.130.258421.686534.471887.21PaidCancelled-4</v>
      </c>
      <c r="AE520" s="56" t="str">
        <f t="shared" si="140"/>
        <v>OK</v>
      </c>
      <c r="AF520" s="33" t="str">
        <f t="shared" si="148"/>
        <v/>
      </c>
      <c r="AG520" s="33" t="str">
        <f t="shared" si="149"/>
        <v/>
      </c>
      <c r="AH520" s="55" t="str">
        <f>IF(V520&lt;0,"Invalid Shipping Record","")</f>
        <v>Invalid Shipping Record</v>
      </c>
      <c r="AI520" s="53" t="str">
        <f t="shared" si="151"/>
        <v>Match</v>
      </c>
      <c r="AJ520" s="53" t="str">
        <f t="shared" si="152"/>
        <v>Match</v>
      </c>
      <c r="AK520" s="33" t="str">
        <f>PROPER(TRIM(raw_orders!G520))</f>
        <v>East</v>
      </c>
      <c r="AL520" s="33" t="str">
        <f>PROPER(TRIM(raw_orders!M520))</f>
        <v>First Class</v>
      </c>
    </row>
    <row r="521" spans="1:38">
      <c r="A521" t="s">
        <v>2514</v>
      </c>
      <c r="B521" s="10">
        <v>45723</v>
      </c>
      <c r="C521" s="10">
        <v>45845</v>
      </c>
      <c r="D521" t="s">
        <v>2516</v>
      </c>
      <c r="E521" s="34" t="str">
        <f>PROPER(TRIM(raw_orders!E521))</f>
        <v>Priya Menon</v>
      </c>
      <c r="F521" s="34" t="str">
        <f>PROPER(TRIM(raw_orders!F521))</f>
        <v>Consumer</v>
      </c>
      <c r="G521" s="34" t="str">
        <f>PROPER(TRIM(raw_orders!G521))</f>
        <v>North</v>
      </c>
      <c r="H521" s="34" t="str">
        <f>PROPER(TRIM(raw_orders!H521))</f>
        <v>Uttar Pradesh</v>
      </c>
      <c r="I521" s="34" t="str">
        <f>PROPER(TRIM(raw_orders!I521))</f>
        <v>Noida</v>
      </c>
      <c r="J521" s="34" t="str">
        <f>PROPER(TRIM(raw_orders!J521))</f>
        <v>Furniture</v>
      </c>
      <c r="K521" s="34" t="str">
        <f>PROPER(TRIM(raw_orders!K521))</f>
        <v>Tables</v>
      </c>
      <c r="L521" t="s">
        <v>2517</v>
      </c>
      <c r="M521" s="9" t="str">
        <f>PROPER(TRIM(raw_orders!M521))</f>
        <v>Standard Class</v>
      </c>
      <c r="N521" s="1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s="9" t="str">
        <f>PROPER(TRIM(raw_orders!T521))</f>
        <v>Pending</v>
      </c>
      <c r="U521" s="9" t="str">
        <f>PROPER(TRIM(raw_orders!U521))</f>
        <v>Cancelled</v>
      </c>
      <c r="V521" s="11">
        <f t="shared" si="138"/>
        <v>122</v>
      </c>
      <c r="W521" s="11">
        <f t="shared" si="141"/>
        <v>0.2</v>
      </c>
      <c r="X521" s="11">
        <f t="shared" si="142"/>
        <v>13968.672</v>
      </c>
      <c r="Y521" s="11">
        <f t="shared" si="143"/>
        <v>5111.0920000000006</v>
      </c>
      <c r="Z521" s="11">
        <f t="shared" si="144"/>
        <v>0.36589677243477409</v>
      </c>
      <c r="AA521" s="11" t="str">
        <f t="shared" si="145"/>
        <v>March</v>
      </c>
      <c r="AB521" s="11">
        <f t="shared" si="146"/>
        <v>2025</v>
      </c>
      <c r="AC521" s="11" t="str">
        <f t="shared" si="147"/>
        <v>Clean</v>
      </c>
      <c r="AD521" s="33" t="str">
        <f t="shared" si="139"/>
        <v>ORD-2025-105204572345845CUST-3258Priya MenonConsumerNorthUttar PradeshNoidaFurnitureTablesPro Tables 412Standard Class44365.210.213968.678857.585111.09PendingCancelled122</v>
      </c>
      <c r="AE521" s="56" t="str">
        <f t="shared" si="140"/>
        <v>OK</v>
      </c>
      <c r="AF521" s="33" t="str">
        <f t="shared" si="148"/>
        <v/>
      </c>
      <c r="AG521" s="33" t="str">
        <f t="shared" si="149"/>
        <v/>
      </c>
      <c r="AH521" s="55" t="str">
        <f t="shared" si="150"/>
        <v/>
      </c>
      <c r="AI521" s="53" t="str">
        <f t="shared" si="151"/>
        <v>Match</v>
      </c>
      <c r="AJ521" s="53" t="str">
        <f t="shared" si="152"/>
        <v>Match</v>
      </c>
      <c r="AK521" s="33" t="str">
        <f>PROPER(TRIM(raw_orders!G521))</f>
        <v>North</v>
      </c>
      <c r="AL521" s="33" t="str">
        <f>PROPER(TRIM(raw_orders!M521))</f>
        <v>Standard Class</v>
      </c>
    </row>
    <row r="522" spans="1:38">
      <c r="A522" t="s">
        <v>2518</v>
      </c>
      <c r="B522" s="10">
        <v>45489</v>
      </c>
      <c r="C522" s="10">
        <v>45496</v>
      </c>
      <c r="D522" t="s">
        <v>2520</v>
      </c>
      <c r="E522" s="34" t="str">
        <f>PROPER(TRIM(raw_orders!E522))</f>
        <v>Aarav Sharma</v>
      </c>
      <c r="F522" s="34" t="str">
        <f>PROPER(TRIM(raw_orders!F522))</f>
        <v>Home Office</v>
      </c>
      <c r="G522" s="34" t="str">
        <f>PROPER(TRIM(raw_orders!G522))</f>
        <v>South</v>
      </c>
      <c r="H522" s="34" t="str">
        <f>PROPER(TRIM(raw_orders!H522))</f>
        <v>Karnataka</v>
      </c>
      <c r="I522" s="34" t="str">
        <f>PROPER(TRIM(raw_orders!I522))</f>
        <v>Bengaluru</v>
      </c>
      <c r="J522" s="34" t="str">
        <f>PROPER(TRIM(raw_orders!J522))</f>
        <v>Technology</v>
      </c>
      <c r="K522" s="34" t="str">
        <f>PROPER(TRIM(raw_orders!K522))</f>
        <v>Machines</v>
      </c>
      <c r="L522" t="s">
        <v>2521</v>
      </c>
      <c r="M522" s="9" t="str">
        <f>PROPER(TRIM(raw_orders!M522))</f>
        <v>Same Day</v>
      </c>
      <c r="N522" s="11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s="9" t="str">
        <f>PROPER(TRIM(raw_orders!T522))</f>
        <v>Paid</v>
      </c>
      <c r="U522" s="9" t="str">
        <f>PROPER(TRIM(raw_orders!U522))</f>
        <v>Completed</v>
      </c>
      <c r="V522" s="11">
        <f t="shared" si="138"/>
        <v>7</v>
      </c>
      <c r="W522" s="11">
        <f t="shared" si="141"/>
        <v>0.05</v>
      </c>
      <c r="X522" s="11">
        <f t="shared" si="142"/>
        <v>1611.1144999999999</v>
      </c>
      <c r="Y522" s="11">
        <f t="shared" si="143"/>
        <v>715.96449999999993</v>
      </c>
      <c r="Z522" s="11">
        <f t="shared" si="144"/>
        <v>0.44439082386757739</v>
      </c>
      <c r="AA522" s="11" t="str">
        <f t="shared" si="145"/>
        <v>July</v>
      </c>
      <c r="AB522" s="11">
        <f t="shared" si="146"/>
        <v>2024</v>
      </c>
      <c r="AC522" s="11" t="str">
        <f t="shared" si="147"/>
        <v>Clean</v>
      </c>
      <c r="AD522" s="33" t="str">
        <f t="shared" si="139"/>
        <v>ORD-2024-105214548945496CUST-2155Aarav SharmaHome OfficeSouthKarnatakaBengaluruTechnologyMachinesPrime Machines 393Same Day11695.910.051611.11895.15715.96PaidCompleted7</v>
      </c>
      <c r="AE522" s="56" t="str">
        <f t="shared" si="140"/>
        <v>OK</v>
      </c>
      <c r="AF522" s="33" t="str">
        <f t="shared" si="148"/>
        <v/>
      </c>
      <c r="AG522" s="33" t="str">
        <f t="shared" si="149"/>
        <v/>
      </c>
      <c r="AH522" s="55" t="str">
        <f t="shared" si="150"/>
        <v/>
      </c>
      <c r="AI522" s="53" t="str">
        <f t="shared" si="151"/>
        <v>Match</v>
      </c>
      <c r="AJ522" s="53" t="str">
        <f t="shared" si="152"/>
        <v>Match</v>
      </c>
      <c r="AK522" s="33" t="str">
        <f>PROPER(TRIM(raw_orders!G522))</f>
        <v>South</v>
      </c>
      <c r="AL522" s="33" t="str">
        <f>PROPER(TRIM(raw_orders!M522))</f>
        <v>Same Day</v>
      </c>
    </row>
    <row r="523" spans="1:38">
      <c r="A523" t="s">
        <v>2522</v>
      </c>
      <c r="B523" s="10">
        <v>45741</v>
      </c>
      <c r="C523" s="10">
        <v>45748</v>
      </c>
      <c r="D523" t="s">
        <v>2525</v>
      </c>
      <c r="E523" s="34" t="str">
        <f>PROPER(TRIM(raw_orders!E523))</f>
        <v>Diya Patel</v>
      </c>
      <c r="F523" s="34" t="str">
        <f>PROPER(TRIM(raw_orders!F523))</f>
        <v>Consumer</v>
      </c>
      <c r="G523" s="34" t="str">
        <f>PROPER(TRIM(raw_orders!G523))</f>
        <v>North</v>
      </c>
      <c r="H523" s="34" t="str">
        <f>PROPER(TRIM(raw_orders!H523))</f>
        <v>Punjab</v>
      </c>
      <c r="I523" s="34" t="str">
        <f>PROPER(TRIM(raw_orders!I523))</f>
        <v>Ludhiana</v>
      </c>
      <c r="J523" s="34" t="str">
        <f>PROPER(TRIM(raw_orders!J523))</f>
        <v>Office Supplies</v>
      </c>
      <c r="K523" s="34" t="str">
        <f>PROPER(TRIM(raw_orders!K523))</f>
        <v>Labels</v>
      </c>
      <c r="L523" t="s">
        <v>2526</v>
      </c>
      <c r="M523" s="9" t="str">
        <f>PROPER(TRIM(raw_orders!M523))</f>
        <v>Second Class</v>
      </c>
      <c r="N523" s="11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s="9" t="str">
        <f>PROPER(TRIM(raw_orders!T523))</f>
        <v>Paid</v>
      </c>
      <c r="U523" s="9" t="str">
        <f>PROPER(TRIM(raw_orders!U523))</f>
        <v>Completed</v>
      </c>
      <c r="V523" s="11">
        <f t="shared" si="138"/>
        <v>7</v>
      </c>
      <c r="W523" s="11">
        <f t="shared" si="141"/>
        <v>0.05</v>
      </c>
      <c r="X523" s="11">
        <f t="shared" si="142"/>
        <v>12495.027</v>
      </c>
      <c r="Y523" s="11">
        <f t="shared" si="143"/>
        <v>3310.5069999999996</v>
      </c>
      <c r="Z523" s="11">
        <f t="shared" si="144"/>
        <v>0.26494596610315446</v>
      </c>
      <c r="AA523" s="11" t="str">
        <f t="shared" si="145"/>
        <v>March</v>
      </c>
      <c r="AB523" s="11">
        <f t="shared" si="146"/>
        <v>2025</v>
      </c>
      <c r="AC523" s="11" t="str">
        <f t="shared" si="147"/>
        <v>Clean</v>
      </c>
      <c r="AD523" s="33" t="str">
        <f t="shared" si="139"/>
        <v>ORD-2025-105224574145748CUST-8012Diya PatelConsumerNorthPunjabLudhianaOffice SuppliesLabelsClassic Labels 776Second Class62192.110.0512495.039184.523310.51PaidCompleted7</v>
      </c>
      <c r="AE523" s="56" t="str">
        <f t="shared" si="140"/>
        <v>OK</v>
      </c>
      <c r="AF523" s="33" t="str">
        <f t="shared" si="148"/>
        <v/>
      </c>
      <c r="AG523" s="33" t="str">
        <f t="shared" si="149"/>
        <v/>
      </c>
      <c r="AH523" s="55" t="str">
        <f t="shared" si="150"/>
        <v/>
      </c>
      <c r="AI523" s="53" t="str">
        <f t="shared" si="151"/>
        <v>Match</v>
      </c>
      <c r="AJ523" s="53" t="str">
        <f t="shared" si="152"/>
        <v>Match</v>
      </c>
      <c r="AK523" s="33" t="str">
        <f>PROPER(TRIM(raw_orders!G523))</f>
        <v>North</v>
      </c>
      <c r="AL523" s="33" t="str">
        <f>PROPER(TRIM(raw_orders!M523))</f>
        <v>Second Class</v>
      </c>
    </row>
    <row r="524" spans="1:38">
      <c r="A524" t="s">
        <v>2527</v>
      </c>
      <c r="B524" s="10">
        <v>45716</v>
      </c>
      <c r="C524" s="10">
        <v>45724</v>
      </c>
      <c r="D524" t="s">
        <v>2529</v>
      </c>
      <c r="E524" s="34" t="str">
        <f>PROPER(TRIM(raw_orders!E524))</f>
        <v>Neha Gupta</v>
      </c>
      <c r="F524" s="34" t="str">
        <f>PROPER(TRIM(raw_orders!F524))</f>
        <v>Small Business</v>
      </c>
      <c r="G524" s="34" t="str">
        <f>PROPER(TRIM(raw_orders!G524))</f>
        <v>East</v>
      </c>
      <c r="H524" s="34" t="str">
        <f>PROPER(TRIM(raw_orders!H524))</f>
        <v>Jharkhand</v>
      </c>
      <c r="I524" s="34" t="str">
        <f>PROPER(TRIM(raw_orders!I524))</f>
        <v>Ranchi</v>
      </c>
      <c r="J524" s="34" t="str">
        <f>PROPER(TRIM(raw_orders!J524))</f>
        <v>Technology</v>
      </c>
      <c r="K524" s="34" t="str">
        <f>PROPER(TRIM(raw_orders!K524))</f>
        <v>Phones</v>
      </c>
      <c r="L524" t="s">
        <v>2530</v>
      </c>
      <c r="M524" s="9" t="str">
        <f>PROPER(TRIM(raw_orders!M524))</f>
        <v>First Class</v>
      </c>
      <c r="N524" s="11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s="9" t="str">
        <f>PROPER(TRIM(raw_orders!T524))</f>
        <v>Paid</v>
      </c>
      <c r="U524" s="9" t="str">
        <f>PROPER(TRIM(raw_orders!U524))</f>
        <v>Completed</v>
      </c>
      <c r="V524" s="11">
        <f t="shared" si="138"/>
        <v>8</v>
      </c>
      <c r="W524" s="11">
        <f t="shared" si="141"/>
        <v>0</v>
      </c>
      <c r="X524" s="11">
        <f t="shared" si="142"/>
        <v>33034.86</v>
      </c>
      <c r="Y524" s="11">
        <f t="shared" si="143"/>
        <v>8495.0299999999988</v>
      </c>
      <c r="Z524" s="11">
        <f t="shared" si="144"/>
        <v>0.25715350390466307</v>
      </c>
      <c r="AA524" s="11" t="str">
        <f t="shared" si="145"/>
        <v>February</v>
      </c>
      <c r="AB524" s="11">
        <f t="shared" si="146"/>
        <v>2025</v>
      </c>
      <c r="AC524" s="11" t="str">
        <f t="shared" si="147"/>
        <v>Clean</v>
      </c>
      <c r="AD524" s="33" t="str">
        <f t="shared" si="139"/>
        <v>ORD-2025-105234571645724CUST-2917Neha GuptaSmall BusinessEastJharkhandRanchiTechnologyPhonesMax Phones 612First Class93670.54033034.8624539.838495.03PaidCompleted8</v>
      </c>
      <c r="AE524" s="56" t="str">
        <f t="shared" si="140"/>
        <v>OK</v>
      </c>
      <c r="AF524" s="33" t="str">
        <f t="shared" si="148"/>
        <v/>
      </c>
      <c r="AG524" s="33" t="str">
        <f t="shared" si="149"/>
        <v/>
      </c>
      <c r="AH524" s="55" t="str">
        <f t="shared" si="150"/>
        <v/>
      </c>
      <c r="AI524" s="53" t="str">
        <f t="shared" si="151"/>
        <v>Match</v>
      </c>
      <c r="AJ524" s="53" t="str">
        <f t="shared" si="152"/>
        <v>Match</v>
      </c>
      <c r="AK524" s="33" t="str">
        <f>PROPER(TRIM(raw_orders!G524))</f>
        <v>East</v>
      </c>
      <c r="AL524" s="33" t="str">
        <f>PROPER(TRIM(raw_orders!M524))</f>
        <v>First Class</v>
      </c>
    </row>
    <row r="525" spans="1:38">
      <c r="A525" t="s">
        <v>2531</v>
      </c>
      <c r="B525" s="10">
        <v>45326</v>
      </c>
      <c r="C525" s="10">
        <v>45385</v>
      </c>
      <c r="D525" t="s">
        <v>2534</v>
      </c>
      <c r="E525" s="34" t="str">
        <f>PROPER(TRIM(raw_orders!E525))</f>
        <v>Kabir Singh</v>
      </c>
      <c r="F525" s="34" t="str">
        <f>PROPER(TRIM(raw_orders!F525))</f>
        <v>Home Office</v>
      </c>
      <c r="G525" s="34" t="str">
        <f>PROPER(TRIM(raw_orders!G525))</f>
        <v>West</v>
      </c>
      <c r="H525" s="34" t="str">
        <f>PROPER(TRIM(raw_orders!H525))</f>
        <v>Goa</v>
      </c>
      <c r="I525" s="34" t="str">
        <f>PROPER(TRIM(raw_orders!I525))</f>
        <v>Panaji</v>
      </c>
      <c r="J525" s="34" t="str">
        <f>PROPER(TRIM(raw_orders!J525))</f>
        <v>Office Supplies</v>
      </c>
      <c r="K525" s="34" t="str">
        <f>PROPER(TRIM(raw_orders!K525))</f>
        <v>Paper</v>
      </c>
      <c r="L525" t="s">
        <v>2535</v>
      </c>
      <c r="M525" s="9" t="str">
        <f>PROPER(TRIM(raw_orders!M525))</f>
        <v>Second Class</v>
      </c>
      <c r="N525" s="11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s="9" t="str">
        <f>PROPER(TRIM(raw_orders!T525))</f>
        <v>Paid</v>
      </c>
      <c r="U525" s="9" t="str">
        <f>PROPER(TRIM(raw_orders!U525))</f>
        <v>Returned</v>
      </c>
      <c r="V525" s="11">
        <f t="shared" si="138"/>
        <v>59</v>
      </c>
      <c r="W525" s="11">
        <f t="shared" si="141"/>
        <v>0</v>
      </c>
      <c r="X525" s="11">
        <f t="shared" si="142"/>
        <v>5805.26</v>
      </c>
      <c r="Y525" s="11">
        <f t="shared" si="143"/>
        <v>1150.9000000000005</v>
      </c>
      <c r="Z525" s="11">
        <f t="shared" si="144"/>
        <v>0.19825124111581574</v>
      </c>
      <c r="AA525" s="11" t="str">
        <f t="shared" si="145"/>
        <v>February</v>
      </c>
      <c r="AB525" s="11">
        <f t="shared" si="146"/>
        <v>2024</v>
      </c>
      <c r="AC525" s="11" t="str">
        <f t="shared" si="147"/>
        <v>Clean</v>
      </c>
      <c r="AD525" s="33" t="str">
        <f t="shared" si="139"/>
        <v>ORD-2024-105244532645385CUST-4653Kabir SinghHome OfficeWestGoaPanajiOffice SuppliesPaperBasic Paper 315Second Class22902.6305805.264654.361150.9PaidReturned59</v>
      </c>
      <c r="AE525" s="56" t="str">
        <f t="shared" si="140"/>
        <v>OK</v>
      </c>
      <c r="AF525" s="33" t="str">
        <f t="shared" si="148"/>
        <v/>
      </c>
      <c r="AG525" s="33" t="str">
        <f t="shared" si="149"/>
        <v/>
      </c>
      <c r="AH525" s="55" t="str">
        <f t="shared" si="150"/>
        <v/>
      </c>
      <c r="AI525" s="53" t="str">
        <f t="shared" si="151"/>
        <v>Match</v>
      </c>
      <c r="AJ525" s="53" t="str">
        <f t="shared" si="152"/>
        <v>Match</v>
      </c>
      <c r="AK525" s="33" t="str">
        <f>PROPER(TRIM(raw_orders!G525))</f>
        <v>West</v>
      </c>
      <c r="AL525" s="33" t="str">
        <f>PROPER(TRIM(raw_orders!M525))</f>
        <v>Second Class</v>
      </c>
    </row>
    <row r="526" spans="1:38">
      <c r="A526" t="s">
        <v>2536</v>
      </c>
      <c r="B526" s="10">
        <v>45626</v>
      </c>
      <c r="C526" s="10">
        <v>45627</v>
      </c>
      <c r="D526" t="s">
        <v>2539</v>
      </c>
      <c r="E526" s="34" t="str">
        <f>PROPER(TRIM(raw_orders!E526))</f>
        <v>Ananya Rao</v>
      </c>
      <c r="F526" s="34" t="str">
        <f>PROPER(TRIM(raw_orders!F526))</f>
        <v>Corporate</v>
      </c>
      <c r="G526" s="34" t="str">
        <f>PROPER(TRIM(raw_orders!G526))</f>
        <v>West</v>
      </c>
      <c r="H526" s="34" t="str">
        <f>PROPER(TRIM(raw_orders!H526))</f>
        <v>Gujarat</v>
      </c>
      <c r="I526" s="34" t="str">
        <f>PROPER(TRIM(raw_orders!I526))</f>
        <v>Ahmedabad</v>
      </c>
      <c r="J526" s="34" t="str">
        <f>PROPER(TRIM(raw_orders!J526))</f>
        <v>Furniture</v>
      </c>
      <c r="K526" s="34" t="str">
        <f>PROPER(TRIM(raw_orders!K526))</f>
        <v>Chairs</v>
      </c>
      <c r="L526" t="s">
        <v>2540</v>
      </c>
      <c r="M526" s="9" t="str">
        <f>PROPER(TRIM(raw_orders!M526))</f>
        <v>First Class</v>
      </c>
      <c r="N526" s="11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s="9" t="str">
        <f>PROPER(TRIM(raw_orders!T526))</f>
        <v>Paid</v>
      </c>
      <c r="U526" s="9" t="str">
        <f>PROPER(TRIM(raw_orders!U526))</f>
        <v>Completed</v>
      </c>
      <c r="V526" s="11">
        <f t="shared" si="138"/>
        <v>1</v>
      </c>
      <c r="W526" s="11">
        <f t="shared" si="141"/>
        <v>0.1</v>
      </c>
      <c r="X526" s="11">
        <f t="shared" si="142"/>
        <v>34079.616000000002</v>
      </c>
      <c r="Y526" s="11">
        <f t="shared" si="143"/>
        <v>12208.226000000002</v>
      </c>
      <c r="Z526" s="11">
        <f t="shared" si="144"/>
        <v>0.35822663025311091</v>
      </c>
      <c r="AA526" s="11" t="str">
        <f t="shared" si="145"/>
        <v>November</v>
      </c>
      <c r="AB526" s="11">
        <f t="shared" si="146"/>
        <v>2024</v>
      </c>
      <c r="AC526" s="11" t="str">
        <f t="shared" si="147"/>
        <v>Clean</v>
      </c>
      <c r="AD526" s="33" t="str">
        <f t="shared" si="139"/>
        <v>ORD-2024-105254562645627CUST-3311Ananya RaoCorporateWestGujaratAhmedabadFurnitureChairsBasic Chairs 333First Class94207.360.134079.6221871.3912208.23PaidCompleted1</v>
      </c>
      <c r="AE526" s="56" t="str">
        <f t="shared" si="140"/>
        <v>OK</v>
      </c>
      <c r="AF526" s="33" t="str">
        <f t="shared" si="148"/>
        <v/>
      </c>
      <c r="AG526" s="33" t="str">
        <f t="shared" si="149"/>
        <v/>
      </c>
      <c r="AH526" s="55" t="str">
        <f t="shared" si="150"/>
        <v/>
      </c>
      <c r="AI526" s="53" t="str">
        <f t="shared" si="151"/>
        <v>Match</v>
      </c>
      <c r="AJ526" s="53" t="str">
        <f t="shared" si="152"/>
        <v>Match</v>
      </c>
      <c r="AK526" s="33" t="str">
        <f>PROPER(TRIM(raw_orders!G526))</f>
        <v>West</v>
      </c>
      <c r="AL526" s="33" t="str">
        <f>PROPER(TRIM(raw_orders!M526))</f>
        <v>First Class</v>
      </c>
    </row>
    <row r="527" spans="1:38">
      <c r="A527" t="s">
        <v>2541</v>
      </c>
      <c r="B527" s="10">
        <v>45582</v>
      </c>
      <c r="C527" s="10">
        <v>45582</v>
      </c>
      <c r="D527" t="s">
        <v>2544</v>
      </c>
      <c r="E527" s="34" t="str">
        <f>PROPER(TRIM(raw_orders!E527))</f>
        <v>Priya Menon</v>
      </c>
      <c r="F527" s="34" t="str">
        <f>PROPER(TRIM(raw_orders!F527))</f>
        <v>Home Office</v>
      </c>
      <c r="G527" s="34" t="str">
        <f>PROPER(TRIM(raw_orders!G527))</f>
        <v>East</v>
      </c>
      <c r="H527" s="34" t="str">
        <f>PROPER(TRIM(raw_orders!H527))</f>
        <v>West Bengal</v>
      </c>
      <c r="I527" s="34" t="str">
        <f>PROPER(TRIM(raw_orders!I527))</f>
        <v>Kolkata</v>
      </c>
      <c r="J527" s="34" t="str">
        <f>PROPER(TRIM(raw_orders!J527))</f>
        <v>Furniture</v>
      </c>
      <c r="K527" s="34" t="str">
        <f>PROPER(TRIM(raw_orders!K527))</f>
        <v>Chairs</v>
      </c>
      <c r="L527" t="s">
        <v>2545</v>
      </c>
      <c r="M527" s="9" t="str">
        <f>PROPER(TRIM(raw_orders!M527))</f>
        <v>Standard Class</v>
      </c>
      <c r="N527" s="11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s="9" t="str">
        <f>PROPER(TRIM(raw_orders!T527))</f>
        <v>Paid</v>
      </c>
      <c r="U527" s="9" t="str">
        <f>PROPER(TRIM(raw_orders!U527))</f>
        <v>Completed</v>
      </c>
      <c r="V527" s="11">
        <f t="shared" si="138"/>
        <v>0</v>
      </c>
      <c r="W527" s="11">
        <f t="shared" si="141"/>
        <v>0.1</v>
      </c>
      <c r="X527" s="11">
        <f t="shared" si="142"/>
        <v>11359.800000000001</v>
      </c>
      <c r="Y527" s="11">
        <f t="shared" si="143"/>
        <v>4297.3600000000015</v>
      </c>
      <c r="Z527" s="11">
        <f t="shared" si="144"/>
        <v>0.37829539252451638</v>
      </c>
      <c r="AA527" s="11" t="str">
        <f t="shared" si="145"/>
        <v>October</v>
      </c>
      <c r="AB527" s="11">
        <f t="shared" si="146"/>
        <v>2024</v>
      </c>
      <c r="AC527" s="11" t="str">
        <f t="shared" si="147"/>
        <v>Clean</v>
      </c>
      <c r="AD527" s="33" t="str">
        <f t="shared" si="139"/>
        <v>ORD-2024-105264558245582CUST-2924Priya MenonHome OfficeEastWest BengalKolkataFurnitureChairsPrime Chairs 215Standard Class52524.40.111359.87062.444297.36PaidCompleted0</v>
      </c>
      <c r="AE527" s="56" t="str">
        <f t="shared" si="140"/>
        <v>OK</v>
      </c>
      <c r="AF527" s="33" t="str">
        <f t="shared" si="148"/>
        <v/>
      </c>
      <c r="AG527" s="33" t="str">
        <f t="shared" si="149"/>
        <v/>
      </c>
      <c r="AH527" s="55" t="str">
        <f>IF(V527&lt;0,"Invalid Shipping Record","")</f>
        <v/>
      </c>
      <c r="AI527" s="53" t="str">
        <f t="shared" si="151"/>
        <v>Match</v>
      </c>
      <c r="AJ527" s="53" t="str">
        <f t="shared" si="152"/>
        <v>Match</v>
      </c>
      <c r="AK527" s="33" t="str">
        <f>PROPER(TRIM(raw_orders!G527))</f>
        <v>East</v>
      </c>
      <c r="AL527" s="33" t="str">
        <f>PROPER(TRIM(raw_orders!M527))</f>
        <v>Standard Class</v>
      </c>
    </row>
    <row r="528" spans="1:38">
      <c r="A528" t="s">
        <v>2546</v>
      </c>
      <c r="B528" s="10">
        <v>45856</v>
      </c>
      <c r="C528" s="10">
        <v>45859</v>
      </c>
      <c r="D528" t="s">
        <v>2549</v>
      </c>
      <c r="E528" s="34" t="str">
        <f>PROPER(TRIM(raw_orders!E528))</f>
        <v>Priya Menon</v>
      </c>
      <c r="F528" s="34" t="str">
        <f>PROPER(TRIM(raw_orders!F528))</f>
        <v>Consumer</v>
      </c>
      <c r="G528" s="34" t="str">
        <f>PROPER(TRIM(raw_orders!G528))</f>
        <v>East</v>
      </c>
      <c r="H528" s="34" t="str">
        <f>PROPER(TRIM(raw_orders!H528))</f>
        <v>Odisha</v>
      </c>
      <c r="I528" s="34" t="str">
        <f>PROPER(TRIM(raw_orders!I528))</f>
        <v>Bhubaneswar</v>
      </c>
      <c r="J528" s="34" t="str">
        <f>PROPER(TRIM(raw_orders!J528))</f>
        <v>Furniture</v>
      </c>
      <c r="K528" s="34" t="str">
        <f>PROPER(TRIM(raw_orders!K528))</f>
        <v>Tables</v>
      </c>
      <c r="L528" t="s">
        <v>2550</v>
      </c>
      <c r="M528" s="9" t="str">
        <f>PROPER(TRIM(raw_orders!M528))</f>
        <v>Second Class</v>
      </c>
      <c r="N528" s="11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s="9" t="str">
        <f>PROPER(TRIM(raw_orders!T528))</f>
        <v>Paid</v>
      </c>
      <c r="U528" s="9" t="str">
        <f>PROPER(TRIM(raw_orders!U528))</f>
        <v>Completed</v>
      </c>
      <c r="V528" s="11">
        <f t="shared" si="138"/>
        <v>3</v>
      </c>
      <c r="W528" s="11">
        <f t="shared" si="141"/>
        <v>0</v>
      </c>
      <c r="X528" s="11">
        <f t="shared" si="142"/>
        <v>1136.1600000000001</v>
      </c>
      <c r="Y528" s="11">
        <f t="shared" si="143"/>
        <v>564.08000000000004</v>
      </c>
      <c r="Z528" s="11">
        <f t="shared" si="144"/>
        <v>0.49647936910294327</v>
      </c>
      <c r="AA528" s="11" t="str">
        <f t="shared" si="145"/>
        <v>July</v>
      </c>
      <c r="AB528" s="11">
        <f t="shared" si="146"/>
        <v>2025</v>
      </c>
      <c r="AC528" s="11" t="str">
        <f t="shared" si="147"/>
        <v>Warning</v>
      </c>
      <c r="AD528" s="33" t="str">
        <f t="shared" si="139"/>
        <v>ORD-2025-105274585645859CUST-7198Priya MenonConsumerEastOdishaBhubaneswarFurnitureTablesElite Tables 815Second Class4284.04908.93572.08336.85PaidCompleted3</v>
      </c>
      <c r="AE528" s="56" t="str">
        <f t="shared" si="140"/>
        <v>OK</v>
      </c>
      <c r="AF528" s="33" t="str">
        <f t="shared" si="148"/>
        <v/>
      </c>
      <c r="AG528" s="33" t="str">
        <f t="shared" si="149"/>
        <v/>
      </c>
      <c r="AH528" s="55" t="str">
        <f t="shared" si="150"/>
        <v/>
      </c>
      <c r="AI528" s="53" t="str">
        <f t="shared" si="151"/>
        <v>Mismatch</v>
      </c>
      <c r="AJ528" s="53" t="str">
        <f t="shared" si="152"/>
        <v>Mismatch</v>
      </c>
      <c r="AK528" s="33" t="str">
        <f>PROPER(TRIM(raw_orders!G528))</f>
        <v>East</v>
      </c>
      <c r="AL528" s="33" t="str">
        <f>PROPER(TRIM(raw_orders!M528))</f>
        <v>Second Class</v>
      </c>
    </row>
    <row r="529" spans="1:38">
      <c r="A529" t="s">
        <v>2551</v>
      </c>
      <c r="B529" s="10">
        <v>45667</v>
      </c>
      <c r="C529" s="10">
        <v>45935</v>
      </c>
      <c r="D529" t="s">
        <v>2554</v>
      </c>
      <c r="E529" s="34" t="str">
        <f>PROPER(TRIM(raw_orders!E529))</f>
        <v>Aditi Sen</v>
      </c>
      <c r="F529" s="34" t="str">
        <f>PROPER(TRIM(raw_orders!F529))</f>
        <v>Home Office</v>
      </c>
      <c r="G529" s="34" t="str">
        <f>PROPER(TRIM(raw_orders!G529))</f>
        <v>North</v>
      </c>
      <c r="H529" s="34" t="str">
        <f>PROPER(TRIM(raw_orders!H529))</f>
        <v>Haryana</v>
      </c>
      <c r="I529" s="34" t="str">
        <f>PROPER(TRIM(raw_orders!I529))</f>
        <v>Gurugram</v>
      </c>
      <c r="J529" s="34" t="str">
        <f>PROPER(TRIM(raw_orders!J529))</f>
        <v>Office Supplies</v>
      </c>
      <c r="K529" s="34" t="str">
        <f>PROPER(TRIM(raw_orders!K529))</f>
        <v>Paper</v>
      </c>
      <c r="L529" t="s">
        <v>2555</v>
      </c>
      <c r="M529" s="9" t="str">
        <f>PROPER(TRIM(raw_orders!M529))</f>
        <v>First Class</v>
      </c>
      <c r="N529" s="11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s="9" t="str">
        <f>PROPER(TRIM(raw_orders!T529))</f>
        <v>Paid</v>
      </c>
      <c r="U529" s="9" t="str">
        <f>PROPER(TRIM(raw_orders!U529))</f>
        <v>Completed</v>
      </c>
      <c r="V529" s="11">
        <f t="shared" si="138"/>
        <v>268</v>
      </c>
      <c r="W529" s="11">
        <f t="shared" si="141"/>
        <v>0.15</v>
      </c>
      <c r="X529" s="11">
        <f t="shared" si="142"/>
        <v>13802.13</v>
      </c>
      <c r="Y529" s="11">
        <f t="shared" si="143"/>
        <v>3726.1999999999989</v>
      </c>
      <c r="Z529" s="11">
        <f t="shared" si="144"/>
        <v>0.26997282303528508</v>
      </c>
      <c r="AA529" s="11" t="str">
        <f t="shared" si="145"/>
        <v>January</v>
      </c>
      <c r="AB529" s="11">
        <f t="shared" si="146"/>
        <v>2025</v>
      </c>
      <c r="AC529" s="11" t="str">
        <f t="shared" si="147"/>
        <v>Clean</v>
      </c>
      <c r="AD529" s="33" t="str">
        <f t="shared" si="139"/>
        <v>ORD-2025-105284566745935CUST-3419Aditi SenHome OfficeNorthHaryanaGurugramOffice SuppliesPaperBasic Paper 388First Class53247.560.1513802.1310075.933726.2PaidCompleted268</v>
      </c>
      <c r="AE529" s="56" t="str">
        <f t="shared" si="140"/>
        <v>OK</v>
      </c>
      <c r="AF529" s="33" t="str">
        <f t="shared" si="148"/>
        <v/>
      </c>
      <c r="AG529" s="33" t="str">
        <f t="shared" si="149"/>
        <v/>
      </c>
      <c r="AH529" s="55" t="str">
        <f t="shared" si="150"/>
        <v/>
      </c>
      <c r="AI529" s="53" t="str">
        <f t="shared" si="151"/>
        <v>Match</v>
      </c>
      <c r="AJ529" s="53" t="str">
        <f t="shared" si="152"/>
        <v>Match</v>
      </c>
      <c r="AK529" s="33" t="str">
        <f>PROPER(TRIM(raw_orders!G529))</f>
        <v>North</v>
      </c>
      <c r="AL529" s="33" t="str">
        <f>PROPER(TRIM(raw_orders!M529))</f>
        <v>First Class</v>
      </c>
    </row>
    <row r="530" spans="1:38" ht="41.4">
      <c r="A530" t="s">
        <v>2556</v>
      </c>
      <c r="B530" s="10">
        <v>45572</v>
      </c>
      <c r="C530" s="10">
        <v>45545</v>
      </c>
      <c r="D530" t="s">
        <v>2559</v>
      </c>
      <c r="E530" s="34" t="str">
        <f>PROPER(TRIM(raw_orders!E530))</f>
        <v>Diya Patel</v>
      </c>
      <c r="F530" s="34" t="str">
        <f>PROPER(TRIM(raw_orders!F530))</f>
        <v>Consumer</v>
      </c>
      <c r="G530" s="34" t="str">
        <f>PROPER(TRIM(raw_orders!G530))</f>
        <v>South</v>
      </c>
      <c r="H530" s="34" t="str">
        <f>PROPER(TRIM(raw_orders!H530))</f>
        <v>Tamil Nadu</v>
      </c>
      <c r="I530" s="34" t="str">
        <f>PROPER(TRIM(raw_orders!I530))</f>
        <v>Chennai</v>
      </c>
      <c r="J530" s="34" t="str">
        <f>PROPER(TRIM(raw_orders!J530))</f>
        <v>Office Supplies</v>
      </c>
      <c r="K530" s="34" t="str">
        <f>PROPER(TRIM(raw_orders!K530))</f>
        <v>Binders</v>
      </c>
      <c r="L530" t="s">
        <v>2560</v>
      </c>
      <c r="M530" s="9" t="str">
        <f>PROPER(TRIM(raw_orders!M530))</f>
        <v>Standard Class</v>
      </c>
      <c r="N530" s="11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s="9" t="str">
        <f>PROPER(TRIM(raw_orders!T530))</f>
        <v>Pending</v>
      </c>
      <c r="U530" s="9" t="str">
        <f>PROPER(TRIM(raw_orders!U530))</f>
        <v>Returned</v>
      </c>
      <c r="V530" s="11">
        <f t="shared" si="138"/>
        <v>-27</v>
      </c>
      <c r="W530" s="11">
        <f t="shared" si="141"/>
        <v>0.05</v>
      </c>
      <c r="X530" s="11">
        <f t="shared" si="142"/>
        <v>29558.119500000001</v>
      </c>
      <c r="Y530" s="11">
        <f t="shared" si="143"/>
        <v>8255.9894999999997</v>
      </c>
      <c r="Z530" s="11">
        <f t="shared" si="144"/>
        <v>0.27931376013281223</v>
      </c>
      <c r="AA530" s="11" t="str">
        <f t="shared" si="145"/>
        <v>October</v>
      </c>
      <c r="AB530" s="11">
        <f t="shared" si="146"/>
        <v>2024</v>
      </c>
      <c r="AC530" s="11" t="str">
        <f t="shared" si="147"/>
        <v>Invalid</v>
      </c>
      <c r="AD530" s="33" t="str">
        <f t="shared" si="139"/>
        <v>ORD-2024-105294557245545CUST-2390Diya PatelConsumerSouthTamil NaduChennaiOffice SuppliesBindersEco Binders 855Standard Class93457.090.0529558.1221302.138255.99PendingReturned-27</v>
      </c>
      <c r="AE530" s="56" t="str">
        <f t="shared" si="140"/>
        <v>OK</v>
      </c>
      <c r="AF530" s="33" t="str">
        <f t="shared" si="148"/>
        <v/>
      </c>
      <c r="AG530" s="33" t="str">
        <f t="shared" si="149"/>
        <v/>
      </c>
      <c r="AH530" s="55" t="str">
        <f>IF(V530&lt;0,"Invalid Shipping Record","")</f>
        <v>Invalid Shipping Record</v>
      </c>
      <c r="AI530" s="53" t="str">
        <f t="shared" si="151"/>
        <v>Match</v>
      </c>
      <c r="AJ530" s="53" t="str">
        <f t="shared" si="152"/>
        <v>Match</v>
      </c>
      <c r="AK530" s="33" t="str">
        <f>PROPER(TRIM(raw_orders!G530))</f>
        <v>South</v>
      </c>
      <c r="AL530" s="33" t="str">
        <f>PROPER(TRIM(raw_orders!M530))</f>
        <v>Standard Class</v>
      </c>
    </row>
    <row r="531" spans="1:38">
      <c r="A531" t="s">
        <v>2561</v>
      </c>
      <c r="B531" s="10">
        <v>45328</v>
      </c>
      <c r="C531" s="10">
        <v>45330</v>
      </c>
      <c r="D531" t="s">
        <v>1110</v>
      </c>
      <c r="E531" s="34" t="str">
        <f>PROPER(TRIM(raw_orders!E531))</f>
        <v>Karan Malhotra</v>
      </c>
      <c r="F531" s="34" t="str">
        <f>PROPER(TRIM(raw_orders!F531))</f>
        <v>Consumer</v>
      </c>
      <c r="G531" s="34" t="str">
        <f>PROPER(TRIM(raw_orders!G531))</f>
        <v>East</v>
      </c>
      <c r="H531" s="34" t="str">
        <f>PROPER(TRIM(raw_orders!H531))</f>
        <v>Jharkhand</v>
      </c>
      <c r="I531" s="34" t="str">
        <f>PROPER(TRIM(raw_orders!I531))</f>
        <v>Ranchi</v>
      </c>
      <c r="J531" s="34" t="str">
        <f>PROPER(TRIM(raw_orders!J531))</f>
        <v>Furniture</v>
      </c>
      <c r="K531" s="34" t="str">
        <f>PROPER(TRIM(raw_orders!K531))</f>
        <v>Bookcases</v>
      </c>
      <c r="L531" t="s">
        <v>2563</v>
      </c>
      <c r="M531" s="9" t="str">
        <f>PROPER(TRIM(raw_orders!M531))</f>
        <v>Second Class</v>
      </c>
      <c r="N531" s="1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s="9" t="str">
        <f>PROPER(TRIM(raw_orders!T531))</f>
        <v>Paid</v>
      </c>
      <c r="U531" s="9" t="str">
        <f>PROPER(TRIM(raw_orders!U531))</f>
        <v>Completed</v>
      </c>
      <c r="V531" s="11">
        <f t="shared" si="138"/>
        <v>2</v>
      </c>
      <c r="W531" s="11">
        <f t="shared" si="141"/>
        <v>0</v>
      </c>
      <c r="X531" s="11">
        <f t="shared" si="142"/>
        <v>16400.25</v>
      </c>
      <c r="Y531" s="11">
        <f t="shared" si="143"/>
        <v>4253.2900000000009</v>
      </c>
      <c r="Z531" s="11">
        <f t="shared" si="144"/>
        <v>0.25934299782015524</v>
      </c>
      <c r="AA531" s="11" t="str">
        <f t="shared" si="145"/>
        <v>February</v>
      </c>
      <c r="AB531" s="11">
        <f t="shared" si="146"/>
        <v>2024</v>
      </c>
      <c r="AC531" s="11" t="str">
        <f t="shared" si="147"/>
        <v>Clean</v>
      </c>
      <c r="AD531" s="33" t="str">
        <f t="shared" si="139"/>
        <v>ORD-2024-105304532845330CUST-3362Karan MalhotraConsumerEastJharkhandRanchiFurnitureBookcasesClassic Bookcases 947Second Class91822.25016400.2512146.964253.29PaidCompleted2</v>
      </c>
      <c r="AE531" s="56" t="str">
        <f t="shared" si="140"/>
        <v>OK</v>
      </c>
      <c r="AF531" s="33" t="str">
        <f t="shared" si="148"/>
        <v/>
      </c>
      <c r="AG531" s="33" t="str">
        <f t="shared" si="149"/>
        <v/>
      </c>
      <c r="AH531" s="55" t="str">
        <f t="shared" si="150"/>
        <v/>
      </c>
      <c r="AI531" s="53" t="str">
        <f t="shared" si="151"/>
        <v>Match</v>
      </c>
      <c r="AJ531" s="53" t="str">
        <f t="shared" si="152"/>
        <v>Match</v>
      </c>
      <c r="AK531" s="33" t="str">
        <f>PROPER(TRIM(raw_orders!G531))</f>
        <v>East</v>
      </c>
      <c r="AL531" s="33" t="str">
        <f>PROPER(TRIM(raw_orders!M531))</f>
        <v>Second Class</v>
      </c>
    </row>
    <row r="532" spans="1:38">
      <c r="A532" t="s">
        <v>2564</v>
      </c>
      <c r="B532" s="10">
        <v>45807</v>
      </c>
      <c r="C532" s="10">
        <v>45809</v>
      </c>
      <c r="D532" t="s">
        <v>2567</v>
      </c>
      <c r="E532" s="34" t="str">
        <f>PROPER(TRIM(raw_orders!E532))</f>
        <v>Rahul Verma</v>
      </c>
      <c r="F532" s="34" t="str">
        <f>PROPER(TRIM(raw_orders!F532))</f>
        <v>Home Office</v>
      </c>
      <c r="G532" s="34" t="str">
        <f>PROPER(TRIM(raw_orders!G532))</f>
        <v>South</v>
      </c>
      <c r="H532" s="34" t="str">
        <f>PROPER(TRIM(raw_orders!H532))</f>
        <v>Tamil Nadu</v>
      </c>
      <c r="I532" s="34" t="str">
        <f>PROPER(TRIM(raw_orders!I532))</f>
        <v>Chennai</v>
      </c>
      <c r="J532" s="34" t="str">
        <f>PROPER(TRIM(raw_orders!J532))</f>
        <v>Office Supplies</v>
      </c>
      <c r="K532" s="34" t="str">
        <f>PROPER(TRIM(raw_orders!K532))</f>
        <v>Binders</v>
      </c>
      <c r="L532" t="s">
        <v>2568</v>
      </c>
      <c r="M532" s="9" t="str">
        <f>PROPER(TRIM(raw_orders!M532))</f>
        <v>Standard Class</v>
      </c>
      <c r="N532" s="11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s="9" t="str">
        <f>PROPER(TRIM(raw_orders!T532))</f>
        <v>Paid</v>
      </c>
      <c r="U532" s="9" t="str">
        <f>PROPER(TRIM(raw_orders!U532))</f>
        <v>Completed</v>
      </c>
      <c r="V532" s="11">
        <f t="shared" si="138"/>
        <v>2</v>
      </c>
      <c r="W532" s="11">
        <f t="shared" si="141"/>
        <v>0.05</v>
      </c>
      <c r="X532" s="11">
        <f t="shared" si="142"/>
        <v>17053.0605</v>
      </c>
      <c r="Y532" s="11">
        <f t="shared" si="143"/>
        <v>6310.6805000000004</v>
      </c>
      <c r="Z532" s="11">
        <f t="shared" si="144"/>
        <v>0.37006146198801093</v>
      </c>
      <c r="AA532" s="11" t="str">
        <f t="shared" si="145"/>
        <v>May</v>
      </c>
      <c r="AB532" s="11">
        <f t="shared" si="146"/>
        <v>2025</v>
      </c>
      <c r="AC532" s="11" t="str">
        <f t="shared" si="147"/>
        <v>Clean</v>
      </c>
      <c r="AD532" s="33" t="str">
        <f t="shared" si="139"/>
        <v>ORD-2025-105314580745809CUST-8177Rahul VermaHome OfficeSouthTamil NaduChennaiOffice SuppliesBindersEco Binders 352Standard Class91994.510.0517053.0610742.386310.68PaidCompleted2</v>
      </c>
      <c r="AE532" s="56" t="str">
        <f t="shared" si="140"/>
        <v>OK</v>
      </c>
      <c r="AF532" s="33" t="str">
        <f t="shared" si="148"/>
        <v/>
      </c>
      <c r="AG532" s="33" t="str">
        <f t="shared" si="149"/>
        <v/>
      </c>
      <c r="AH532" s="55" t="str">
        <f t="shared" si="150"/>
        <v/>
      </c>
      <c r="AI532" s="53" t="str">
        <f t="shared" si="151"/>
        <v>Match</v>
      </c>
      <c r="AJ532" s="53" t="str">
        <f t="shared" si="152"/>
        <v>Match</v>
      </c>
      <c r="AK532" s="33" t="str">
        <f>PROPER(TRIM(raw_orders!G532))</f>
        <v>South</v>
      </c>
      <c r="AL532" s="33" t="str">
        <f>PROPER(TRIM(raw_orders!M532))</f>
        <v>Standard Class</v>
      </c>
    </row>
    <row r="533" spans="1:38">
      <c r="A533" t="s">
        <v>2569</v>
      </c>
      <c r="B533" s="10">
        <v>45505</v>
      </c>
      <c r="C533" s="10">
        <v>45512</v>
      </c>
      <c r="D533" t="s">
        <v>2571</v>
      </c>
      <c r="E533" s="34" t="str">
        <f>PROPER(TRIM(raw_orders!E533))</f>
        <v>Diya Patel</v>
      </c>
      <c r="F533" s="34" t="str">
        <f>PROPER(TRIM(raw_orders!F533))</f>
        <v>Small Business</v>
      </c>
      <c r="G533" s="34" t="str">
        <f>PROPER(TRIM(raw_orders!G533))</f>
        <v>West</v>
      </c>
      <c r="H533" s="34" t="str">
        <f>PROPER(TRIM(raw_orders!H533))</f>
        <v>Maharashtra</v>
      </c>
      <c r="I533" s="34" t="str">
        <f>PROPER(TRIM(raw_orders!I533))</f>
        <v>Mumbai</v>
      </c>
      <c r="J533" s="34" t="str">
        <f>PROPER(TRIM(raw_orders!J533))</f>
        <v>Office Supplies</v>
      </c>
      <c r="K533" s="34" t="str">
        <f>PROPER(TRIM(raw_orders!K533))</f>
        <v>Storage</v>
      </c>
      <c r="L533" t="s">
        <v>2572</v>
      </c>
      <c r="M533" s="9" t="s">
        <v>4153</v>
      </c>
      <c r="N533" s="11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s="9" t="str">
        <f>PROPER(TRIM(raw_orders!T533))</f>
        <v>Paid</v>
      </c>
      <c r="U533" s="9" t="str">
        <f>PROPER(TRIM(raw_orders!U533))</f>
        <v>Completed</v>
      </c>
      <c r="V533" s="11">
        <f t="shared" si="138"/>
        <v>7</v>
      </c>
      <c r="W533" s="11">
        <f t="shared" si="141"/>
        <v>0.1</v>
      </c>
      <c r="X533" s="11">
        <f t="shared" si="142"/>
        <v>398.67300000000006</v>
      </c>
      <c r="Y533" s="11">
        <f t="shared" si="143"/>
        <v>87.013000000000034</v>
      </c>
      <c r="Z533" s="11">
        <f t="shared" si="144"/>
        <v>0.21825656615822997</v>
      </c>
      <c r="AA533" s="11" t="str">
        <f t="shared" si="145"/>
        <v>August</v>
      </c>
      <c r="AB533" s="11">
        <f t="shared" si="146"/>
        <v>2024</v>
      </c>
      <c r="AC533" s="11" t="str">
        <f t="shared" si="147"/>
        <v>Warning</v>
      </c>
      <c r="AD533" s="33" t="str">
        <f t="shared" si="139"/>
        <v>ORD-2024-105324550545512CUST-6357Diya PatelSmall BusinessWestMaharashtraMumbaiOffice SuppliesStoragePro Storage 364Unknown1442.970.1398.67311.6687.01PaidCompleted7</v>
      </c>
      <c r="AE533" s="56" t="str">
        <f t="shared" si="140"/>
        <v>OK</v>
      </c>
      <c r="AF533" s="33" t="str">
        <f t="shared" si="148"/>
        <v/>
      </c>
      <c r="AG533" s="33" t="str">
        <f t="shared" si="149"/>
        <v/>
      </c>
      <c r="AH533" s="55" t="str">
        <f t="shared" si="150"/>
        <v/>
      </c>
      <c r="AI533" s="53" t="str">
        <f t="shared" si="151"/>
        <v>Match</v>
      </c>
      <c r="AJ533" s="53" t="str">
        <f t="shared" si="152"/>
        <v>Match</v>
      </c>
      <c r="AK533" s="33" t="str">
        <f>PROPER(TRIM(raw_orders!G533))</f>
        <v>West</v>
      </c>
      <c r="AL533" s="33" t="str">
        <f>PROPER(TRIM(raw_orders!M533))</f>
        <v/>
      </c>
    </row>
    <row r="534" spans="1:38">
      <c r="A534" t="s">
        <v>2573</v>
      </c>
      <c r="B534" s="10">
        <v>45935</v>
      </c>
      <c r="C534" s="10">
        <v>45940</v>
      </c>
      <c r="D534" t="s">
        <v>2574</v>
      </c>
      <c r="E534" s="34" t="str">
        <f>PROPER(TRIM(raw_orders!E534))</f>
        <v>Priya Menon</v>
      </c>
      <c r="F534" s="34" t="str">
        <f>PROPER(TRIM(raw_orders!F534))</f>
        <v>Corporate</v>
      </c>
      <c r="G534" s="34" t="str">
        <f>PROPER(TRIM(raw_orders!G534))</f>
        <v>East</v>
      </c>
      <c r="H534" s="34" t="str">
        <f>PROPER(TRIM(raw_orders!H534))</f>
        <v>Assam</v>
      </c>
      <c r="I534" s="34" t="str">
        <f>PROPER(TRIM(raw_orders!I534))</f>
        <v>Guwahati</v>
      </c>
      <c r="J534" s="34" t="str">
        <f>PROPER(TRIM(raw_orders!J534))</f>
        <v>Furniture</v>
      </c>
      <c r="K534" s="34" t="str">
        <f>PROPER(TRIM(raw_orders!K534))</f>
        <v>Tables</v>
      </c>
      <c r="L534" t="s">
        <v>2575</v>
      </c>
      <c r="M534" s="9" t="str">
        <f>PROPER(TRIM(raw_orders!M534))</f>
        <v>Second Class</v>
      </c>
      <c r="N534" s="11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s="9" t="str">
        <f>PROPER(TRIM(raw_orders!T534))</f>
        <v>Failed</v>
      </c>
      <c r="U534" s="9" t="str">
        <f>PROPER(TRIM(raw_orders!U534))</f>
        <v>Cancelled</v>
      </c>
      <c r="V534" s="11">
        <f t="shared" si="138"/>
        <v>5</v>
      </c>
      <c r="W534" s="11">
        <f t="shared" si="141"/>
        <v>0.05</v>
      </c>
      <c r="X534" s="11">
        <f t="shared" si="142"/>
        <v>17862.146999999997</v>
      </c>
      <c r="Y534" s="11">
        <f t="shared" si="143"/>
        <v>7969.9369999999981</v>
      </c>
      <c r="Z534" s="11">
        <f t="shared" si="144"/>
        <v>0.44619143488182017</v>
      </c>
      <c r="AA534" s="11" t="str">
        <f t="shared" si="145"/>
        <v>October</v>
      </c>
      <c r="AB534" s="11">
        <f t="shared" si="146"/>
        <v>2025</v>
      </c>
      <c r="AC534" s="11" t="str">
        <f t="shared" si="147"/>
        <v>Clean</v>
      </c>
      <c r="AD534" s="33" t="str">
        <f t="shared" si="139"/>
        <v>ORD-2025-105334593545940CUST-7690Priya MenonCorporateEastAssamGuwahatiFurnitureTablesClassic Tables 213Second Class92089.140.0517862.159892.217969.94FailedCancelled5</v>
      </c>
      <c r="AE534" s="56" t="str">
        <f t="shared" si="140"/>
        <v>OK</v>
      </c>
      <c r="AF534" s="33" t="str">
        <f t="shared" si="148"/>
        <v/>
      </c>
      <c r="AG534" s="33" t="str">
        <f t="shared" si="149"/>
        <v/>
      </c>
      <c r="AH534" s="55" t="str">
        <f t="shared" si="150"/>
        <v/>
      </c>
      <c r="AI534" s="53" t="str">
        <f t="shared" si="151"/>
        <v>Match</v>
      </c>
      <c r="AJ534" s="53" t="str">
        <f t="shared" si="152"/>
        <v>Match</v>
      </c>
      <c r="AK534" s="33" t="str">
        <f>PROPER(TRIM(raw_orders!G534))</f>
        <v>East</v>
      </c>
      <c r="AL534" s="33" t="str">
        <f>PROPER(TRIM(raw_orders!M534))</f>
        <v>Second Class</v>
      </c>
    </row>
    <row r="535" spans="1:38">
      <c r="A535" t="s">
        <v>2576</v>
      </c>
      <c r="B535" s="10">
        <v>45529</v>
      </c>
      <c r="C535" s="10">
        <v>45536</v>
      </c>
      <c r="D535" t="s">
        <v>2578</v>
      </c>
      <c r="E535" s="34" t="str">
        <f>PROPER(TRIM(raw_orders!E535))</f>
        <v>Isha Nair</v>
      </c>
      <c r="F535" s="34" t="str">
        <f>PROPER(TRIM(raw_orders!F535))</f>
        <v>Home Office</v>
      </c>
      <c r="G535" s="34" t="str">
        <f>PROPER(TRIM(raw_orders!G535))</f>
        <v>North</v>
      </c>
      <c r="H535" s="34" t="str">
        <f>PROPER(TRIM(raw_orders!H535))</f>
        <v>Rajasthan</v>
      </c>
      <c r="I535" s="34" t="str">
        <f>PROPER(TRIM(raw_orders!I535))</f>
        <v>Jaipur</v>
      </c>
      <c r="J535" s="34" t="str">
        <f>PROPER(TRIM(raw_orders!J535))</f>
        <v>Furniture</v>
      </c>
      <c r="K535" s="34" t="str">
        <f>PROPER(TRIM(raw_orders!K535))</f>
        <v>Tables</v>
      </c>
      <c r="L535" t="s">
        <v>2579</v>
      </c>
      <c r="M535" s="9" t="str">
        <f>PROPER(TRIM(raw_orders!M535))</f>
        <v>Same Day</v>
      </c>
      <c r="N535" s="11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s="9" t="str">
        <f>PROPER(TRIM(raw_orders!T535))</f>
        <v>Paid</v>
      </c>
      <c r="U535" s="9" t="str">
        <f>PROPER(TRIM(raw_orders!U535))</f>
        <v>Completed</v>
      </c>
      <c r="V535" s="11">
        <f t="shared" si="138"/>
        <v>7</v>
      </c>
      <c r="W535" s="11">
        <f t="shared" si="141"/>
        <v>0.25</v>
      </c>
      <c r="X535" s="11">
        <f t="shared" si="142"/>
        <v>2165.8500000000004</v>
      </c>
      <c r="Y535" s="11">
        <f t="shared" si="143"/>
        <v>41.370000000000346</v>
      </c>
      <c r="Z535" s="11">
        <f t="shared" si="144"/>
        <v>1.91010457787937E-2</v>
      </c>
      <c r="AA535" s="11" t="str">
        <f t="shared" si="145"/>
        <v>August</v>
      </c>
      <c r="AB535" s="11">
        <f t="shared" si="146"/>
        <v>2024</v>
      </c>
      <c r="AC535" s="11" t="str">
        <f t="shared" si="147"/>
        <v>Clean</v>
      </c>
      <c r="AD535" s="33" t="str">
        <f t="shared" si="139"/>
        <v>ORD-2024-105344552945536CUST-4487Isha NairHome OfficeNorthRajasthanJaipurFurnitureTablesSmart Tables 659Same Day6481.30.252165.852124.48430.45PaidCompleted7</v>
      </c>
      <c r="AE535" s="56" t="str">
        <f t="shared" si="140"/>
        <v>OK</v>
      </c>
      <c r="AF535" s="33" t="str">
        <f t="shared" si="148"/>
        <v/>
      </c>
      <c r="AG535" s="33" t="str">
        <f t="shared" si="149"/>
        <v/>
      </c>
      <c r="AH535" s="55" t="str">
        <f t="shared" si="150"/>
        <v/>
      </c>
      <c r="AI535" s="53" t="str">
        <f t="shared" si="151"/>
        <v>Match</v>
      </c>
      <c r="AJ535" s="53" t="str">
        <f t="shared" si="152"/>
        <v>Mismatch</v>
      </c>
      <c r="AK535" s="33" t="str">
        <f>PROPER(TRIM(raw_orders!G535))</f>
        <v>North</v>
      </c>
      <c r="AL535" s="33" t="str">
        <f>PROPER(TRIM(raw_orders!M535))</f>
        <v>Same Day</v>
      </c>
    </row>
    <row r="536" spans="1:38">
      <c r="A536" t="s">
        <v>2580</v>
      </c>
      <c r="B536" s="10">
        <v>45774</v>
      </c>
      <c r="C536" s="10">
        <v>45782</v>
      </c>
      <c r="D536" t="s">
        <v>2583</v>
      </c>
      <c r="E536" s="34" t="str">
        <f>PROPER(TRIM(raw_orders!E536))</f>
        <v>Rohan Mehta</v>
      </c>
      <c r="F536" s="34" t="str">
        <f>PROPER(TRIM(raw_orders!F536))</f>
        <v>Home Office</v>
      </c>
      <c r="G536" s="34" t="str">
        <f>PROPER(TRIM(raw_orders!G536))</f>
        <v>East</v>
      </c>
      <c r="H536" s="34" t="str">
        <f>PROPER(TRIM(raw_orders!H536))</f>
        <v>Bihar</v>
      </c>
      <c r="I536" s="34" t="str">
        <f>PROPER(TRIM(raw_orders!I536))</f>
        <v>Patna</v>
      </c>
      <c r="J536" s="34" t="str">
        <f>PROPER(TRIM(raw_orders!J536))</f>
        <v>Technology</v>
      </c>
      <c r="K536" s="34" t="str">
        <f>PROPER(TRIM(raw_orders!K536))</f>
        <v>Accessories</v>
      </c>
      <c r="L536" t="s">
        <v>2584</v>
      </c>
      <c r="M536" s="9" t="str">
        <f>PROPER(TRIM(raw_orders!M536))</f>
        <v>Second Class</v>
      </c>
      <c r="N536" s="11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s="9" t="str">
        <f>PROPER(TRIM(raw_orders!T536))</f>
        <v>Pending</v>
      </c>
      <c r="U536" s="9" t="str">
        <f>PROPER(TRIM(raw_orders!U536))</f>
        <v>Returned</v>
      </c>
      <c r="V536" s="11">
        <f t="shared" si="138"/>
        <v>8</v>
      </c>
      <c r="W536" s="11">
        <f t="shared" si="141"/>
        <v>0.1</v>
      </c>
      <c r="X536" s="11">
        <f t="shared" si="142"/>
        <v>14268.204</v>
      </c>
      <c r="Y536" s="11">
        <f t="shared" si="143"/>
        <v>2562.9040000000005</v>
      </c>
      <c r="Z536" s="11">
        <f t="shared" si="144"/>
        <v>0.17962344805274724</v>
      </c>
      <c r="AA536" s="11" t="str">
        <f t="shared" si="145"/>
        <v>April</v>
      </c>
      <c r="AB536" s="11">
        <f t="shared" si="146"/>
        <v>2025</v>
      </c>
      <c r="AC536" s="11" t="str">
        <f t="shared" si="147"/>
        <v>Clean</v>
      </c>
      <c r="AD536" s="33" t="str">
        <f t="shared" si="139"/>
        <v>ORD-2025-105354577445782CUST-8204Rohan MehtaHome OfficeEastBiharPatnaTechnologyAccessoriesClassic Accessories 325Second Class43963.390.114268.211705.32562.9PendingReturned8</v>
      </c>
      <c r="AE536" s="56" t="str">
        <f t="shared" si="140"/>
        <v>OK</v>
      </c>
      <c r="AF536" s="33" t="str">
        <f t="shared" si="148"/>
        <v/>
      </c>
      <c r="AG536" s="33" t="str">
        <f t="shared" si="149"/>
        <v/>
      </c>
      <c r="AH536" s="55" t="str">
        <f t="shared" si="150"/>
        <v/>
      </c>
      <c r="AI536" s="53" t="str">
        <f t="shared" si="151"/>
        <v>Match</v>
      </c>
      <c r="AJ536" s="53" t="str">
        <f t="shared" si="152"/>
        <v>Match</v>
      </c>
      <c r="AK536" s="33" t="str">
        <f>PROPER(TRIM(raw_orders!G536))</f>
        <v>East</v>
      </c>
      <c r="AL536" s="33" t="str">
        <f>PROPER(TRIM(raw_orders!M536))</f>
        <v>Second Class</v>
      </c>
    </row>
    <row r="537" spans="1:38">
      <c r="A537" t="s">
        <v>2585</v>
      </c>
      <c r="B537" s="10">
        <v>45431</v>
      </c>
      <c r="C537" s="10">
        <v>45433</v>
      </c>
      <c r="D537" t="s">
        <v>2588</v>
      </c>
      <c r="E537" s="34" t="str">
        <f>PROPER(TRIM(raw_orders!E537))</f>
        <v>Diya Patel</v>
      </c>
      <c r="F537" s="34" t="str">
        <f>PROPER(TRIM(raw_orders!F537))</f>
        <v>Small Business</v>
      </c>
      <c r="G537" s="34" t="str">
        <f>PROPER(TRIM(raw_orders!G537))</f>
        <v>West</v>
      </c>
      <c r="H537" s="34" t="str">
        <f>PROPER(TRIM(raw_orders!H537))</f>
        <v>Maharashtra</v>
      </c>
      <c r="I537" s="34" t="str">
        <f>PROPER(TRIM(raw_orders!I537))</f>
        <v>Mumbai</v>
      </c>
      <c r="J537" s="34" t="str">
        <f>PROPER(TRIM(raw_orders!J537))</f>
        <v>Technology</v>
      </c>
      <c r="K537" s="34" t="str">
        <f>PROPER(TRIM(raw_orders!K537))</f>
        <v>Copiers</v>
      </c>
      <c r="L537" t="s">
        <v>2589</v>
      </c>
      <c r="M537" s="9" t="str">
        <f>PROPER(TRIM(raw_orders!M537))</f>
        <v>First Class</v>
      </c>
      <c r="N537" s="11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s="9" t="str">
        <f>PROPER(TRIM(raw_orders!T537))</f>
        <v>Paid</v>
      </c>
      <c r="U537" s="9" t="str">
        <f>PROPER(TRIM(raw_orders!U537))</f>
        <v>Completed</v>
      </c>
      <c r="V537" s="11">
        <f t="shared" si="138"/>
        <v>2</v>
      </c>
      <c r="W537" s="11">
        <f t="shared" si="141"/>
        <v>0.2</v>
      </c>
      <c r="X537" s="11">
        <f t="shared" si="142"/>
        <v>9602.3520000000008</v>
      </c>
      <c r="Y537" s="11">
        <f t="shared" si="143"/>
        <v>2214.7820000000011</v>
      </c>
      <c r="Z537" s="11">
        <f t="shared" si="144"/>
        <v>0.23064994909580494</v>
      </c>
      <c r="AA537" s="11" t="str">
        <f t="shared" si="145"/>
        <v>May</v>
      </c>
      <c r="AB537" s="11">
        <f t="shared" si="146"/>
        <v>2024</v>
      </c>
      <c r="AC537" s="11" t="str">
        <f t="shared" si="147"/>
        <v>Clean</v>
      </c>
      <c r="AD537" s="33" t="str">
        <f t="shared" si="139"/>
        <v>ORD-2024-105364543145433CUST-1729Diya PatelSmall BusinessWestMaharashtraMumbaiTechnologyCopiersEco Copiers 243First Class34000.980.29602.357387.572214.78PaidCompleted2</v>
      </c>
      <c r="AE537" s="56" t="str">
        <f t="shared" si="140"/>
        <v>OK</v>
      </c>
      <c r="AF537" s="33" t="str">
        <f t="shared" si="148"/>
        <v/>
      </c>
      <c r="AG537" s="33" t="str">
        <f t="shared" si="149"/>
        <v/>
      </c>
      <c r="AH537" s="55" t="str">
        <f t="shared" si="150"/>
        <v/>
      </c>
      <c r="AI537" s="53" t="str">
        <f t="shared" si="151"/>
        <v>Match</v>
      </c>
      <c r="AJ537" s="53" t="str">
        <f t="shared" si="152"/>
        <v>Match</v>
      </c>
      <c r="AK537" s="33" t="str">
        <f>PROPER(TRIM(raw_orders!G537))</f>
        <v>West</v>
      </c>
      <c r="AL537" s="33" t="str">
        <f>PROPER(TRIM(raw_orders!M537))</f>
        <v>First Class</v>
      </c>
    </row>
    <row r="538" spans="1:38">
      <c r="A538" t="s">
        <v>2590</v>
      </c>
      <c r="B538" s="10">
        <v>45757</v>
      </c>
      <c r="C538" s="10">
        <v>45764</v>
      </c>
      <c r="D538" t="s">
        <v>2593</v>
      </c>
      <c r="E538" s="34" t="str">
        <f>PROPER(TRIM(raw_orders!E538))</f>
        <v>Ananya Rao</v>
      </c>
      <c r="F538" s="34" t="str">
        <f>PROPER(TRIM(raw_orders!F538))</f>
        <v>Small Business</v>
      </c>
      <c r="G538" s="34" t="str">
        <f>PROPER(TRIM(raw_orders!G538))</f>
        <v>West</v>
      </c>
      <c r="H538" s="34" t="str">
        <f>PROPER(TRIM(raw_orders!H538))</f>
        <v>Rajasthan</v>
      </c>
      <c r="I538" s="34" t="str">
        <f>PROPER(TRIM(raw_orders!I538))</f>
        <v>Udaipur</v>
      </c>
      <c r="J538" s="34" t="str">
        <f>PROPER(TRIM(raw_orders!J538))</f>
        <v>Furniture</v>
      </c>
      <c r="K538" s="34" t="str">
        <f>PROPER(TRIM(raw_orders!K538))</f>
        <v>Chairs</v>
      </c>
      <c r="L538" t="s">
        <v>2594</v>
      </c>
      <c r="M538" s="9" t="str">
        <f>PROPER(TRIM(raw_orders!M538))</f>
        <v>First Class</v>
      </c>
      <c r="N538" s="11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s="9" t="str">
        <f>PROPER(TRIM(raw_orders!T538))</f>
        <v>Failed</v>
      </c>
      <c r="U538" s="9" t="str">
        <f>PROPER(TRIM(raw_orders!U538))</f>
        <v>Cancelled</v>
      </c>
      <c r="V538" s="11">
        <f t="shared" si="138"/>
        <v>7</v>
      </c>
      <c r="W538" s="11">
        <f t="shared" si="141"/>
        <v>0.25</v>
      </c>
      <c r="X538" s="11">
        <f t="shared" si="142"/>
        <v>19891.724999999999</v>
      </c>
      <c r="Y538" s="11">
        <f t="shared" si="143"/>
        <v>7595.9649999999983</v>
      </c>
      <c r="Z538" s="11">
        <f t="shared" si="144"/>
        <v>0.38186557475533162</v>
      </c>
      <c r="AA538" s="11" t="str">
        <f t="shared" si="145"/>
        <v>April</v>
      </c>
      <c r="AB538" s="11">
        <f t="shared" si="146"/>
        <v>2025</v>
      </c>
      <c r="AC538" s="11" t="str">
        <f t="shared" si="147"/>
        <v>Clean</v>
      </c>
      <c r="AD538" s="33" t="str">
        <f t="shared" si="139"/>
        <v>ORD-2025-105374575745764CUST-4269Ananya RaoSmall BusinessWestRajasthanUdaipurFurnitureChairsElite Chairs 777First Class73788.90.2519891.7212295.767595.96FailedCancelled7</v>
      </c>
      <c r="AE538" s="56" t="str">
        <f t="shared" si="140"/>
        <v>OK</v>
      </c>
      <c r="AF538" s="33" t="str">
        <f t="shared" si="148"/>
        <v/>
      </c>
      <c r="AG538" s="33" t="str">
        <f t="shared" si="149"/>
        <v/>
      </c>
      <c r="AH538" s="55" t="str">
        <f t="shared" si="150"/>
        <v/>
      </c>
      <c r="AI538" s="53" t="str">
        <f t="shared" si="151"/>
        <v>Mismatch</v>
      </c>
      <c r="AJ538" s="53" t="str">
        <f t="shared" si="152"/>
        <v>Mismatch</v>
      </c>
      <c r="AK538" s="33" t="str">
        <f>PROPER(TRIM(raw_orders!G538))</f>
        <v>West</v>
      </c>
      <c r="AL538" s="33" t="str">
        <f>PROPER(TRIM(raw_orders!M538))</f>
        <v>First Class</v>
      </c>
    </row>
    <row r="539" spans="1:38">
      <c r="A539" t="s">
        <v>2595</v>
      </c>
      <c r="B539" s="10">
        <v>45313</v>
      </c>
      <c r="C539" s="10">
        <v>45321</v>
      </c>
      <c r="D539" t="s">
        <v>2597</v>
      </c>
      <c r="E539" s="34" t="str">
        <f>PROPER(TRIM(raw_orders!E539))</f>
        <v>Ananya Rao</v>
      </c>
      <c r="F539" s="34" t="str">
        <f>PROPER(TRIM(raw_orders!F539))</f>
        <v>Small Business</v>
      </c>
      <c r="G539" s="34" t="str">
        <f>PROPER(TRIM(raw_orders!G539))</f>
        <v>North</v>
      </c>
      <c r="H539" s="34" t="str">
        <f>PROPER(TRIM(raw_orders!H539))</f>
        <v>Haryana</v>
      </c>
      <c r="I539" s="34" t="str">
        <f>PROPER(TRIM(raw_orders!I539))</f>
        <v>Gurugram</v>
      </c>
      <c r="J539" s="34" t="str">
        <f>PROPER(TRIM(raw_orders!J539))</f>
        <v>Office Supplies</v>
      </c>
      <c r="K539" s="34" t="str">
        <f>PROPER(TRIM(raw_orders!K539))</f>
        <v>Art</v>
      </c>
      <c r="L539" t="s">
        <v>2598</v>
      </c>
      <c r="M539" s="9" t="str">
        <f>PROPER(TRIM(raw_orders!M539))</f>
        <v>Same Day</v>
      </c>
      <c r="N539" s="11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s="9" t="str">
        <f>PROPER(TRIM(raw_orders!T539))</f>
        <v>Failed</v>
      </c>
      <c r="U539" s="9" t="str">
        <f>PROPER(TRIM(raw_orders!U539))</f>
        <v>Cancelled</v>
      </c>
      <c r="V539" s="11">
        <f t="shared" si="138"/>
        <v>8</v>
      </c>
      <c r="W539" s="11">
        <f t="shared" si="141"/>
        <v>0.05</v>
      </c>
      <c r="X539" s="11">
        <f t="shared" si="142"/>
        <v>1927.6545000000001</v>
      </c>
      <c r="Y539" s="11">
        <f t="shared" si="143"/>
        <v>467.05450000000019</v>
      </c>
      <c r="Z539" s="11">
        <f t="shared" si="144"/>
        <v>0.24229160360427668</v>
      </c>
      <c r="AA539" s="11" t="str">
        <f t="shared" si="145"/>
        <v>January</v>
      </c>
      <c r="AB539" s="11">
        <f t="shared" si="146"/>
        <v>2024</v>
      </c>
      <c r="AC539" s="11" t="str">
        <f t="shared" si="147"/>
        <v>Clean</v>
      </c>
      <c r="AD539" s="33" t="str">
        <f t="shared" si="139"/>
        <v>ORD-2024-105384531345321CUST-1370Ananya RaoSmall BusinessNorthHaryanaGurugramOffice SuppliesArtClassic Art 772Same Day3676.370.051927.651460.6467.05FailedCancelled8</v>
      </c>
      <c r="AE539" s="56" t="str">
        <f t="shared" si="140"/>
        <v>OK</v>
      </c>
      <c r="AF539" s="33" t="str">
        <f t="shared" si="148"/>
        <v/>
      </c>
      <c r="AG539" s="33" t="str">
        <f t="shared" si="149"/>
        <v/>
      </c>
      <c r="AH539" s="55" t="str">
        <f t="shared" si="150"/>
        <v/>
      </c>
      <c r="AI539" s="53" t="str">
        <f t="shared" si="151"/>
        <v>Match</v>
      </c>
      <c r="AJ539" s="53" t="str">
        <f t="shared" si="152"/>
        <v>Match</v>
      </c>
      <c r="AK539" s="33" t="str">
        <f>PROPER(TRIM(raw_orders!G539))</f>
        <v>North</v>
      </c>
      <c r="AL539" s="33" t="str">
        <f>PROPER(TRIM(raw_orders!M539))</f>
        <v>Same Day</v>
      </c>
    </row>
    <row r="540" spans="1:38" ht="41.4">
      <c r="A540" t="s">
        <v>2599</v>
      </c>
      <c r="B540" s="10">
        <v>45560</v>
      </c>
      <c r="C540" s="10">
        <v>45301</v>
      </c>
      <c r="D540" t="s">
        <v>2601</v>
      </c>
      <c r="E540" s="34" t="str">
        <f>PROPER(TRIM(raw_orders!E540))</f>
        <v>Diya Patel</v>
      </c>
      <c r="F540" s="34" t="str">
        <f>PROPER(TRIM(raw_orders!F540))</f>
        <v>Small Business</v>
      </c>
      <c r="G540" s="34" t="str">
        <f>PROPER(TRIM(raw_orders!G540))</f>
        <v>East</v>
      </c>
      <c r="H540" s="34" t="str">
        <f>PROPER(TRIM(raw_orders!H540))</f>
        <v>Jharkhand</v>
      </c>
      <c r="I540" s="34" t="str">
        <f>PROPER(TRIM(raw_orders!I540))</f>
        <v>Ranchi</v>
      </c>
      <c r="J540" s="34" t="str">
        <f>PROPER(TRIM(raw_orders!J540))</f>
        <v>Furniture</v>
      </c>
      <c r="K540" s="34" t="str">
        <f>PROPER(TRIM(raw_orders!K540))</f>
        <v>Tables</v>
      </c>
      <c r="L540" t="s">
        <v>2602</v>
      </c>
      <c r="M540" s="9" t="str">
        <f>PROPER(TRIM(raw_orders!M540))</f>
        <v>Second Class</v>
      </c>
      <c r="N540" s="11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s="9" t="str">
        <f>PROPER(TRIM(raw_orders!T540))</f>
        <v>Paid</v>
      </c>
      <c r="U540" s="9" t="str">
        <f>PROPER(TRIM(raw_orders!U540))</f>
        <v>Completed</v>
      </c>
      <c r="V540" s="11">
        <f t="shared" si="138"/>
        <v>-259</v>
      </c>
      <c r="W540" s="11">
        <f t="shared" si="141"/>
        <v>0.15</v>
      </c>
      <c r="X540" s="11">
        <f t="shared" si="142"/>
        <v>29900.79</v>
      </c>
      <c r="Y540" s="11">
        <f t="shared" si="143"/>
        <v>5250.1200000000026</v>
      </c>
      <c r="Z540" s="11">
        <f t="shared" si="144"/>
        <v>0.17558465846554563</v>
      </c>
      <c r="AA540" s="11" t="str">
        <f t="shared" si="145"/>
        <v>September</v>
      </c>
      <c r="AB540" s="11">
        <f t="shared" si="146"/>
        <v>2024</v>
      </c>
      <c r="AC540" s="11" t="str">
        <f t="shared" si="147"/>
        <v>Invalid</v>
      </c>
      <c r="AD540" s="33" t="str">
        <f t="shared" si="139"/>
        <v>ORD-2024-105394556045301CUST-5381Diya PatelSmall BusinessEastJharkhandRanchiFurnitureTablesElite Tables 888Second Class93908.60.1529900.7924650.675250.12PaidCompleted-259</v>
      </c>
      <c r="AE540" s="56" t="str">
        <f t="shared" si="140"/>
        <v>OK</v>
      </c>
      <c r="AF540" s="33" t="str">
        <f t="shared" si="148"/>
        <v/>
      </c>
      <c r="AG540" s="33" t="str">
        <f t="shared" si="149"/>
        <v/>
      </c>
      <c r="AH540" s="55" t="str">
        <f t="shared" ref="AH540:AH543" si="153">IF(V540&lt;0,"Invalid Shipping Record","")</f>
        <v>Invalid Shipping Record</v>
      </c>
      <c r="AI540" s="53" t="str">
        <f t="shared" si="151"/>
        <v>Match</v>
      </c>
      <c r="AJ540" s="53" t="str">
        <f t="shared" si="152"/>
        <v>Match</v>
      </c>
      <c r="AK540" s="33" t="str">
        <f>PROPER(TRIM(raw_orders!G540))</f>
        <v>East</v>
      </c>
      <c r="AL540" s="33" t="str">
        <f>PROPER(TRIM(raw_orders!M540))</f>
        <v>Second Class</v>
      </c>
    </row>
    <row r="541" spans="1:38">
      <c r="A541" t="s">
        <v>2603</v>
      </c>
      <c r="B541" s="10">
        <v>45842</v>
      </c>
      <c r="C541" s="10">
        <v>45842</v>
      </c>
      <c r="D541" t="s">
        <v>2604</v>
      </c>
      <c r="E541" s="34" t="str">
        <f>PROPER(TRIM(raw_orders!E541))</f>
        <v>Mira Das</v>
      </c>
      <c r="F541" s="34" t="str">
        <f>PROPER(TRIM(raw_orders!F541))</f>
        <v>Small Business</v>
      </c>
      <c r="G541" s="34" t="str">
        <f>PROPER(TRIM(raw_orders!G541))</f>
        <v>South</v>
      </c>
      <c r="H541" s="34" t="str">
        <f>PROPER(TRIM(raw_orders!H541))</f>
        <v>Tamil Nadu</v>
      </c>
      <c r="I541" s="34" t="str">
        <f>PROPER(TRIM(raw_orders!I541))</f>
        <v>Chennai</v>
      </c>
      <c r="J541" s="34" t="str">
        <f>PROPER(TRIM(raw_orders!J541))</f>
        <v>Furniture</v>
      </c>
      <c r="K541" s="34" t="str">
        <f>PROPER(TRIM(raw_orders!K541))</f>
        <v>Chairs</v>
      </c>
      <c r="L541" t="s">
        <v>2606</v>
      </c>
      <c r="M541" s="9" t="str">
        <f>PROPER(TRIM(raw_orders!M541))</f>
        <v>Standard Class</v>
      </c>
      <c r="N541" s="1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s="9" t="str">
        <f>PROPER(TRIM(raw_orders!T541))</f>
        <v>Paid</v>
      </c>
      <c r="U541" s="9" t="str">
        <f>PROPER(TRIM(raw_orders!U541))</f>
        <v>Cancelled</v>
      </c>
      <c r="V541" s="11">
        <f t="shared" si="138"/>
        <v>0</v>
      </c>
      <c r="W541" s="11">
        <f t="shared" si="141"/>
        <v>0.1</v>
      </c>
      <c r="X541" s="11">
        <f t="shared" si="142"/>
        <v>1904.4450000000002</v>
      </c>
      <c r="Y541" s="11">
        <f t="shared" si="143"/>
        <v>587.9050000000002</v>
      </c>
      <c r="Z541" s="11">
        <f t="shared" si="144"/>
        <v>0.30870148520960183</v>
      </c>
      <c r="AA541" s="11" t="str">
        <f t="shared" si="145"/>
        <v>July</v>
      </c>
      <c r="AB541" s="11">
        <f t="shared" si="146"/>
        <v>2025</v>
      </c>
      <c r="AC541" s="11" t="str">
        <f t="shared" si="147"/>
        <v>Clean</v>
      </c>
      <c r="AD541" s="33" t="str">
        <f t="shared" si="139"/>
        <v>ORD-2025-105404584245842CUST-3694Mira DasSmall BusinessSouthTamil NaduChennaiFurnitureChairsClassic Chairs 666Standard Class3705.350.11904.451316.54587.91PaidCancelled0</v>
      </c>
      <c r="AE541" s="56" t="str">
        <f t="shared" si="140"/>
        <v>OK</v>
      </c>
      <c r="AF541" s="33" t="str">
        <f t="shared" si="148"/>
        <v/>
      </c>
      <c r="AG541" s="33" t="str">
        <f t="shared" si="149"/>
        <v/>
      </c>
      <c r="AH541" s="55" t="str">
        <f t="shared" si="153"/>
        <v/>
      </c>
      <c r="AI541" s="53" t="str">
        <f t="shared" si="151"/>
        <v>Match</v>
      </c>
      <c r="AJ541" s="53" t="str">
        <f t="shared" si="152"/>
        <v>Match</v>
      </c>
      <c r="AK541" s="33" t="str">
        <f>PROPER(TRIM(raw_orders!G541))</f>
        <v>South</v>
      </c>
      <c r="AL541" s="33" t="str">
        <f>PROPER(TRIM(raw_orders!M541))</f>
        <v>Standard Class</v>
      </c>
    </row>
    <row r="542" spans="1:38" ht="41.4">
      <c r="A542" t="s">
        <v>2607</v>
      </c>
      <c r="B542" s="10">
        <v>45348</v>
      </c>
      <c r="C542" s="10">
        <v>45345</v>
      </c>
      <c r="D542" t="s">
        <v>2609</v>
      </c>
      <c r="E542" s="34" t="str">
        <f>PROPER(TRIM(raw_orders!E542))</f>
        <v>Kabir Singh</v>
      </c>
      <c r="F542" s="34" t="str">
        <f>PROPER(TRIM(raw_orders!F542))</f>
        <v>Consumer</v>
      </c>
      <c r="G542" s="34" t="str">
        <f>PROPER(TRIM(raw_orders!G542))</f>
        <v>West</v>
      </c>
      <c r="H542" s="34" t="str">
        <f>PROPER(TRIM(raw_orders!H542))</f>
        <v>Gujarat</v>
      </c>
      <c r="I542" s="34" t="str">
        <f>PROPER(TRIM(raw_orders!I542))</f>
        <v>Ahmedabad</v>
      </c>
      <c r="J542" s="34" t="str">
        <f>PROPER(TRIM(raw_orders!J542))</f>
        <v>Furniture</v>
      </c>
      <c r="K542" s="34" t="str">
        <f>PROPER(TRIM(raw_orders!K542))</f>
        <v>Furnishings</v>
      </c>
      <c r="L542" t="s">
        <v>2610</v>
      </c>
      <c r="M542" s="9" t="str">
        <f>PROPER(TRIM(raw_orders!M542))</f>
        <v>Standard Class</v>
      </c>
      <c r="N542" s="11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s="9" t="str">
        <f>PROPER(TRIM(raw_orders!T542))</f>
        <v>Paid</v>
      </c>
      <c r="U542" s="9" t="str">
        <f>PROPER(TRIM(raw_orders!U542))</f>
        <v>Completed</v>
      </c>
      <c r="V542" s="11">
        <f t="shared" si="138"/>
        <v>-3</v>
      </c>
      <c r="W542" s="11">
        <f t="shared" si="141"/>
        <v>0.2</v>
      </c>
      <c r="X542" s="11">
        <f t="shared" si="142"/>
        <v>21571.592000000004</v>
      </c>
      <c r="Y542" s="11">
        <f t="shared" si="143"/>
        <v>4453.5220000000045</v>
      </c>
      <c r="Z542" s="11">
        <f t="shared" si="144"/>
        <v>0.20645309813017063</v>
      </c>
      <c r="AA542" s="11" t="str">
        <f t="shared" si="145"/>
        <v>February</v>
      </c>
      <c r="AB542" s="11">
        <f t="shared" si="146"/>
        <v>2024</v>
      </c>
      <c r="AC542" s="11" t="str">
        <f t="shared" si="147"/>
        <v>Invalid</v>
      </c>
      <c r="AD542" s="33" t="str">
        <f t="shared" si="139"/>
        <v>ORD-2024-105414534845345CUST-7563Kabir SinghConsumerWestGujaratAhmedabadFurnitureFurnishingsBasic Furnishings 350Standard Class73852.070.221571.5917118.074453.52PaidCompleted-3</v>
      </c>
      <c r="AE542" s="56" t="str">
        <f t="shared" si="140"/>
        <v>OK</v>
      </c>
      <c r="AF542" s="33" t="str">
        <f t="shared" si="148"/>
        <v/>
      </c>
      <c r="AG542" s="33" t="str">
        <f t="shared" si="149"/>
        <v/>
      </c>
      <c r="AH542" s="55" t="str">
        <f t="shared" si="153"/>
        <v>Invalid Shipping Record</v>
      </c>
      <c r="AI542" s="53" t="str">
        <f t="shared" si="151"/>
        <v>Match</v>
      </c>
      <c r="AJ542" s="53" t="str">
        <f t="shared" si="152"/>
        <v>Match</v>
      </c>
      <c r="AK542" s="33" t="str">
        <f>PROPER(TRIM(raw_orders!G542))</f>
        <v>West</v>
      </c>
      <c r="AL542" s="33" t="str">
        <f>PROPER(TRIM(raw_orders!M542))</f>
        <v>Standard Class</v>
      </c>
    </row>
    <row r="543" spans="1:38" ht="41.4">
      <c r="A543" t="s">
        <v>2611</v>
      </c>
      <c r="B543" s="10">
        <v>45876</v>
      </c>
      <c r="C543" s="10">
        <v>45847</v>
      </c>
      <c r="D543" t="s">
        <v>2614</v>
      </c>
      <c r="E543" s="34" t="str">
        <f>PROPER(TRIM(raw_orders!E543))</f>
        <v>Sneha Kapoor</v>
      </c>
      <c r="F543" s="34" t="str">
        <f>PROPER(TRIM(raw_orders!F543))</f>
        <v>Consumer</v>
      </c>
      <c r="G543" s="34" t="str">
        <f>PROPER(TRIM(raw_orders!G543))</f>
        <v>West</v>
      </c>
      <c r="H543" s="34" t="str">
        <f>PROPER(TRIM(raw_orders!H543))</f>
        <v>Maharashtra</v>
      </c>
      <c r="I543" s="34" t="str">
        <f>PROPER(TRIM(raw_orders!I543))</f>
        <v>Mumbai</v>
      </c>
      <c r="J543" s="34" t="str">
        <f>PROPER(TRIM(raw_orders!J543))</f>
        <v>Technology</v>
      </c>
      <c r="K543" s="34" t="str">
        <f>PROPER(TRIM(raw_orders!K543))</f>
        <v>Copiers</v>
      </c>
      <c r="L543" t="s">
        <v>2615</v>
      </c>
      <c r="M543" s="9" t="str">
        <f>PROPER(TRIM(raw_orders!M543))</f>
        <v>Same Day</v>
      </c>
      <c r="N543" s="11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s="9" t="str">
        <f>PROPER(TRIM(raw_orders!T543))</f>
        <v>Paid</v>
      </c>
      <c r="U543" s="9" t="str">
        <f>PROPER(TRIM(raw_orders!U543))</f>
        <v>Returned</v>
      </c>
      <c r="V543" s="11">
        <f t="shared" si="138"/>
        <v>-29</v>
      </c>
      <c r="W543" s="11">
        <f t="shared" si="141"/>
        <v>0</v>
      </c>
      <c r="X543" s="11">
        <f t="shared" si="142"/>
        <v>8641.68</v>
      </c>
      <c r="Y543" s="11">
        <f t="shared" si="143"/>
        <v>2894.59</v>
      </c>
      <c r="Z543" s="11">
        <f t="shared" si="144"/>
        <v>0.33495686024013849</v>
      </c>
      <c r="AA543" s="11" t="str">
        <f t="shared" si="145"/>
        <v>August</v>
      </c>
      <c r="AB543" s="11">
        <f t="shared" si="146"/>
        <v>2025</v>
      </c>
      <c r="AC543" s="11" t="str">
        <f t="shared" si="147"/>
        <v>Invalid</v>
      </c>
      <c r="AD543" s="33" t="str">
        <f t="shared" si="139"/>
        <v>ORD-2025-105424587645847CUST-4188Sneha KapoorConsumerWestMaharashtraMumbaiTechnologyCopiersElite Copiers 831Same Day32880.5608641.685747.092894.59PaidReturned-29</v>
      </c>
      <c r="AE543" s="56" t="str">
        <f t="shared" si="140"/>
        <v>OK</v>
      </c>
      <c r="AF543" s="33" t="str">
        <f t="shared" si="148"/>
        <v/>
      </c>
      <c r="AG543" s="33" t="str">
        <f t="shared" si="149"/>
        <v/>
      </c>
      <c r="AH543" s="55" t="str">
        <f t="shared" si="153"/>
        <v>Invalid Shipping Record</v>
      </c>
      <c r="AI543" s="53" t="str">
        <f t="shared" si="151"/>
        <v>Match</v>
      </c>
      <c r="AJ543" s="53" t="str">
        <f t="shared" si="152"/>
        <v>Match</v>
      </c>
      <c r="AK543" s="33" t="str">
        <f>PROPER(TRIM(raw_orders!G543))</f>
        <v>West</v>
      </c>
      <c r="AL543" s="33" t="str">
        <f>PROPER(TRIM(raw_orders!M543))</f>
        <v>Same Day</v>
      </c>
    </row>
    <row r="544" spans="1:38">
      <c r="A544" t="s">
        <v>2616</v>
      </c>
      <c r="B544" s="10">
        <v>45552</v>
      </c>
      <c r="C544" s="10">
        <v>45558</v>
      </c>
      <c r="D544" t="s">
        <v>2619</v>
      </c>
      <c r="E544" s="34" t="str">
        <f>PROPER(TRIM(raw_orders!E544))</f>
        <v>Rahul Verma</v>
      </c>
      <c r="F544" s="34" t="str">
        <f>PROPER(TRIM(raw_orders!F544))</f>
        <v>Home Office</v>
      </c>
      <c r="G544" s="34" t="str">
        <f>PROPER(TRIM(raw_orders!G544))</f>
        <v>South</v>
      </c>
      <c r="H544" s="34" t="str">
        <f>PROPER(TRIM(raw_orders!H544))</f>
        <v>Kerala</v>
      </c>
      <c r="I544" s="34" t="str">
        <f>PROPER(TRIM(raw_orders!I544))</f>
        <v>Kochi</v>
      </c>
      <c r="J544" s="34" t="str">
        <f>PROPER(TRIM(raw_orders!J544))</f>
        <v>Furniture</v>
      </c>
      <c r="K544" s="34" t="str">
        <f>PROPER(TRIM(raw_orders!K544))</f>
        <v>Bookcases</v>
      </c>
      <c r="L544" t="s">
        <v>2620</v>
      </c>
      <c r="M544" s="9" t="str">
        <f>PROPER(TRIM(raw_orders!M544))</f>
        <v>Second Class</v>
      </c>
      <c r="N544" s="11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s="9" t="str">
        <f>PROPER(TRIM(raw_orders!T544))</f>
        <v>Paid</v>
      </c>
      <c r="U544" s="9" t="str">
        <f>PROPER(TRIM(raw_orders!U544))</f>
        <v>Cancelled</v>
      </c>
      <c r="V544" s="11">
        <f t="shared" si="138"/>
        <v>6</v>
      </c>
      <c r="W544" s="11">
        <f t="shared" si="141"/>
        <v>0.2</v>
      </c>
      <c r="X544" s="11">
        <f t="shared" si="142"/>
        <v>9762.2880000000005</v>
      </c>
      <c r="Y544" s="11">
        <f t="shared" si="143"/>
        <v>1394.0480000000007</v>
      </c>
      <c r="Z544" s="11">
        <f t="shared" si="144"/>
        <v>0.14279931098119628</v>
      </c>
      <c r="AA544" s="11" t="str">
        <f t="shared" si="145"/>
        <v>September</v>
      </c>
      <c r="AB544" s="11">
        <f t="shared" si="146"/>
        <v>2024</v>
      </c>
      <c r="AC544" s="11" t="str">
        <f t="shared" si="147"/>
        <v>Clean</v>
      </c>
      <c r="AD544" s="33" t="str">
        <f t="shared" si="139"/>
        <v>ORD-2024-105434555245558CUST-9376Rahul VermaHome OfficeSouthKeralaKochiFurnitureBookcasesEco Bookcases 759Second Class34067.620.29988.538368.241394.05PaidCancelled6</v>
      </c>
      <c r="AE544" s="56" t="str">
        <f t="shared" si="140"/>
        <v>OK</v>
      </c>
      <c r="AF544" s="33" t="str">
        <f t="shared" si="148"/>
        <v/>
      </c>
      <c r="AG544" s="33" t="str">
        <f t="shared" si="149"/>
        <v/>
      </c>
      <c r="AH544" s="55" t="str">
        <f t="shared" si="150"/>
        <v/>
      </c>
      <c r="AI544" s="53" t="str">
        <f t="shared" si="151"/>
        <v>Mismatch</v>
      </c>
      <c r="AJ544" s="53" t="str">
        <f t="shared" si="152"/>
        <v>Match</v>
      </c>
      <c r="AK544" s="33" t="str">
        <f>PROPER(TRIM(raw_orders!G544))</f>
        <v>South</v>
      </c>
      <c r="AL544" s="33" t="str">
        <f>PROPER(TRIM(raw_orders!M544))</f>
        <v>Second Class</v>
      </c>
    </row>
    <row r="545" spans="1:38">
      <c r="A545" t="s">
        <v>2622</v>
      </c>
      <c r="B545" s="10">
        <v>45487</v>
      </c>
      <c r="C545" s="10">
        <v>45493</v>
      </c>
      <c r="D545" t="s">
        <v>2624</v>
      </c>
      <c r="E545" s="34" t="str">
        <f>PROPER(TRIM(raw_orders!E545))</f>
        <v>Mira Das</v>
      </c>
      <c r="F545" s="34" t="str">
        <f>PROPER(TRIM(raw_orders!F545))</f>
        <v>Consumer</v>
      </c>
      <c r="G545" s="34" t="str">
        <f>PROPER(TRIM(raw_orders!G545))</f>
        <v>East</v>
      </c>
      <c r="H545" s="34" t="str">
        <f>PROPER(TRIM(raw_orders!H545))</f>
        <v>Bihar</v>
      </c>
      <c r="I545" s="34" t="str">
        <f>PROPER(TRIM(raw_orders!I545))</f>
        <v>Patna</v>
      </c>
      <c r="J545" s="34" t="str">
        <f>PROPER(TRIM(raw_orders!J545))</f>
        <v>Technology</v>
      </c>
      <c r="K545" s="34" t="str">
        <f>PROPER(TRIM(raw_orders!K545))</f>
        <v>Copiers</v>
      </c>
      <c r="L545" t="s">
        <v>2625</v>
      </c>
      <c r="M545" s="9" t="str">
        <f>PROPER(TRIM(raw_orders!M545))</f>
        <v>Same Day</v>
      </c>
      <c r="N545" s="11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s="9" t="str">
        <f>PROPER(TRIM(raw_orders!T545))</f>
        <v>Paid</v>
      </c>
      <c r="U545" s="9" t="str">
        <f>PROPER(TRIM(raw_orders!U545))</f>
        <v>Completed</v>
      </c>
      <c r="V545" s="11">
        <f t="shared" si="138"/>
        <v>6</v>
      </c>
      <c r="W545" s="11">
        <f t="shared" si="141"/>
        <v>0.15</v>
      </c>
      <c r="X545" s="11">
        <f t="shared" si="142"/>
        <v>418.76949999999999</v>
      </c>
      <c r="Y545" s="11">
        <f t="shared" si="143"/>
        <v>105.04949999999997</v>
      </c>
      <c r="Z545" s="11">
        <f t="shared" si="144"/>
        <v>0.25085279610859906</v>
      </c>
      <c r="AA545" s="11" t="str">
        <f t="shared" si="145"/>
        <v>July</v>
      </c>
      <c r="AB545" s="11">
        <f t="shared" si="146"/>
        <v>2024</v>
      </c>
      <c r="AC545" s="11" t="str">
        <f t="shared" si="147"/>
        <v>Clean</v>
      </c>
      <c r="AD545" s="33" t="str">
        <f t="shared" si="139"/>
        <v>ORD-2024-105444548745493CUST-9094Mira DasConsumerEastBiharPatnaTechnologyCopiersMax Copiers 440Same Day1492.670.15418.77313.72105.05PaidCompleted6</v>
      </c>
      <c r="AE545" s="56" t="str">
        <f t="shared" si="140"/>
        <v>OK</v>
      </c>
      <c r="AF545" s="33" t="str">
        <f t="shared" si="148"/>
        <v/>
      </c>
      <c r="AG545" s="33" t="str">
        <f t="shared" si="149"/>
        <v/>
      </c>
      <c r="AH545" s="55" t="str">
        <f t="shared" si="150"/>
        <v/>
      </c>
      <c r="AI545" s="53" t="str">
        <f t="shared" si="151"/>
        <v>Match</v>
      </c>
      <c r="AJ545" s="53" t="str">
        <f t="shared" si="152"/>
        <v>Match</v>
      </c>
      <c r="AK545" s="33" t="str">
        <f>PROPER(TRIM(raw_orders!G545))</f>
        <v>East</v>
      </c>
      <c r="AL545" s="33" t="str">
        <f>PROPER(TRIM(raw_orders!M545))</f>
        <v>Same Day</v>
      </c>
    </row>
    <row r="546" spans="1:38">
      <c r="A546" t="s">
        <v>2626</v>
      </c>
      <c r="B546" s="10">
        <v>45686</v>
      </c>
      <c r="C546" s="10">
        <v>45693</v>
      </c>
      <c r="D546" t="s">
        <v>2628</v>
      </c>
      <c r="E546" s="34" t="str">
        <f>PROPER(TRIM(raw_orders!E546))</f>
        <v>Ananya Rao</v>
      </c>
      <c r="F546" s="34" t="str">
        <f>PROPER(TRIM(raw_orders!F546))</f>
        <v>Consumer</v>
      </c>
      <c r="G546" s="34" t="str">
        <f>PROPER(TRIM(raw_orders!G546))</f>
        <v>South</v>
      </c>
      <c r="H546" s="34" t="str">
        <f>PROPER(TRIM(raw_orders!H546))</f>
        <v>Kerala</v>
      </c>
      <c r="I546" s="34" t="str">
        <f>PROPER(TRIM(raw_orders!I546))</f>
        <v>Kochi</v>
      </c>
      <c r="J546" s="34" t="str">
        <f>PROPER(TRIM(raw_orders!J546))</f>
        <v>Office Supplies</v>
      </c>
      <c r="K546" s="34" t="str">
        <f>PROPER(TRIM(raw_orders!K546))</f>
        <v>Art</v>
      </c>
      <c r="L546" t="s">
        <v>2629</v>
      </c>
      <c r="M546" s="9" t="str">
        <f>PROPER(TRIM(raw_orders!M546))</f>
        <v>Same Day</v>
      </c>
      <c r="N546" s="11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s="9" t="str">
        <f>PROPER(TRIM(raw_orders!T546))</f>
        <v>Paid</v>
      </c>
      <c r="U546" s="9" t="str">
        <f>PROPER(TRIM(raw_orders!U546))</f>
        <v>Cancelled</v>
      </c>
      <c r="V546" s="11">
        <f t="shared" si="138"/>
        <v>7</v>
      </c>
      <c r="W546" s="11">
        <f t="shared" si="141"/>
        <v>0.25</v>
      </c>
      <c r="X546" s="11">
        <f t="shared" si="142"/>
        <v>21861.72</v>
      </c>
      <c r="Y546" s="11">
        <f t="shared" si="143"/>
        <v>3397.380000000001</v>
      </c>
      <c r="Z546" s="11">
        <f t="shared" si="144"/>
        <v>0.1554031430280875</v>
      </c>
      <c r="AA546" s="11" t="str">
        <f t="shared" si="145"/>
        <v>January</v>
      </c>
      <c r="AB546" s="11">
        <f t="shared" si="146"/>
        <v>2025</v>
      </c>
      <c r="AC546" s="11" t="str">
        <f t="shared" si="147"/>
        <v>Clean</v>
      </c>
      <c r="AD546" s="33" t="str">
        <f t="shared" si="139"/>
        <v>ORD-2025-105454568645693CUST-2366Ananya RaoConsumerSouthKeralaKochiOffice SuppliesArtSmart Art 201Same Day83643.620.2521861.7218464.343397.38PaidCancelled7</v>
      </c>
      <c r="AE546" s="56" t="str">
        <f t="shared" si="140"/>
        <v>OK</v>
      </c>
      <c r="AF546" s="33" t="str">
        <f t="shared" si="148"/>
        <v/>
      </c>
      <c r="AG546" s="33" t="str">
        <f t="shared" si="149"/>
        <v/>
      </c>
      <c r="AH546" s="55" t="str">
        <f t="shared" si="150"/>
        <v/>
      </c>
      <c r="AI546" s="53" t="str">
        <f t="shared" si="151"/>
        <v>Match</v>
      </c>
      <c r="AJ546" s="53" t="str">
        <f t="shared" si="152"/>
        <v>Match</v>
      </c>
      <c r="AK546" s="33" t="str">
        <f>PROPER(TRIM(raw_orders!G546))</f>
        <v>South</v>
      </c>
      <c r="AL546" s="33" t="str">
        <f>PROPER(TRIM(raw_orders!M546))</f>
        <v>Same Day</v>
      </c>
    </row>
    <row r="547" spans="1:38">
      <c r="A547" t="s">
        <v>2630</v>
      </c>
      <c r="B547" s="10">
        <v>45439</v>
      </c>
      <c r="C547" s="10">
        <v>45442</v>
      </c>
      <c r="D547" t="s">
        <v>2633</v>
      </c>
      <c r="E547" s="34" t="str">
        <f>PROPER(TRIM(raw_orders!E547))</f>
        <v>Kabir Singh</v>
      </c>
      <c r="F547" s="34" t="str">
        <f>PROPER(TRIM(raw_orders!F547))</f>
        <v>Small Business</v>
      </c>
      <c r="G547" s="34" t="str">
        <f>PROPER(TRIM(raw_orders!G547))</f>
        <v>East</v>
      </c>
      <c r="H547" s="34" t="str">
        <f>PROPER(TRIM(raw_orders!H547))</f>
        <v>Jharkhand</v>
      </c>
      <c r="I547" s="34" t="str">
        <f>PROPER(TRIM(raw_orders!I547))</f>
        <v>Ranchi</v>
      </c>
      <c r="J547" s="34" t="str">
        <f>PROPER(TRIM(raw_orders!J547))</f>
        <v>Office Supplies</v>
      </c>
      <c r="K547" s="34" t="str">
        <f>PROPER(TRIM(raw_orders!K547))</f>
        <v>Storage</v>
      </c>
      <c r="L547" t="s">
        <v>2634</v>
      </c>
      <c r="M547" s="9" t="str">
        <f>PROPER(TRIM(raw_orders!M547))</f>
        <v>Same Day</v>
      </c>
      <c r="N547" s="11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s="9" t="str">
        <f>PROPER(TRIM(raw_orders!T547))</f>
        <v>Paid</v>
      </c>
      <c r="U547" s="9" t="str">
        <f>PROPER(TRIM(raw_orders!U547))</f>
        <v>Completed</v>
      </c>
      <c r="V547" s="11">
        <f t="shared" si="138"/>
        <v>3</v>
      </c>
      <c r="W547" s="11">
        <f t="shared" si="141"/>
        <v>0.15</v>
      </c>
      <c r="X547" s="11">
        <f t="shared" si="142"/>
        <v>17260.116999999998</v>
      </c>
      <c r="Y547" s="11">
        <f t="shared" si="143"/>
        <v>3746.6069999999982</v>
      </c>
      <c r="Z547" s="11">
        <f t="shared" si="144"/>
        <v>0.21706730029697935</v>
      </c>
      <c r="AA547" s="11" t="str">
        <f t="shared" si="145"/>
        <v>May</v>
      </c>
      <c r="AB547" s="11">
        <f t="shared" si="146"/>
        <v>2024</v>
      </c>
      <c r="AC547" s="11" t="str">
        <f t="shared" si="147"/>
        <v>Clean</v>
      </c>
      <c r="AD547" s="33" t="str">
        <f t="shared" si="139"/>
        <v>ORD-2024-105464543945442CUST-7168Kabir SinghSmall BusinessEastJharkhandRanchiOffice SuppliesStorageClassic Storage 755Same Day72900.860.1517260.1213513.513746.61PaidCompleted3</v>
      </c>
      <c r="AE547" s="56" t="str">
        <f t="shared" si="140"/>
        <v>OK</v>
      </c>
      <c r="AF547" s="33" t="str">
        <f t="shared" si="148"/>
        <v/>
      </c>
      <c r="AG547" s="33" t="str">
        <f t="shared" si="149"/>
        <v/>
      </c>
      <c r="AH547" s="55" t="str">
        <f t="shared" si="150"/>
        <v/>
      </c>
      <c r="AI547" s="53" t="str">
        <f t="shared" si="151"/>
        <v>Match</v>
      </c>
      <c r="AJ547" s="53" t="str">
        <f t="shared" si="152"/>
        <v>Match</v>
      </c>
      <c r="AK547" s="33" t="str">
        <f>PROPER(TRIM(raw_orders!G547))</f>
        <v>East</v>
      </c>
      <c r="AL547" s="33" t="str">
        <f>PROPER(TRIM(raw_orders!M547))</f>
        <v>Same Day</v>
      </c>
    </row>
    <row r="548" spans="1:38">
      <c r="A548" t="s">
        <v>2635</v>
      </c>
      <c r="B548" s="10">
        <v>45883</v>
      </c>
      <c r="C548" s="10">
        <v>45891</v>
      </c>
      <c r="D548" t="s">
        <v>2637</v>
      </c>
      <c r="E548" s="34" t="str">
        <f>PROPER(TRIM(raw_orders!E548))</f>
        <v>Arjun Bose</v>
      </c>
      <c r="F548" s="34" t="str">
        <f>PROPER(TRIM(raw_orders!F548))</f>
        <v>Corporate</v>
      </c>
      <c r="G548" s="34" t="str">
        <f>PROPER(TRIM(raw_orders!G548))</f>
        <v>West</v>
      </c>
      <c r="H548" s="34" t="str">
        <f>PROPER(TRIM(raw_orders!H548))</f>
        <v>Gujarat</v>
      </c>
      <c r="I548" s="34" t="str">
        <f>PROPER(TRIM(raw_orders!I548))</f>
        <v>Ahmedabad</v>
      </c>
      <c r="J548" s="34" t="str">
        <f>PROPER(TRIM(raw_orders!J548))</f>
        <v>Office Supplies</v>
      </c>
      <c r="K548" s="34" t="str">
        <f>PROPER(TRIM(raw_orders!K548))</f>
        <v>Paper</v>
      </c>
      <c r="L548" t="s">
        <v>2639</v>
      </c>
      <c r="M548" s="9" t="str">
        <f>PROPER(TRIM(raw_orders!M548))</f>
        <v>First Class</v>
      </c>
      <c r="N548" s="11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s="9" t="str">
        <f>PROPER(TRIM(raw_orders!T548))</f>
        <v>Paid</v>
      </c>
      <c r="U548" s="9" t="str">
        <f>PROPER(TRIM(raw_orders!U548))</f>
        <v>Completed</v>
      </c>
      <c r="V548" s="11">
        <f t="shared" si="138"/>
        <v>8</v>
      </c>
      <c r="W548" s="11">
        <f t="shared" si="141"/>
        <v>0.15</v>
      </c>
      <c r="X548" s="11">
        <f t="shared" si="142"/>
        <v>10911.322499999998</v>
      </c>
      <c r="Y548" s="11">
        <f t="shared" si="143"/>
        <v>3944.8824999999988</v>
      </c>
      <c r="Z548" s="11">
        <f t="shared" si="144"/>
        <v>0.36154027158486052</v>
      </c>
      <c r="AA548" s="11" t="str">
        <f t="shared" si="145"/>
        <v>August</v>
      </c>
      <c r="AB548" s="11">
        <f t="shared" si="146"/>
        <v>2025</v>
      </c>
      <c r="AC548" s="11" t="str">
        <f t="shared" si="147"/>
        <v>Clean</v>
      </c>
      <c r="AD548" s="33" t="str">
        <f t="shared" si="139"/>
        <v>ORD-2025-105474588345891CUST-8157Arjun BoseCorporateWestGujaratAhmedabadOffice SuppliesPaperPrime Paper 143First Class52567.370.1510911.326966.444395.17PaidCompleted8</v>
      </c>
      <c r="AE548" s="56" t="str">
        <f t="shared" si="140"/>
        <v>OK</v>
      </c>
      <c r="AF548" s="33" t="str">
        <f t="shared" si="148"/>
        <v/>
      </c>
      <c r="AG548" s="33" t="str">
        <f t="shared" si="149"/>
        <v/>
      </c>
      <c r="AH548" s="55" t="str">
        <f t="shared" si="150"/>
        <v/>
      </c>
      <c r="AI548" s="53" t="str">
        <f t="shared" si="151"/>
        <v>Match</v>
      </c>
      <c r="AJ548" s="53" t="str">
        <f t="shared" si="152"/>
        <v>Mismatch</v>
      </c>
      <c r="AK548" s="33" t="str">
        <f>PROPER(TRIM(raw_orders!G548))</f>
        <v>West</v>
      </c>
      <c r="AL548" s="33" t="str">
        <f>PROPER(TRIM(raw_orders!M548))</f>
        <v>First Class</v>
      </c>
    </row>
    <row r="549" spans="1:38">
      <c r="A549" t="s">
        <v>2640</v>
      </c>
      <c r="B549" s="10">
        <v>45428</v>
      </c>
      <c r="C549" s="10">
        <v>45435</v>
      </c>
      <c r="D549" t="s">
        <v>2643</v>
      </c>
      <c r="E549" s="34" t="str">
        <f>PROPER(TRIM(raw_orders!E549))</f>
        <v>Neha Gupta</v>
      </c>
      <c r="F549" s="34" t="str">
        <f>PROPER(TRIM(raw_orders!F549))</f>
        <v>Small Business</v>
      </c>
      <c r="G549" s="34" t="str">
        <f>PROPER(TRIM(raw_orders!G549))</f>
        <v>North</v>
      </c>
      <c r="H549" s="34" t="str">
        <f>PROPER(TRIM(raw_orders!H549))</f>
        <v>Uttar Pradesh</v>
      </c>
      <c r="I549" s="34" t="str">
        <f>PROPER(TRIM(raw_orders!I549))</f>
        <v>Noida</v>
      </c>
      <c r="J549" s="34" t="str">
        <f>PROPER(TRIM(raw_orders!J549))</f>
        <v>Technology</v>
      </c>
      <c r="K549" s="34" t="str">
        <f>PROPER(TRIM(raw_orders!K549))</f>
        <v>Copiers</v>
      </c>
      <c r="L549" t="s">
        <v>2644</v>
      </c>
      <c r="M549" s="9" t="str">
        <f>PROPER(TRIM(raw_orders!M549))</f>
        <v>Standard Class</v>
      </c>
      <c r="N549" s="11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s="9" t="str">
        <f>PROPER(TRIM(raw_orders!T549))</f>
        <v>Paid</v>
      </c>
      <c r="U549" s="9" t="str">
        <f>PROPER(TRIM(raw_orders!U549))</f>
        <v>Completed</v>
      </c>
      <c r="V549" s="11">
        <f t="shared" si="138"/>
        <v>7</v>
      </c>
      <c r="W549" s="11">
        <f t="shared" si="141"/>
        <v>0.1</v>
      </c>
      <c r="X549" s="11">
        <f t="shared" si="142"/>
        <v>30148.929</v>
      </c>
      <c r="Y549" s="11">
        <f t="shared" si="143"/>
        <v>4993.8590000000004</v>
      </c>
      <c r="Z549" s="11">
        <f t="shared" si="144"/>
        <v>0.16563968159532302</v>
      </c>
      <c r="AA549" s="11" t="str">
        <f t="shared" si="145"/>
        <v>May</v>
      </c>
      <c r="AB549" s="11">
        <f t="shared" si="146"/>
        <v>2024</v>
      </c>
      <c r="AC549" s="11" t="str">
        <f t="shared" si="147"/>
        <v>Clean</v>
      </c>
      <c r="AD549" s="33" t="str">
        <f t="shared" si="139"/>
        <v>ORD-2024-105484542845435CUST-9146Neha GuptaSmall BusinessNorthUttar PradeshNoidaTechnologyCopiersMax Copiers 607Standard Class93722.090.130148.9325155.074993.86PaidCompleted7</v>
      </c>
      <c r="AE549" s="56" t="str">
        <f t="shared" si="140"/>
        <v>OK</v>
      </c>
      <c r="AF549" s="33" t="str">
        <f t="shared" si="148"/>
        <v/>
      </c>
      <c r="AG549" s="33" t="str">
        <f t="shared" si="149"/>
        <v/>
      </c>
      <c r="AH549" s="55" t="str">
        <f t="shared" si="150"/>
        <v/>
      </c>
      <c r="AI549" s="53" t="str">
        <f t="shared" si="151"/>
        <v>Match</v>
      </c>
      <c r="AJ549" s="53" t="str">
        <f t="shared" si="152"/>
        <v>Match</v>
      </c>
      <c r="AK549" s="33" t="str">
        <f>PROPER(TRIM(raw_orders!G549))</f>
        <v>North</v>
      </c>
      <c r="AL549" s="33" t="str">
        <f>PROPER(TRIM(raw_orders!M549))</f>
        <v>Standard Class</v>
      </c>
    </row>
    <row r="550" spans="1:38">
      <c r="A550" t="s">
        <v>2645</v>
      </c>
      <c r="B550" s="10">
        <v>45441</v>
      </c>
      <c r="C550" s="10">
        <v>45441</v>
      </c>
      <c r="D550" t="s">
        <v>2646</v>
      </c>
      <c r="E550" s="34" t="str">
        <f>PROPER(TRIM(raw_orders!E550))</f>
        <v>Rohan Mehta</v>
      </c>
      <c r="F550" s="34" t="str">
        <f>PROPER(TRIM(raw_orders!F550))</f>
        <v>Corporate</v>
      </c>
      <c r="G550" s="34" t="str">
        <f>PROPER(TRIM(raw_orders!G550))</f>
        <v>East</v>
      </c>
      <c r="H550" s="34" t="str">
        <f>PROPER(TRIM(raw_orders!H550))</f>
        <v>Bihar</v>
      </c>
      <c r="I550" s="34" t="str">
        <f>PROPER(TRIM(raw_orders!I550))</f>
        <v>Patna</v>
      </c>
      <c r="J550" s="34" t="str">
        <f>PROPER(TRIM(raw_orders!J550))</f>
        <v>Furniture</v>
      </c>
      <c r="K550" s="34" t="str">
        <f>PROPER(TRIM(raw_orders!K550))</f>
        <v>Bookcases</v>
      </c>
      <c r="L550" t="s">
        <v>2647</v>
      </c>
      <c r="M550" s="9" t="str">
        <f>PROPER(TRIM(raw_orders!M550))</f>
        <v>Same Day</v>
      </c>
      <c r="N550" s="11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s="9" t="str">
        <f>PROPER(TRIM(raw_orders!T550))</f>
        <v>Pending</v>
      </c>
      <c r="U550" s="9" t="str">
        <f>PROPER(TRIM(raw_orders!U550))</f>
        <v>Cancelled</v>
      </c>
      <c r="V550" s="11">
        <f t="shared" si="138"/>
        <v>0</v>
      </c>
      <c r="W550" s="11">
        <f t="shared" si="141"/>
        <v>0</v>
      </c>
      <c r="X550" s="11">
        <f t="shared" si="142"/>
        <v>1072.01</v>
      </c>
      <c r="Y550" s="11">
        <f t="shared" si="143"/>
        <v>219.39</v>
      </c>
      <c r="Z550" s="11">
        <f t="shared" si="144"/>
        <v>0.20465294167032022</v>
      </c>
      <c r="AA550" s="11" t="str">
        <f t="shared" si="145"/>
        <v>May</v>
      </c>
      <c r="AB550" s="11">
        <f t="shared" si="146"/>
        <v>2024</v>
      </c>
      <c r="AC550" s="11" t="str">
        <f t="shared" si="147"/>
        <v>Clean</v>
      </c>
      <c r="AD550" s="33" t="str">
        <f t="shared" si="139"/>
        <v>ORD-2024-105494544145441CUST-5129Rohan MehtaCorporateEastBiharPatnaFurnitureBookcasesPrime Bookcases 402Same Day11072.0101072.01852.62219.39PendingCancelled0</v>
      </c>
      <c r="AE550" s="56" t="str">
        <f t="shared" si="140"/>
        <v>OK</v>
      </c>
      <c r="AF550" s="33" t="str">
        <f t="shared" si="148"/>
        <v/>
      </c>
      <c r="AG550" s="33" t="str">
        <f t="shared" si="149"/>
        <v/>
      </c>
      <c r="AH550" s="55" t="str">
        <f>IF(V550&lt;0,"Invalid Shipping Record","")</f>
        <v/>
      </c>
      <c r="AI550" s="53" t="str">
        <f t="shared" si="151"/>
        <v>Match</v>
      </c>
      <c r="AJ550" s="53" t="str">
        <f t="shared" si="152"/>
        <v>Match</v>
      </c>
      <c r="AK550" s="33" t="str">
        <f>PROPER(TRIM(raw_orders!G550))</f>
        <v>East</v>
      </c>
      <c r="AL550" s="33" t="str">
        <f>PROPER(TRIM(raw_orders!M550))</f>
        <v>Same Day</v>
      </c>
    </row>
    <row r="551" spans="1:38">
      <c r="A551" t="s">
        <v>2648</v>
      </c>
      <c r="B551" s="10">
        <v>45941</v>
      </c>
      <c r="C551" s="10">
        <v>45943</v>
      </c>
      <c r="D551" t="s">
        <v>2651</v>
      </c>
      <c r="E551" s="34" t="str">
        <f>PROPER(TRIM(raw_orders!E551))</f>
        <v>Mira Das</v>
      </c>
      <c r="F551" s="34" t="str">
        <f>PROPER(TRIM(raw_orders!F551))</f>
        <v>Corporate</v>
      </c>
      <c r="G551" s="34" t="str">
        <f>PROPER(TRIM(raw_orders!G551))</f>
        <v>South</v>
      </c>
      <c r="H551" s="34" t="str">
        <f>PROPER(TRIM(raw_orders!H551))</f>
        <v>Telangana</v>
      </c>
      <c r="I551" s="34" t="str">
        <f>PROPER(TRIM(raw_orders!I551))</f>
        <v>Hyderabad</v>
      </c>
      <c r="J551" s="34" t="str">
        <f>PROPER(TRIM(raw_orders!J551))</f>
        <v>Office Supplies</v>
      </c>
      <c r="K551" s="34" t="str">
        <f>PROPER(TRIM(raw_orders!K551))</f>
        <v>Art</v>
      </c>
      <c r="L551" t="s">
        <v>2652</v>
      </c>
      <c r="M551" s="9" t="str">
        <f>PROPER(TRIM(raw_orders!M551))</f>
        <v>Second Class</v>
      </c>
      <c r="N551" s="1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s="9" t="str">
        <f>PROPER(TRIM(raw_orders!T551))</f>
        <v>Paid</v>
      </c>
      <c r="U551" s="9" t="str">
        <f>PROPER(TRIM(raw_orders!U551))</f>
        <v>Completed</v>
      </c>
      <c r="V551" s="11">
        <f t="shared" si="138"/>
        <v>2</v>
      </c>
      <c r="W551" s="11">
        <f t="shared" si="141"/>
        <v>0.1</v>
      </c>
      <c r="X551" s="11">
        <f t="shared" si="142"/>
        <v>10271.529</v>
      </c>
      <c r="Y551" s="11">
        <f t="shared" si="143"/>
        <v>1999.2890000000007</v>
      </c>
      <c r="Z551" s="11">
        <f t="shared" si="144"/>
        <v>0.19464375751652949</v>
      </c>
      <c r="AA551" s="11" t="str">
        <f t="shared" si="145"/>
        <v>October</v>
      </c>
      <c r="AB551" s="11">
        <f t="shared" si="146"/>
        <v>2025</v>
      </c>
      <c r="AC551" s="11" t="str">
        <f t="shared" si="147"/>
        <v>Clean</v>
      </c>
      <c r="AD551" s="33" t="str">
        <f t="shared" si="139"/>
        <v>ORD-2025-105504594145943CUST-6028Mira DasCorporateSouthTelanganaHyderabadOffice SuppliesArtPro Art 287Second Class33804.270.110271.538272.241999.29PaidCompleted2</v>
      </c>
      <c r="AE551" s="56" t="str">
        <f t="shared" si="140"/>
        <v>OK</v>
      </c>
      <c r="AF551" s="33" t="str">
        <f t="shared" si="148"/>
        <v/>
      </c>
      <c r="AG551" s="33" t="str">
        <f t="shared" si="149"/>
        <v/>
      </c>
      <c r="AH551" s="55" t="str">
        <f t="shared" si="150"/>
        <v/>
      </c>
      <c r="AI551" s="53" t="str">
        <f t="shared" si="151"/>
        <v>Match</v>
      </c>
      <c r="AJ551" s="53" t="str">
        <f t="shared" si="152"/>
        <v>Match</v>
      </c>
      <c r="AK551" s="33" t="str">
        <f>PROPER(TRIM(raw_orders!G551))</f>
        <v>South</v>
      </c>
      <c r="AL551" s="33" t="str">
        <f>PROPER(TRIM(raw_orders!M551))</f>
        <v>Second Class</v>
      </c>
    </row>
    <row r="552" spans="1:38">
      <c r="A552" t="s">
        <v>2653</v>
      </c>
      <c r="B552" s="10">
        <v>45330</v>
      </c>
      <c r="C552" s="10">
        <v>45514</v>
      </c>
      <c r="D552" t="s">
        <v>2655</v>
      </c>
      <c r="E552" s="34" t="str">
        <f>PROPER(TRIM(raw_orders!E552))</f>
        <v>Mira Das</v>
      </c>
      <c r="F552" s="34" t="str">
        <f>PROPER(TRIM(raw_orders!F552))</f>
        <v>Home Office</v>
      </c>
      <c r="G552" s="34" t="str">
        <f>PROPER(TRIM(raw_orders!G552))</f>
        <v>East</v>
      </c>
      <c r="H552" s="34" t="str">
        <f>PROPER(TRIM(raw_orders!H552))</f>
        <v>Odisha</v>
      </c>
      <c r="I552" s="34" t="str">
        <f>PROPER(TRIM(raw_orders!I552))</f>
        <v>Bhubaneswar</v>
      </c>
      <c r="J552" s="34" t="str">
        <f>PROPER(TRIM(raw_orders!J552))</f>
        <v>Technology</v>
      </c>
      <c r="K552" s="34" t="str">
        <f>PROPER(TRIM(raw_orders!K552))</f>
        <v>Accessories</v>
      </c>
      <c r="L552" t="s">
        <v>2656</v>
      </c>
      <c r="M552" s="9" t="str">
        <f>PROPER(TRIM(raw_orders!M552))</f>
        <v>Standard Class</v>
      </c>
      <c r="N552" s="11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s="9" t="str">
        <f>PROPER(TRIM(raw_orders!T552))</f>
        <v>Paid</v>
      </c>
      <c r="U552" s="9" t="str">
        <f>PROPER(TRIM(raw_orders!U552))</f>
        <v>Completed</v>
      </c>
      <c r="V552" s="11">
        <f t="shared" si="138"/>
        <v>184</v>
      </c>
      <c r="W552" s="11">
        <f t="shared" si="141"/>
        <v>0.2</v>
      </c>
      <c r="X552" s="11">
        <f t="shared" si="142"/>
        <v>10206.912</v>
      </c>
      <c r="Y552" s="11">
        <f t="shared" si="143"/>
        <v>3442.3820000000005</v>
      </c>
      <c r="Z552" s="11">
        <f t="shared" si="144"/>
        <v>0.33725988820125036</v>
      </c>
      <c r="AA552" s="11" t="str">
        <f t="shared" si="145"/>
        <v>February</v>
      </c>
      <c r="AB552" s="11">
        <f t="shared" si="146"/>
        <v>2024</v>
      </c>
      <c r="AC552" s="11" t="str">
        <f t="shared" si="147"/>
        <v>Clean</v>
      </c>
      <c r="AD552" s="33" t="str">
        <f t="shared" si="139"/>
        <v>ORD-2024-105514533045514CUST-8687Mira DasHome OfficeEastOdishaBhubaneswarTechnologyAccessoriesMax Accessories 591Standard Class62126.440.210206.916764.533442.38PaidCompleted184</v>
      </c>
      <c r="AE552" s="56" t="str">
        <f t="shared" si="140"/>
        <v>OK</v>
      </c>
      <c r="AF552" s="33" t="str">
        <f t="shared" si="148"/>
        <v/>
      </c>
      <c r="AG552" s="33" t="str">
        <f t="shared" si="149"/>
        <v/>
      </c>
      <c r="AH552" s="55" t="str">
        <f t="shared" si="150"/>
        <v/>
      </c>
      <c r="AI552" s="53" t="str">
        <f t="shared" si="151"/>
        <v>Match</v>
      </c>
      <c r="AJ552" s="53" t="str">
        <f t="shared" si="152"/>
        <v>Match</v>
      </c>
      <c r="AK552" s="33" t="str">
        <f>PROPER(TRIM(raw_orders!G552))</f>
        <v>East</v>
      </c>
      <c r="AL552" s="33" t="str">
        <f>PROPER(TRIM(raw_orders!M552))</f>
        <v>Standard Class</v>
      </c>
    </row>
    <row r="553" spans="1:38">
      <c r="A553" t="s">
        <v>2657</v>
      </c>
      <c r="B553" s="10">
        <v>45349</v>
      </c>
      <c r="C553" s="10">
        <v>45349</v>
      </c>
      <c r="D553" t="s">
        <v>2659</v>
      </c>
      <c r="E553" s="34" t="str">
        <f>PROPER(TRIM(raw_orders!E553))</f>
        <v>Sneha Kapoor</v>
      </c>
      <c r="F553" s="34" t="str">
        <f>PROPER(TRIM(raw_orders!F553))</f>
        <v>Consumer</v>
      </c>
      <c r="G553" s="34" t="str">
        <f>PROPER(TRIM(raw_orders!G553))</f>
        <v>East</v>
      </c>
      <c r="H553" s="34" t="str">
        <f>PROPER(TRIM(raw_orders!H553))</f>
        <v>Jharkhand</v>
      </c>
      <c r="I553" s="34" t="str">
        <f>PROPER(TRIM(raw_orders!I553))</f>
        <v>Ranchi</v>
      </c>
      <c r="J553" s="34" t="str">
        <f>PROPER(TRIM(raw_orders!J553))</f>
        <v>Furniture</v>
      </c>
      <c r="K553" s="34" t="str">
        <f>PROPER(TRIM(raw_orders!K553))</f>
        <v>Chairs</v>
      </c>
      <c r="L553" t="s">
        <v>2660</v>
      </c>
      <c r="M553" s="9" t="str">
        <f>PROPER(TRIM(raw_orders!M553))</f>
        <v>Second Class</v>
      </c>
      <c r="N553" s="11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s="9" t="str">
        <f>PROPER(TRIM(raw_orders!T553))</f>
        <v>Paid</v>
      </c>
      <c r="U553" s="9" t="str">
        <f>PROPER(TRIM(raw_orders!U553))</f>
        <v>Completed</v>
      </c>
      <c r="V553" s="11">
        <f t="shared" si="138"/>
        <v>0</v>
      </c>
      <c r="W553" s="11">
        <f t="shared" si="141"/>
        <v>0.15</v>
      </c>
      <c r="X553" s="11">
        <f t="shared" si="142"/>
        <v>8027.6295</v>
      </c>
      <c r="Y553" s="11">
        <f t="shared" si="143"/>
        <v>2531.5394999999999</v>
      </c>
      <c r="Z553" s="11">
        <f t="shared" si="144"/>
        <v>0.31535330572991688</v>
      </c>
      <c r="AA553" s="11" t="str">
        <f t="shared" si="145"/>
        <v>February</v>
      </c>
      <c r="AB553" s="11">
        <f t="shared" si="146"/>
        <v>2024</v>
      </c>
      <c r="AC553" s="11" t="str">
        <f t="shared" si="147"/>
        <v>Clean</v>
      </c>
      <c r="AD553" s="33" t="str">
        <f t="shared" si="139"/>
        <v>ORD-2024-105524534945349CUST-8172Sneha KapoorConsumerEastJharkhandRanchiFurnitureChairsElite Chairs 314Second Class33148.090.158027.635496.092531.54PaidCompleted0</v>
      </c>
      <c r="AE553" s="56" t="str">
        <f t="shared" si="140"/>
        <v>OK</v>
      </c>
      <c r="AF553" s="33" t="str">
        <f t="shared" si="148"/>
        <v/>
      </c>
      <c r="AG553" s="33" t="str">
        <f t="shared" si="149"/>
        <v/>
      </c>
      <c r="AH553" s="55" t="str">
        <f>IF(V553&lt;0,"Invalid Shipping Record","")</f>
        <v/>
      </c>
      <c r="AI553" s="53" t="str">
        <f t="shared" si="151"/>
        <v>Match</v>
      </c>
      <c r="AJ553" s="53" t="str">
        <f t="shared" si="152"/>
        <v>Match</v>
      </c>
      <c r="AK553" s="33" t="str">
        <f>PROPER(TRIM(raw_orders!G553))</f>
        <v>East</v>
      </c>
      <c r="AL553" s="33" t="str">
        <f>PROPER(TRIM(raw_orders!M553))</f>
        <v>Second Class</v>
      </c>
    </row>
    <row r="554" spans="1:38">
      <c r="A554" t="s">
        <v>2661</v>
      </c>
      <c r="B554" s="10">
        <v>45681</v>
      </c>
      <c r="C554" s="10">
        <v>45687</v>
      </c>
      <c r="D554" t="s">
        <v>2662</v>
      </c>
      <c r="E554" s="34" t="str">
        <f>PROPER(TRIM(raw_orders!E554))</f>
        <v>Ananya Rao</v>
      </c>
      <c r="F554" s="34" t="str">
        <f>PROPER(TRIM(raw_orders!F554))</f>
        <v>Corporate</v>
      </c>
      <c r="G554" s="34" t="str">
        <f>PROPER(TRIM(raw_orders!G554))</f>
        <v>East</v>
      </c>
      <c r="H554" s="34" t="str">
        <f>PROPER(TRIM(raw_orders!H554))</f>
        <v>West Bengal</v>
      </c>
      <c r="I554" s="34" t="str">
        <f>PROPER(TRIM(raw_orders!I554))</f>
        <v>Kolkata</v>
      </c>
      <c r="J554" s="34" t="str">
        <f>PROPER(TRIM(raw_orders!J554))</f>
        <v>Technology</v>
      </c>
      <c r="K554" s="34" t="str">
        <f>PROPER(TRIM(raw_orders!K554))</f>
        <v>Copiers</v>
      </c>
      <c r="L554" t="s">
        <v>2663</v>
      </c>
      <c r="M554" s="9" t="str">
        <f>PROPER(TRIM(raw_orders!M554))</f>
        <v>Standard Class</v>
      </c>
      <c r="N554" s="11">
        <v>8</v>
      </c>
      <c r="O554">
        <v>312.52999999999997</v>
      </c>
      <c r="P554">
        <v>0.7</v>
      </c>
      <c r="Q554">
        <v>1875.18</v>
      </c>
      <c r="R554">
        <v>1579.17</v>
      </c>
      <c r="S554">
        <v>296.01</v>
      </c>
      <c r="T554" s="9" t="str">
        <f>PROPER(TRIM(raw_orders!T554))</f>
        <v>Paid</v>
      </c>
      <c r="U554" s="9" t="str">
        <f>PROPER(TRIM(raw_orders!U554))</f>
        <v>Completed</v>
      </c>
      <c r="V554" s="11">
        <f t="shared" si="138"/>
        <v>6</v>
      </c>
      <c r="W554" s="11">
        <f t="shared" si="141"/>
        <v>0.7</v>
      </c>
      <c r="X554" s="11">
        <f t="shared" si="142"/>
        <v>750.072</v>
      </c>
      <c r="Y554" s="11">
        <f t="shared" si="143"/>
        <v>-829.09800000000007</v>
      </c>
      <c r="Z554" s="11">
        <f t="shared" si="144"/>
        <v>-1.1053578856429784</v>
      </c>
      <c r="AA554" s="11" t="str">
        <f t="shared" si="145"/>
        <v>January</v>
      </c>
      <c r="AB554" s="11">
        <f t="shared" si="146"/>
        <v>2025</v>
      </c>
      <c r="AC554" s="11" t="str">
        <f t="shared" si="147"/>
        <v>Clean</v>
      </c>
      <c r="AD554" s="33" t="str">
        <f t="shared" si="139"/>
        <v>ORD-2025-105534568145687CUST-8861Ananya RaoCorporateEastWest BengalKolkataTechnologyCopiersPro Copiers 246Standard Class8312.530.71875.181579.17296.01PaidCompleted6</v>
      </c>
      <c r="AE554" s="56" t="str">
        <f t="shared" si="140"/>
        <v>OK</v>
      </c>
      <c r="AF554" s="33" t="str">
        <f t="shared" si="148"/>
        <v/>
      </c>
      <c r="AG554" s="33" t="str">
        <f t="shared" si="149"/>
        <v/>
      </c>
      <c r="AH554" s="55" t="str">
        <f t="shared" si="150"/>
        <v/>
      </c>
      <c r="AI554" s="53" t="str">
        <f t="shared" si="151"/>
        <v>Mismatch</v>
      </c>
      <c r="AJ554" s="53" t="str">
        <f t="shared" si="152"/>
        <v>Mismatch</v>
      </c>
      <c r="AK554" s="33" t="str">
        <f>PROPER(TRIM(raw_orders!G554))</f>
        <v>East</v>
      </c>
      <c r="AL554" s="33" t="str">
        <f>PROPER(TRIM(raw_orders!M554))</f>
        <v>Standard Class</v>
      </c>
    </row>
    <row r="555" spans="1:38">
      <c r="A555" t="s">
        <v>2664</v>
      </c>
      <c r="B555" s="10">
        <v>45772</v>
      </c>
      <c r="C555" s="10">
        <v>45775</v>
      </c>
      <c r="D555" t="s">
        <v>2667</v>
      </c>
      <c r="E555" s="34" t="str">
        <f>PROPER(TRIM(raw_orders!E555))</f>
        <v>Aarav Sharma</v>
      </c>
      <c r="F555" s="34" t="str">
        <f>PROPER(TRIM(raw_orders!F555))</f>
        <v>Small Business</v>
      </c>
      <c r="G555" s="34" t="str">
        <f>PROPER(TRIM(raw_orders!G555))</f>
        <v>West</v>
      </c>
      <c r="H555" s="34" t="str">
        <f>PROPER(TRIM(raw_orders!H555))</f>
        <v>Gujarat</v>
      </c>
      <c r="I555" s="34" t="str">
        <f>PROPER(TRIM(raw_orders!I555))</f>
        <v>Ahmedabad</v>
      </c>
      <c r="J555" s="34" t="str">
        <f>PROPER(TRIM(raw_orders!J555))</f>
        <v>Office Supplies</v>
      </c>
      <c r="K555" s="34" t="str">
        <f>PROPER(TRIM(raw_orders!K555))</f>
        <v>Storage</v>
      </c>
      <c r="L555" t="s">
        <v>2668</v>
      </c>
      <c r="M555" s="9" t="str">
        <f>PROPER(TRIM(raw_orders!M555))</f>
        <v>First Class</v>
      </c>
      <c r="N555" s="11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s="9" t="str">
        <f>PROPER(TRIM(raw_orders!T555))</f>
        <v>Paid</v>
      </c>
      <c r="U555" s="9" t="str">
        <f>PROPER(TRIM(raw_orders!U555))</f>
        <v>Completed</v>
      </c>
      <c r="V555" s="11">
        <f t="shared" si="138"/>
        <v>3</v>
      </c>
      <c r="W555" s="11">
        <f t="shared" si="141"/>
        <v>0.25</v>
      </c>
      <c r="X555" s="11">
        <f t="shared" si="142"/>
        <v>8735.2425000000003</v>
      </c>
      <c r="Y555" s="11">
        <f t="shared" si="143"/>
        <v>2115.1725000000006</v>
      </c>
      <c r="Z555" s="11">
        <f t="shared" si="144"/>
        <v>0.24214239043735769</v>
      </c>
      <c r="AA555" s="11" t="str">
        <f t="shared" si="145"/>
        <v>April</v>
      </c>
      <c r="AB555" s="11">
        <f t="shared" si="146"/>
        <v>2025</v>
      </c>
      <c r="AC555" s="11" t="str">
        <f t="shared" si="147"/>
        <v>Clean</v>
      </c>
      <c r="AD555" s="33" t="str">
        <f t="shared" si="139"/>
        <v>ORD-2025-105544577245775CUST-9241Aarav SharmaSmall BusinessWestGujaratAhmedabadOffice SuppliesStoragePro Storage 128First Class91294.110.258735.246620.072115.17PaidCompleted3</v>
      </c>
      <c r="AE555" s="56" t="str">
        <f t="shared" si="140"/>
        <v>OK</v>
      </c>
      <c r="AF555" s="33" t="str">
        <f t="shared" si="148"/>
        <v/>
      </c>
      <c r="AG555" s="33" t="str">
        <f t="shared" si="149"/>
        <v/>
      </c>
      <c r="AH555" s="55" t="str">
        <f t="shared" si="150"/>
        <v/>
      </c>
      <c r="AI555" s="53" t="str">
        <f t="shared" si="151"/>
        <v>Match</v>
      </c>
      <c r="AJ555" s="53" t="str">
        <f t="shared" si="152"/>
        <v>Match</v>
      </c>
      <c r="AK555" s="33" t="str">
        <f>PROPER(TRIM(raw_orders!G555))</f>
        <v>West</v>
      </c>
      <c r="AL555" s="33" t="str">
        <f>PROPER(TRIM(raw_orders!M555))</f>
        <v>First Class</v>
      </c>
    </row>
    <row r="556" spans="1:38">
      <c r="A556" t="s">
        <v>2669</v>
      </c>
      <c r="B556" s="10">
        <v>45577</v>
      </c>
      <c r="C556" s="10">
        <v>45582</v>
      </c>
      <c r="D556" t="s">
        <v>2672</v>
      </c>
      <c r="E556" s="34" t="str">
        <f>PROPER(TRIM(raw_orders!E556))</f>
        <v>Arjun Bose</v>
      </c>
      <c r="F556" s="34" t="str">
        <f>PROPER(TRIM(raw_orders!F556))</f>
        <v>Consumer</v>
      </c>
      <c r="G556" s="34" t="s">
        <v>4153</v>
      </c>
      <c r="H556" s="34" t="str">
        <f>PROPER(TRIM(raw_orders!H556))</f>
        <v>Jharkhand</v>
      </c>
      <c r="I556" s="34" t="str">
        <f>PROPER(TRIM(raw_orders!I556))</f>
        <v>Ranchi</v>
      </c>
      <c r="J556" s="34" t="str">
        <f>PROPER(TRIM(raw_orders!J556))</f>
        <v>Furniture</v>
      </c>
      <c r="K556" s="34" t="str">
        <f>PROPER(TRIM(raw_orders!K556))</f>
        <v>Furnishings</v>
      </c>
      <c r="L556" t="s">
        <v>2673</v>
      </c>
      <c r="M556" s="9" t="str">
        <f>PROPER(TRIM(raw_orders!M556))</f>
        <v>Standard Class</v>
      </c>
      <c r="N556" s="11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s="9" t="str">
        <f>PROPER(TRIM(raw_orders!T556))</f>
        <v>Paid</v>
      </c>
      <c r="U556" s="9" t="str">
        <f>PROPER(TRIM(raw_orders!U556))</f>
        <v>Completed</v>
      </c>
      <c r="V556" s="11">
        <f t="shared" si="138"/>
        <v>5</v>
      </c>
      <c r="W556" s="11">
        <f t="shared" si="141"/>
        <v>0.05</v>
      </c>
      <c r="X556" s="11">
        <f t="shared" si="142"/>
        <v>4070.636</v>
      </c>
      <c r="Y556" s="11">
        <f t="shared" si="143"/>
        <v>1239.0160000000001</v>
      </c>
      <c r="Z556" s="11">
        <f t="shared" si="144"/>
        <v>0.30437897173807732</v>
      </c>
      <c r="AA556" s="11" t="str">
        <f t="shared" si="145"/>
        <v>October</v>
      </c>
      <c r="AB556" s="11">
        <f t="shared" si="146"/>
        <v>2024</v>
      </c>
      <c r="AC556" s="11" t="str">
        <f t="shared" si="147"/>
        <v>Warning</v>
      </c>
      <c r="AD556" s="33" t="str">
        <f t="shared" si="139"/>
        <v>ORD-2024-105554557745582CUST-2126Arjun BoseConsumerUnknownJharkhandRanchiFurnitureFurnishingsPrime Furnishings 892Standard Class41071.220.054070.642831.621239.02PaidCompleted5</v>
      </c>
      <c r="AE556" s="56" t="str">
        <f t="shared" si="140"/>
        <v>OK</v>
      </c>
      <c r="AF556" s="33" t="str">
        <f t="shared" si="148"/>
        <v/>
      </c>
      <c r="AG556" s="33" t="str">
        <f t="shared" si="149"/>
        <v/>
      </c>
      <c r="AH556" s="55" t="str">
        <f t="shared" si="150"/>
        <v/>
      </c>
      <c r="AI556" s="53" t="str">
        <f t="shared" si="151"/>
        <v>Match</v>
      </c>
      <c r="AJ556" s="53" t="str">
        <f t="shared" si="152"/>
        <v>Match</v>
      </c>
      <c r="AK556" s="33" t="str">
        <f>PROPER(TRIM(raw_orders!G556))</f>
        <v/>
      </c>
      <c r="AL556" s="33" t="str">
        <f>PROPER(TRIM(raw_orders!M556))</f>
        <v>Standard Class</v>
      </c>
    </row>
    <row r="557" spans="1:38" ht="41.4">
      <c r="A557" t="s">
        <v>2674</v>
      </c>
      <c r="B557" s="10">
        <v>45749</v>
      </c>
      <c r="C557" s="10">
        <v>45698</v>
      </c>
      <c r="D557" t="s">
        <v>2676</v>
      </c>
      <c r="E557" s="34" t="str">
        <f>PROPER(TRIM(raw_orders!E557))</f>
        <v>Ananya Rao</v>
      </c>
      <c r="F557" s="34" t="str">
        <f>PROPER(TRIM(raw_orders!F557))</f>
        <v>Small Business</v>
      </c>
      <c r="G557" s="34" t="str">
        <f>PROPER(TRIM(raw_orders!G557))</f>
        <v>South</v>
      </c>
      <c r="H557" s="34" t="str">
        <f>PROPER(TRIM(raw_orders!H557))</f>
        <v>Telangana</v>
      </c>
      <c r="I557" s="34" t="str">
        <f>PROPER(TRIM(raw_orders!I557))</f>
        <v>Hyderabad</v>
      </c>
      <c r="J557" s="34" t="str">
        <f>PROPER(TRIM(raw_orders!J557))</f>
        <v>Office Supplies</v>
      </c>
      <c r="K557" s="34" t="str">
        <f>PROPER(TRIM(raw_orders!K557))</f>
        <v>Storage</v>
      </c>
      <c r="L557" t="s">
        <v>2677</v>
      </c>
      <c r="M557" s="9" t="str">
        <f>PROPER(TRIM(raw_orders!M557))</f>
        <v>Standard Class</v>
      </c>
      <c r="N557" s="11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s="9" t="str">
        <f>PROPER(TRIM(raw_orders!T557))</f>
        <v>Paid</v>
      </c>
      <c r="U557" s="9" t="str">
        <f>PROPER(TRIM(raw_orders!U557))</f>
        <v>Completed</v>
      </c>
      <c r="V557" s="11">
        <f t="shared" si="138"/>
        <v>-51</v>
      </c>
      <c r="W557" s="11">
        <f t="shared" si="141"/>
        <v>0.05</v>
      </c>
      <c r="X557" s="11">
        <f t="shared" si="142"/>
        <v>5943.9599999999991</v>
      </c>
      <c r="Y557" s="11">
        <f t="shared" si="143"/>
        <v>2339.8199999999993</v>
      </c>
      <c r="Z557" s="11">
        <f t="shared" si="144"/>
        <v>0.39364665980255581</v>
      </c>
      <c r="AA557" s="11" t="str">
        <f t="shared" si="145"/>
        <v>April</v>
      </c>
      <c r="AB557" s="11">
        <f t="shared" si="146"/>
        <v>2025</v>
      </c>
      <c r="AC557" s="11" t="str">
        <f t="shared" si="147"/>
        <v>Invalid</v>
      </c>
      <c r="AD557" s="33" t="str">
        <f t="shared" si="139"/>
        <v>ORD-2025-105564574945698CUST-7513Ananya RaoSmall BusinessSouthTelanganaHyderabadOffice SuppliesStoragePrime Storage 689Standard Class61042.80.055943.963604.142339.82PaidCompleted-51</v>
      </c>
      <c r="AE557" s="56" t="str">
        <f t="shared" si="140"/>
        <v>OK</v>
      </c>
      <c r="AF557" s="33" t="str">
        <f t="shared" si="148"/>
        <v/>
      </c>
      <c r="AG557" s="33" t="str">
        <f t="shared" si="149"/>
        <v/>
      </c>
      <c r="AH557" s="55" t="str">
        <f>IF(V557&lt;0,"Invalid Shipping Record","")</f>
        <v>Invalid Shipping Record</v>
      </c>
      <c r="AI557" s="53" t="str">
        <f t="shared" si="151"/>
        <v>Match</v>
      </c>
      <c r="AJ557" s="53" t="str">
        <f t="shared" si="152"/>
        <v>Match</v>
      </c>
      <c r="AK557" s="33" t="str">
        <f>PROPER(TRIM(raw_orders!G557))</f>
        <v>South</v>
      </c>
      <c r="AL557" s="33" t="str">
        <f>PROPER(TRIM(raw_orders!M557))</f>
        <v>Standard Class</v>
      </c>
    </row>
    <row r="558" spans="1:38">
      <c r="A558" t="s">
        <v>2678</v>
      </c>
      <c r="B558" s="10">
        <v>45466</v>
      </c>
      <c r="C558" s="10">
        <v>45472</v>
      </c>
      <c r="D558" t="s">
        <v>2679</v>
      </c>
      <c r="E558" s="34" t="str">
        <f>PROPER(TRIM(raw_orders!E558))</f>
        <v>Neha Gupta</v>
      </c>
      <c r="F558" s="34" t="str">
        <f>PROPER(TRIM(raw_orders!F558))</f>
        <v>Consumer</v>
      </c>
      <c r="G558" s="34" t="str">
        <f>PROPER(TRIM(raw_orders!G558))</f>
        <v>North</v>
      </c>
      <c r="H558" s="34" t="str">
        <f>PROPER(TRIM(raw_orders!H558))</f>
        <v>Haryana</v>
      </c>
      <c r="I558" s="34" t="str">
        <f>PROPER(TRIM(raw_orders!I558))</f>
        <v>Gurugram</v>
      </c>
      <c r="J558" s="34" t="str">
        <f>PROPER(TRIM(raw_orders!J558))</f>
        <v>Furniture</v>
      </c>
      <c r="K558" s="34" t="str">
        <f>PROPER(TRIM(raw_orders!K558))</f>
        <v>Tables</v>
      </c>
      <c r="L558" t="s">
        <v>2680</v>
      </c>
      <c r="M558" s="9" t="str">
        <f>PROPER(TRIM(raw_orders!M558))</f>
        <v>First Class</v>
      </c>
      <c r="N558" s="11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s="9" t="str">
        <f>PROPER(TRIM(raw_orders!T558))</f>
        <v>Paid</v>
      </c>
      <c r="U558" s="9" t="str">
        <f>PROPER(TRIM(raw_orders!U558))</f>
        <v>Returned</v>
      </c>
      <c r="V558" s="11">
        <f t="shared" si="138"/>
        <v>6</v>
      </c>
      <c r="W558" s="11">
        <f t="shared" si="141"/>
        <v>0</v>
      </c>
      <c r="X558" s="11">
        <f t="shared" si="142"/>
        <v>4426.66</v>
      </c>
      <c r="Y558" s="11">
        <f t="shared" si="143"/>
        <v>1391.46</v>
      </c>
      <c r="Z558" s="11">
        <f t="shared" si="144"/>
        <v>0.31433631677156143</v>
      </c>
      <c r="AA558" s="11" t="str">
        <f t="shared" si="145"/>
        <v>June</v>
      </c>
      <c r="AB558" s="11">
        <f t="shared" si="146"/>
        <v>2024</v>
      </c>
      <c r="AC558" s="11" t="str">
        <f t="shared" si="147"/>
        <v>Clean</v>
      </c>
      <c r="AD558" s="33" t="str">
        <f t="shared" si="139"/>
        <v>ORD-2024-105574546645472CUST-1992Neha GuptaConsumerNorthHaryanaGurugramFurnitureTablesClassic Tables 769First Class14426.6604426.663035.21816.23PaidReturned6</v>
      </c>
      <c r="AE558" s="56" t="str">
        <f t="shared" si="140"/>
        <v>OK</v>
      </c>
      <c r="AF558" s="33" t="str">
        <f t="shared" si="148"/>
        <v/>
      </c>
      <c r="AG558" s="33" t="str">
        <f t="shared" si="149"/>
        <v/>
      </c>
      <c r="AH558" s="55" t="str">
        <f t="shared" si="150"/>
        <v/>
      </c>
      <c r="AI558" s="53" t="str">
        <f t="shared" si="151"/>
        <v>Match</v>
      </c>
      <c r="AJ558" s="53" t="str">
        <f t="shared" si="152"/>
        <v>Mismatch</v>
      </c>
      <c r="AK558" s="33" t="str">
        <f>PROPER(TRIM(raw_orders!G558))</f>
        <v>North</v>
      </c>
      <c r="AL558" s="33" t="str">
        <f>PROPER(TRIM(raw_orders!M558))</f>
        <v>First Class</v>
      </c>
    </row>
    <row r="559" spans="1:38">
      <c r="A559" t="s">
        <v>2681</v>
      </c>
      <c r="B559" s="10">
        <v>45420</v>
      </c>
      <c r="C559" s="10">
        <v>45426</v>
      </c>
      <c r="D559" t="s">
        <v>2684</v>
      </c>
      <c r="E559" s="34" t="str">
        <f>PROPER(TRIM(raw_orders!E559))</f>
        <v>Vikram Iyer</v>
      </c>
      <c r="F559" s="34" t="str">
        <f>PROPER(TRIM(raw_orders!F559))</f>
        <v>Home Office</v>
      </c>
      <c r="G559" s="34" t="str">
        <f>PROPER(TRIM(raw_orders!G559))</f>
        <v>North</v>
      </c>
      <c r="H559" s="34" t="str">
        <f>PROPER(TRIM(raw_orders!H559))</f>
        <v>Haryana</v>
      </c>
      <c r="I559" s="34" t="str">
        <f>PROPER(TRIM(raw_orders!I559))</f>
        <v>Gurugram</v>
      </c>
      <c r="J559" s="34" t="str">
        <f>PROPER(TRIM(raw_orders!J559))</f>
        <v>Technology</v>
      </c>
      <c r="K559" s="34" t="str">
        <f>PROPER(TRIM(raw_orders!K559))</f>
        <v>Phones</v>
      </c>
      <c r="L559" t="s">
        <v>2685</v>
      </c>
      <c r="M559" s="9" t="str">
        <f>PROPER(TRIM(raw_orders!M559))</f>
        <v>First Class</v>
      </c>
      <c r="N559" s="11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s="9" t="str">
        <f>PROPER(TRIM(raw_orders!T559))</f>
        <v>Paid</v>
      </c>
      <c r="U559" s="9" t="str">
        <f>PROPER(TRIM(raw_orders!U559))</f>
        <v>Cancelled</v>
      </c>
      <c r="V559" s="11">
        <f t="shared" si="138"/>
        <v>6</v>
      </c>
      <c r="W559" s="11">
        <f t="shared" si="141"/>
        <v>0.05</v>
      </c>
      <c r="X559" s="11">
        <f t="shared" si="142"/>
        <v>32228.882999999998</v>
      </c>
      <c r="Y559" s="11">
        <f t="shared" si="143"/>
        <v>7257.5229999999974</v>
      </c>
      <c r="Z559" s="11">
        <f t="shared" si="144"/>
        <v>0.22518692317074712</v>
      </c>
      <c r="AA559" s="11" t="str">
        <f t="shared" si="145"/>
        <v>May</v>
      </c>
      <c r="AB559" s="11">
        <f t="shared" si="146"/>
        <v>2024</v>
      </c>
      <c r="AC559" s="11" t="str">
        <f t="shared" si="147"/>
        <v>Clean</v>
      </c>
      <c r="AD559" s="33" t="str">
        <f t="shared" si="139"/>
        <v>ORD-2024-105584542045426CUST-8848Vikram IyerHome OfficeNorthHaryanaGurugramTechnologyPhonesPrime Phones 503First Class93769.460.0532228.8824971.367257.52PaidCancelled6</v>
      </c>
      <c r="AE559" s="56" t="str">
        <f t="shared" si="140"/>
        <v>OK</v>
      </c>
      <c r="AF559" s="33" t="str">
        <f t="shared" si="148"/>
        <v/>
      </c>
      <c r="AG559" s="33" t="str">
        <f t="shared" si="149"/>
        <v/>
      </c>
      <c r="AH559" s="55" t="str">
        <f t="shared" si="150"/>
        <v/>
      </c>
      <c r="AI559" s="53" t="str">
        <f t="shared" si="151"/>
        <v>Match</v>
      </c>
      <c r="AJ559" s="53" t="str">
        <f t="shared" si="152"/>
        <v>Match</v>
      </c>
      <c r="AK559" s="33" t="str">
        <f>PROPER(TRIM(raw_orders!G559))</f>
        <v>North</v>
      </c>
      <c r="AL559" s="33" t="str">
        <f>PROPER(TRIM(raw_orders!M559))</f>
        <v>First Class</v>
      </c>
    </row>
    <row r="560" spans="1:38">
      <c r="A560" t="s">
        <v>2686</v>
      </c>
      <c r="B560" s="10">
        <v>45904</v>
      </c>
      <c r="C560" s="10">
        <v>45904</v>
      </c>
      <c r="D560" t="s">
        <v>2689</v>
      </c>
      <c r="E560" s="34" t="str">
        <f>PROPER(TRIM(raw_orders!E560))</f>
        <v>Aditi Sen</v>
      </c>
      <c r="F560" s="34" t="str">
        <f>PROPER(TRIM(raw_orders!F560))</f>
        <v>Corporate</v>
      </c>
      <c r="G560" s="34" t="str">
        <f>PROPER(TRIM(raw_orders!G560))</f>
        <v>North</v>
      </c>
      <c r="H560" s="34" t="str">
        <f>PROPER(TRIM(raw_orders!H560))</f>
        <v>Punjab</v>
      </c>
      <c r="I560" s="34" t="str">
        <f>PROPER(TRIM(raw_orders!I560))</f>
        <v>Ludhiana</v>
      </c>
      <c r="J560" s="34" t="str">
        <f>PROPER(TRIM(raw_orders!J560))</f>
        <v>Technology</v>
      </c>
      <c r="K560" s="34" t="str">
        <f>PROPER(TRIM(raw_orders!K560))</f>
        <v>Machines</v>
      </c>
      <c r="L560" t="s">
        <v>2690</v>
      </c>
      <c r="M560" s="9" t="str">
        <f>PROPER(TRIM(raw_orders!M560))</f>
        <v>First Class</v>
      </c>
      <c r="N560" s="11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s="9" t="str">
        <f>PROPER(TRIM(raw_orders!T560))</f>
        <v>Paid</v>
      </c>
      <c r="U560" s="9" t="str">
        <f>PROPER(TRIM(raw_orders!U560))</f>
        <v>Completed</v>
      </c>
      <c r="V560" s="11">
        <f t="shared" si="138"/>
        <v>0</v>
      </c>
      <c r="W560" s="11">
        <f t="shared" si="141"/>
        <v>0.2</v>
      </c>
      <c r="X560" s="11">
        <f t="shared" si="142"/>
        <v>19711.68</v>
      </c>
      <c r="Y560" s="11">
        <f t="shared" si="143"/>
        <v>5249.880000000001</v>
      </c>
      <c r="Z560" s="11">
        <f t="shared" si="144"/>
        <v>0.26633346320557155</v>
      </c>
      <c r="AA560" s="11" t="str">
        <f t="shared" si="145"/>
        <v>September</v>
      </c>
      <c r="AB560" s="11">
        <f t="shared" si="146"/>
        <v>2025</v>
      </c>
      <c r="AC560" s="11" t="str">
        <f t="shared" si="147"/>
        <v>Clean</v>
      </c>
      <c r="AD560" s="33" t="str">
        <f t="shared" si="139"/>
        <v>ORD-2025-105594590445904CUST-9368Aditi SenCorporateNorthPunjabLudhianaTechnologyMachinesBasic Machines 136First Class83079.950.219711.6814461.85249.88PaidCompleted0</v>
      </c>
      <c r="AE560" s="56" t="str">
        <f t="shared" si="140"/>
        <v>OK</v>
      </c>
      <c r="AF560" s="33" t="str">
        <f t="shared" si="148"/>
        <v/>
      </c>
      <c r="AG560" s="33" t="str">
        <f t="shared" si="149"/>
        <v/>
      </c>
      <c r="AH560" s="55" t="str">
        <f>IF(V560&lt;0,"Invalid Shipping Record","")</f>
        <v/>
      </c>
      <c r="AI560" s="53" t="str">
        <f t="shared" si="151"/>
        <v>Match</v>
      </c>
      <c r="AJ560" s="53" t="str">
        <f t="shared" si="152"/>
        <v>Match</v>
      </c>
      <c r="AK560" s="33" t="str">
        <f>PROPER(TRIM(raw_orders!G560))</f>
        <v>North</v>
      </c>
      <c r="AL560" s="33" t="str">
        <f>PROPER(TRIM(raw_orders!M560))</f>
        <v>First Class</v>
      </c>
    </row>
    <row r="561" spans="1:38">
      <c r="A561" t="s">
        <v>2691</v>
      </c>
      <c r="B561" s="10">
        <v>45930</v>
      </c>
      <c r="C561" s="10">
        <v>45937</v>
      </c>
      <c r="D561" t="s">
        <v>2693</v>
      </c>
      <c r="E561" s="34" t="str">
        <f>PROPER(TRIM(raw_orders!E561))</f>
        <v>Diya Patel</v>
      </c>
      <c r="F561" s="34" t="str">
        <f>PROPER(TRIM(raw_orders!F561))</f>
        <v>Corporate</v>
      </c>
      <c r="G561" s="34" t="str">
        <f>PROPER(TRIM(raw_orders!G561))</f>
        <v>East</v>
      </c>
      <c r="H561" s="34" t="str">
        <f>PROPER(TRIM(raw_orders!H561))</f>
        <v>Bihar</v>
      </c>
      <c r="I561" s="34" t="str">
        <f>PROPER(TRIM(raw_orders!I561))</f>
        <v>Patna</v>
      </c>
      <c r="J561" s="34" t="str">
        <f>PROPER(TRIM(raw_orders!J561))</f>
        <v>Technology</v>
      </c>
      <c r="K561" s="34" t="str">
        <f>PROPER(TRIM(raw_orders!K561))</f>
        <v>Copiers</v>
      </c>
      <c r="L561" t="s">
        <v>2694</v>
      </c>
      <c r="M561" s="9" t="str">
        <f>PROPER(TRIM(raw_orders!M561))</f>
        <v>Second Class</v>
      </c>
      <c r="N561" s="1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s="9" t="str">
        <f>PROPER(TRIM(raw_orders!T561))</f>
        <v>Paid</v>
      </c>
      <c r="U561" s="9" t="str">
        <f>PROPER(TRIM(raw_orders!U561))</f>
        <v>Returned</v>
      </c>
      <c r="V561" s="11">
        <f t="shared" si="138"/>
        <v>7</v>
      </c>
      <c r="W561" s="11">
        <f t="shared" si="141"/>
        <v>0.1</v>
      </c>
      <c r="X561" s="11">
        <f t="shared" si="142"/>
        <v>14750.190000000002</v>
      </c>
      <c r="Y561" s="11">
        <f t="shared" si="143"/>
        <v>5267.6100000000024</v>
      </c>
      <c r="Z561" s="11">
        <f t="shared" si="144"/>
        <v>0.35712150148574368</v>
      </c>
      <c r="AA561" s="11" t="str">
        <f t="shared" si="145"/>
        <v>September</v>
      </c>
      <c r="AB561" s="11">
        <f t="shared" si="146"/>
        <v>2025</v>
      </c>
      <c r="AC561" s="11" t="str">
        <f t="shared" si="147"/>
        <v>Clean</v>
      </c>
      <c r="AD561" s="33" t="str">
        <f t="shared" si="139"/>
        <v>ORD-2025-105604593045937CUST-6797Diya PatelCorporateEastBiharPatnaTechnologyCopiersBasic Copiers 512Second Class53277.820.114750.199482.585267.61PaidReturned7</v>
      </c>
      <c r="AE561" s="56" t="str">
        <f t="shared" si="140"/>
        <v>OK</v>
      </c>
      <c r="AF561" s="33" t="str">
        <f t="shared" si="148"/>
        <v/>
      </c>
      <c r="AG561" s="33" t="str">
        <f t="shared" si="149"/>
        <v/>
      </c>
      <c r="AH561" s="55" t="str">
        <f t="shared" si="150"/>
        <v/>
      </c>
      <c r="AI561" s="53" t="str">
        <f t="shared" si="151"/>
        <v>Match</v>
      </c>
      <c r="AJ561" s="53" t="str">
        <f t="shared" si="152"/>
        <v>Match</v>
      </c>
      <c r="AK561" s="33" t="str">
        <f>PROPER(TRIM(raw_orders!G561))</f>
        <v>East</v>
      </c>
      <c r="AL561" s="33" t="str">
        <f>PROPER(TRIM(raw_orders!M561))</f>
        <v>Second Class</v>
      </c>
    </row>
    <row r="562" spans="1:38">
      <c r="A562" t="s">
        <v>2695</v>
      </c>
      <c r="B562" s="10">
        <v>45307</v>
      </c>
      <c r="C562" s="10">
        <v>45313</v>
      </c>
      <c r="D562" t="s">
        <v>2697</v>
      </c>
      <c r="E562" s="34" t="str">
        <f>PROPER(TRIM(raw_orders!E562))</f>
        <v>Arjun Bose</v>
      </c>
      <c r="F562" s="34" t="str">
        <f>PROPER(TRIM(raw_orders!F562))</f>
        <v>Consumer</v>
      </c>
      <c r="G562" s="34" t="str">
        <f>PROPER(TRIM(raw_orders!G562))</f>
        <v>West</v>
      </c>
      <c r="H562" s="34" t="str">
        <f>PROPER(TRIM(raw_orders!H562))</f>
        <v>Goa</v>
      </c>
      <c r="I562" s="34" t="str">
        <f>PROPER(TRIM(raw_orders!I562))</f>
        <v>Panaji</v>
      </c>
      <c r="J562" s="34" t="str">
        <f>PROPER(TRIM(raw_orders!J562))</f>
        <v>Office Supplies</v>
      </c>
      <c r="K562" s="34" t="str">
        <f>PROPER(TRIM(raw_orders!K562))</f>
        <v>Storage</v>
      </c>
      <c r="L562" t="s">
        <v>2698</v>
      </c>
      <c r="M562" s="9" t="str">
        <f>PROPER(TRIM(raw_orders!M562))</f>
        <v>Standard Class</v>
      </c>
      <c r="N562" s="11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s="9" t="str">
        <f>PROPER(TRIM(raw_orders!T562))</f>
        <v>Paid</v>
      </c>
      <c r="U562" s="9" t="str">
        <f>PROPER(TRIM(raw_orders!U562))</f>
        <v>Cancelled</v>
      </c>
      <c r="V562" s="11">
        <f t="shared" si="138"/>
        <v>6</v>
      </c>
      <c r="W562" s="11">
        <f t="shared" si="141"/>
        <v>0</v>
      </c>
      <c r="X562" s="11">
        <f t="shared" si="142"/>
        <v>1130.1199999999999</v>
      </c>
      <c r="Y562" s="11">
        <f t="shared" si="143"/>
        <v>281.49999999999989</v>
      </c>
      <c r="Z562" s="11">
        <f t="shared" si="144"/>
        <v>0.249088592361873</v>
      </c>
      <c r="AA562" s="11" t="str">
        <f t="shared" si="145"/>
        <v>January</v>
      </c>
      <c r="AB562" s="11">
        <f t="shared" si="146"/>
        <v>2024</v>
      </c>
      <c r="AC562" s="11" t="str">
        <f t="shared" si="147"/>
        <v>Clean</v>
      </c>
      <c r="AD562" s="33" t="str">
        <f t="shared" si="139"/>
        <v>ORD-2024-105614530745313CUST-9333Arjun BoseConsumerWestGoaPanajiOffice SuppliesStorageSmart Storage 767Standard Class4282.5301130.12848.62281.5PaidCancelled6</v>
      </c>
      <c r="AE562" s="56" t="str">
        <f t="shared" si="140"/>
        <v>OK</v>
      </c>
      <c r="AF562" s="33" t="str">
        <f t="shared" si="148"/>
        <v/>
      </c>
      <c r="AG562" s="33" t="str">
        <f t="shared" si="149"/>
        <v/>
      </c>
      <c r="AH562" s="55" t="str">
        <f t="shared" si="150"/>
        <v/>
      </c>
      <c r="AI562" s="53" t="str">
        <f t="shared" si="151"/>
        <v>Match</v>
      </c>
      <c r="AJ562" s="53" t="str">
        <f t="shared" si="152"/>
        <v>Match</v>
      </c>
      <c r="AK562" s="33" t="str">
        <f>PROPER(TRIM(raw_orders!G562))</f>
        <v>West</v>
      </c>
      <c r="AL562" s="33" t="str">
        <f>PROPER(TRIM(raw_orders!M562))</f>
        <v>Standard Class</v>
      </c>
    </row>
    <row r="563" spans="1:38">
      <c r="A563" t="s">
        <v>2699</v>
      </c>
      <c r="B563" s="10">
        <v>45852</v>
      </c>
      <c r="C563" s="10">
        <v>45856</v>
      </c>
      <c r="D563" t="s">
        <v>2701</v>
      </c>
      <c r="E563" s="34" t="str">
        <f>PROPER(TRIM(raw_orders!E563))</f>
        <v>Aditi Sen</v>
      </c>
      <c r="F563" s="34" t="str">
        <f>PROPER(TRIM(raw_orders!F563))</f>
        <v>Consumer</v>
      </c>
      <c r="G563" s="34" t="str">
        <f>PROPER(TRIM(raw_orders!G563))</f>
        <v>North</v>
      </c>
      <c r="H563" s="34" t="str">
        <f>PROPER(TRIM(raw_orders!H563))</f>
        <v>Punjab</v>
      </c>
      <c r="I563" s="34" t="str">
        <f>PROPER(TRIM(raw_orders!I563))</f>
        <v>Ludhiana</v>
      </c>
      <c r="J563" s="34" t="str">
        <f>PROPER(TRIM(raw_orders!J563))</f>
        <v>Technology</v>
      </c>
      <c r="K563" s="34" t="str">
        <f>PROPER(TRIM(raw_orders!K563))</f>
        <v>Copiers</v>
      </c>
      <c r="L563" t="s">
        <v>2702</v>
      </c>
      <c r="M563" s="9" t="str">
        <f>PROPER(TRIM(raw_orders!M563))</f>
        <v>First Class</v>
      </c>
      <c r="N563" s="11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s="9" t="str">
        <f>PROPER(TRIM(raw_orders!T563))</f>
        <v>Pending</v>
      </c>
      <c r="U563" s="9" t="str">
        <f>PROPER(TRIM(raw_orders!U563))</f>
        <v>Returned</v>
      </c>
      <c r="V563" s="11">
        <f t="shared" si="138"/>
        <v>4</v>
      </c>
      <c r="W563" s="11">
        <f t="shared" si="141"/>
        <v>0</v>
      </c>
      <c r="X563" s="11">
        <f t="shared" si="142"/>
        <v>2900.88</v>
      </c>
      <c r="Y563" s="11">
        <f t="shared" si="143"/>
        <v>509.0300000000002</v>
      </c>
      <c r="Z563" s="11">
        <f t="shared" si="144"/>
        <v>0.17547433882132324</v>
      </c>
      <c r="AA563" s="11" t="str">
        <f t="shared" si="145"/>
        <v>July</v>
      </c>
      <c r="AB563" s="11">
        <f t="shared" si="146"/>
        <v>2025</v>
      </c>
      <c r="AC563" s="11" t="str">
        <f t="shared" si="147"/>
        <v>Clean</v>
      </c>
      <c r="AD563" s="33" t="str">
        <f t="shared" si="139"/>
        <v>ORD-2025-105624585245856CUST-6654Aditi SenConsumerNorthPunjabLudhianaTechnologyCopiersEco Copiers 954First Class4725.2202900.882391.85509.03PendingReturned4</v>
      </c>
      <c r="AE563" s="56" t="str">
        <f t="shared" si="140"/>
        <v>OK</v>
      </c>
      <c r="AF563" s="33" t="str">
        <f t="shared" si="148"/>
        <v/>
      </c>
      <c r="AG563" s="33" t="str">
        <f t="shared" si="149"/>
        <v/>
      </c>
      <c r="AH563" s="55" t="str">
        <f t="shared" si="150"/>
        <v/>
      </c>
      <c r="AI563" s="53" t="str">
        <f t="shared" si="151"/>
        <v>Match</v>
      </c>
      <c r="AJ563" s="53" t="str">
        <f t="shared" si="152"/>
        <v>Match</v>
      </c>
      <c r="AK563" s="33" t="str">
        <f>PROPER(TRIM(raw_orders!G563))</f>
        <v>North</v>
      </c>
      <c r="AL563" s="33" t="str">
        <f>PROPER(TRIM(raw_orders!M563))</f>
        <v>First Class</v>
      </c>
    </row>
    <row r="564" spans="1:38">
      <c r="A564" t="s">
        <v>2703</v>
      </c>
      <c r="B564" s="10">
        <v>45422</v>
      </c>
      <c r="C564" s="10">
        <v>45428</v>
      </c>
      <c r="D564" t="s">
        <v>2705</v>
      </c>
      <c r="E564" s="34" t="str">
        <f>PROPER(TRIM(raw_orders!E564))</f>
        <v>Karan Malhotra</v>
      </c>
      <c r="F564" s="34" t="str">
        <f>PROPER(TRIM(raw_orders!F564))</f>
        <v>Consumer</v>
      </c>
      <c r="G564" s="34" t="str">
        <f>PROPER(TRIM(raw_orders!G564))</f>
        <v>North</v>
      </c>
      <c r="H564" s="34" t="str">
        <f>PROPER(TRIM(raw_orders!H564))</f>
        <v>Punjab</v>
      </c>
      <c r="I564" s="34" t="str">
        <f>PROPER(TRIM(raw_orders!I564))</f>
        <v>Ludhiana</v>
      </c>
      <c r="J564" s="34" t="str">
        <f>PROPER(TRIM(raw_orders!J564))</f>
        <v>Office Supplies</v>
      </c>
      <c r="K564" s="34" t="str">
        <f>PROPER(TRIM(raw_orders!K564))</f>
        <v>Binders</v>
      </c>
      <c r="L564" t="s">
        <v>2706</v>
      </c>
      <c r="M564" s="9" t="str">
        <f>PROPER(TRIM(raw_orders!M564))</f>
        <v>Same Day</v>
      </c>
      <c r="N564" s="11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s="9" t="str">
        <f>PROPER(TRIM(raw_orders!T564))</f>
        <v>Failed</v>
      </c>
      <c r="U564" s="9" t="str">
        <f>PROPER(TRIM(raw_orders!U564))</f>
        <v>Returned</v>
      </c>
      <c r="V564" s="11">
        <f t="shared" si="138"/>
        <v>6</v>
      </c>
      <c r="W564" s="11">
        <f t="shared" si="141"/>
        <v>0.2</v>
      </c>
      <c r="X564" s="11">
        <f t="shared" si="142"/>
        <v>680.62400000000014</v>
      </c>
      <c r="Y564" s="11">
        <f t="shared" si="143"/>
        <v>217.13400000000013</v>
      </c>
      <c r="Z564" s="11">
        <f t="shared" si="144"/>
        <v>0.31902195632243363</v>
      </c>
      <c r="AA564" s="11" t="str">
        <f t="shared" si="145"/>
        <v>May</v>
      </c>
      <c r="AB564" s="11">
        <f t="shared" si="146"/>
        <v>2024</v>
      </c>
      <c r="AC564" s="11" t="str">
        <f t="shared" si="147"/>
        <v>Clean</v>
      </c>
      <c r="AD564" s="33" t="str">
        <f t="shared" si="139"/>
        <v>ORD-2024-105634542245428CUST-8622Karan MalhotraConsumerNorthPunjabLudhianaOffice SuppliesBindersElite Binders 143Same Day7121.540.2680.62463.49217.13FailedReturned6</v>
      </c>
      <c r="AE564" s="56" t="str">
        <f t="shared" si="140"/>
        <v>OK</v>
      </c>
      <c r="AF564" s="33" t="str">
        <f t="shared" si="148"/>
        <v/>
      </c>
      <c r="AG564" s="33" t="str">
        <f t="shared" si="149"/>
        <v/>
      </c>
      <c r="AH564" s="55" t="str">
        <f t="shared" si="150"/>
        <v/>
      </c>
      <c r="AI564" s="53" t="str">
        <f t="shared" si="151"/>
        <v>Match</v>
      </c>
      <c r="AJ564" s="53" t="str">
        <f t="shared" si="152"/>
        <v>Match</v>
      </c>
      <c r="AK564" s="33" t="str">
        <f>PROPER(TRIM(raw_orders!G564))</f>
        <v>North</v>
      </c>
      <c r="AL564" s="33" t="str">
        <f>PROPER(TRIM(raw_orders!M564))</f>
        <v>Same Day</v>
      </c>
    </row>
    <row r="565" spans="1:38">
      <c r="A565" t="s">
        <v>2707</v>
      </c>
      <c r="B565" s="10">
        <v>45418</v>
      </c>
      <c r="C565" s="10">
        <v>45631</v>
      </c>
      <c r="D565" t="s">
        <v>2709</v>
      </c>
      <c r="E565" s="34" t="str">
        <f>PROPER(TRIM(raw_orders!E565))</f>
        <v>Arjun Bose</v>
      </c>
      <c r="F565" s="34" t="str">
        <f>PROPER(TRIM(raw_orders!F565))</f>
        <v>Corporate</v>
      </c>
      <c r="G565" s="34" t="str">
        <f>PROPER(TRIM(raw_orders!G565))</f>
        <v>West</v>
      </c>
      <c r="H565" s="34" t="str">
        <f>PROPER(TRIM(raw_orders!H565))</f>
        <v>Goa</v>
      </c>
      <c r="I565" s="34" t="str">
        <f>PROPER(TRIM(raw_orders!I565))</f>
        <v>Panaji</v>
      </c>
      <c r="J565" s="34" t="str">
        <f>PROPER(TRIM(raw_orders!J565))</f>
        <v>Furniture</v>
      </c>
      <c r="K565" s="34" t="str">
        <f>PROPER(TRIM(raw_orders!K565))</f>
        <v>Tables</v>
      </c>
      <c r="L565" t="s">
        <v>2710</v>
      </c>
      <c r="M565" s="9" t="str">
        <f>PROPER(TRIM(raw_orders!M565))</f>
        <v>Standard Class</v>
      </c>
      <c r="N565" s="11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s="9" t="str">
        <f>PROPER(TRIM(raw_orders!T565))</f>
        <v>Pending</v>
      </c>
      <c r="U565" s="9" t="str">
        <f>PROPER(TRIM(raw_orders!U565))</f>
        <v>Cancelled</v>
      </c>
      <c r="V565" s="11">
        <f t="shared" si="138"/>
        <v>213</v>
      </c>
      <c r="W565" s="11">
        <f t="shared" si="141"/>
        <v>0.2</v>
      </c>
      <c r="X565" s="11">
        <f t="shared" si="142"/>
        <v>5694.9840000000004</v>
      </c>
      <c r="Y565" s="11">
        <f t="shared" si="143"/>
        <v>1076.6540000000005</v>
      </c>
      <c r="Z565" s="11">
        <f t="shared" si="144"/>
        <v>0.1890530333360024</v>
      </c>
      <c r="AA565" s="11" t="str">
        <f t="shared" si="145"/>
        <v>May</v>
      </c>
      <c r="AB565" s="11">
        <f t="shared" si="146"/>
        <v>2024</v>
      </c>
      <c r="AC565" s="11" t="str">
        <f t="shared" si="147"/>
        <v>Clean</v>
      </c>
      <c r="AD565" s="33" t="str">
        <f t="shared" si="139"/>
        <v>ORD-2024-105644541845631CUST-8776Arjun BoseCorporateWestGoaPanajiFurnitureTablesClassic Tables 560Standard Class9790.970.25694.984618.331076.65PendingCancelled213</v>
      </c>
      <c r="AE565" s="56" t="str">
        <f t="shared" si="140"/>
        <v>OK</v>
      </c>
      <c r="AF565" s="33" t="str">
        <f t="shared" si="148"/>
        <v/>
      </c>
      <c r="AG565" s="33" t="str">
        <f t="shared" si="149"/>
        <v/>
      </c>
      <c r="AH565" s="55" t="str">
        <f t="shared" si="150"/>
        <v/>
      </c>
      <c r="AI565" s="53" t="str">
        <f t="shared" si="151"/>
        <v>Match</v>
      </c>
      <c r="AJ565" s="53" t="str">
        <f t="shared" si="152"/>
        <v>Match</v>
      </c>
      <c r="AK565" s="33" t="str">
        <f>PROPER(TRIM(raw_orders!G565))</f>
        <v>West</v>
      </c>
      <c r="AL565" s="33" t="str">
        <f>PROPER(TRIM(raw_orders!M565))</f>
        <v>Standard Class</v>
      </c>
    </row>
    <row r="566" spans="1:38">
      <c r="A566" t="s">
        <v>2711</v>
      </c>
      <c r="B566" s="10">
        <v>45606</v>
      </c>
      <c r="C566" s="10">
        <v>45610</v>
      </c>
      <c r="D566" t="s">
        <v>2713</v>
      </c>
      <c r="E566" s="34" t="str">
        <f>PROPER(TRIM(raw_orders!E566))</f>
        <v>Sneha Kapoor</v>
      </c>
      <c r="F566" s="34" t="str">
        <f>PROPER(TRIM(raw_orders!F566))</f>
        <v>Corporate</v>
      </c>
      <c r="G566" s="34" t="str">
        <f>PROPER(TRIM(raw_orders!G566))</f>
        <v>South</v>
      </c>
      <c r="H566" s="34" t="str">
        <f>PROPER(TRIM(raw_orders!H566))</f>
        <v>Andhra Pradesh</v>
      </c>
      <c r="I566" s="34" t="str">
        <f>PROPER(TRIM(raw_orders!I566))</f>
        <v>Vijayawada</v>
      </c>
      <c r="J566" s="34" t="str">
        <f>PROPER(TRIM(raw_orders!J566))</f>
        <v>Furniture</v>
      </c>
      <c r="K566" s="34" t="str">
        <f>PROPER(TRIM(raw_orders!K566))</f>
        <v>Tables</v>
      </c>
      <c r="L566" t="s">
        <v>2714</v>
      </c>
      <c r="M566" s="9" t="str">
        <f>PROPER(TRIM(raw_orders!M566))</f>
        <v>First Class</v>
      </c>
      <c r="N566" s="11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s="9" t="str">
        <f>PROPER(TRIM(raw_orders!T566))</f>
        <v>Paid</v>
      </c>
      <c r="U566" s="9" t="str">
        <f>PROPER(TRIM(raw_orders!U566))</f>
        <v>Completed</v>
      </c>
      <c r="V566" s="11">
        <f t="shared" si="138"/>
        <v>4</v>
      </c>
      <c r="W566" s="11">
        <f t="shared" si="141"/>
        <v>0.2</v>
      </c>
      <c r="X566" s="11">
        <f t="shared" si="142"/>
        <v>1474.1440000000002</v>
      </c>
      <c r="Y566" s="11">
        <f t="shared" si="143"/>
        <v>505.6840000000002</v>
      </c>
      <c r="Z566" s="11">
        <f t="shared" si="144"/>
        <v>0.34303568715132315</v>
      </c>
      <c r="AA566" s="11" t="str">
        <f t="shared" si="145"/>
        <v>November</v>
      </c>
      <c r="AB566" s="11">
        <f t="shared" si="146"/>
        <v>2024</v>
      </c>
      <c r="AC566" s="11" t="str">
        <f t="shared" si="147"/>
        <v>Clean</v>
      </c>
      <c r="AD566" s="33" t="str">
        <f t="shared" si="139"/>
        <v>ORD-2024-105654560645610CUST-9100Sneha KapoorCorporateSouthAndhra PradeshVijayawadaFurnitureTablesBasic Tables 759First Class2921.340.21474.14968.46505.68PaidCompleted4</v>
      </c>
      <c r="AE566" s="56" t="str">
        <f t="shared" si="140"/>
        <v>OK</v>
      </c>
      <c r="AF566" s="33" t="str">
        <f t="shared" si="148"/>
        <v/>
      </c>
      <c r="AG566" s="33" t="str">
        <f t="shared" si="149"/>
        <v/>
      </c>
      <c r="AH566" s="55" t="str">
        <f t="shared" si="150"/>
        <v/>
      </c>
      <c r="AI566" s="53" t="str">
        <f t="shared" si="151"/>
        <v>Match</v>
      </c>
      <c r="AJ566" s="53" t="str">
        <f t="shared" si="152"/>
        <v>Match</v>
      </c>
      <c r="AK566" s="33" t="str">
        <f>PROPER(TRIM(raw_orders!G566))</f>
        <v>South</v>
      </c>
      <c r="AL566" s="33" t="str">
        <f>PROPER(TRIM(raw_orders!M566))</f>
        <v>First Class</v>
      </c>
    </row>
    <row r="567" spans="1:38">
      <c r="A567" t="s">
        <v>2715</v>
      </c>
      <c r="B567" s="10">
        <v>45876</v>
      </c>
      <c r="C567" s="10">
        <v>45882</v>
      </c>
      <c r="D567" t="s">
        <v>2717</v>
      </c>
      <c r="E567" s="34" t="str">
        <f>PROPER(TRIM(raw_orders!E567))</f>
        <v>Mira Das</v>
      </c>
      <c r="F567" s="34" t="str">
        <f>PROPER(TRIM(raw_orders!F567))</f>
        <v>Corporate</v>
      </c>
      <c r="G567" s="34" t="str">
        <f>PROPER(TRIM(raw_orders!G567))</f>
        <v>North</v>
      </c>
      <c r="H567" s="34" t="str">
        <f>PROPER(TRIM(raw_orders!H567))</f>
        <v>Delhi</v>
      </c>
      <c r="I567" s="34" t="str">
        <f>PROPER(TRIM(raw_orders!I567))</f>
        <v>New Delhi</v>
      </c>
      <c r="J567" s="34" t="str">
        <f>PROPER(TRIM(raw_orders!J567))</f>
        <v>Technology</v>
      </c>
      <c r="K567" s="34" t="str">
        <f>PROPER(TRIM(raw_orders!K567))</f>
        <v>Phones</v>
      </c>
      <c r="L567" t="s">
        <v>2718</v>
      </c>
      <c r="M567" s="9" t="str">
        <f>PROPER(TRIM(raw_orders!M567))</f>
        <v>Standard Class</v>
      </c>
      <c r="N567" s="11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s="9" t="str">
        <f>PROPER(TRIM(raw_orders!T567))</f>
        <v>Refunded</v>
      </c>
      <c r="U567" s="9" t="str">
        <f>PROPER(TRIM(raw_orders!U567))</f>
        <v>Cancelled</v>
      </c>
      <c r="V567" s="11">
        <f t="shared" si="138"/>
        <v>6</v>
      </c>
      <c r="W567" s="11">
        <f t="shared" si="141"/>
        <v>0.2</v>
      </c>
      <c r="X567" s="11">
        <f t="shared" si="142"/>
        <v>9224.9279999999999</v>
      </c>
      <c r="Y567" s="11">
        <f t="shared" si="143"/>
        <v>2219.7280000000001</v>
      </c>
      <c r="Z567" s="11">
        <f t="shared" si="144"/>
        <v>0.24062279944081949</v>
      </c>
      <c r="AA567" s="11" t="str">
        <f t="shared" si="145"/>
        <v>August</v>
      </c>
      <c r="AB567" s="11">
        <f t="shared" si="146"/>
        <v>2025</v>
      </c>
      <c r="AC567" s="11" t="str">
        <f t="shared" si="147"/>
        <v>Clean</v>
      </c>
      <c r="AD567" s="33" t="str">
        <f t="shared" si="139"/>
        <v>ORD-2025-105664587645882CUST-5601Mira DasCorporateNorthDelhiNew DelhiTechnologyPhonesPrime Phones 564Standard Class61921.860.29224.937005.22219.73RefundedCancelled6</v>
      </c>
      <c r="AE567" s="56" t="str">
        <f t="shared" si="140"/>
        <v>OK</v>
      </c>
      <c r="AF567" s="33" t="str">
        <f t="shared" si="148"/>
        <v/>
      </c>
      <c r="AG567" s="33" t="str">
        <f t="shared" si="149"/>
        <v/>
      </c>
      <c r="AH567" s="55" t="str">
        <f t="shared" si="150"/>
        <v/>
      </c>
      <c r="AI567" s="53" t="str">
        <f t="shared" si="151"/>
        <v>Match</v>
      </c>
      <c r="AJ567" s="53" t="str">
        <f t="shared" si="152"/>
        <v>Match</v>
      </c>
      <c r="AK567" s="33" t="str">
        <f>PROPER(TRIM(raw_orders!G567))</f>
        <v>North</v>
      </c>
      <c r="AL567" s="33" t="str">
        <f>PROPER(TRIM(raw_orders!M567))</f>
        <v>Standard Class</v>
      </c>
    </row>
    <row r="568" spans="1:38">
      <c r="A568" t="s">
        <v>2719</v>
      </c>
      <c r="B568" s="10">
        <v>45515</v>
      </c>
      <c r="C568" s="10">
        <v>45523</v>
      </c>
      <c r="D568" t="s">
        <v>2721</v>
      </c>
      <c r="E568" s="34" t="str">
        <f>PROPER(TRIM(raw_orders!E568))</f>
        <v>Sneha Kapoor</v>
      </c>
      <c r="F568" s="34" t="str">
        <f>PROPER(TRIM(raw_orders!F568))</f>
        <v>Small Business</v>
      </c>
      <c r="G568" s="34" t="str">
        <f>PROPER(TRIM(raw_orders!G568))</f>
        <v>West</v>
      </c>
      <c r="H568" s="34" t="str">
        <f>PROPER(TRIM(raw_orders!H568))</f>
        <v>Maharashtra</v>
      </c>
      <c r="I568" s="34" t="str">
        <f>PROPER(TRIM(raw_orders!I568))</f>
        <v>Mumbai</v>
      </c>
      <c r="J568" s="34" t="str">
        <f>PROPER(TRIM(raw_orders!J568))</f>
        <v>Office Supplies</v>
      </c>
      <c r="K568" s="34" t="str">
        <f>PROPER(TRIM(raw_orders!K568))</f>
        <v>Paper</v>
      </c>
      <c r="L568" t="s">
        <v>2722</v>
      </c>
      <c r="M568" s="9" t="str">
        <f>PROPER(TRIM(raw_orders!M568))</f>
        <v>Same Day</v>
      </c>
      <c r="N568" s="11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s="9" t="str">
        <f>PROPER(TRIM(raw_orders!T568))</f>
        <v>Failed</v>
      </c>
      <c r="U568" s="9" t="str">
        <f>PROPER(TRIM(raw_orders!U568))</f>
        <v>Returned</v>
      </c>
      <c r="V568" s="11">
        <f t="shared" si="138"/>
        <v>8</v>
      </c>
      <c r="W568" s="11">
        <f t="shared" si="141"/>
        <v>0.1</v>
      </c>
      <c r="X568" s="11">
        <f t="shared" si="142"/>
        <v>4712.2020000000002</v>
      </c>
      <c r="Y568" s="11">
        <f t="shared" si="143"/>
        <v>860.29200000000037</v>
      </c>
      <c r="Z568" s="11">
        <f t="shared" si="144"/>
        <v>0.18256687637754077</v>
      </c>
      <c r="AA568" s="11" t="str">
        <f t="shared" si="145"/>
        <v>August</v>
      </c>
      <c r="AB568" s="11">
        <f t="shared" si="146"/>
        <v>2024</v>
      </c>
      <c r="AC568" s="11" t="str">
        <f t="shared" si="147"/>
        <v>Clean</v>
      </c>
      <c r="AD568" s="33" t="str">
        <f t="shared" si="139"/>
        <v>ORD-2024-105674551545523CUST-5246Sneha KapoorSmall BusinessWestMaharashtraMumbaiOffice SuppliesPaperSmart Paper 807Same Day22617.890.14712.23851.91860.29FailedReturned8</v>
      </c>
      <c r="AE568" s="56" t="str">
        <f t="shared" si="140"/>
        <v>OK</v>
      </c>
      <c r="AF568" s="33" t="str">
        <f t="shared" si="148"/>
        <v/>
      </c>
      <c r="AG568" s="33" t="str">
        <f t="shared" si="149"/>
        <v/>
      </c>
      <c r="AH568" s="55" t="str">
        <f t="shared" si="150"/>
        <v/>
      </c>
      <c r="AI568" s="53" t="str">
        <f t="shared" si="151"/>
        <v>Match</v>
      </c>
      <c r="AJ568" s="53" t="str">
        <f t="shared" si="152"/>
        <v>Match</v>
      </c>
      <c r="AK568" s="33" t="str">
        <f>PROPER(TRIM(raw_orders!G568))</f>
        <v>West</v>
      </c>
      <c r="AL568" s="33" t="str">
        <f>PROPER(TRIM(raw_orders!M568))</f>
        <v>Same Day</v>
      </c>
    </row>
    <row r="569" spans="1:38">
      <c r="A569" t="s">
        <v>2723</v>
      </c>
      <c r="B569" s="10">
        <v>45328</v>
      </c>
      <c r="C569" s="10">
        <v>45567</v>
      </c>
      <c r="D569" t="s">
        <v>2726</v>
      </c>
      <c r="E569" s="34" t="str">
        <f>PROPER(TRIM(raw_orders!E569))</f>
        <v>Arjun Bose</v>
      </c>
      <c r="F569" s="34" t="str">
        <f>PROPER(TRIM(raw_orders!F569))</f>
        <v>Home Office</v>
      </c>
      <c r="G569" s="34" t="str">
        <f>PROPER(TRIM(raw_orders!G569))</f>
        <v>North</v>
      </c>
      <c r="H569" s="34" t="str">
        <f>PROPER(TRIM(raw_orders!H569))</f>
        <v>Uttar Pradesh</v>
      </c>
      <c r="I569" s="34" t="str">
        <f>PROPER(TRIM(raw_orders!I569))</f>
        <v>Noida</v>
      </c>
      <c r="J569" s="34" t="str">
        <f>PROPER(TRIM(raw_orders!J569))</f>
        <v>Furniture</v>
      </c>
      <c r="K569" s="34" t="str">
        <f>PROPER(TRIM(raw_orders!K569))</f>
        <v>Furnishings</v>
      </c>
      <c r="L569" t="s">
        <v>900</v>
      </c>
      <c r="M569" s="9" t="str">
        <f>PROPER(TRIM(raw_orders!M569))</f>
        <v>Same Day</v>
      </c>
      <c r="N569" s="11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s="9" t="str">
        <f>PROPER(TRIM(raw_orders!T569))</f>
        <v>Paid</v>
      </c>
      <c r="U569" s="9" t="str">
        <f>PROPER(TRIM(raw_orders!U569))</f>
        <v>Completed</v>
      </c>
      <c r="V569" s="11">
        <f t="shared" si="138"/>
        <v>239</v>
      </c>
      <c r="W569" s="11">
        <f t="shared" si="141"/>
        <v>0.05</v>
      </c>
      <c r="X569" s="11">
        <f t="shared" si="142"/>
        <v>1305.357</v>
      </c>
      <c r="Y569" s="11">
        <f t="shared" si="143"/>
        <v>573.46699999999998</v>
      </c>
      <c r="Z569" s="11">
        <f t="shared" si="144"/>
        <v>0.4393181328939133</v>
      </c>
      <c r="AA569" s="11" t="str">
        <f t="shared" si="145"/>
        <v>February</v>
      </c>
      <c r="AB569" s="11">
        <f t="shared" si="146"/>
        <v>2024</v>
      </c>
      <c r="AC569" s="11" t="str">
        <f t="shared" si="147"/>
        <v>Clean</v>
      </c>
      <c r="AD569" s="33" t="str">
        <f t="shared" si="139"/>
        <v>ORD-2024-105684532845567CUST-3128Arjun BoseHome OfficeNorthUttar PradeshNoidaFurnitureFurnishingsPro Furnishings 108Same Day11374.060.051305.36731.89573.47PaidCompleted239</v>
      </c>
      <c r="AE569" s="56" t="str">
        <f t="shared" si="140"/>
        <v>OK</v>
      </c>
      <c r="AF569" s="33" t="str">
        <f t="shared" si="148"/>
        <v/>
      </c>
      <c r="AG569" s="33" t="str">
        <f t="shared" si="149"/>
        <v/>
      </c>
      <c r="AH569" s="55" t="str">
        <f t="shared" si="150"/>
        <v/>
      </c>
      <c r="AI569" s="53" t="str">
        <f t="shared" si="151"/>
        <v>Match</v>
      </c>
      <c r="AJ569" s="53" t="str">
        <f t="shared" si="152"/>
        <v>Match</v>
      </c>
      <c r="AK569" s="33" t="str">
        <f>PROPER(TRIM(raw_orders!G569))</f>
        <v>North</v>
      </c>
      <c r="AL569" s="33" t="str">
        <f>PROPER(TRIM(raw_orders!M569))</f>
        <v>Same Day</v>
      </c>
    </row>
    <row r="570" spans="1:38">
      <c r="A570" t="s">
        <v>2727</v>
      </c>
      <c r="B570" s="10">
        <v>45312</v>
      </c>
      <c r="C570" s="10">
        <v>45315</v>
      </c>
      <c r="D570" t="s">
        <v>2729</v>
      </c>
      <c r="E570" s="34" t="str">
        <f>PROPER(TRIM(raw_orders!E570))</f>
        <v>Kabir Singh</v>
      </c>
      <c r="F570" s="34" t="str">
        <f>PROPER(TRIM(raw_orders!F570))</f>
        <v>Corporate</v>
      </c>
      <c r="G570" s="34" t="str">
        <f>PROPER(TRIM(raw_orders!G570))</f>
        <v>North</v>
      </c>
      <c r="H570" s="34" t="str">
        <f>PROPER(TRIM(raw_orders!H570))</f>
        <v>Punjab</v>
      </c>
      <c r="I570" s="34" t="str">
        <f>PROPER(TRIM(raw_orders!I570))</f>
        <v>Ludhiana</v>
      </c>
      <c r="J570" s="34" t="str">
        <f>PROPER(TRIM(raw_orders!J570))</f>
        <v>Technology</v>
      </c>
      <c r="K570" s="34" t="str">
        <f>PROPER(TRIM(raw_orders!K570))</f>
        <v>Machines</v>
      </c>
      <c r="L570" t="s">
        <v>2730</v>
      </c>
      <c r="M570" s="9" t="str">
        <f>PROPER(TRIM(raw_orders!M570))</f>
        <v>Same Day</v>
      </c>
      <c r="N570" s="11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s="9" t="str">
        <f>PROPER(TRIM(raw_orders!T570))</f>
        <v>Paid</v>
      </c>
      <c r="U570" s="9" t="str">
        <f>PROPER(TRIM(raw_orders!U570))</f>
        <v>Completed</v>
      </c>
      <c r="V570" s="11">
        <f t="shared" si="138"/>
        <v>3</v>
      </c>
      <c r="W570" s="11">
        <f t="shared" si="141"/>
        <v>0.25</v>
      </c>
      <c r="X570" s="11">
        <f t="shared" si="142"/>
        <v>2854.7250000000004</v>
      </c>
      <c r="Y570" s="11">
        <f t="shared" si="143"/>
        <v>886.60500000000047</v>
      </c>
      <c r="Z570" s="11">
        <f t="shared" si="144"/>
        <v>0.31057457373302172</v>
      </c>
      <c r="AA570" s="11" t="str">
        <f t="shared" si="145"/>
        <v>January</v>
      </c>
      <c r="AB570" s="11">
        <f t="shared" si="146"/>
        <v>2024</v>
      </c>
      <c r="AC570" s="11" t="str">
        <f t="shared" si="147"/>
        <v>Clean</v>
      </c>
      <c r="AD570" s="33" t="str">
        <f t="shared" si="139"/>
        <v>ORD-2024-105694531245315CUST-4604Kabir SinghCorporateNorthPunjabLudhianaTechnologyMachinesClassic Machines 522Same Day13806.30.252854.731968.12886.61PaidCompleted3</v>
      </c>
      <c r="AE570" s="56" t="str">
        <f t="shared" si="140"/>
        <v>OK</v>
      </c>
      <c r="AF570" s="33" t="str">
        <f t="shared" si="148"/>
        <v/>
      </c>
      <c r="AG570" s="33" t="str">
        <f t="shared" si="149"/>
        <v/>
      </c>
      <c r="AH570" s="55" t="str">
        <f t="shared" si="150"/>
        <v/>
      </c>
      <c r="AI570" s="53" t="str">
        <f t="shared" si="151"/>
        <v>Match</v>
      </c>
      <c r="AJ570" s="53" t="str">
        <f t="shared" si="152"/>
        <v>Match</v>
      </c>
      <c r="AK570" s="33" t="str">
        <f>PROPER(TRIM(raw_orders!G570))</f>
        <v>North</v>
      </c>
      <c r="AL570" s="33" t="str">
        <f>PROPER(TRIM(raw_orders!M570))</f>
        <v>Same Day</v>
      </c>
    </row>
    <row r="571" spans="1:38">
      <c r="A571" t="s">
        <v>2731</v>
      </c>
      <c r="B571" s="10">
        <v>45908</v>
      </c>
      <c r="C571" s="10">
        <v>45910</v>
      </c>
      <c r="D571" t="s">
        <v>2734</v>
      </c>
      <c r="E571" s="34" t="str">
        <f>PROPER(TRIM(raw_orders!E571))</f>
        <v>Rahul Verma</v>
      </c>
      <c r="F571" s="34" t="str">
        <f>PROPER(TRIM(raw_orders!F571))</f>
        <v>Home Office</v>
      </c>
      <c r="G571" s="34" t="str">
        <f>PROPER(TRIM(raw_orders!G571))</f>
        <v>West</v>
      </c>
      <c r="H571" s="34" t="str">
        <f>PROPER(TRIM(raw_orders!H571))</f>
        <v>Maharashtra</v>
      </c>
      <c r="I571" s="34" t="str">
        <f>PROPER(TRIM(raw_orders!I571))</f>
        <v>Mumbai</v>
      </c>
      <c r="J571" s="34" t="str">
        <f>PROPER(TRIM(raw_orders!J571))</f>
        <v>Furniture</v>
      </c>
      <c r="K571" s="34" t="str">
        <f>PROPER(TRIM(raw_orders!K571))</f>
        <v>Furnishings</v>
      </c>
      <c r="L571" t="s">
        <v>2735</v>
      </c>
      <c r="M571" s="9" t="str">
        <f>PROPER(TRIM(raw_orders!M571))</f>
        <v>Standard Class</v>
      </c>
      <c r="N571" s="1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s="9" t="str">
        <f>PROPER(TRIM(raw_orders!T571))</f>
        <v>Refunded</v>
      </c>
      <c r="U571" s="9" t="str">
        <f>PROPER(TRIM(raw_orders!U571))</f>
        <v>Returned</v>
      </c>
      <c r="V571" s="11">
        <f t="shared" si="138"/>
        <v>2</v>
      </c>
      <c r="W571" s="11">
        <f t="shared" si="141"/>
        <v>0.25</v>
      </c>
      <c r="X571" s="11">
        <f t="shared" si="142"/>
        <v>14630.264999999999</v>
      </c>
      <c r="Y571" s="11">
        <f t="shared" si="143"/>
        <v>2723.9049999999988</v>
      </c>
      <c r="Z571" s="11">
        <f t="shared" si="144"/>
        <v>0.18618288868998606</v>
      </c>
      <c r="AA571" s="11" t="str">
        <f t="shared" si="145"/>
        <v>September</v>
      </c>
      <c r="AB571" s="11">
        <f t="shared" si="146"/>
        <v>2025</v>
      </c>
      <c r="AC571" s="11" t="str">
        <f t="shared" si="147"/>
        <v>Clean</v>
      </c>
      <c r="AD571" s="33" t="str">
        <f t="shared" si="139"/>
        <v>ORD-2025-105704590845910CUST-2586Rahul VermaHome OfficeWestMaharashtraMumbaiFurnitureFurnishingsElite Furnishings 822Standard Class63251.170.2514630.2611906.362723.9RefundedReturned2</v>
      </c>
      <c r="AE571" s="56" t="str">
        <f t="shared" si="140"/>
        <v>OK</v>
      </c>
      <c r="AF571" s="33" t="str">
        <f t="shared" si="148"/>
        <v/>
      </c>
      <c r="AG571" s="33" t="str">
        <f t="shared" si="149"/>
        <v/>
      </c>
      <c r="AH571" s="55" t="str">
        <f t="shared" si="150"/>
        <v/>
      </c>
      <c r="AI571" s="53" t="str">
        <f t="shared" si="151"/>
        <v>Mismatch</v>
      </c>
      <c r="AJ571" s="53" t="str">
        <f t="shared" si="152"/>
        <v>Mismatch</v>
      </c>
      <c r="AK571" s="33" t="str">
        <f>PROPER(TRIM(raw_orders!G571))</f>
        <v>West</v>
      </c>
      <c r="AL571" s="33" t="str">
        <f>PROPER(TRIM(raw_orders!M571))</f>
        <v>Standard Class</v>
      </c>
    </row>
    <row r="572" spans="1:38">
      <c r="A572" t="s">
        <v>2736</v>
      </c>
      <c r="B572" s="10">
        <v>45887</v>
      </c>
      <c r="C572" s="10">
        <v>45891</v>
      </c>
      <c r="D572" t="s">
        <v>2737</v>
      </c>
      <c r="E572" s="34" t="str">
        <f>PROPER(TRIM(raw_orders!E572))</f>
        <v>Arjun Bose</v>
      </c>
      <c r="F572" s="34" t="str">
        <f>PROPER(TRIM(raw_orders!F572))</f>
        <v>Consumer</v>
      </c>
      <c r="G572" s="34" t="str">
        <f>PROPER(TRIM(raw_orders!G572))</f>
        <v>East</v>
      </c>
      <c r="H572" s="34" t="str">
        <f>PROPER(TRIM(raw_orders!H572))</f>
        <v>Jharkhand</v>
      </c>
      <c r="I572" s="34" t="str">
        <f>PROPER(TRIM(raw_orders!I572))</f>
        <v>Ranchi</v>
      </c>
      <c r="J572" s="34" t="str">
        <f>PROPER(TRIM(raw_orders!J572))</f>
        <v>Furniture</v>
      </c>
      <c r="K572" s="34" t="str">
        <f>PROPER(TRIM(raw_orders!K572))</f>
        <v>Furnishings</v>
      </c>
      <c r="L572" t="s">
        <v>2738</v>
      </c>
      <c r="M572" s="9" t="str">
        <f>PROPER(TRIM(raw_orders!M572))</f>
        <v>Second Class</v>
      </c>
      <c r="N572" s="11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s="9" t="str">
        <f>PROPER(TRIM(raw_orders!T572))</f>
        <v>Failed</v>
      </c>
      <c r="U572" s="9" t="str">
        <f>PROPER(TRIM(raw_orders!U572))</f>
        <v>Returned</v>
      </c>
      <c r="V572" s="11">
        <f t="shared" si="138"/>
        <v>4</v>
      </c>
      <c r="W572" s="11">
        <f t="shared" si="141"/>
        <v>0.25</v>
      </c>
      <c r="X572" s="11">
        <f t="shared" si="142"/>
        <v>8879.49</v>
      </c>
      <c r="Y572" s="11">
        <f t="shared" si="143"/>
        <v>2534.92</v>
      </c>
      <c r="Z572" s="11">
        <f t="shared" si="144"/>
        <v>0.28548035979543873</v>
      </c>
      <c r="AA572" s="11" t="str">
        <f t="shared" si="145"/>
        <v>August</v>
      </c>
      <c r="AB572" s="11">
        <f t="shared" si="146"/>
        <v>2025</v>
      </c>
      <c r="AC572" s="11" t="str">
        <f t="shared" si="147"/>
        <v>Clean</v>
      </c>
      <c r="AD572" s="33" t="str">
        <f t="shared" si="139"/>
        <v>ORD-2025-105714588745891CUST-6585Arjun BoseConsumerEastJharkhandRanchiFurnitureFurnishingsMax Furnishings 647Second Class33946.440.258879.496344.572534.92FailedReturned4</v>
      </c>
      <c r="AE572" s="56" t="str">
        <f t="shared" si="140"/>
        <v>OK</v>
      </c>
      <c r="AF572" s="33" t="str">
        <f t="shared" si="148"/>
        <v/>
      </c>
      <c r="AG572" s="33" t="str">
        <f t="shared" si="149"/>
        <v/>
      </c>
      <c r="AH572" s="55" t="str">
        <f t="shared" si="150"/>
        <v/>
      </c>
      <c r="AI572" s="53" t="str">
        <f t="shared" si="151"/>
        <v>Match</v>
      </c>
      <c r="AJ572" s="53" t="str">
        <f t="shared" si="152"/>
        <v>Match</v>
      </c>
      <c r="AK572" s="33" t="str">
        <f>PROPER(TRIM(raw_orders!G572))</f>
        <v>East</v>
      </c>
      <c r="AL572" s="33" t="str">
        <f>PROPER(TRIM(raw_orders!M572))</f>
        <v>Second Class</v>
      </c>
    </row>
    <row r="573" spans="1:38" ht="27.6">
      <c r="A573" t="s">
        <v>2739</v>
      </c>
      <c r="B573" s="10">
        <v>45698</v>
      </c>
      <c r="C573" s="10">
        <v>45702</v>
      </c>
      <c r="D573" t="s">
        <v>2741</v>
      </c>
      <c r="E573" s="34" t="str">
        <f>PROPER(TRIM(raw_orders!E573))</f>
        <v>Priya Menon</v>
      </c>
      <c r="F573" s="34" t="str">
        <f>PROPER(TRIM(raw_orders!F573))</f>
        <v>Small Business</v>
      </c>
      <c r="G573" s="34" t="str">
        <f>PROPER(TRIM(raw_orders!G573))</f>
        <v>North</v>
      </c>
      <c r="H573" s="34" t="str">
        <f>PROPER(TRIM(raw_orders!H573))</f>
        <v>Uttar Pradesh</v>
      </c>
      <c r="I573" s="34" t="str">
        <f>PROPER(TRIM(raw_orders!I573))</f>
        <v>Noida</v>
      </c>
      <c r="J573" s="34" t="str">
        <f>PROPER(TRIM(raw_orders!J573))</f>
        <v>Technology</v>
      </c>
      <c r="K573" s="34" t="str">
        <f>PROPER(TRIM(raw_orders!K573))</f>
        <v>Phones</v>
      </c>
      <c r="L573" t="s">
        <v>2742</v>
      </c>
      <c r="M573" s="9" t="s">
        <v>4153</v>
      </c>
      <c r="N573" s="11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s="9" t="str">
        <f>PROPER(TRIM(raw_orders!T573))</f>
        <v>Failed</v>
      </c>
      <c r="U573" s="9" t="str">
        <f>PROPER(TRIM(raw_orders!U573))</f>
        <v>Returned</v>
      </c>
      <c r="V573" s="11">
        <f t="shared" si="138"/>
        <v>4</v>
      </c>
      <c r="W573" s="11">
        <f t="shared" si="141"/>
        <v>0</v>
      </c>
      <c r="X573" s="11">
        <f t="shared" si="142"/>
        <v>21381.45</v>
      </c>
      <c r="Y573" s="11">
        <f t="shared" si="143"/>
        <v>8141.2400000000016</v>
      </c>
      <c r="Z573" s="11">
        <f t="shared" si="144"/>
        <v>0.38076182859441249</v>
      </c>
      <c r="AA573" s="11" t="str">
        <f t="shared" si="145"/>
        <v>February</v>
      </c>
      <c r="AB573" s="11">
        <f t="shared" si="146"/>
        <v>2025</v>
      </c>
      <c r="AC573" s="11" t="str">
        <f t="shared" si="147"/>
        <v>Invalid</v>
      </c>
      <c r="AD573" s="33" t="str">
        <f t="shared" si="139"/>
        <v>ORD-2025-105724569845702CUST-3425Priya MenonSmall BusinessNorthUttar PradeshNoidaTechnologyPhonesPrime Phones 895Unknown54276.29021381.4513240.218141.24FailedReturned4</v>
      </c>
      <c r="AE573" s="56" t="str">
        <f t="shared" si="140"/>
        <v>Review Required</v>
      </c>
      <c r="AF573" s="33" t="str">
        <f t="shared" si="148"/>
        <v/>
      </c>
      <c r="AG573" s="33" t="str">
        <f t="shared" si="149"/>
        <v/>
      </c>
      <c r="AH573" s="55" t="str">
        <f t="shared" si="150"/>
        <v/>
      </c>
      <c r="AI573" s="53" t="str">
        <f t="shared" si="151"/>
        <v>Match</v>
      </c>
      <c r="AJ573" s="53" t="str">
        <f t="shared" si="152"/>
        <v>Match</v>
      </c>
      <c r="AK573" s="33" t="str">
        <f>PROPER(TRIM(raw_orders!G573))</f>
        <v>North</v>
      </c>
      <c r="AL573" s="33" t="str">
        <f>PROPER(TRIM(raw_orders!M573))</f>
        <v/>
      </c>
    </row>
    <row r="574" spans="1:38">
      <c r="A574" t="s">
        <v>2743</v>
      </c>
      <c r="B574" s="10">
        <v>45293</v>
      </c>
      <c r="C574" s="10">
        <v>45536</v>
      </c>
      <c r="D574" t="s">
        <v>2746</v>
      </c>
      <c r="E574" s="34" t="str">
        <f>PROPER(TRIM(raw_orders!E574))</f>
        <v>Diya Patel</v>
      </c>
      <c r="F574" s="34" t="str">
        <f>PROPER(TRIM(raw_orders!F574))</f>
        <v>Corporate</v>
      </c>
      <c r="G574" s="34" t="str">
        <f>PROPER(TRIM(raw_orders!G574))</f>
        <v>North</v>
      </c>
      <c r="H574" s="34" t="str">
        <f>PROPER(TRIM(raw_orders!H574))</f>
        <v>Delhi</v>
      </c>
      <c r="I574" s="34" t="str">
        <f>PROPER(TRIM(raw_orders!I574))</f>
        <v>New Delhi</v>
      </c>
      <c r="J574" s="34" t="str">
        <f>PROPER(TRIM(raw_orders!J574))</f>
        <v>Technology</v>
      </c>
      <c r="K574" s="34" t="str">
        <f>PROPER(TRIM(raw_orders!K574))</f>
        <v>Phones</v>
      </c>
      <c r="L574" t="s">
        <v>2747</v>
      </c>
      <c r="M574" s="9" t="str">
        <f>PROPER(TRIM(raw_orders!M574))</f>
        <v>Standard Class</v>
      </c>
      <c r="N574" s="11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s="9" t="str">
        <f>PROPER(TRIM(raw_orders!T574))</f>
        <v>Paid</v>
      </c>
      <c r="U574" s="9" t="str">
        <f>PROPER(TRIM(raw_orders!U574))</f>
        <v>Completed</v>
      </c>
      <c r="V574" s="11">
        <f t="shared" si="138"/>
        <v>243</v>
      </c>
      <c r="W574" s="11">
        <f t="shared" si="141"/>
        <v>0.2</v>
      </c>
      <c r="X574" s="11">
        <f t="shared" si="142"/>
        <v>1774.944</v>
      </c>
      <c r="Y574" s="11">
        <f t="shared" si="143"/>
        <v>767.54399999999998</v>
      </c>
      <c r="Z574" s="11">
        <f t="shared" si="144"/>
        <v>0.43243279787982042</v>
      </c>
      <c r="AA574" s="11" t="str">
        <f t="shared" si="145"/>
        <v>January</v>
      </c>
      <c r="AB574" s="11">
        <f t="shared" si="146"/>
        <v>2024</v>
      </c>
      <c r="AC574" s="11" t="str">
        <f t="shared" si="147"/>
        <v>Clean</v>
      </c>
      <c r="AD574" s="33" t="str">
        <f t="shared" si="139"/>
        <v>ORD-2024-105734529345536CUST-8633Diya PatelCorporateNorthDelhiNew DelhiTechnologyPhonesEco Phones 368Standard Class3739.560.21774.941007.4767.54PaidCompleted243</v>
      </c>
      <c r="AE574" s="56" t="str">
        <f t="shared" si="140"/>
        <v>OK</v>
      </c>
      <c r="AF574" s="33" t="str">
        <f t="shared" si="148"/>
        <v/>
      </c>
      <c r="AG574" s="33" t="str">
        <f t="shared" si="149"/>
        <v/>
      </c>
      <c r="AH574" s="55" t="str">
        <f t="shared" si="150"/>
        <v/>
      </c>
      <c r="AI574" s="53" t="str">
        <f t="shared" si="151"/>
        <v>Match</v>
      </c>
      <c r="AJ574" s="53" t="str">
        <f t="shared" si="152"/>
        <v>Match</v>
      </c>
      <c r="AK574" s="33" t="str">
        <f>PROPER(TRIM(raw_orders!G574))</f>
        <v>North</v>
      </c>
      <c r="AL574" s="33" t="str">
        <f>PROPER(TRIM(raw_orders!M574))</f>
        <v>Standard Class</v>
      </c>
    </row>
    <row r="575" spans="1:38">
      <c r="A575" t="s">
        <v>2748</v>
      </c>
      <c r="B575" s="10">
        <v>45922</v>
      </c>
      <c r="C575" s="10">
        <v>45926</v>
      </c>
      <c r="D575" t="s">
        <v>2751</v>
      </c>
      <c r="E575" s="34" t="str">
        <f>PROPER(TRIM(raw_orders!E575))</f>
        <v>Isha Nair</v>
      </c>
      <c r="F575" s="34" t="str">
        <f>PROPER(TRIM(raw_orders!F575))</f>
        <v>Consumer</v>
      </c>
      <c r="G575" s="34" t="str">
        <f>PROPER(TRIM(raw_orders!G575))</f>
        <v>South</v>
      </c>
      <c r="H575" s="34" t="str">
        <f>PROPER(TRIM(raw_orders!H575))</f>
        <v>Andhra Pradesh</v>
      </c>
      <c r="I575" s="34" t="str">
        <f>PROPER(TRIM(raw_orders!I575))</f>
        <v>Vijayawada</v>
      </c>
      <c r="J575" s="34" t="str">
        <f>PROPER(TRIM(raw_orders!J575))</f>
        <v>Technology</v>
      </c>
      <c r="K575" s="34" t="str">
        <f>PROPER(TRIM(raw_orders!K575))</f>
        <v>Phones</v>
      </c>
      <c r="L575" t="s">
        <v>2752</v>
      </c>
      <c r="M575" s="9" t="str">
        <f>PROPER(TRIM(raw_orders!M575))</f>
        <v>Standard Class</v>
      </c>
      <c r="N575" s="11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s="9" t="str">
        <f>PROPER(TRIM(raw_orders!T575))</f>
        <v>Paid</v>
      </c>
      <c r="U575" s="9" t="str">
        <f>PROPER(TRIM(raw_orders!U575))</f>
        <v>Completed</v>
      </c>
      <c r="V575" s="11">
        <f t="shared" si="138"/>
        <v>4</v>
      </c>
      <c r="W575" s="11">
        <f t="shared" si="141"/>
        <v>0</v>
      </c>
      <c r="X575" s="11">
        <f t="shared" si="142"/>
        <v>573.65</v>
      </c>
      <c r="Y575" s="11">
        <f t="shared" si="143"/>
        <v>250.97999999999996</v>
      </c>
      <c r="Z575" s="11">
        <f t="shared" si="144"/>
        <v>0.43751416368866031</v>
      </c>
      <c r="AA575" s="11" t="str">
        <f t="shared" si="145"/>
        <v>September</v>
      </c>
      <c r="AB575" s="11">
        <f t="shared" si="146"/>
        <v>2025</v>
      </c>
      <c r="AC575" s="11" t="str">
        <f t="shared" si="147"/>
        <v>Clean</v>
      </c>
      <c r="AD575" s="33" t="str">
        <f t="shared" si="139"/>
        <v>ORD-2025-105744592245926CUST-8243Isha NairConsumerSouthAndhra PradeshVijayawadaTechnologyPhonesPro Phones 644Standard Class1573.650573.65322.67250.98PaidCompleted4</v>
      </c>
      <c r="AE575" s="56" t="str">
        <f t="shared" si="140"/>
        <v>OK</v>
      </c>
      <c r="AF575" s="33" t="str">
        <f t="shared" si="148"/>
        <v/>
      </c>
      <c r="AG575" s="33" t="str">
        <f t="shared" si="149"/>
        <v/>
      </c>
      <c r="AH575" s="55" t="str">
        <f t="shared" si="150"/>
        <v/>
      </c>
      <c r="AI575" s="53" t="str">
        <f t="shared" si="151"/>
        <v>Match</v>
      </c>
      <c r="AJ575" s="53" t="str">
        <f t="shared" si="152"/>
        <v>Match</v>
      </c>
      <c r="AK575" s="33" t="str">
        <f>PROPER(TRIM(raw_orders!G575))</f>
        <v>South</v>
      </c>
      <c r="AL575" s="33" t="str">
        <f>PROPER(TRIM(raw_orders!M575))</f>
        <v>Standard Class</v>
      </c>
    </row>
    <row r="576" spans="1:38">
      <c r="A576" t="s">
        <v>2753</v>
      </c>
      <c r="B576" s="10">
        <v>45342</v>
      </c>
      <c r="C576" s="10">
        <v>45347</v>
      </c>
      <c r="D576" t="s">
        <v>1226</v>
      </c>
      <c r="E576" s="34" t="str">
        <f>PROPER(TRIM(raw_orders!E576))</f>
        <v>Diya Patel</v>
      </c>
      <c r="F576" s="34" t="str">
        <f>PROPER(TRIM(raw_orders!F576))</f>
        <v>Home Office</v>
      </c>
      <c r="G576" s="34" t="str">
        <f>PROPER(TRIM(raw_orders!G576))</f>
        <v>North</v>
      </c>
      <c r="H576" s="34" t="str">
        <f>PROPER(TRIM(raw_orders!H576))</f>
        <v>Punjab</v>
      </c>
      <c r="I576" s="34" t="str">
        <f>PROPER(TRIM(raw_orders!I576))</f>
        <v>Ludhiana</v>
      </c>
      <c r="J576" s="34" t="str">
        <f>PROPER(TRIM(raw_orders!J576))</f>
        <v>Technology</v>
      </c>
      <c r="K576" s="34" t="str">
        <f>PROPER(TRIM(raw_orders!K576))</f>
        <v>Machines</v>
      </c>
      <c r="L576" t="s">
        <v>2755</v>
      </c>
      <c r="M576" s="9" t="str">
        <f>PROPER(TRIM(raw_orders!M576))</f>
        <v>Standard Class</v>
      </c>
      <c r="N576" s="11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s="9" t="str">
        <f>PROPER(TRIM(raw_orders!T576))</f>
        <v>Paid</v>
      </c>
      <c r="U576" s="9" t="str">
        <f>PROPER(TRIM(raw_orders!U576))</f>
        <v>Completed</v>
      </c>
      <c r="V576" s="11">
        <f t="shared" si="138"/>
        <v>5</v>
      </c>
      <c r="W576" s="11">
        <f t="shared" si="141"/>
        <v>0</v>
      </c>
      <c r="X576" s="11">
        <f t="shared" si="142"/>
        <v>5423.2</v>
      </c>
      <c r="Y576" s="11">
        <f t="shared" si="143"/>
        <v>1350.7599999999998</v>
      </c>
      <c r="Z576" s="11">
        <f t="shared" si="144"/>
        <v>0.24907065938929043</v>
      </c>
      <c r="AA576" s="11" t="str">
        <f t="shared" si="145"/>
        <v>February</v>
      </c>
      <c r="AB576" s="11">
        <f t="shared" si="146"/>
        <v>2024</v>
      </c>
      <c r="AC576" s="11" t="str">
        <f t="shared" si="147"/>
        <v>Clean</v>
      </c>
      <c r="AD576" s="33" t="str">
        <f t="shared" si="139"/>
        <v>ORD-2024-105754534245347CUST-9139Diya PatelHome OfficeNorthPunjabLudhianaTechnologyMachinesSmart Machines 566Standard Class41355.805423.24072.441350.76PaidCompleted5</v>
      </c>
      <c r="AE576" s="56" t="str">
        <f t="shared" si="140"/>
        <v>OK</v>
      </c>
      <c r="AF576" s="33" t="str">
        <f t="shared" si="148"/>
        <v/>
      </c>
      <c r="AG576" s="33" t="str">
        <f t="shared" si="149"/>
        <v/>
      </c>
      <c r="AH576" s="55" t="str">
        <f t="shared" si="150"/>
        <v/>
      </c>
      <c r="AI576" s="53" t="str">
        <f t="shared" si="151"/>
        <v>Match</v>
      </c>
      <c r="AJ576" s="53" t="str">
        <f t="shared" si="152"/>
        <v>Match</v>
      </c>
      <c r="AK576" s="33" t="str">
        <f>PROPER(TRIM(raw_orders!G576))</f>
        <v>North</v>
      </c>
      <c r="AL576" s="33" t="str">
        <f>PROPER(TRIM(raw_orders!M576))</f>
        <v>Standard Class</v>
      </c>
    </row>
    <row r="577" spans="1:38">
      <c r="A577" t="s">
        <v>2756</v>
      </c>
      <c r="B577" s="10">
        <v>45727</v>
      </c>
      <c r="C577" s="10">
        <v>45730</v>
      </c>
      <c r="D577" t="s">
        <v>2759</v>
      </c>
      <c r="E577" s="34" t="str">
        <f>PROPER(TRIM(raw_orders!E577))</f>
        <v>Sneha Kapoor</v>
      </c>
      <c r="F577" s="34" t="str">
        <f>PROPER(TRIM(raw_orders!F577))</f>
        <v>Home Office</v>
      </c>
      <c r="G577" s="34" t="str">
        <f>PROPER(TRIM(raw_orders!G577))</f>
        <v>South</v>
      </c>
      <c r="H577" s="34" t="str">
        <f>PROPER(TRIM(raw_orders!H577))</f>
        <v>Kerala</v>
      </c>
      <c r="I577" s="34" t="str">
        <f>PROPER(TRIM(raw_orders!I577))</f>
        <v>Kochi</v>
      </c>
      <c r="J577" s="34" t="str">
        <f>PROPER(TRIM(raw_orders!J577))</f>
        <v>Furniture</v>
      </c>
      <c r="K577" s="34" t="str">
        <f>PROPER(TRIM(raw_orders!K577))</f>
        <v>Furnishings</v>
      </c>
      <c r="L577" t="s">
        <v>2760</v>
      </c>
      <c r="M577" s="9" t="str">
        <f>PROPER(TRIM(raw_orders!M577))</f>
        <v>Same Day</v>
      </c>
      <c r="N577" s="11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s="9" t="str">
        <f>PROPER(TRIM(raw_orders!T577))</f>
        <v>Failed</v>
      </c>
      <c r="U577" s="9" t="str">
        <f>PROPER(TRIM(raw_orders!U577))</f>
        <v>Returned</v>
      </c>
      <c r="V577" s="11">
        <f t="shared" si="138"/>
        <v>3</v>
      </c>
      <c r="W577" s="11">
        <f t="shared" si="141"/>
        <v>0.2</v>
      </c>
      <c r="X577" s="11">
        <f t="shared" si="142"/>
        <v>3983.424</v>
      </c>
      <c r="Y577" s="11">
        <f t="shared" si="143"/>
        <v>808.51400000000012</v>
      </c>
      <c r="Z577" s="11">
        <f t="shared" si="144"/>
        <v>0.2029696060474607</v>
      </c>
      <c r="AA577" s="11" t="str">
        <f t="shared" si="145"/>
        <v>March</v>
      </c>
      <c r="AB577" s="11">
        <f t="shared" si="146"/>
        <v>2025</v>
      </c>
      <c r="AC577" s="11" t="str">
        <f t="shared" si="147"/>
        <v>Clean</v>
      </c>
      <c r="AD577" s="33" t="str">
        <f t="shared" si="139"/>
        <v>ORD-2025-105764572745730CUST-5496Sneha KapoorHome OfficeSouthKeralaKochiFurnitureFurnishingsElite Furnishings 173Same Day41244.820.23983.423174.91808.51FailedReturned3</v>
      </c>
      <c r="AE577" s="56" t="str">
        <f t="shared" si="140"/>
        <v>OK</v>
      </c>
      <c r="AF577" s="33" t="str">
        <f t="shared" si="148"/>
        <v/>
      </c>
      <c r="AG577" s="33" t="str">
        <f t="shared" si="149"/>
        <v/>
      </c>
      <c r="AH577" s="55" t="str">
        <f t="shared" si="150"/>
        <v/>
      </c>
      <c r="AI577" s="53" t="str">
        <f t="shared" si="151"/>
        <v>Match</v>
      </c>
      <c r="AJ577" s="53" t="str">
        <f t="shared" si="152"/>
        <v>Match</v>
      </c>
      <c r="AK577" s="33" t="str">
        <f>PROPER(TRIM(raw_orders!G577))</f>
        <v>South</v>
      </c>
      <c r="AL577" s="33" t="str">
        <f>PROPER(TRIM(raw_orders!M577))</f>
        <v>Same Day</v>
      </c>
    </row>
    <row r="578" spans="1:38">
      <c r="A578" t="s">
        <v>2761</v>
      </c>
      <c r="B578" s="10">
        <v>45339</v>
      </c>
      <c r="C578" s="10">
        <v>45345</v>
      </c>
      <c r="D578" t="s">
        <v>2764</v>
      </c>
      <c r="E578" s="34" t="str">
        <f>PROPER(TRIM(raw_orders!E578))</f>
        <v>Rohan Mehta</v>
      </c>
      <c r="F578" s="34" t="str">
        <f>PROPER(TRIM(raw_orders!F578))</f>
        <v>Home Office</v>
      </c>
      <c r="G578" s="34" t="s">
        <v>4153</v>
      </c>
      <c r="H578" s="34" t="str">
        <f>PROPER(TRIM(raw_orders!H578))</f>
        <v>Bihar</v>
      </c>
      <c r="I578" s="34" t="str">
        <f>PROPER(TRIM(raw_orders!I578))</f>
        <v>Patna</v>
      </c>
      <c r="J578" s="34" t="str">
        <f>PROPER(TRIM(raw_orders!J578))</f>
        <v>Office Supplies</v>
      </c>
      <c r="K578" s="34" t="str">
        <f>PROPER(TRIM(raw_orders!K578))</f>
        <v>Binders</v>
      </c>
      <c r="L578" t="s">
        <v>2765</v>
      </c>
      <c r="M578" s="9" t="str">
        <f>PROPER(TRIM(raw_orders!M578))</f>
        <v>Standard Class</v>
      </c>
      <c r="N578" s="11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s="9" t="str">
        <f>PROPER(TRIM(raw_orders!T578))</f>
        <v>Refunded</v>
      </c>
      <c r="U578" s="9" t="str">
        <f>PROPER(TRIM(raw_orders!U578))</f>
        <v>Returned</v>
      </c>
      <c r="V578" s="11">
        <f t="shared" ref="V578:V641" si="154">C578-B578</f>
        <v>6</v>
      </c>
      <c r="W578" s="11">
        <f t="shared" si="141"/>
        <v>0</v>
      </c>
      <c r="X578" s="11">
        <f t="shared" si="142"/>
        <v>23530.14</v>
      </c>
      <c r="Y578" s="11">
        <f t="shared" si="143"/>
        <v>3992.3499999999985</v>
      </c>
      <c r="Z578" s="11">
        <f t="shared" si="144"/>
        <v>0.16966962372514566</v>
      </c>
      <c r="AA578" s="11" t="str">
        <f t="shared" si="145"/>
        <v>February</v>
      </c>
      <c r="AB578" s="11">
        <f t="shared" si="146"/>
        <v>2024</v>
      </c>
      <c r="AC578" s="11" t="str">
        <f t="shared" si="147"/>
        <v>Warning</v>
      </c>
      <c r="AD578" s="33" t="str">
        <f t="shared" ref="AD578:AD641" si="155">A578&amp;B578&amp;C578&amp;D578&amp;E578&amp;F578&amp;G578&amp;H578&amp;I578&amp;J578&amp;K578&amp;L578&amp;M578&amp;N578&amp;O578&amp;P578&amp;Q578&amp;R578&amp;S578&amp;T578&amp;U578&amp;V578</f>
        <v>ORD-2024-105774533945345CUST-2228Rohan MehtaHome OfficeUnknownBiharPatnaOffice SuppliesBindersSmart Binders 417Standard Class92614.46023530.1419537.793992.35RefundedReturned6</v>
      </c>
      <c r="AE578" s="56" t="str">
        <f t="shared" ref="AE578:AE641" si="156">IF(COUNTIF($A$2:$A$933,A578)=1,"OK",IF(COUNTIF($AD$2:$AD$933,AD578)&gt;1,"Exact Duplicate", "Review Required"))</f>
        <v>OK</v>
      </c>
      <c r="AF578" s="33" t="str">
        <f t="shared" si="148"/>
        <v/>
      </c>
      <c r="AG578" s="33" t="str">
        <f t="shared" si="149"/>
        <v/>
      </c>
      <c r="AH578" s="55" t="str">
        <f t="shared" si="150"/>
        <v/>
      </c>
      <c r="AI578" s="53" t="str">
        <f t="shared" si="151"/>
        <v>Match</v>
      </c>
      <c r="AJ578" s="53" t="str">
        <f t="shared" si="152"/>
        <v>Match</v>
      </c>
      <c r="AK578" s="33" t="str">
        <f>PROPER(TRIM(raw_orders!G578))</f>
        <v/>
      </c>
      <c r="AL578" s="33" t="str">
        <f>PROPER(TRIM(raw_orders!M578))</f>
        <v>Standard Class</v>
      </c>
    </row>
    <row r="579" spans="1:38">
      <c r="A579" t="s">
        <v>2766</v>
      </c>
      <c r="B579" s="10">
        <v>45897</v>
      </c>
      <c r="C579" s="10">
        <v>45903</v>
      </c>
      <c r="D579" t="s">
        <v>2768</v>
      </c>
      <c r="E579" s="34" t="str">
        <f>PROPER(TRIM(raw_orders!E579))</f>
        <v>Priya Menon</v>
      </c>
      <c r="F579" s="34" t="str">
        <f>PROPER(TRIM(raw_orders!F579))</f>
        <v>Corporate</v>
      </c>
      <c r="G579" s="34" t="str">
        <f>PROPER(TRIM(raw_orders!G579))</f>
        <v>West</v>
      </c>
      <c r="H579" s="34" t="str">
        <f>PROPER(TRIM(raw_orders!H579))</f>
        <v>Madhya Pradesh</v>
      </c>
      <c r="I579" s="34" t="str">
        <f>PROPER(TRIM(raw_orders!I579))</f>
        <v>Indore</v>
      </c>
      <c r="J579" s="34" t="str">
        <f>PROPER(TRIM(raw_orders!J579))</f>
        <v>Furniture</v>
      </c>
      <c r="K579" s="34" t="str">
        <f>PROPER(TRIM(raw_orders!K579))</f>
        <v>Furnishings</v>
      </c>
      <c r="L579" t="s">
        <v>2769</v>
      </c>
      <c r="M579" s="9" t="str">
        <f>PROPER(TRIM(raw_orders!M579))</f>
        <v>Standard Class</v>
      </c>
      <c r="N579" s="11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s="9" t="str">
        <f>PROPER(TRIM(raw_orders!T579))</f>
        <v>Paid</v>
      </c>
      <c r="U579" s="9" t="str">
        <f>PROPER(TRIM(raw_orders!U579))</f>
        <v>Completed</v>
      </c>
      <c r="V579" s="11">
        <f t="shared" si="154"/>
        <v>6</v>
      </c>
      <c r="W579" s="11">
        <f t="shared" ref="W579:W642" si="157">IF(AND(P579="",Q579&lt;&gt;"",N579&lt;&gt;"",S579&lt;&gt;""),0,IF(OR(P579&lt;0,P579&gt;1),P579,P579))</f>
        <v>0</v>
      </c>
      <c r="X579" s="11">
        <f t="shared" ref="X579:X642" si="158">N579*O579*(1-P579)</f>
        <v>1879.1499999999999</v>
      </c>
      <c r="Y579" s="11">
        <f t="shared" ref="Y579:Y642" si="159">X579-R579</f>
        <v>744.24999999999977</v>
      </c>
      <c r="Z579" s="11">
        <f t="shared" ref="Z579:Z642" si="160">Y579/X579</f>
        <v>0.39605672777585599</v>
      </c>
      <c r="AA579" s="11" t="str">
        <f t="shared" ref="AA579:AA642" si="161">TEXT(B579,"MMMM")</f>
        <v>August</v>
      </c>
      <c r="AB579" s="11">
        <f t="shared" ref="AB579:AB642" si="162">YEAR(B579)</f>
        <v>2025</v>
      </c>
      <c r="AC579" s="11" t="str">
        <f t="shared" ref="AC579:AC642" si="163">IF(OR(AF579 = "Invalid Discount",AG579="Invalid Discount",AH579="Invalid Shipping Record",AE579="Review Required"),"Invalid",IF(OR(G579="Unknown",M579="Unknown",ISBLANK(P579)),"Warning","Clean"))</f>
        <v>Clean</v>
      </c>
      <c r="AD579" s="33" t="str">
        <f t="shared" si="155"/>
        <v>ORD-2025-105784589745903CUST-4151Priya MenonCorporateWestMadhya PradeshIndoreFurnitureFurnishingsSmart Furnishings 714Standard Class7268.4501879.151134.9744.25PaidCompleted6</v>
      </c>
      <c r="AE579" s="56" t="str">
        <f t="shared" si="156"/>
        <v>OK</v>
      </c>
      <c r="AF579" s="33" t="str">
        <f t="shared" ref="AF579:AF642" si="164">IF(P579&lt;0,"Invalid Discount","")</f>
        <v/>
      </c>
      <c r="AG579" s="33" t="str">
        <f t="shared" ref="AG579:AG642" si="165">IF(P579&gt;1,"Invalid Discount","")</f>
        <v/>
      </c>
      <c r="AH579" s="55" t="str">
        <f t="shared" ref="AH579:AH642" si="166">IF(V579&lt;1,"Invalid Shipping Record","")</f>
        <v/>
      </c>
      <c r="AI579" s="53" t="str">
        <f t="shared" ref="AI579:AI642" si="167">IF(ROUND(Q579,2)=ROUND(X579,2),"Match","Mismatch")</f>
        <v>Match</v>
      </c>
      <c r="AJ579" s="53" t="str">
        <f t="shared" ref="AJ579:AJ642" si="168">IF(ROUND(S579,2)=ROUND(Y579,2),"Match","Mismatch")</f>
        <v>Match</v>
      </c>
      <c r="AK579" s="33" t="str">
        <f>PROPER(TRIM(raw_orders!G579))</f>
        <v>West</v>
      </c>
      <c r="AL579" s="33" t="str">
        <f>PROPER(TRIM(raw_orders!M579))</f>
        <v>Standard Class</v>
      </c>
    </row>
    <row r="580" spans="1:38">
      <c r="A580" t="s">
        <v>2770</v>
      </c>
      <c r="B580" s="10">
        <v>45343</v>
      </c>
      <c r="C580" s="10">
        <v>45345</v>
      </c>
      <c r="D580" t="s">
        <v>417</v>
      </c>
      <c r="E580" s="34" t="str">
        <f>PROPER(TRIM(raw_orders!E580))</f>
        <v>Neha Gupta</v>
      </c>
      <c r="F580" s="34" t="str">
        <f>PROPER(TRIM(raw_orders!F580))</f>
        <v>Small Business</v>
      </c>
      <c r="G580" s="34" t="str">
        <f>PROPER(TRIM(raw_orders!G580))</f>
        <v>West</v>
      </c>
      <c r="H580" s="34" t="str">
        <f>PROPER(TRIM(raw_orders!H580))</f>
        <v>Gujarat</v>
      </c>
      <c r="I580" s="34" t="str">
        <f>PROPER(TRIM(raw_orders!I580))</f>
        <v>Ahmedabad</v>
      </c>
      <c r="J580" s="34" t="str">
        <f>PROPER(TRIM(raw_orders!J580))</f>
        <v>Technology</v>
      </c>
      <c r="K580" s="34" t="str">
        <f>PROPER(TRIM(raw_orders!K580))</f>
        <v>Copiers</v>
      </c>
      <c r="L580" t="s">
        <v>2773</v>
      </c>
      <c r="M580" s="9" t="str">
        <f>PROPER(TRIM(raw_orders!M580))</f>
        <v>First Class</v>
      </c>
      <c r="N580" s="11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s="9" t="str">
        <f>PROPER(TRIM(raw_orders!T580))</f>
        <v>Paid</v>
      </c>
      <c r="U580" s="9" t="str">
        <f>PROPER(TRIM(raw_orders!U580))</f>
        <v>Completed</v>
      </c>
      <c r="V580" s="11">
        <f t="shared" si="154"/>
        <v>2</v>
      </c>
      <c r="W580" s="11">
        <f t="shared" si="157"/>
        <v>0.05</v>
      </c>
      <c r="X580" s="11">
        <f t="shared" si="158"/>
        <v>15011.805</v>
      </c>
      <c r="Y580" s="11">
        <f t="shared" si="159"/>
        <v>5351.4449999999997</v>
      </c>
      <c r="Z580" s="11">
        <f t="shared" si="160"/>
        <v>0.35648244831317749</v>
      </c>
      <c r="AA580" s="11" t="str">
        <f t="shared" si="161"/>
        <v>February</v>
      </c>
      <c r="AB580" s="11">
        <f t="shared" si="162"/>
        <v>2024</v>
      </c>
      <c r="AC580" s="11" t="str">
        <f t="shared" si="163"/>
        <v>Clean</v>
      </c>
      <c r="AD580" s="33" t="str">
        <f t="shared" si="155"/>
        <v>ORD-2024-105794534345345CUST-4900Neha GuptaSmall BusinessWestGujaratAhmedabadTechnologyCopiersElite Copiers 682First Class62633.650.0515011.819660.365351.45PaidCompleted2</v>
      </c>
      <c r="AE580" s="56" t="str">
        <f t="shared" si="156"/>
        <v>OK</v>
      </c>
      <c r="AF580" s="33" t="str">
        <f t="shared" si="164"/>
        <v/>
      </c>
      <c r="AG580" s="33" t="str">
        <f t="shared" si="165"/>
        <v/>
      </c>
      <c r="AH580" s="55" t="str">
        <f t="shared" si="166"/>
        <v/>
      </c>
      <c r="AI580" s="53" t="str">
        <f t="shared" si="167"/>
        <v>Match</v>
      </c>
      <c r="AJ580" s="53" t="str">
        <f t="shared" si="168"/>
        <v>Match</v>
      </c>
      <c r="AK580" s="33" t="str">
        <f>PROPER(TRIM(raw_orders!G580))</f>
        <v>West</v>
      </c>
      <c r="AL580" s="33" t="str">
        <f>PROPER(TRIM(raw_orders!M580))</f>
        <v>First Class</v>
      </c>
    </row>
    <row r="581" spans="1:38">
      <c r="A581" t="s">
        <v>2774</v>
      </c>
      <c r="B581" s="10">
        <v>45462</v>
      </c>
      <c r="C581" s="10">
        <v>45467</v>
      </c>
      <c r="D581" t="s">
        <v>2777</v>
      </c>
      <c r="E581" s="34" t="str">
        <f>PROPER(TRIM(raw_orders!E581))</f>
        <v>Aarav Sharma</v>
      </c>
      <c r="F581" s="34" t="str">
        <f>PROPER(TRIM(raw_orders!F581))</f>
        <v>Small Business</v>
      </c>
      <c r="G581" s="34" t="str">
        <f>PROPER(TRIM(raw_orders!G581))</f>
        <v>South</v>
      </c>
      <c r="H581" s="34" t="str">
        <f>PROPER(TRIM(raw_orders!H581))</f>
        <v>Tamil Nadu</v>
      </c>
      <c r="I581" s="34" t="str">
        <f>PROPER(TRIM(raw_orders!I581))</f>
        <v>Chennai</v>
      </c>
      <c r="J581" s="34" t="str">
        <f>PROPER(TRIM(raw_orders!J581))</f>
        <v>Office Supplies</v>
      </c>
      <c r="K581" s="34" t="str">
        <f>PROPER(TRIM(raw_orders!K581))</f>
        <v>Storage</v>
      </c>
      <c r="L581" t="s">
        <v>2778</v>
      </c>
      <c r="M581" s="9" t="str">
        <f>PROPER(TRIM(raw_orders!M581))</f>
        <v>Same Day</v>
      </c>
      <c r="N581" s="1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s="9" t="str">
        <f>PROPER(TRIM(raw_orders!T581))</f>
        <v>Paid</v>
      </c>
      <c r="U581" s="9" t="str">
        <f>PROPER(TRIM(raw_orders!U581))</f>
        <v>Completed</v>
      </c>
      <c r="V581" s="11">
        <f t="shared" si="154"/>
        <v>5</v>
      </c>
      <c r="W581" s="11">
        <f t="shared" si="157"/>
        <v>0</v>
      </c>
      <c r="X581" s="11">
        <f t="shared" si="158"/>
        <v>3202.41</v>
      </c>
      <c r="Y581" s="11">
        <f t="shared" si="159"/>
        <v>593.9699999999998</v>
      </c>
      <c r="Z581" s="11">
        <f t="shared" si="160"/>
        <v>0.18547593843386695</v>
      </c>
      <c r="AA581" s="11" t="str">
        <f t="shared" si="161"/>
        <v>June</v>
      </c>
      <c r="AB581" s="11">
        <f t="shared" si="162"/>
        <v>2024</v>
      </c>
      <c r="AC581" s="11" t="str">
        <f t="shared" si="163"/>
        <v>Clean</v>
      </c>
      <c r="AD581" s="33" t="str">
        <f t="shared" si="155"/>
        <v>ORD-2024-105804546245467CUST-9617Aarav SharmaSmall BusinessSouthTamil NaduChennaiOffice SuppliesStoragePro Storage 482Same Day13202.4103202.412608.44593.97PaidCompleted5</v>
      </c>
      <c r="AE581" s="56" t="str">
        <f t="shared" si="156"/>
        <v>OK</v>
      </c>
      <c r="AF581" s="33" t="str">
        <f t="shared" si="164"/>
        <v/>
      </c>
      <c r="AG581" s="33" t="str">
        <f t="shared" si="165"/>
        <v/>
      </c>
      <c r="AH581" s="55" t="str">
        <f t="shared" si="166"/>
        <v/>
      </c>
      <c r="AI581" s="53" t="str">
        <f t="shared" si="167"/>
        <v>Match</v>
      </c>
      <c r="AJ581" s="53" t="str">
        <f t="shared" si="168"/>
        <v>Match</v>
      </c>
      <c r="AK581" s="33" t="str">
        <f>PROPER(TRIM(raw_orders!G581))</f>
        <v>South</v>
      </c>
      <c r="AL581" s="33" t="str">
        <f>PROPER(TRIM(raw_orders!M581))</f>
        <v>Same Day</v>
      </c>
    </row>
    <row r="582" spans="1:38" ht="41.4">
      <c r="A582" t="s">
        <v>2779</v>
      </c>
      <c r="B582" s="10">
        <v>45811</v>
      </c>
      <c r="C582" s="10">
        <v>45729</v>
      </c>
      <c r="D582" t="s">
        <v>2781</v>
      </c>
      <c r="E582" s="34" t="str">
        <f>PROPER(TRIM(raw_orders!E582))</f>
        <v>Kabir Singh</v>
      </c>
      <c r="F582" s="34" t="str">
        <f>PROPER(TRIM(raw_orders!F582))</f>
        <v>Consumer</v>
      </c>
      <c r="G582" s="34" t="str">
        <f>PROPER(TRIM(raw_orders!G582))</f>
        <v>South</v>
      </c>
      <c r="H582" s="34" t="str">
        <f>PROPER(TRIM(raw_orders!H582))</f>
        <v>Kerala</v>
      </c>
      <c r="I582" s="34" t="str">
        <f>PROPER(TRIM(raw_orders!I582))</f>
        <v>Kochi</v>
      </c>
      <c r="J582" s="34" t="str">
        <f>PROPER(TRIM(raw_orders!J582))</f>
        <v>Furniture</v>
      </c>
      <c r="K582" s="34" t="str">
        <f>PROPER(TRIM(raw_orders!K582))</f>
        <v>Chairs</v>
      </c>
      <c r="L582" t="s">
        <v>2782</v>
      </c>
      <c r="M582" s="9" t="str">
        <f>PROPER(TRIM(raw_orders!M582))</f>
        <v>Standard Class</v>
      </c>
      <c r="N582" s="11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s="9" t="str">
        <f>PROPER(TRIM(raw_orders!T582))</f>
        <v>Failed</v>
      </c>
      <c r="U582" s="9" t="str">
        <f>PROPER(TRIM(raw_orders!U582))</f>
        <v>Returned</v>
      </c>
      <c r="V582" s="11">
        <f t="shared" si="154"/>
        <v>-82</v>
      </c>
      <c r="W582" s="11">
        <f t="shared" si="157"/>
        <v>0.15</v>
      </c>
      <c r="X582" s="11">
        <f t="shared" si="158"/>
        <v>417.48599999999999</v>
      </c>
      <c r="Y582" s="11">
        <f t="shared" si="159"/>
        <v>155.81599999999997</v>
      </c>
      <c r="Z582" s="11">
        <f t="shared" si="160"/>
        <v>0.37322449136018926</v>
      </c>
      <c r="AA582" s="11" t="str">
        <f t="shared" si="161"/>
        <v>June</v>
      </c>
      <c r="AB582" s="11">
        <f t="shared" si="162"/>
        <v>2025</v>
      </c>
      <c r="AC582" s="11" t="str">
        <f t="shared" si="163"/>
        <v>Invalid</v>
      </c>
      <c r="AD582" s="33" t="str">
        <f t="shared" si="155"/>
        <v>ORD-2025-105814581145729CUST-7958Kabir SinghConsumerSouthKeralaKochiFurnitureChairsPro Chairs 888Standard Class3163.720.15417.49261.67155.82FailedReturned-82</v>
      </c>
      <c r="AE582" s="56" t="str">
        <f t="shared" si="156"/>
        <v>OK</v>
      </c>
      <c r="AF582" s="33" t="str">
        <f t="shared" si="164"/>
        <v/>
      </c>
      <c r="AG582" s="33" t="str">
        <f t="shared" si="165"/>
        <v/>
      </c>
      <c r="AH582" s="55" t="str">
        <f>IF(V582&lt;0,"Invalid Shipping Record","")</f>
        <v>Invalid Shipping Record</v>
      </c>
      <c r="AI582" s="53" t="str">
        <f t="shared" si="167"/>
        <v>Match</v>
      </c>
      <c r="AJ582" s="53" t="str">
        <f t="shared" si="168"/>
        <v>Match</v>
      </c>
      <c r="AK582" s="33" t="str">
        <f>PROPER(TRIM(raw_orders!G582))</f>
        <v>South</v>
      </c>
      <c r="AL582" s="33" t="str">
        <f>PROPER(TRIM(raw_orders!M582))</f>
        <v>Standard Class</v>
      </c>
    </row>
    <row r="583" spans="1:38">
      <c r="A583" t="s">
        <v>2783</v>
      </c>
      <c r="B583" s="10">
        <v>45878</v>
      </c>
      <c r="C583" s="10">
        <v>45879</v>
      </c>
      <c r="D583" t="s">
        <v>2785</v>
      </c>
      <c r="E583" s="34" t="str">
        <f>PROPER(TRIM(raw_orders!E583))</f>
        <v>Neha Gupta</v>
      </c>
      <c r="F583" s="34" t="str">
        <f>PROPER(TRIM(raw_orders!F583))</f>
        <v>Consumer</v>
      </c>
      <c r="G583" s="34" t="str">
        <f>PROPER(TRIM(raw_orders!G583))</f>
        <v>North</v>
      </c>
      <c r="H583" s="34" t="str">
        <f>PROPER(TRIM(raw_orders!H583))</f>
        <v>Delhi</v>
      </c>
      <c r="I583" s="34" t="str">
        <f>PROPER(TRIM(raw_orders!I583))</f>
        <v>New Delhi</v>
      </c>
      <c r="J583" s="34" t="str">
        <f>PROPER(TRIM(raw_orders!J583))</f>
        <v>Office Supplies</v>
      </c>
      <c r="K583" s="34" t="str">
        <f>PROPER(TRIM(raw_orders!K583))</f>
        <v>Art</v>
      </c>
      <c r="L583" t="s">
        <v>2786</v>
      </c>
      <c r="M583" s="9" t="str">
        <f>PROPER(TRIM(raw_orders!M583))</f>
        <v>Second Class</v>
      </c>
      <c r="N583" s="11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s="9" t="str">
        <f>PROPER(TRIM(raw_orders!T583))</f>
        <v>Refunded</v>
      </c>
      <c r="U583" s="9" t="str">
        <f>PROPER(TRIM(raw_orders!U583))</f>
        <v>Returned</v>
      </c>
      <c r="V583" s="11">
        <f t="shared" si="154"/>
        <v>1</v>
      </c>
      <c r="W583" s="11">
        <f t="shared" si="157"/>
        <v>0</v>
      </c>
      <c r="X583" s="11">
        <f t="shared" si="158"/>
        <v>16323.8</v>
      </c>
      <c r="Y583" s="11">
        <f t="shared" si="159"/>
        <v>6358.0099999999984</v>
      </c>
      <c r="Z583" s="11">
        <f t="shared" si="160"/>
        <v>0.38949325524693995</v>
      </c>
      <c r="AA583" s="11" t="str">
        <f t="shared" si="161"/>
        <v>August</v>
      </c>
      <c r="AB583" s="11">
        <f t="shared" si="162"/>
        <v>2025</v>
      </c>
      <c r="AC583" s="11" t="str">
        <f t="shared" si="163"/>
        <v>Clean</v>
      </c>
      <c r="AD583" s="33" t="str">
        <f t="shared" si="155"/>
        <v>ORD-2025-105824587845879CUST-9931Neha GuptaConsumerNorthDelhiNew DelhiOffice SuppliesArtClassic Art 611Second Class44080.95016323.89965.796358.01RefundedReturned1</v>
      </c>
      <c r="AE583" s="56" t="str">
        <f t="shared" si="156"/>
        <v>OK</v>
      </c>
      <c r="AF583" s="33" t="str">
        <f t="shared" si="164"/>
        <v/>
      </c>
      <c r="AG583" s="33" t="str">
        <f t="shared" si="165"/>
        <v/>
      </c>
      <c r="AH583" s="55" t="str">
        <f t="shared" si="166"/>
        <v/>
      </c>
      <c r="AI583" s="53" t="str">
        <f t="shared" si="167"/>
        <v>Match</v>
      </c>
      <c r="AJ583" s="53" t="str">
        <f t="shared" si="168"/>
        <v>Match</v>
      </c>
      <c r="AK583" s="33" t="str">
        <f>PROPER(TRIM(raw_orders!G583))</f>
        <v>North</v>
      </c>
      <c r="AL583" s="33" t="str">
        <f>PROPER(TRIM(raw_orders!M583))</f>
        <v>Second Class</v>
      </c>
    </row>
    <row r="584" spans="1:38">
      <c r="A584" t="s">
        <v>2787</v>
      </c>
      <c r="B584" s="10">
        <v>45580</v>
      </c>
      <c r="C584" s="10">
        <v>45585</v>
      </c>
      <c r="D584" t="s">
        <v>2790</v>
      </c>
      <c r="E584" s="34" t="str">
        <f>PROPER(TRIM(raw_orders!E584))</f>
        <v>Ananya Rao</v>
      </c>
      <c r="F584" s="34" t="str">
        <f>PROPER(TRIM(raw_orders!F584))</f>
        <v>Consumer</v>
      </c>
      <c r="G584" s="34" t="str">
        <f>PROPER(TRIM(raw_orders!G584))</f>
        <v>East</v>
      </c>
      <c r="H584" s="34" t="str">
        <f>PROPER(TRIM(raw_orders!H584))</f>
        <v>Odisha</v>
      </c>
      <c r="I584" s="34" t="str">
        <f>PROPER(TRIM(raw_orders!I584))</f>
        <v>Bhubaneswar</v>
      </c>
      <c r="J584" s="34" t="str">
        <f>PROPER(TRIM(raw_orders!J584))</f>
        <v>Office Supplies</v>
      </c>
      <c r="K584" s="34" t="str">
        <f>PROPER(TRIM(raw_orders!K584))</f>
        <v>Art</v>
      </c>
      <c r="L584" t="s">
        <v>2791</v>
      </c>
      <c r="M584" s="9" t="str">
        <f>PROPER(TRIM(raw_orders!M584))</f>
        <v>First Class</v>
      </c>
      <c r="N584" s="11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s="9" t="str">
        <f>PROPER(TRIM(raw_orders!T584))</f>
        <v>Pending</v>
      </c>
      <c r="U584" s="9" t="str">
        <f>PROPER(TRIM(raw_orders!U584))</f>
        <v>Returned</v>
      </c>
      <c r="V584" s="11">
        <f t="shared" si="154"/>
        <v>5</v>
      </c>
      <c r="W584" s="11">
        <f t="shared" si="157"/>
        <v>0</v>
      </c>
      <c r="X584" s="11">
        <f t="shared" si="158"/>
        <v>3356.2</v>
      </c>
      <c r="Y584" s="11">
        <f t="shared" si="159"/>
        <v>1150.48</v>
      </c>
      <c r="Z584" s="11">
        <f t="shared" si="160"/>
        <v>0.34279244383528995</v>
      </c>
      <c r="AA584" s="11" t="str">
        <f t="shared" si="161"/>
        <v>October</v>
      </c>
      <c r="AB584" s="11">
        <f t="shared" si="162"/>
        <v>2024</v>
      </c>
      <c r="AC584" s="11" t="str">
        <f t="shared" si="163"/>
        <v>Clean</v>
      </c>
      <c r="AD584" s="33" t="str">
        <f t="shared" si="155"/>
        <v>ORD-2024-105834558045585CUST-2088Ananya RaoConsumerEastOdishaBhubaneswarOffice SuppliesArtBasic Art 174First Class5671.2403356.22205.721150.48PendingReturned5</v>
      </c>
      <c r="AE584" s="56" t="str">
        <f t="shared" si="156"/>
        <v>OK</v>
      </c>
      <c r="AF584" s="33" t="str">
        <f t="shared" si="164"/>
        <v/>
      </c>
      <c r="AG584" s="33" t="str">
        <f t="shared" si="165"/>
        <v/>
      </c>
      <c r="AH584" s="55" t="str">
        <f t="shared" si="166"/>
        <v/>
      </c>
      <c r="AI584" s="53" t="str">
        <f t="shared" si="167"/>
        <v>Match</v>
      </c>
      <c r="AJ584" s="53" t="str">
        <f t="shared" si="168"/>
        <v>Match</v>
      </c>
      <c r="AK584" s="33" t="str">
        <f>PROPER(TRIM(raw_orders!G584))</f>
        <v>East</v>
      </c>
      <c r="AL584" s="33" t="str">
        <f>PROPER(TRIM(raw_orders!M584))</f>
        <v>First Class</v>
      </c>
    </row>
    <row r="585" spans="1:38">
      <c r="A585" t="s">
        <v>2792</v>
      </c>
      <c r="B585" s="10">
        <v>45350</v>
      </c>
      <c r="C585" s="10">
        <v>45350</v>
      </c>
      <c r="D585" t="s">
        <v>2794</v>
      </c>
      <c r="E585" s="34" t="str">
        <f>PROPER(TRIM(raw_orders!E585))</f>
        <v>Rohan Mehta</v>
      </c>
      <c r="F585" s="34" t="str">
        <f>PROPER(TRIM(raw_orders!F585))</f>
        <v>Small Business</v>
      </c>
      <c r="G585" s="34" t="str">
        <f>PROPER(TRIM(raw_orders!G585))</f>
        <v>East</v>
      </c>
      <c r="H585" s="34" t="str">
        <f>PROPER(TRIM(raw_orders!H585))</f>
        <v>West Bengal</v>
      </c>
      <c r="I585" s="34" t="str">
        <f>PROPER(TRIM(raw_orders!I585))</f>
        <v>Kolkata</v>
      </c>
      <c r="J585" s="34" t="str">
        <f>PROPER(TRIM(raw_orders!J585))</f>
        <v>Office Supplies</v>
      </c>
      <c r="K585" s="34" t="str">
        <f>PROPER(TRIM(raw_orders!K585))</f>
        <v>Storage</v>
      </c>
      <c r="L585" t="s">
        <v>2795</v>
      </c>
      <c r="M585" s="9" t="str">
        <f>PROPER(TRIM(raw_orders!M585))</f>
        <v>First Class</v>
      </c>
      <c r="N585" s="11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s="9" t="str">
        <f>PROPER(TRIM(raw_orders!T585))</f>
        <v>Failed</v>
      </c>
      <c r="U585" s="9" t="str">
        <f>PROPER(TRIM(raw_orders!U585))</f>
        <v>Returned</v>
      </c>
      <c r="V585" s="11">
        <f t="shared" si="154"/>
        <v>0</v>
      </c>
      <c r="W585" s="11">
        <f t="shared" si="157"/>
        <v>0.2</v>
      </c>
      <c r="X585" s="11">
        <f t="shared" si="158"/>
        <v>2101.4720000000002</v>
      </c>
      <c r="Y585" s="11">
        <f t="shared" si="159"/>
        <v>883.64200000000028</v>
      </c>
      <c r="Z585" s="11">
        <f t="shared" si="160"/>
        <v>0.42048716328364127</v>
      </c>
      <c r="AA585" s="11" t="str">
        <f t="shared" si="161"/>
        <v>February</v>
      </c>
      <c r="AB585" s="11">
        <f t="shared" si="162"/>
        <v>2024</v>
      </c>
      <c r="AC585" s="11" t="str">
        <f t="shared" si="163"/>
        <v>Clean</v>
      </c>
      <c r="AD585" s="33" t="str">
        <f t="shared" si="155"/>
        <v>ORD-2024-105844535045350CUST-1686Rohan MehtaSmall BusinessEastWest BengalKolkataOffice SuppliesStorageClassic Storage 451First Class12626.840.22101.471217.83883.64FailedReturned0</v>
      </c>
      <c r="AE585" s="56" t="str">
        <f t="shared" si="156"/>
        <v>OK</v>
      </c>
      <c r="AF585" s="33" t="str">
        <f t="shared" si="164"/>
        <v/>
      </c>
      <c r="AG585" s="33" t="str">
        <f t="shared" si="165"/>
        <v/>
      </c>
      <c r="AH585" s="55" t="str">
        <f>IF(V585&lt;0,"Invalid Shipping Record","")</f>
        <v/>
      </c>
      <c r="AI585" s="53" t="str">
        <f t="shared" si="167"/>
        <v>Match</v>
      </c>
      <c r="AJ585" s="53" t="str">
        <f t="shared" si="168"/>
        <v>Match</v>
      </c>
      <c r="AK585" s="33" t="str">
        <f>PROPER(TRIM(raw_orders!G585))</f>
        <v>East</v>
      </c>
      <c r="AL585" s="33" t="str">
        <f>PROPER(TRIM(raw_orders!M585))</f>
        <v>First Class</v>
      </c>
    </row>
    <row r="586" spans="1:38">
      <c r="A586" t="s">
        <v>2796</v>
      </c>
      <c r="B586" s="10">
        <v>45508</v>
      </c>
      <c r="C586" s="10">
        <v>45573</v>
      </c>
      <c r="D586" t="s">
        <v>2799</v>
      </c>
      <c r="E586" s="34" t="str">
        <f>PROPER(TRIM(raw_orders!E586))</f>
        <v>Vikram Iyer</v>
      </c>
      <c r="F586" s="34" t="str">
        <f>PROPER(TRIM(raw_orders!F586))</f>
        <v>Consumer</v>
      </c>
      <c r="G586" s="34" t="str">
        <f>PROPER(TRIM(raw_orders!G586))</f>
        <v>East</v>
      </c>
      <c r="H586" s="34" t="str">
        <f>PROPER(TRIM(raw_orders!H586))</f>
        <v>Bihar</v>
      </c>
      <c r="I586" s="34" t="str">
        <f>PROPER(TRIM(raw_orders!I586))</f>
        <v>Patna</v>
      </c>
      <c r="J586" s="34" t="str">
        <f>PROPER(TRIM(raw_orders!J586))</f>
        <v>Office Supplies</v>
      </c>
      <c r="K586" s="34" t="str">
        <f>PROPER(TRIM(raw_orders!K586))</f>
        <v>Art</v>
      </c>
      <c r="L586" t="s">
        <v>2800</v>
      </c>
      <c r="M586" s="9" t="str">
        <f>PROPER(TRIM(raw_orders!M586))</f>
        <v>Same Day</v>
      </c>
      <c r="N586" s="11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s="9" t="str">
        <f>PROPER(TRIM(raw_orders!T586))</f>
        <v>Pending</v>
      </c>
      <c r="U586" s="9" t="str">
        <f>PROPER(TRIM(raw_orders!U586))</f>
        <v>Returned</v>
      </c>
      <c r="V586" s="11">
        <f t="shared" si="154"/>
        <v>65</v>
      </c>
      <c r="W586" s="11">
        <f t="shared" si="157"/>
        <v>0.15</v>
      </c>
      <c r="X586" s="11">
        <f t="shared" si="158"/>
        <v>837.19049999999993</v>
      </c>
      <c r="Y586" s="11">
        <f t="shared" si="159"/>
        <v>253.40049999999997</v>
      </c>
      <c r="Z586" s="11">
        <f t="shared" si="160"/>
        <v>0.30267961712417901</v>
      </c>
      <c r="AA586" s="11" t="str">
        <f t="shared" si="161"/>
        <v>August</v>
      </c>
      <c r="AB586" s="11">
        <f t="shared" si="162"/>
        <v>2024</v>
      </c>
      <c r="AC586" s="11" t="str">
        <f t="shared" si="163"/>
        <v>Clean</v>
      </c>
      <c r="AD586" s="33" t="str">
        <f t="shared" si="155"/>
        <v>ORD-2024-105854550845573CUST-4894Vikram IyerConsumerEastBiharPatnaOffice SuppliesArtPro Art 172Same Day1984.930.15837.19583.79253.4PendingReturned65</v>
      </c>
      <c r="AE586" s="56" t="str">
        <f t="shared" si="156"/>
        <v>OK</v>
      </c>
      <c r="AF586" s="33" t="str">
        <f t="shared" si="164"/>
        <v/>
      </c>
      <c r="AG586" s="33" t="str">
        <f t="shared" si="165"/>
        <v/>
      </c>
      <c r="AH586" s="55" t="str">
        <f t="shared" si="166"/>
        <v/>
      </c>
      <c r="AI586" s="53" t="str">
        <f t="shared" si="167"/>
        <v>Match</v>
      </c>
      <c r="AJ586" s="53" t="str">
        <f t="shared" si="168"/>
        <v>Match</v>
      </c>
      <c r="AK586" s="33" t="str">
        <f>PROPER(TRIM(raw_orders!G586))</f>
        <v>East</v>
      </c>
      <c r="AL586" s="33" t="str">
        <f>PROPER(TRIM(raw_orders!M586))</f>
        <v>Same Day</v>
      </c>
    </row>
    <row r="587" spans="1:38">
      <c r="A587" t="s">
        <v>2801</v>
      </c>
      <c r="B587" s="10">
        <v>45830</v>
      </c>
      <c r="C587" s="10">
        <v>45833</v>
      </c>
      <c r="D587" t="s">
        <v>2803</v>
      </c>
      <c r="E587" s="34" t="str">
        <f>PROPER(TRIM(raw_orders!E587))</f>
        <v>Diya Patel</v>
      </c>
      <c r="F587" s="34" t="str">
        <f>PROPER(TRIM(raw_orders!F587))</f>
        <v>Small Business</v>
      </c>
      <c r="G587" s="34" t="str">
        <f>PROPER(TRIM(raw_orders!G587))</f>
        <v>West</v>
      </c>
      <c r="H587" s="34" t="str">
        <f>PROPER(TRIM(raw_orders!H587))</f>
        <v>Maharashtra</v>
      </c>
      <c r="I587" s="34" t="str">
        <f>PROPER(TRIM(raw_orders!I587))</f>
        <v>Mumbai</v>
      </c>
      <c r="J587" s="34" t="str">
        <f>PROPER(TRIM(raw_orders!J587))</f>
        <v>Technology</v>
      </c>
      <c r="K587" s="34" t="str">
        <f>PROPER(TRIM(raw_orders!K587))</f>
        <v>Phones</v>
      </c>
      <c r="L587" t="s">
        <v>2804</v>
      </c>
      <c r="M587" s="9" t="str">
        <f>PROPER(TRIM(raw_orders!M587))</f>
        <v>First Class</v>
      </c>
      <c r="N587" s="11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s="9" t="str">
        <f>PROPER(TRIM(raw_orders!T587))</f>
        <v>Paid</v>
      </c>
      <c r="U587" s="9" t="str">
        <f>PROPER(TRIM(raw_orders!U587))</f>
        <v>Completed</v>
      </c>
      <c r="V587" s="11">
        <f t="shared" si="154"/>
        <v>3</v>
      </c>
      <c r="W587" s="11">
        <f t="shared" si="157"/>
        <v>0</v>
      </c>
      <c r="X587" s="11">
        <f t="shared" si="158"/>
        <v>27629.279999999999</v>
      </c>
      <c r="Y587" s="11">
        <f t="shared" si="159"/>
        <v>5602.7999999999993</v>
      </c>
      <c r="Z587" s="11">
        <f t="shared" si="160"/>
        <v>0.20278487170132553</v>
      </c>
      <c r="AA587" s="11" t="str">
        <f t="shared" si="161"/>
        <v>June</v>
      </c>
      <c r="AB587" s="11">
        <f t="shared" si="162"/>
        <v>2025</v>
      </c>
      <c r="AC587" s="11" t="str">
        <f t="shared" si="163"/>
        <v>Clean</v>
      </c>
      <c r="AD587" s="33" t="str">
        <f t="shared" si="155"/>
        <v>ORD-2025-105864583045833CUST-5201Diya PatelSmall BusinessWestMaharashtraMumbaiTechnologyPhonesPrime Phones 744First Class83453.66027629.2822026.485602.8PaidCompleted3</v>
      </c>
      <c r="AE587" s="56" t="str">
        <f t="shared" si="156"/>
        <v>OK</v>
      </c>
      <c r="AF587" s="33" t="str">
        <f t="shared" si="164"/>
        <v/>
      </c>
      <c r="AG587" s="33" t="str">
        <f t="shared" si="165"/>
        <v/>
      </c>
      <c r="AH587" s="55" t="str">
        <f t="shared" si="166"/>
        <v/>
      </c>
      <c r="AI587" s="53" t="str">
        <f t="shared" si="167"/>
        <v>Match</v>
      </c>
      <c r="AJ587" s="53" t="str">
        <f t="shared" si="168"/>
        <v>Match</v>
      </c>
      <c r="AK587" s="33" t="str">
        <f>PROPER(TRIM(raw_orders!G587))</f>
        <v>West</v>
      </c>
      <c r="AL587" s="33" t="str">
        <f>PROPER(TRIM(raw_orders!M587))</f>
        <v>First Class</v>
      </c>
    </row>
    <row r="588" spans="1:38" ht="41.4">
      <c r="A588" t="s">
        <v>2805</v>
      </c>
      <c r="B588" s="10">
        <v>45995</v>
      </c>
      <c r="C588" s="10">
        <v>45759</v>
      </c>
      <c r="D588" t="s">
        <v>2808</v>
      </c>
      <c r="E588" s="34" t="str">
        <f>PROPER(TRIM(raw_orders!E588))</f>
        <v>Mira Das</v>
      </c>
      <c r="F588" s="34" t="str">
        <f>PROPER(TRIM(raw_orders!F588))</f>
        <v>Home Office</v>
      </c>
      <c r="G588" s="34" t="str">
        <f>PROPER(TRIM(raw_orders!G588))</f>
        <v>North</v>
      </c>
      <c r="H588" s="34" t="str">
        <f>PROPER(TRIM(raw_orders!H588))</f>
        <v>Punjab</v>
      </c>
      <c r="I588" s="34" t="str">
        <f>PROPER(TRIM(raw_orders!I588))</f>
        <v>Ludhiana</v>
      </c>
      <c r="J588" s="34" t="str">
        <f>PROPER(TRIM(raw_orders!J588))</f>
        <v>Office Supplies</v>
      </c>
      <c r="K588" s="34" t="str">
        <f>PROPER(TRIM(raw_orders!K588))</f>
        <v>Binders</v>
      </c>
      <c r="L588" t="s">
        <v>2809</v>
      </c>
      <c r="M588" s="9" t="str">
        <f>PROPER(TRIM(raw_orders!M588))</f>
        <v>Second Class</v>
      </c>
      <c r="N588" s="11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s="9" t="str">
        <f>PROPER(TRIM(raw_orders!T588))</f>
        <v>Paid</v>
      </c>
      <c r="U588" s="9" t="str">
        <f>PROPER(TRIM(raw_orders!U588))</f>
        <v>Completed</v>
      </c>
      <c r="V588" s="11">
        <f t="shared" si="154"/>
        <v>-236</v>
      </c>
      <c r="W588" s="11">
        <f t="shared" si="157"/>
        <v>0.2</v>
      </c>
      <c r="X588" s="11">
        <f t="shared" si="158"/>
        <v>7471.52</v>
      </c>
      <c r="Y588" s="11">
        <f t="shared" si="159"/>
        <v>1287.2000000000007</v>
      </c>
      <c r="Z588" s="11">
        <f t="shared" si="160"/>
        <v>0.17228087457438387</v>
      </c>
      <c r="AA588" s="11" t="str">
        <f t="shared" si="161"/>
        <v>December</v>
      </c>
      <c r="AB588" s="11">
        <f t="shared" si="162"/>
        <v>2025</v>
      </c>
      <c r="AC588" s="11" t="str">
        <f t="shared" si="163"/>
        <v>Invalid</v>
      </c>
      <c r="AD588" s="33" t="str">
        <f t="shared" si="155"/>
        <v>ORD-2025-105874599545759CUST-8626Mira DasHome OfficeNorthPunjabLudhianaOffice SuppliesBindersPrime Binders 249Second Class71334.20.27471.526184.321287.2PaidCompleted-236</v>
      </c>
      <c r="AE588" s="56" t="str">
        <f t="shared" si="156"/>
        <v>OK</v>
      </c>
      <c r="AF588" s="33" t="str">
        <f t="shared" si="164"/>
        <v/>
      </c>
      <c r="AG588" s="33" t="str">
        <f t="shared" si="165"/>
        <v/>
      </c>
      <c r="AH588" s="55" t="str">
        <f>IF(V588&lt;0,"Invalid Shipping Record","")</f>
        <v>Invalid Shipping Record</v>
      </c>
      <c r="AI588" s="53" t="str">
        <f t="shared" si="167"/>
        <v>Match</v>
      </c>
      <c r="AJ588" s="53" t="str">
        <f t="shared" si="168"/>
        <v>Match</v>
      </c>
      <c r="AK588" s="33" t="str">
        <f>PROPER(TRIM(raw_orders!G588))</f>
        <v>North</v>
      </c>
      <c r="AL588" s="33" t="str">
        <f>PROPER(TRIM(raw_orders!M588))</f>
        <v>Second Class</v>
      </c>
    </row>
    <row r="589" spans="1:38">
      <c r="A589" t="s">
        <v>2810</v>
      </c>
      <c r="B589" s="10">
        <v>45861</v>
      </c>
      <c r="C589" s="10">
        <v>45869</v>
      </c>
      <c r="D589" t="s">
        <v>2813</v>
      </c>
      <c r="E589" s="34" t="str">
        <f>PROPER(TRIM(raw_orders!E589))</f>
        <v>Kabir Singh</v>
      </c>
      <c r="F589" s="34" t="str">
        <f>PROPER(TRIM(raw_orders!F589))</f>
        <v>Home Office</v>
      </c>
      <c r="G589" s="34" t="str">
        <f>PROPER(TRIM(raw_orders!G589))</f>
        <v>West</v>
      </c>
      <c r="H589" s="34" t="str">
        <f>PROPER(TRIM(raw_orders!H589))</f>
        <v>Madhya Pradesh</v>
      </c>
      <c r="I589" s="34" t="str">
        <f>PROPER(TRIM(raw_orders!I589))</f>
        <v>Indore</v>
      </c>
      <c r="J589" s="34" t="str">
        <f>PROPER(TRIM(raw_orders!J589))</f>
        <v>Technology</v>
      </c>
      <c r="K589" s="34" t="str">
        <f>PROPER(TRIM(raw_orders!K589))</f>
        <v>Accessories</v>
      </c>
      <c r="L589" t="s">
        <v>2814</v>
      </c>
      <c r="M589" s="9" t="str">
        <f>PROPER(TRIM(raw_orders!M589))</f>
        <v>First Class</v>
      </c>
      <c r="N589" s="11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s="9" t="str">
        <f>PROPER(TRIM(raw_orders!T589))</f>
        <v>Refunded</v>
      </c>
      <c r="U589" s="9" t="str">
        <f>PROPER(TRIM(raw_orders!U589))</f>
        <v>Cancelled</v>
      </c>
      <c r="V589" s="11">
        <f t="shared" si="154"/>
        <v>8</v>
      </c>
      <c r="W589" s="11">
        <f t="shared" si="157"/>
        <v>0.15</v>
      </c>
      <c r="X589" s="11">
        <f t="shared" si="158"/>
        <v>3615.7640000000001</v>
      </c>
      <c r="Y589" s="11">
        <f t="shared" si="159"/>
        <v>664.24400000000014</v>
      </c>
      <c r="Z589" s="11">
        <f t="shared" si="160"/>
        <v>0.18370778623826114</v>
      </c>
      <c r="AA589" s="11" t="str">
        <f t="shared" si="161"/>
        <v>July</v>
      </c>
      <c r="AB589" s="11">
        <f t="shared" si="162"/>
        <v>2025</v>
      </c>
      <c r="AC589" s="11" t="str">
        <f t="shared" si="163"/>
        <v>Clean</v>
      </c>
      <c r="AD589" s="33" t="str">
        <f t="shared" si="155"/>
        <v>ORD-2025-105884586145869CUST-1013Kabir SinghHome OfficeWestMadhya PradeshIndoreTechnologyAccessoriesEco Accessories 948First Class14253.840.153615.762951.52664.24RefundedCancelled8</v>
      </c>
      <c r="AE589" s="56" t="str">
        <f t="shared" si="156"/>
        <v>OK</v>
      </c>
      <c r="AF589" s="33" t="str">
        <f t="shared" si="164"/>
        <v/>
      </c>
      <c r="AG589" s="33" t="str">
        <f t="shared" si="165"/>
        <v/>
      </c>
      <c r="AH589" s="55" t="str">
        <f t="shared" si="166"/>
        <v/>
      </c>
      <c r="AI589" s="53" t="str">
        <f t="shared" si="167"/>
        <v>Match</v>
      </c>
      <c r="AJ589" s="53" t="str">
        <f t="shared" si="168"/>
        <v>Match</v>
      </c>
      <c r="AK589" s="33" t="str">
        <f>PROPER(TRIM(raw_orders!G589))</f>
        <v>West</v>
      </c>
      <c r="AL589" s="33" t="str">
        <f>PROPER(TRIM(raw_orders!M589))</f>
        <v>First Class</v>
      </c>
    </row>
    <row r="590" spans="1:38">
      <c r="A590" t="s">
        <v>2815</v>
      </c>
      <c r="B590" s="10">
        <v>45727</v>
      </c>
      <c r="C590" s="10">
        <v>45731</v>
      </c>
      <c r="D590" t="s">
        <v>2818</v>
      </c>
      <c r="E590" s="34" t="str">
        <f>PROPER(TRIM(raw_orders!E590))</f>
        <v>Aarav Sharma</v>
      </c>
      <c r="F590" s="34" t="str">
        <f>PROPER(TRIM(raw_orders!F590))</f>
        <v>Home Office</v>
      </c>
      <c r="G590" s="34" t="str">
        <f>PROPER(TRIM(raw_orders!G590))</f>
        <v>South</v>
      </c>
      <c r="H590" s="34" t="str">
        <f>PROPER(TRIM(raw_orders!H590))</f>
        <v>Karnataka</v>
      </c>
      <c r="I590" s="34" t="str">
        <f>PROPER(TRIM(raw_orders!I590))</f>
        <v>Bengaluru</v>
      </c>
      <c r="J590" s="34" t="str">
        <f>PROPER(TRIM(raw_orders!J590))</f>
        <v>Technology</v>
      </c>
      <c r="K590" s="34" t="str">
        <f>PROPER(TRIM(raw_orders!K590))</f>
        <v>Accessories</v>
      </c>
      <c r="L590" t="s">
        <v>2819</v>
      </c>
      <c r="M590" s="9" t="str">
        <f>PROPER(TRIM(raw_orders!M590))</f>
        <v>Second Class</v>
      </c>
      <c r="N590" s="11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s="9" t="str">
        <f>PROPER(TRIM(raw_orders!T590))</f>
        <v>Refunded</v>
      </c>
      <c r="U590" s="9" t="str">
        <f>PROPER(TRIM(raw_orders!U590))</f>
        <v>Cancelled</v>
      </c>
      <c r="V590" s="11">
        <f t="shared" si="154"/>
        <v>4</v>
      </c>
      <c r="W590" s="11">
        <f t="shared" si="157"/>
        <v>0.1</v>
      </c>
      <c r="X590" s="11">
        <f t="shared" si="158"/>
        <v>32013.791999999998</v>
      </c>
      <c r="Y590" s="11">
        <f t="shared" si="159"/>
        <v>11116.911999999997</v>
      </c>
      <c r="Z590" s="11">
        <f t="shared" si="160"/>
        <v>0.34725383359771933</v>
      </c>
      <c r="AA590" s="11" t="str">
        <f t="shared" si="161"/>
        <v>March</v>
      </c>
      <c r="AB590" s="11">
        <f t="shared" si="162"/>
        <v>2025</v>
      </c>
      <c r="AC590" s="11" t="str">
        <f t="shared" si="163"/>
        <v>Clean</v>
      </c>
      <c r="AD590" s="33" t="str">
        <f t="shared" si="155"/>
        <v>ORD-2025-105894572745731CUST-3601Aarav SharmaHome OfficeSouthKarnatakaBengaluruTechnologyAccessoriesClassic Accessories 458Second Class84446.360.132013.7920896.8811116.91RefundedCancelled4</v>
      </c>
      <c r="AE590" s="56" t="str">
        <f t="shared" si="156"/>
        <v>OK</v>
      </c>
      <c r="AF590" s="33" t="str">
        <f t="shared" si="164"/>
        <v/>
      </c>
      <c r="AG590" s="33" t="str">
        <f t="shared" si="165"/>
        <v/>
      </c>
      <c r="AH590" s="55" t="str">
        <f t="shared" si="166"/>
        <v/>
      </c>
      <c r="AI590" s="53" t="str">
        <f t="shared" si="167"/>
        <v>Match</v>
      </c>
      <c r="AJ590" s="53" t="str">
        <f t="shared" si="168"/>
        <v>Match</v>
      </c>
      <c r="AK590" s="33" t="str">
        <f>PROPER(TRIM(raw_orders!G590))</f>
        <v>South</v>
      </c>
      <c r="AL590" s="33" t="str">
        <f>PROPER(TRIM(raw_orders!M590))</f>
        <v>Second Class</v>
      </c>
    </row>
    <row r="591" spans="1:38">
      <c r="A591" t="s">
        <v>2820</v>
      </c>
      <c r="B591" s="10">
        <v>45632</v>
      </c>
      <c r="C591" s="10">
        <v>45638</v>
      </c>
      <c r="D591" t="s">
        <v>2823</v>
      </c>
      <c r="E591" s="34" t="str">
        <f>PROPER(TRIM(raw_orders!E591))</f>
        <v>Rohan Mehta</v>
      </c>
      <c r="F591" s="34" t="str">
        <f>PROPER(TRIM(raw_orders!F591))</f>
        <v>Corporate</v>
      </c>
      <c r="G591" s="34" t="str">
        <f>PROPER(TRIM(raw_orders!G591))</f>
        <v>North</v>
      </c>
      <c r="H591" s="34" t="str">
        <f>PROPER(TRIM(raw_orders!H591))</f>
        <v>Uttar Pradesh</v>
      </c>
      <c r="I591" s="34" t="str">
        <f>PROPER(TRIM(raw_orders!I591))</f>
        <v>Noida</v>
      </c>
      <c r="J591" s="34" t="str">
        <f>PROPER(TRIM(raw_orders!J591))</f>
        <v>Technology</v>
      </c>
      <c r="K591" s="34" t="str">
        <f>PROPER(TRIM(raw_orders!K591))</f>
        <v>Phones</v>
      </c>
      <c r="L591" t="s">
        <v>2824</v>
      </c>
      <c r="M591" s="9" t="str">
        <f>PROPER(TRIM(raw_orders!M591))</f>
        <v>First Class</v>
      </c>
      <c r="N591" s="1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s="9" t="str">
        <f>PROPER(TRIM(raw_orders!T591))</f>
        <v>Paid</v>
      </c>
      <c r="U591" s="9" t="str">
        <f>PROPER(TRIM(raw_orders!U591))</f>
        <v>Completed</v>
      </c>
      <c r="V591" s="11">
        <f t="shared" si="154"/>
        <v>6</v>
      </c>
      <c r="W591" s="11">
        <f t="shared" si="157"/>
        <v>0</v>
      </c>
      <c r="X591" s="11">
        <f t="shared" si="158"/>
        <v>1574.25</v>
      </c>
      <c r="Y591" s="11">
        <f t="shared" si="159"/>
        <v>248.13000000000011</v>
      </c>
      <c r="Z591" s="11">
        <f t="shared" si="160"/>
        <v>0.15761791329204389</v>
      </c>
      <c r="AA591" s="11" t="str">
        <f t="shared" si="161"/>
        <v>December</v>
      </c>
      <c r="AB591" s="11">
        <f t="shared" si="162"/>
        <v>2024</v>
      </c>
      <c r="AC591" s="11" t="str">
        <f t="shared" si="163"/>
        <v>Clean</v>
      </c>
      <c r="AD591" s="33" t="str">
        <f t="shared" si="155"/>
        <v>ORD-2024-105904563245638CUST-7846Rohan MehtaCorporateNorthUttar PradeshNoidaTechnologyPhonesMax Phones 318First Class3524.7501574.251326.12248.13PaidCompleted6</v>
      </c>
      <c r="AE591" s="56" t="str">
        <f t="shared" si="156"/>
        <v>OK</v>
      </c>
      <c r="AF591" s="33" t="str">
        <f t="shared" si="164"/>
        <v/>
      </c>
      <c r="AG591" s="33" t="str">
        <f t="shared" si="165"/>
        <v/>
      </c>
      <c r="AH591" s="55" t="str">
        <f t="shared" si="166"/>
        <v/>
      </c>
      <c r="AI591" s="53" t="str">
        <f t="shared" si="167"/>
        <v>Match</v>
      </c>
      <c r="AJ591" s="53" t="str">
        <f t="shared" si="168"/>
        <v>Match</v>
      </c>
      <c r="AK591" s="33" t="str">
        <f>PROPER(TRIM(raw_orders!G591))</f>
        <v>North</v>
      </c>
      <c r="AL591" s="33" t="str">
        <f>PROPER(TRIM(raw_orders!M591))</f>
        <v>First Class</v>
      </c>
    </row>
    <row r="592" spans="1:38">
      <c r="A592" t="s">
        <v>2825</v>
      </c>
      <c r="B592" s="10">
        <v>45441</v>
      </c>
      <c r="C592" s="10">
        <v>45441</v>
      </c>
      <c r="D592" t="s">
        <v>2827</v>
      </c>
      <c r="E592" s="34" t="str">
        <f>PROPER(TRIM(raw_orders!E592))</f>
        <v>Aarav Sharma</v>
      </c>
      <c r="F592" s="34" t="str">
        <f>PROPER(TRIM(raw_orders!F592))</f>
        <v>Home Office</v>
      </c>
      <c r="G592" s="34" t="str">
        <f>PROPER(TRIM(raw_orders!G592))</f>
        <v>North</v>
      </c>
      <c r="H592" s="34" t="str">
        <f>PROPER(TRIM(raw_orders!H592))</f>
        <v>Delhi</v>
      </c>
      <c r="I592" s="34" t="str">
        <f>PROPER(TRIM(raw_orders!I592))</f>
        <v>New Delhi</v>
      </c>
      <c r="J592" s="34" t="str">
        <f>PROPER(TRIM(raw_orders!J592))</f>
        <v>Furniture</v>
      </c>
      <c r="K592" s="34" t="str">
        <f>PROPER(TRIM(raw_orders!K592))</f>
        <v>Chairs</v>
      </c>
      <c r="L592" t="s">
        <v>2828</v>
      </c>
      <c r="M592" s="9" t="str">
        <f>PROPER(TRIM(raw_orders!M592))</f>
        <v>Same Day</v>
      </c>
      <c r="N592" s="11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s="9" t="str">
        <f>PROPER(TRIM(raw_orders!T592))</f>
        <v>Pending</v>
      </c>
      <c r="U592" s="9" t="str">
        <f>PROPER(TRIM(raw_orders!U592))</f>
        <v>Cancelled</v>
      </c>
      <c r="V592" s="11">
        <f t="shared" si="154"/>
        <v>0</v>
      </c>
      <c r="W592" s="11">
        <f t="shared" si="157"/>
        <v>0</v>
      </c>
      <c r="X592" s="11">
        <f t="shared" si="158"/>
        <v>20582.099999999999</v>
      </c>
      <c r="Y592" s="11">
        <f t="shared" si="159"/>
        <v>4684.4499999999989</v>
      </c>
      <c r="Z592" s="11">
        <f t="shared" si="160"/>
        <v>0.22759825285077806</v>
      </c>
      <c r="AA592" s="11" t="str">
        <f t="shared" si="161"/>
        <v>May</v>
      </c>
      <c r="AB592" s="11">
        <f t="shared" si="162"/>
        <v>2024</v>
      </c>
      <c r="AC592" s="11" t="str">
        <f t="shared" si="163"/>
        <v>Clean</v>
      </c>
      <c r="AD592" s="33" t="str">
        <f t="shared" si="155"/>
        <v>ORD-2024-105914544145441CUST-3433Aarav SharmaHome OfficeNorthDelhiNew DelhiFurnitureChairsElite Chairs 372Same Day63430.35020582.115897.654684.45PendingCancelled0</v>
      </c>
      <c r="AE592" s="56" t="str">
        <f t="shared" si="156"/>
        <v>OK</v>
      </c>
      <c r="AF592" s="33" t="str">
        <f t="shared" si="164"/>
        <v/>
      </c>
      <c r="AG592" s="33" t="str">
        <f t="shared" si="165"/>
        <v/>
      </c>
      <c r="AH592" s="55" t="str">
        <f>IF(V592&lt;0,"Invalid Shipping Record","")</f>
        <v/>
      </c>
      <c r="AI592" s="53" t="str">
        <f t="shared" si="167"/>
        <v>Match</v>
      </c>
      <c r="AJ592" s="53" t="str">
        <f t="shared" si="168"/>
        <v>Match</v>
      </c>
      <c r="AK592" s="33" t="str">
        <f>PROPER(TRIM(raw_orders!G592))</f>
        <v>North</v>
      </c>
      <c r="AL592" s="33" t="str">
        <f>PROPER(TRIM(raw_orders!M592))</f>
        <v>Same Day</v>
      </c>
    </row>
    <row r="593" spans="1:38">
      <c r="A593" t="s">
        <v>2829</v>
      </c>
      <c r="B593" s="10">
        <v>45344</v>
      </c>
      <c r="C593" s="10">
        <v>45346</v>
      </c>
      <c r="D593" t="s">
        <v>2832</v>
      </c>
      <c r="E593" s="34" t="str">
        <f>PROPER(TRIM(raw_orders!E593))</f>
        <v>Sneha Kapoor</v>
      </c>
      <c r="F593" s="34" t="str">
        <f>PROPER(TRIM(raw_orders!F593))</f>
        <v>Consumer</v>
      </c>
      <c r="G593" s="34" t="str">
        <f>PROPER(TRIM(raw_orders!G593))</f>
        <v>South</v>
      </c>
      <c r="H593" s="34" t="str">
        <f>PROPER(TRIM(raw_orders!H593))</f>
        <v>Karnataka</v>
      </c>
      <c r="I593" s="34" t="str">
        <f>PROPER(TRIM(raw_orders!I593))</f>
        <v>Bengaluru</v>
      </c>
      <c r="J593" s="34" t="str">
        <f>PROPER(TRIM(raw_orders!J593))</f>
        <v>Technology</v>
      </c>
      <c r="K593" s="34" t="str">
        <f>PROPER(TRIM(raw_orders!K593))</f>
        <v>Copiers</v>
      </c>
      <c r="L593" t="s">
        <v>2833</v>
      </c>
      <c r="M593" s="9" t="str">
        <f>PROPER(TRIM(raw_orders!M593))</f>
        <v>First Class</v>
      </c>
      <c r="N593" s="11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s="9" t="str">
        <f>PROPER(TRIM(raw_orders!T593))</f>
        <v>Failed</v>
      </c>
      <c r="U593" s="9" t="str">
        <f>PROPER(TRIM(raw_orders!U593))</f>
        <v>Returned</v>
      </c>
      <c r="V593" s="11">
        <f t="shared" si="154"/>
        <v>2</v>
      </c>
      <c r="W593" s="11">
        <f t="shared" si="157"/>
        <v>0</v>
      </c>
      <c r="X593" s="11">
        <f t="shared" si="158"/>
        <v>10635.24</v>
      </c>
      <c r="Y593" s="11">
        <f t="shared" si="159"/>
        <v>4603.3599999999997</v>
      </c>
      <c r="Z593" s="11">
        <f t="shared" si="160"/>
        <v>0.43284025560307055</v>
      </c>
      <c r="AA593" s="11" t="str">
        <f t="shared" si="161"/>
        <v>February</v>
      </c>
      <c r="AB593" s="11">
        <f t="shared" si="162"/>
        <v>2024</v>
      </c>
      <c r="AC593" s="11" t="str">
        <f t="shared" si="163"/>
        <v>Clean</v>
      </c>
      <c r="AD593" s="33" t="str">
        <f t="shared" si="155"/>
        <v>ORD-2024-105924534445346CUST-2423Sneha KapoorConsumerSouthKarnatakaBengaluruTechnologyCopiersEco Copiers 324First Class33545.08010635.246031.884603.36FailedReturned2</v>
      </c>
      <c r="AE593" s="56" t="str">
        <f t="shared" si="156"/>
        <v>OK</v>
      </c>
      <c r="AF593" s="33" t="str">
        <f t="shared" si="164"/>
        <v/>
      </c>
      <c r="AG593" s="33" t="str">
        <f t="shared" si="165"/>
        <v/>
      </c>
      <c r="AH593" s="55" t="str">
        <f t="shared" si="166"/>
        <v/>
      </c>
      <c r="AI593" s="53" t="str">
        <f t="shared" si="167"/>
        <v>Match</v>
      </c>
      <c r="AJ593" s="53" t="str">
        <f t="shared" si="168"/>
        <v>Match</v>
      </c>
      <c r="AK593" s="33" t="str">
        <f>PROPER(TRIM(raw_orders!G593))</f>
        <v>South</v>
      </c>
      <c r="AL593" s="33" t="str">
        <f>PROPER(TRIM(raw_orders!M593))</f>
        <v>First Class</v>
      </c>
    </row>
    <row r="594" spans="1:38" ht="41.4">
      <c r="A594" t="s">
        <v>2834</v>
      </c>
      <c r="B594" s="10">
        <v>45385</v>
      </c>
      <c r="C594" s="10">
        <v>45360</v>
      </c>
      <c r="D594" t="s">
        <v>2835</v>
      </c>
      <c r="E594" s="34" t="str">
        <f>PROPER(TRIM(raw_orders!E594))</f>
        <v>Mira Das</v>
      </c>
      <c r="F594" s="34" t="str">
        <f>PROPER(TRIM(raw_orders!F594))</f>
        <v>Consumer</v>
      </c>
      <c r="G594" s="34" t="str">
        <f>PROPER(TRIM(raw_orders!G594))</f>
        <v>East</v>
      </c>
      <c r="H594" s="34" t="str">
        <f>PROPER(TRIM(raw_orders!H594))</f>
        <v>West Bengal</v>
      </c>
      <c r="I594" s="34" t="str">
        <f>PROPER(TRIM(raw_orders!I594))</f>
        <v>Kolkata</v>
      </c>
      <c r="J594" s="34" t="str">
        <f>PROPER(TRIM(raw_orders!J594))</f>
        <v>Technology</v>
      </c>
      <c r="K594" s="34" t="str">
        <f>PROPER(TRIM(raw_orders!K594))</f>
        <v>Accessories</v>
      </c>
      <c r="L594" t="s">
        <v>2836</v>
      </c>
      <c r="M594" s="9" t="str">
        <f>PROPER(TRIM(raw_orders!M594))</f>
        <v>Same Day</v>
      </c>
      <c r="N594" s="11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s="9" t="str">
        <f>PROPER(TRIM(raw_orders!T594))</f>
        <v>Paid</v>
      </c>
      <c r="U594" s="9" t="str">
        <f>PROPER(TRIM(raw_orders!U594))</f>
        <v>Completed</v>
      </c>
      <c r="V594" s="11">
        <f t="shared" si="154"/>
        <v>-25</v>
      </c>
      <c r="W594" s="11">
        <f t="shared" si="157"/>
        <v>0.15</v>
      </c>
      <c r="X594" s="11">
        <f t="shared" si="158"/>
        <v>29929.588</v>
      </c>
      <c r="Y594" s="11">
        <f t="shared" si="159"/>
        <v>7493.5580000000009</v>
      </c>
      <c r="Z594" s="11">
        <f t="shared" si="160"/>
        <v>0.25037290857461858</v>
      </c>
      <c r="AA594" s="11" t="str">
        <f t="shared" si="161"/>
        <v>April</v>
      </c>
      <c r="AB594" s="11">
        <f t="shared" si="162"/>
        <v>2024</v>
      </c>
      <c r="AC594" s="11" t="str">
        <f t="shared" si="163"/>
        <v>Invalid</v>
      </c>
      <c r="AD594" s="33" t="str">
        <f t="shared" si="155"/>
        <v>ORD-2024-105934538545360CUST-3559Mira DasConsumerEastWest BengalKolkataTechnologyAccessoriesClassic Accessories 131Same Day84401.410.1529929.5922436.037493.56PaidCompleted-25</v>
      </c>
      <c r="AE594" s="56" t="str">
        <f t="shared" si="156"/>
        <v>OK</v>
      </c>
      <c r="AF594" s="33" t="str">
        <f t="shared" si="164"/>
        <v/>
      </c>
      <c r="AG594" s="33" t="str">
        <f t="shared" si="165"/>
        <v/>
      </c>
      <c r="AH594" s="55" t="str">
        <f>IF(V594&lt;0,"Invalid Shipping Record","")</f>
        <v>Invalid Shipping Record</v>
      </c>
      <c r="AI594" s="53" t="str">
        <f t="shared" si="167"/>
        <v>Match</v>
      </c>
      <c r="AJ594" s="53" t="str">
        <f t="shared" si="168"/>
        <v>Match</v>
      </c>
      <c r="AK594" s="33" t="str">
        <f>PROPER(TRIM(raw_orders!G594))</f>
        <v>East</v>
      </c>
      <c r="AL594" s="33" t="str">
        <f>PROPER(TRIM(raw_orders!M594))</f>
        <v>Same Day</v>
      </c>
    </row>
    <row r="595" spans="1:38">
      <c r="A595" t="s">
        <v>2837</v>
      </c>
      <c r="B595" s="10">
        <v>45927</v>
      </c>
      <c r="C595" s="10">
        <v>45929</v>
      </c>
      <c r="D595" t="s">
        <v>2529</v>
      </c>
      <c r="E595" s="34" t="str">
        <f>PROPER(TRIM(raw_orders!E595))</f>
        <v>Arjun Bose</v>
      </c>
      <c r="F595" s="34" t="str">
        <f>PROPER(TRIM(raw_orders!F595))</f>
        <v>Home Office</v>
      </c>
      <c r="G595" s="34" t="str">
        <f>PROPER(TRIM(raw_orders!G595))</f>
        <v>North</v>
      </c>
      <c r="H595" s="34" t="str">
        <f>PROPER(TRIM(raw_orders!H595))</f>
        <v>Uttar Pradesh</v>
      </c>
      <c r="I595" s="34" t="str">
        <f>PROPER(TRIM(raw_orders!I595))</f>
        <v>Noida</v>
      </c>
      <c r="J595" s="34" t="str">
        <f>PROPER(TRIM(raw_orders!J595))</f>
        <v>Furniture</v>
      </c>
      <c r="K595" s="34" t="str">
        <f>PROPER(TRIM(raw_orders!K595))</f>
        <v>Tables</v>
      </c>
      <c r="L595" t="s">
        <v>2839</v>
      </c>
      <c r="M595" s="9" t="str">
        <f>PROPER(TRIM(raw_orders!M595))</f>
        <v>Second Class</v>
      </c>
      <c r="N595" s="11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s="9" t="str">
        <f>PROPER(TRIM(raw_orders!T595))</f>
        <v>Paid</v>
      </c>
      <c r="U595" s="9" t="str">
        <f>PROPER(TRIM(raw_orders!U595))</f>
        <v>Completed</v>
      </c>
      <c r="V595" s="11">
        <f t="shared" si="154"/>
        <v>2</v>
      </c>
      <c r="W595" s="11">
        <f t="shared" si="157"/>
        <v>0.25</v>
      </c>
      <c r="X595" s="11">
        <f t="shared" si="158"/>
        <v>27675.7425</v>
      </c>
      <c r="Y595" s="11">
        <f t="shared" si="159"/>
        <v>12104.6625</v>
      </c>
      <c r="Z595" s="11">
        <f t="shared" si="160"/>
        <v>0.4373744444254748</v>
      </c>
      <c r="AA595" s="11" t="str">
        <f t="shared" si="161"/>
        <v>September</v>
      </c>
      <c r="AB595" s="11">
        <f t="shared" si="162"/>
        <v>2025</v>
      </c>
      <c r="AC595" s="11" t="str">
        <f t="shared" si="163"/>
        <v>Clean</v>
      </c>
      <c r="AD595" s="33" t="str">
        <f t="shared" si="155"/>
        <v>ORD-2025-105944592745929CUST-2917Arjun BoseHome OfficeNorthUttar PradeshNoidaFurnitureTablesEco Tables 550Second Class94100.110.2527675.7415571.0812104.66PaidCompleted2</v>
      </c>
      <c r="AE595" s="56" t="str">
        <f t="shared" si="156"/>
        <v>OK</v>
      </c>
      <c r="AF595" s="33" t="str">
        <f t="shared" si="164"/>
        <v/>
      </c>
      <c r="AG595" s="33" t="str">
        <f t="shared" si="165"/>
        <v/>
      </c>
      <c r="AH595" s="55" t="str">
        <f t="shared" si="166"/>
        <v/>
      </c>
      <c r="AI595" s="53" t="str">
        <f t="shared" si="167"/>
        <v>Match</v>
      </c>
      <c r="AJ595" s="53" t="str">
        <f t="shared" si="168"/>
        <v>Match</v>
      </c>
      <c r="AK595" s="33" t="str">
        <f>PROPER(TRIM(raw_orders!G595))</f>
        <v>North</v>
      </c>
      <c r="AL595" s="33" t="str">
        <f>PROPER(TRIM(raw_orders!M595))</f>
        <v>Second Class</v>
      </c>
    </row>
    <row r="596" spans="1:38">
      <c r="A596" t="s">
        <v>2840</v>
      </c>
      <c r="B596" s="10">
        <v>45554</v>
      </c>
      <c r="C596" s="10">
        <v>45556</v>
      </c>
      <c r="D596" t="s">
        <v>2842</v>
      </c>
      <c r="E596" s="34" t="str">
        <f>PROPER(TRIM(raw_orders!E596))</f>
        <v>Karan Malhotra</v>
      </c>
      <c r="F596" s="34" t="str">
        <f>PROPER(TRIM(raw_orders!F596))</f>
        <v>Small Business</v>
      </c>
      <c r="G596" s="34" t="str">
        <f>PROPER(TRIM(raw_orders!G596))</f>
        <v>East</v>
      </c>
      <c r="H596" s="34" t="str">
        <f>PROPER(TRIM(raw_orders!H596))</f>
        <v>West Bengal</v>
      </c>
      <c r="I596" s="34" t="str">
        <f>PROPER(TRIM(raw_orders!I596))</f>
        <v>Kolkata</v>
      </c>
      <c r="J596" s="34" t="str">
        <f>PROPER(TRIM(raw_orders!J596))</f>
        <v>Furniture</v>
      </c>
      <c r="K596" s="34" t="str">
        <f>PROPER(TRIM(raw_orders!K596))</f>
        <v>Chairs</v>
      </c>
      <c r="L596" t="s">
        <v>2843</v>
      </c>
      <c r="M596" s="9" t="str">
        <f>PROPER(TRIM(raw_orders!M596))</f>
        <v>First Class</v>
      </c>
      <c r="N596" s="11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s="9" t="str">
        <f>PROPER(TRIM(raw_orders!T596))</f>
        <v>Paid</v>
      </c>
      <c r="U596" s="9" t="str">
        <f>PROPER(TRIM(raw_orders!U596))</f>
        <v>Completed</v>
      </c>
      <c r="V596" s="11">
        <f t="shared" si="154"/>
        <v>2</v>
      </c>
      <c r="W596" s="11">
        <f t="shared" si="157"/>
        <v>0</v>
      </c>
      <c r="X596" s="11">
        <f t="shared" si="158"/>
        <v>11945.28</v>
      </c>
      <c r="Y596" s="11">
        <f t="shared" si="159"/>
        <v>2244.9700000000012</v>
      </c>
      <c r="Z596" s="11">
        <f t="shared" si="160"/>
        <v>0.18793782983739193</v>
      </c>
      <c r="AA596" s="11" t="str">
        <f t="shared" si="161"/>
        <v>September</v>
      </c>
      <c r="AB596" s="11">
        <f t="shared" si="162"/>
        <v>2024</v>
      </c>
      <c r="AC596" s="11" t="str">
        <f t="shared" si="163"/>
        <v>Clean</v>
      </c>
      <c r="AD596" s="33" t="str">
        <f t="shared" si="155"/>
        <v>ORD-2024-105954555445556CUST-6850Karan MalhotraSmall BusinessEastWest BengalKolkataFurnitureChairsBasic Chairs 932First Class33981.76011945.289700.312244.97PaidCompleted2</v>
      </c>
      <c r="AE596" s="56" t="str">
        <f t="shared" si="156"/>
        <v>OK</v>
      </c>
      <c r="AF596" s="33" t="str">
        <f t="shared" si="164"/>
        <v/>
      </c>
      <c r="AG596" s="33" t="str">
        <f t="shared" si="165"/>
        <v/>
      </c>
      <c r="AH596" s="55" t="str">
        <f t="shared" si="166"/>
        <v/>
      </c>
      <c r="AI596" s="53" t="str">
        <f t="shared" si="167"/>
        <v>Match</v>
      </c>
      <c r="AJ596" s="53" t="str">
        <f t="shared" si="168"/>
        <v>Match</v>
      </c>
      <c r="AK596" s="33" t="str">
        <f>PROPER(TRIM(raw_orders!G596))</f>
        <v>East</v>
      </c>
      <c r="AL596" s="33" t="str">
        <f>PROPER(TRIM(raw_orders!M596))</f>
        <v>First Class</v>
      </c>
    </row>
    <row r="597" spans="1:38">
      <c r="A597" t="s">
        <v>2844</v>
      </c>
      <c r="B597" s="10">
        <v>45699</v>
      </c>
      <c r="C597" s="10">
        <v>45704</v>
      </c>
      <c r="D597" t="s">
        <v>2847</v>
      </c>
      <c r="E597" s="34" t="str">
        <f>PROPER(TRIM(raw_orders!E597))</f>
        <v>Mira Das</v>
      </c>
      <c r="F597" s="34" t="str">
        <f>PROPER(TRIM(raw_orders!F597))</f>
        <v>Corporate</v>
      </c>
      <c r="G597" s="34" t="str">
        <f>PROPER(TRIM(raw_orders!G597))</f>
        <v>North</v>
      </c>
      <c r="H597" s="34" t="str">
        <f>PROPER(TRIM(raw_orders!H597))</f>
        <v>Uttar Pradesh</v>
      </c>
      <c r="I597" s="34" t="str">
        <f>PROPER(TRIM(raw_orders!I597))</f>
        <v>Noida</v>
      </c>
      <c r="J597" s="34" t="str">
        <f>PROPER(TRIM(raw_orders!J597))</f>
        <v>Technology</v>
      </c>
      <c r="K597" s="34" t="str">
        <f>PROPER(TRIM(raw_orders!K597))</f>
        <v>Phones</v>
      </c>
      <c r="L597" t="s">
        <v>2848</v>
      </c>
      <c r="M597" s="9" t="str">
        <f>PROPER(TRIM(raw_orders!M597))</f>
        <v>First Class</v>
      </c>
      <c r="N597" s="11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s="9" t="str">
        <f>PROPER(TRIM(raw_orders!T597))</f>
        <v>Paid</v>
      </c>
      <c r="U597" s="9" t="str">
        <f>PROPER(TRIM(raw_orders!U597))</f>
        <v>Completed</v>
      </c>
      <c r="V597" s="11">
        <f t="shared" si="154"/>
        <v>5</v>
      </c>
      <c r="W597" s="11">
        <f t="shared" si="157"/>
        <v>0.1</v>
      </c>
      <c r="X597" s="11">
        <f t="shared" si="158"/>
        <v>13144.031999999999</v>
      </c>
      <c r="Y597" s="11">
        <f t="shared" si="159"/>
        <v>3380.0319999999992</v>
      </c>
      <c r="Z597" s="11">
        <f t="shared" si="160"/>
        <v>0.25715336055176974</v>
      </c>
      <c r="AA597" s="11" t="str">
        <f t="shared" si="161"/>
        <v>February</v>
      </c>
      <c r="AB597" s="11">
        <f t="shared" si="162"/>
        <v>2025</v>
      </c>
      <c r="AC597" s="11" t="str">
        <f t="shared" si="163"/>
        <v>Clean</v>
      </c>
      <c r="AD597" s="33" t="str">
        <f t="shared" si="155"/>
        <v>ORD-2025-105964569945704CUST-5566Mira DasCorporateNorthUttar PradeshNoidaTechnologyPhonesClassic Phones 294First Class81825.560.113144.0397643380.03PaidCompleted5</v>
      </c>
      <c r="AE597" s="56" t="str">
        <f t="shared" si="156"/>
        <v>OK</v>
      </c>
      <c r="AF597" s="33" t="str">
        <f t="shared" si="164"/>
        <v/>
      </c>
      <c r="AG597" s="33" t="str">
        <f t="shared" si="165"/>
        <v/>
      </c>
      <c r="AH597" s="55" t="str">
        <f t="shared" si="166"/>
        <v/>
      </c>
      <c r="AI597" s="53" t="str">
        <f t="shared" si="167"/>
        <v>Match</v>
      </c>
      <c r="AJ597" s="53" t="str">
        <f t="shared" si="168"/>
        <v>Match</v>
      </c>
      <c r="AK597" s="33" t="str">
        <f>PROPER(TRIM(raw_orders!G597))</f>
        <v>North</v>
      </c>
      <c r="AL597" s="33" t="str">
        <f>PROPER(TRIM(raw_orders!M597))</f>
        <v>First Class</v>
      </c>
    </row>
    <row r="598" spans="1:38">
      <c r="A598" t="s">
        <v>2849</v>
      </c>
      <c r="B598" s="10">
        <v>45392</v>
      </c>
      <c r="C598" s="10">
        <v>45398</v>
      </c>
      <c r="D598" t="s">
        <v>2850</v>
      </c>
      <c r="E598" s="34" t="str">
        <f>PROPER(TRIM(raw_orders!E598))</f>
        <v>Aditi Sen</v>
      </c>
      <c r="F598" s="34" t="str">
        <f>PROPER(TRIM(raw_orders!F598))</f>
        <v>Consumer</v>
      </c>
      <c r="G598" s="34" t="str">
        <f>PROPER(TRIM(raw_orders!G598))</f>
        <v>South</v>
      </c>
      <c r="H598" s="34" t="str">
        <f>PROPER(TRIM(raw_orders!H598))</f>
        <v>Kerala</v>
      </c>
      <c r="I598" s="34" t="str">
        <f>PROPER(TRIM(raw_orders!I598))</f>
        <v>Kochi</v>
      </c>
      <c r="J598" s="34" t="str">
        <f>PROPER(TRIM(raw_orders!J598))</f>
        <v>Furniture</v>
      </c>
      <c r="K598" s="34" t="str">
        <f>PROPER(TRIM(raw_orders!K598))</f>
        <v>Chairs</v>
      </c>
      <c r="L598" t="s">
        <v>2851</v>
      </c>
      <c r="M598" s="9" t="str">
        <f>PROPER(TRIM(raw_orders!M598))</f>
        <v>Second Class</v>
      </c>
      <c r="N598" s="11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s="9" t="str">
        <f>PROPER(TRIM(raw_orders!T598))</f>
        <v>Paid</v>
      </c>
      <c r="U598" s="9" t="str">
        <f>PROPER(TRIM(raw_orders!U598))</f>
        <v>Completed</v>
      </c>
      <c r="V598" s="11">
        <f t="shared" si="154"/>
        <v>6</v>
      </c>
      <c r="W598" s="11">
        <f t="shared" si="157"/>
        <v>0.25</v>
      </c>
      <c r="X598" s="11">
        <f t="shared" si="158"/>
        <v>18382.005000000005</v>
      </c>
      <c r="Y598" s="11">
        <f t="shared" si="159"/>
        <v>5273.8050000000039</v>
      </c>
      <c r="Z598" s="11">
        <f t="shared" si="160"/>
        <v>0.28690042245119629</v>
      </c>
      <c r="AA598" s="11" t="str">
        <f t="shared" si="161"/>
        <v>April</v>
      </c>
      <c r="AB598" s="11">
        <f t="shared" si="162"/>
        <v>2024</v>
      </c>
      <c r="AC598" s="11" t="str">
        <f t="shared" si="163"/>
        <v>Clean</v>
      </c>
      <c r="AD598" s="33" t="str">
        <f t="shared" si="155"/>
        <v>ORD-2024-105974539245398CUST-2593Aditi SenConsumerSouthKeralaKochiFurnitureChairsElite Chairs 700Second Class92723.260.2518382.0113108.25273.81PaidCompleted6</v>
      </c>
      <c r="AE598" s="56" t="str">
        <f t="shared" si="156"/>
        <v>OK</v>
      </c>
      <c r="AF598" s="33" t="str">
        <f t="shared" si="164"/>
        <v/>
      </c>
      <c r="AG598" s="33" t="str">
        <f t="shared" si="165"/>
        <v/>
      </c>
      <c r="AH598" s="55" t="str">
        <f t="shared" si="166"/>
        <v/>
      </c>
      <c r="AI598" s="53" t="str">
        <f t="shared" si="167"/>
        <v>Match</v>
      </c>
      <c r="AJ598" s="53" t="str">
        <f t="shared" si="168"/>
        <v>Match</v>
      </c>
      <c r="AK598" s="33" t="str">
        <f>PROPER(TRIM(raw_orders!G598))</f>
        <v>South</v>
      </c>
      <c r="AL598" s="33" t="str">
        <f>PROPER(TRIM(raw_orders!M598))</f>
        <v>Second Class</v>
      </c>
    </row>
    <row r="599" spans="1:38">
      <c r="A599" t="s">
        <v>2852</v>
      </c>
      <c r="B599" s="10">
        <v>45846</v>
      </c>
      <c r="C599" s="10">
        <v>45846</v>
      </c>
      <c r="D599" t="s">
        <v>2854</v>
      </c>
      <c r="E599" s="34" t="str">
        <f>PROPER(TRIM(raw_orders!E599))</f>
        <v>Aditi Sen</v>
      </c>
      <c r="F599" s="34" t="str">
        <f>PROPER(TRIM(raw_orders!F599))</f>
        <v>Consumer</v>
      </c>
      <c r="G599" s="34" t="str">
        <f>PROPER(TRIM(raw_orders!G599))</f>
        <v>South</v>
      </c>
      <c r="H599" s="34" t="str">
        <f>PROPER(TRIM(raw_orders!H599))</f>
        <v>Telangana</v>
      </c>
      <c r="I599" s="34" t="str">
        <f>PROPER(TRIM(raw_orders!I599))</f>
        <v>Hyderabad</v>
      </c>
      <c r="J599" s="34" t="str">
        <f>PROPER(TRIM(raw_orders!J599))</f>
        <v>Technology</v>
      </c>
      <c r="K599" s="34" t="str">
        <f>PROPER(TRIM(raw_orders!K599))</f>
        <v>Copiers</v>
      </c>
      <c r="L599" t="s">
        <v>2855</v>
      </c>
      <c r="M599" s="9" t="str">
        <f>PROPER(TRIM(raw_orders!M599))</f>
        <v>Same Day</v>
      </c>
      <c r="N599" s="11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s="9" t="str">
        <f>PROPER(TRIM(raw_orders!T599))</f>
        <v>Paid</v>
      </c>
      <c r="U599" s="9" t="str">
        <f>PROPER(TRIM(raw_orders!U599))</f>
        <v>Completed</v>
      </c>
      <c r="V599" s="11">
        <f t="shared" si="154"/>
        <v>0</v>
      </c>
      <c r="W599" s="11">
        <f t="shared" si="157"/>
        <v>0.25</v>
      </c>
      <c r="X599" s="11">
        <f t="shared" si="158"/>
        <v>1855.44</v>
      </c>
      <c r="Y599" s="11">
        <f t="shared" si="159"/>
        <v>592.70000000000005</v>
      </c>
      <c r="Z599" s="11">
        <f t="shared" si="160"/>
        <v>0.3194390548872505</v>
      </c>
      <c r="AA599" s="11" t="str">
        <f t="shared" si="161"/>
        <v>July</v>
      </c>
      <c r="AB599" s="11">
        <f t="shared" si="162"/>
        <v>2025</v>
      </c>
      <c r="AC599" s="11" t="str">
        <f t="shared" si="163"/>
        <v>Clean</v>
      </c>
      <c r="AD599" s="33" t="str">
        <f t="shared" si="155"/>
        <v>ORD-2025-105984584645846CUST-6957Aditi SenConsumerSouthTelanganaHyderabadTechnologyCopiersPrime Copiers 969Same Day9274.880.251855.441262.74592.7PaidCompleted0</v>
      </c>
      <c r="AE599" s="56" t="str">
        <f t="shared" si="156"/>
        <v>OK</v>
      </c>
      <c r="AF599" s="33" t="str">
        <f t="shared" si="164"/>
        <v/>
      </c>
      <c r="AG599" s="33" t="str">
        <f t="shared" si="165"/>
        <v/>
      </c>
      <c r="AH599" s="55" t="str">
        <f>IF(V599&lt;0,"Invalid Shipping Record","")</f>
        <v/>
      </c>
      <c r="AI599" s="53" t="str">
        <f t="shared" si="167"/>
        <v>Match</v>
      </c>
      <c r="AJ599" s="53" t="str">
        <f t="shared" si="168"/>
        <v>Match</v>
      </c>
      <c r="AK599" s="33" t="str">
        <f>PROPER(TRIM(raw_orders!G599))</f>
        <v>South</v>
      </c>
      <c r="AL599" s="33" t="str">
        <f>PROPER(TRIM(raw_orders!M599))</f>
        <v>Same Day</v>
      </c>
    </row>
    <row r="600" spans="1:38">
      <c r="A600" t="s">
        <v>2856</v>
      </c>
      <c r="B600" s="10">
        <v>45521</v>
      </c>
      <c r="C600" s="10">
        <v>45528</v>
      </c>
      <c r="D600" t="s">
        <v>2858</v>
      </c>
      <c r="E600" s="34" t="str">
        <f>PROPER(TRIM(raw_orders!E600))</f>
        <v>Ananya Rao</v>
      </c>
      <c r="F600" s="34" t="str">
        <f>PROPER(TRIM(raw_orders!F600))</f>
        <v>Corporate</v>
      </c>
      <c r="G600" s="34" t="str">
        <f>PROPER(TRIM(raw_orders!G600))</f>
        <v>East</v>
      </c>
      <c r="H600" s="34" t="str">
        <f>PROPER(TRIM(raw_orders!H600))</f>
        <v>West Bengal</v>
      </c>
      <c r="I600" s="34" t="str">
        <f>PROPER(TRIM(raw_orders!I600))</f>
        <v>Kolkata</v>
      </c>
      <c r="J600" s="34" t="str">
        <f>PROPER(TRIM(raw_orders!J600))</f>
        <v>Technology</v>
      </c>
      <c r="K600" s="34" t="str">
        <f>PROPER(TRIM(raw_orders!K600))</f>
        <v>Copiers</v>
      </c>
      <c r="L600" t="s">
        <v>2859</v>
      </c>
      <c r="M600" s="9" t="str">
        <f>PROPER(TRIM(raw_orders!M600))</f>
        <v>Same Day</v>
      </c>
      <c r="N600" s="11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s="9" t="str">
        <f>PROPER(TRIM(raw_orders!T600))</f>
        <v>Paid</v>
      </c>
      <c r="U600" s="9" t="str">
        <f>PROPER(TRIM(raw_orders!U600))</f>
        <v>Completed</v>
      </c>
      <c r="V600" s="11">
        <f t="shared" si="154"/>
        <v>7</v>
      </c>
      <c r="W600" s="11">
        <f t="shared" si="157"/>
        <v>0.25</v>
      </c>
      <c r="X600" s="11">
        <f t="shared" si="158"/>
        <v>3354.0524999999998</v>
      </c>
      <c r="Y600" s="11">
        <f t="shared" si="159"/>
        <v>681.38249999999971</v>
      </c>
      <c r="Z600" s="11">
        <f t="shared" si="160"/>
        <v>0.20315200790685289</v>
      </c>
      <c r="AA600" s="11" t="str">
        <f t="shared" si="161"/>
        <v>August</v>
      </c>
      <c r="AB600" s="11">
        <f t="shared" si="162"/>
        <v>2024</v>
      </c>
      <c r="AC600" s="11" t="str">
        <f t="shared" si="163"/>
        <v>Clean</v>
      </c>
      <c r="AD600" s="33" t="str">
        <f t="shared" si="155"/>
        <v>ORD-2024-105994552145528CUST-8498Ananya RaoCorporateEastWest BengalKolkataTechnologyCopiersEco Copiers 268Same Day31490.690.253354.052672.67681.38PaidCompleted7</v>
      </c>
      <c r="AE600" s="56" t="str">
        <f t="shared" si="156"/>
        <v>OK</v>
      </c>
      <c r="AF600" s="33" t="str">
        <f t="shared" si="164"/>
        <v/>
      </c>
      <c r="AG600" s="33" t="str">
        <f t="shared" si="165"/>
        <v/>
      </c>
      <c r="AH600" s="55" t="str">
        <f t="shared" si="166"/>
        <v/>
      </c>
      <c r="AI600" s="53" t="str">
        <f t="shared" si="167"/>
        <v>Match</v>
      </c>
      <c r="AJ600" s="53" t="str">
        <f t="shared" si="168"/>
        <v>Match</v>
      </c>
      <c r="AK600" s="33" t="str">
        <f>PROPER(TRIM(raw_orders!G600))</f>
        <v>East</v>
      </c>
      <c r="AL600" s="33" t="str">
        <f>PROPER(TRIM(raw_orders!M600))</f>
        <v>Same Day</v>
      </c>
    </row>
    <row r="601" spans="1:38">
      <c r="A601" t="s">
        <v>2860</v>
      </c>
      <c r="B601" s="10">
        <v>45523</v>
      </c>
      <c r="C601" s="10">
        <v>45525</v>
      </c>
      <c r="D601" t="s">
        <v>2862</v>
      </c>
      <c r="E601" s="34" t="str">
        <f>PROPER(TRIM(raw_orders!E601))</f>
        <v>Arjun Bose</v>
      </c>
      <c r="F601" s="34" t="str">
        <f>PROPER(TRIM(raw_orders!F601))</f>
        <v>Consumer</v>
      </c>
      <c r="G601" s="34" t="str">
        <f>PROPER(TRIM(raw_orders!G601))</f>
        <v>North</v>
      </c>
      <c r="H601" s="34" t="str">
        <f>PROPER(TRIM(raw_orders!H601))</f>
        <v>Punjab</v>
      </c>
      <c r="I601" s="34" t="str">
        <f>PROPER(TRIM(raw_orders!I601))</f>
        <v>Ludhiana</v>
      </c>
      <c r="J601" s="34" t="str">
        <f>PROPER(TRIM(raw_orders!J601))</f>
        <v>Technology</v>
      </c>
      <c r="K601" s="34" t="str">
        <f>PROPER(TRIM(raw_orders!K601))</f>
        <v>Phones</v>
      </c>
      <c r="L601" t="s">
        <v>2863</v>
      </c>
      <c r="M601" s="9" t="str">
        <f>PROPER(TRIM(raw_orders!M601))</f>
        <v>First Class</v>
      </c>
      <c r="N601" s="1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s="9" t="str">
        <f>PROPER(TRIM(raw_orders!T601))</f>
        <v>Paid</v>
      </c>
      <c r="U601" s="9" t="str">
        <f>PROPER(TRIM(raw_orders!U601))</f>
        <v>Completed</v>
      </c>
      <c r="V601" s="11">
        <f t="shared" si="154"/>
        <v>2</v>
      </c>
      <c r="W601" s="11">
        <f t="shared" si="157"/>
        <v>0.25</v>
      </c>
      <c r="X601" s="11">
        <f t="shared" si="158"/>
        <v>2482.9650000000001</v>
      </c>
      <c r="Y601" s="11">
        <f t="shared" si="159"/>
        <v>861.24500000000012</v>
      </c>
      <c r="Z601" s="11">
        <f t="shared" si="160"/>
        <v>0.34686151435884116</v>
      </c>
      <c r="AA601" s="11" t="str">
        <f t="shared" si="161"/>
        <v>August</v>
      </c>
      <c r="AB601" s="11">
        <f t="shared" si="162"/>
        <v>2024</v>
      </c>
      <c r="AC601" s="11" t="str">
        <f t="shared" si="163"/>
        <v>Clean</v>
      </c>
      <c r="AD601" s="33" t="str">
        <f t="shared" si="155"/>
        <v>ORD-2024-106004552345525CUST-2612Arjun BoseConsumerNorthPunjabLudhianaTechnologyPhonesPro Phones 588First Class31103.540.252482.971621.72861.25PaidCompleted2</v>
      </c>
      <c r="AE601" s="56" t="str">
        <f t="shared" si="156"/>
        <v>OK</v>
      </c>
      <c r="AF601" s="33" t="str">
        <f t="shared" si="164"/>
        <v/>
      </c>
      <c r="AG601" s="33" t="str">
        <f t="shared" si="165"/>
        <v/>
      </c>
      <c r="AH601" s="55" t="str">
        <f t="shared" si="166"/>
        <v/>
      </c>
      <c r="AI601" s="53" t="str">
        <f t="shared" si="167"/>
        <v>Match</v>
      </c>
      <c r="AJ601" s="53" t="str">
        <f t="shared" si="168"/>
        <v>Match</v>
      </c>
      <c r="AK601" s="33" t="str">
        <f>PROPER(TRIM(raw_orders!G601))</f>
        <v>North</v>
      </c>
      <c r="AL601" s="33" t="str">
        <f>PROPER(TRIM(raw_orders!M601))</f>
        <v>First Class</v>
      </c>
    </row>
    <row r="602" spans="1:38" ht="41.4">
      <c r="A602" t="s">
        <v>2864</v>
      </c>
      <c r="B602" s="10">
        <v>45780</v>
      </c>
      <c r="C602" s="10">
        <v>45728</v>
      </c>
      <c r="D602" t="s">
        <v>2867</v>
      </c>
      <c r="E602" s="34" t="str">
        <f>PROPER(TRIM(raw_orders!E602))</f>
        <v>Ananya Rao</v>
      </c>
      <c r="F602" s="34" t="str">
        <f>PROPER(TRIM(raw_orders!F602))</f>
        <v>Corporate</v>
      </c>
      <c r="G602" s="34" t="str">
        <f>PROPER(TRIM(raw_orders!G602))</f>
        <v>West</v>
      </c>
      <c r="H602" s="34" t="str">
        <f>PROPER(TRIM(raw_orders!H602))</f>
        <v>Madhya Pradesh</v>
      </c>
      <c r="I602" s="34" t="str">
        <f>PROPER(TRIM(raw_orders!I602))</f>
        <v>Indore</v>
      </c>
      <c r="J602" s="34" t="str">
        <f>PROPER(TRIM(raw_orders!J602))</f>
        <v>Office Supplies</v>
      </c>
      <c r="K602" s="34" t="str">
        <f>PROPER(TRIM(raw_orders!K602))</f>
        <v>Storage</v>
      </c>
      <c r="L602" t="s">
        <v>2868</v>
      </c>
      <c r="M602" s="9" t="str">
        <f>PROPER(TRIM(raw_orders!M602))</f>
        <v>Same Day</v>
      </c>
      <c r="N602" s="11">
        <v>3</v>
      </c>
      <c r="O602">
        <v>3682.75</v>
      </c>
      <c r="Q602">
        <v>11048.25</v>
      </c>
      <c r="R602">
        <v>9062.7199999999993</v>
      </c>
      <c r="S602">
        <v>1985.53</v>
      </c>
      <c r="T602" s="9" t="str">
        <f>PROPER(TRIM(raw_orders!T602))</f>
        <v>Paid</v>
      </c>
      <c r="U602" s="9" t="str">
        <f>PROPER(TRIM(raw_orders!U602))</f>
        <v>Completed</v>
      </c>
      <c r="V602" s="11">
        <f t="shared" si="154"/>
        <v>-52</v>
      </c>
      <c r="W602" s="11">
        <f t="shared" si="157"/>
        <v>0</v>
      </c>
      <c r="X602" s="11">
        <f t="shared" si="158"/>
        <v>11048.25</v>
      </c>
      <c r="Y602" s="11">
        <f t="shared" si="159"/>
        <v>1985.5300000000007</v>
      </c>
      <c r="Z602" s="11">
        <f t="shared" si="160"/>
        <v>0.17971443441268986</v>
      </c>
      <c r="AA602" s="11" t="str">
        <f t="shared" si="161"/>
        <v>May</v>
      </c>
      <c r="AB602" s="11">
        <f t="shared" si="162"/>
        <v>2025</v>
      </c>
      <c r="AC602" s="11" t="str">
        <f t="shared" si="163"/>
        <v>Invalid</v>
      </c>
      <c r="AD602" s="33" t="str">
        <f t="shared" si="155"/>
        <v>ORD-2025-106014578045728CUST-6013Ananya RaoCorporateWestMadhya PradeshIndoreOffice SuppliesStoragePrime Storage 432Same Day33682.7511048.259062.721985.53PaidCompleted-52</v>
      </c>
      <c r="AE602" s="56" t="str">
        <f t="shared" si="156"/>
        <v>OK</v>
      </c>
      <c r="AF602" s="33" t="str">
        <f t="shared" si="164"/>
        <v/>
      </c>
      <c r="AG602" s="33" t="str">
        <f t="shared" si="165"/>
        <v/>
      </c>
      <c r="AH602" s="55" t="str">
        <f>IF(V602&lt;0,"Invalid Shipping Record","")</f>
        <v>Invalid Shipping Record</v>
      </c>
      <c r="AI602" s="53" t="str">
        <f t="shared" si="167"/>
        <v>Match</v>
      </c>
      <c r="AJ602" s="53" t="str">
        <f t="shared" si="168"/>
        <v>Match</v>
      </c>
      <c r="AK602" s="33" t="str">
        <f>PROPER(TRIM(raw_orders!G602))</f>
        <v>West</v>
      </c>
      <c r="AL602" s="33" t="str">
        <f>PROPER(TRIM(raw_orders!M602))</f>
        <v>Same Day</v>
      </c>
    </row>
    <row r="603" spans="1:38">
      <c r="A603" t="s">
        <v>2869</v>
      </c>
      <c r="B603" s="10">
        <v>45317</v>
      </c>
      <c r="C603" s="10">
        <v>45322</v>
      </c>
      <c r="D603" t="s">
        <v>2872</v>
      </c>
      <c r="E603" s="34" t="str">
        <f>PROPER(TRIM(raw_orders!E603))</f>
        <v>Ananya Rao</v>
      </c>
      <c r="F603" s="34" t="str">
        <f>PROPER(TRIM(raw_orders!F603))</f>
        <v>Home Office</v>
      </c>
      <c r="G603" s="34" t="str">
        <f>PROPER(TRIM(raw_orders!G603))</f>
        <v>East</v>
      </c>
      <c r="H603" s="34" t="str">
        <f>PROPER(TRIM(raw_orders!H603))</f>
        <v>West Bengal</v>
      </c>
      <c r="I603" s="34" t="str">
        <f>PROPER(TRIM(raw_orders!I603))</f>
        <v>Kolkata</v>
      </c>
      <c r="J603" s="34" t="str">
        <f>PROPER(TRIM(raw_orders!J603))</f>
        <v>Office Supplies</v>
      </c>
      <c r="K603" s="34" t="str">
        <f>PROPER(TRIM(raw_orders!K603))</f>
        <v>Paper</v>
      </c>
      <c r="L603" t="s">
        <v>2873</v>
      </c>
      <c r="M603" s="9" t="str">
        <f>PROPER(TRIM(raw_orders!M603))</f>
        <v>Second Class</v>
      </c>
      <c r="N603" s="11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s="9" t="str">
        <f>PROPER(TRIM(raw_orders!T603))</f>
        <v>Paid</v>
      </c>
      <c r="U603" s="9" t="str">
        <f>PROPER(TRIM(raw_orders!U603))</f>
        <v>Completed</v>
      </c>
      <c r="V603" s="11">
        <f t="shared" si="154"/>
        <v>5</v>
      </c>
      <c r="W603" s="11">
        <f t="shared" si="157"/>
        <v>0.2</v>
      </c>
      <c r="X603" s="11">
        <f t="shared" si="158"/>
        <v>6460.12</v>
      </c>
      <c r="Y603" s="11">
        <f t="shared" si="159"/>
        <v>2856.0899999999997</v>
      </c>
      <c r="Z603" s="11">
        <f t="shared" si="160"/>
        <v>0.44211098245853014</v>
      </c>
      <c r="AA603" s="11" t="str">
        <f t="shared" si="161"/>
        <v>January</v>
      </c>
      <c r="AB603" s="11">
        <f t="shared" si="162"/>
        <v>2024</v>
      </c>
      <c r="AC603" s="11" t="str">
        <f t="shared" si="163"/>
        <v>Clean</v>
      </c>
      <c r="AD603" s="33" t="str">
        <f t="shared" si="155"/>
        <v>ORD-2024-106024531745322CUST-8289Ananya RaoHome OfficeEastWest BengalKolkataOffice SuppliesPaperBasic Paper 452Second Class51615.030.26460.123604.032856.09PaidCompleted5</v>
      </c>
      <c r="AE603" s="56" t="str">
        <f t="shared" si="156"/>
        <v>OK</v>
      </c>
      <c r="AF603" s="33" t="str">
        <f t="shared" si="164"/>
        <v/>
      </c>
      <c r="AG603" s="33" t="str">
        <f t="shared" si="165"/>
        <v/>
      </c>
      <c r="AH603" s="55" t="str">
        <f t="shared" si="166"/>
        <v/>
      </c>
      <c r="AI603" s="53" t="str">
        <f t="shared" si="167"/>
        <v>Match</v>
      </c>
      <c r="AJ603" s="53" t="str">
        <f t="shared" si="168"/>
        <v>Match</v>
      </c>
      <c r="AK603" s="33" t="str">
        <f>PROPER(TRIM(raw_orders!G603))</f>
        <v>East</v>
      </c>
      <c r="AL603" s="33" t="str">
        <f>PROPER(TRIM(raw_orders!M603))</f>
        <v>Second Class</v>
      </c>
    </row>
    <row r="604" spans="1:38">
      <c r="A604" t="s">
        <v>2874</v>
      </c>
      <c r="B604" s="10">
        <v>45588</v>
      </c>
      <c r="C604" s="10">
        <v>45595</v>
      </c>
      <c r="D604" t="s">
        <v>2877</v>
      </c>
      <c r="E604" s="34" t="str">
        <f>PROPER(TRIM(raw_orders!E604))</f>
        <v>Aarav Sharma</v>
      </c>
      <c r="F604" s="34" t="str">
        <f>PROPER(TRIM(raw_orders!F604))</f>
        <v>Consumer</v>
      </c>
      <c r="G604" s="34" t="str">
        <f>PROPER(TRIM(raw_orders!G604))</f>
        <v>East</v>
      </c>
      <c r="H604" s="34" t="str">
        <f>PROPER(TRIM(raw_orders!H604))</f>
        <v>Jharkhand</v>
      </c>
      <c r="I604" s="34" t="str">
        <f>PROPER(TRIM(raw_orders!I604))</f>
        <v>Ranchi</v>
      </c>
      <c r="J604" s="34" t="str">
        <f>PROPER(TRIM(raw_orders!J604))</f>
        <v>Technology</v>
      </c>
      <c r="K604" s="34" t="str">
        <f>PROPER(TRIM(raw_orders!K604))</f>
        <v>Copiers</v>
      </c>
      <c r="L604" t="s">
        <v>2878</v>
      </c>
      <c r="M604" s="9" t="str">
        <f>PROPER(TRIM(raw_orders!M604))</f>
        <v>Second Class</v>
      </c>
      <c r="N604" s="11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s="9" t="str">
        <f>PROPER(TRIM(raw_orders!T604))</f>
        <v>Paid</v>
      </c>
      <c r="U604" s="9" t="str">
        <f>PROPER(TRIM(raw_orders!U604))</f>
        <v>Completed</v>
      </c>
      <c r="V604" s="11">
        <f t="shared" si="154"/>
        <v>7</v>
      </c>
      <c r="W604" s="11">
        <f t="shared" si="157"/>
        <v>0.15</v>
      </c>
      <c r="X604" s="11">
        <f t="shared" si="158"/>
        <v>26192.223000000002</v>
      </c>
      <c r="Y604" s="11">
        <f t="shared" si="159"/>
        <v>5396.6730000000025</v>
      </c>
      <c r="Z604" s="11">
        <f t="shared" si="160"/>
        <v>0.20604104508426041</v>
      </c>
      <c r="AA604" s="11" t="str">
        <f t="shared" si="161"/>
        <v>October</v>
      </c>
      <c r="AB604" s="11">
        <f t="shared" si="162"/>
        <v>2024</v>
      </c>
      <c r="AC604" s="11" t="str">
        <f t="shared" si="163"/>
        <v>Clean</v>
      </c>
      <c r="AD604" s="33" t="str">
        <f t="shared" si="155"/>
        <v>ORD-2024-106034558845595CUST-5668Aarav SharmaConsumerEastJharkhandRanchiTechnologyCopiersMax Copiers 477Second Class93423.820.1526192.2220795.555396.67PaidCompleted7</v>
      </c>
      <c r="AE604" s="56" t="str">
        <f t="shared" si="156"/>
        <v>OK</v>
      </c>
      <c r="AF604" s="33" t="str">
        <f t="shared" si="164"/>
        <v/>
      </c>
      <c r="AG604" s="33" t="str">
        <f t="shared" si="165"/>
        <v/>
      </c>
      <c r="AH604" s="55" t="str">
        <f t="shared" si="166"/>
        <v/>
      </c>
      <c r="AI604" s="53" t="str">
        <f t="shared" si="167"/>
        <v>Match</v>
      </c>
      <c r="AJ604" s="53" t="str">
        <f t="shared" si="168"/>
        <v>Match</v>
      </c>
      <c r="AK604" s="33" t="str">
        <f>PROPER(TRIM(raw_orders!G604))</f>
        <v>East</v>
      </c>
      <c r="AL604" s="33" t="str">
        <f>PROPER(TRIM(raw_orders!M604))</f>
        <v>Second Class</v>
      </c>
    </row>
    <row r="605" spans="1:38">
      <c r="A605" t="s">
        <v>2879</v>
      </c>
      <c r="B605" s="10">
        <v>45660</v>
      </c>
      <c r="C605" s="10">
        <v>45962</v>
      </c>
      <c r="D605" t="s">
        <v>480</v>
      </c>
      <c r="E605" s="34" t="str">
        <f>PROPER(TRIM(raw_orders!E605))</f>
        <v>Vikram Iyer</v>
      </c>
      <c r="F605" s="34" t="str">
        <f>PROPER(TRIM(raw_orders!F605))</f>
        <v>Corporate</v>
      </c>
      <c r="G605" s="34" t="str">
        <f>PROPER(TRIM(raw_orders!G605))</f>
        <v>East</v>
      </c>
      <c r="H605" s="34" t="str">
        <f>PROPER(TRIM(raw_orders!H605))</f>
        <v>Bihar</v>
      </c>
      <c r="I605" s="34" t="str">
        <f>PROPER(TRIM(raw_orders!I605))</f>
        <v>Patna</v>
      </c>
      <c r="J605" s="34" t="str">
        <f>PROPER(TRIM(raw_orders!J605))</f>
        <v>Technology</v>
      </c>
      <c r="K605" s="34" t="str">
        <f>PROPER(TRIM(raw_orders!K605))</f>
        <v>Accessories</v>
      </c>
      <c r="L605" t="s">
        <v>2881</v>
      </c>
      <c r="M605" s="9" t="str">
        <f>PROPER(TRIM(raw_orders!M605))</f>
        <v>First Class</v>
      </c>
      <c r="N605" s="11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s="9" t="str">
        <f>PROPER(TRIM(raw_orders!T605))</f>
        <v>Pending</v>
      </c>
      <c r="U605" s="9" t="str">
        <f>PROPER(TRIM(raw_orders!U605))</f>
        <v>Cancelled</v>
      </c>
      <c r="V605" s="11">
        <f t="shared" si="154"/>
        <v>302</v>
      </c>
      <c r="W605" s="11">
        <f t="shared" si="157"/>
        <v>0.05</v>
      </c>
      <c r="X605" s="11">
        <f t="shared" si="158"/>
        <v>19564.603999999999</v>
      </c>
      <c r="Y605" s="11">
        <f t="shared" si="159"/>
        <v>8410.0139999999992</v>
      </c>
      <c r="Z605" s="11">
        <f t="shared" si="160"/>
        <v>0.42985863654587642</v>
      </c>
      <c r="AA605" s="11" t="str">
        <f t="shared" si="161"/>
        <v>January</v>
      </c>
      <c r="AB605" s="11">
        <f t="shared" si="162"/>
        <v>2025</v>
      </c>
      <c r="AC605" s="11" t="str">
        <f t="shared" si="163"/>
        <v>Clean</v>
      </c>
      <c r="AD605" s="33" t="str">
        <f t="shared" si="155"/>
        <v>ORD-2025-106044566045962CUST-5808Vikram IyerCorporateEastBiharPatnaTechnologyAccessoriesPrime Accessories 300First Class82574.290.0519564.611154.598410.01PendingCancelled302</v>
      </c>
      <c r="AE605" s="56" t="str">
        <f t="shared" si="156"/>
        <v>OK</v>
      </c>
      <c r="AF605" s="33" t="str">
        <f t="shared" si="164"/>
        <v/>
      </c>
      <c r="AG605" s="33" t="str">
        <f t="shared" si="165"/>
        <v/>
      </c>
      <c r="AH605" s="55" t="str">
        <f t="shared" si="166"/>
        <v/>
      </c>
      <c r="AI605" s="53" t="str">
        <f t="shared" si="167"/>
        <v>Match</v>
      </c>
      <c r="AJ605" s="53" t="str">
        <f t="shared" si="168"/>
        <v>Match</v>
      </c>
      <c r="AK605" s="33" t="str">
        <f>PROPER(TRIM(raw_orders!G605))</f>
        <v>East</v>
      </c>
      <c r="AL605" s="33" t="str">
        <f>PROPER(TRIM(raw_orders!M605))</f>
        <v>First Class</v>
      </c>
    </row>
    <row r="606" spans="1:38" ht="41.4">
      <c r="A606" t="s">
        <v>2882</v>
      </c>
      <c r="B606" s="10">
        <v>45779</v>
      </c>
      <c r="C606" s="10">
        <v>45694</v>
      </c>
      <c r="D606" t="s">
        <v>2885</v>
      </c>
      <c r="E606" s="34" t="str">
        <f>PROPER(TRIM(raw_orders!E606))</f>
        <v>Ananya Rao</v>
      </c>
      <c r="F606" s="34" t="str">
        <f>PROPER(TRIM(raw_orders!F606))</f>
        <v>Consumer</v>
      </c>
      <c r="G606" s="34" t="str">
        <f>PROPER(TRIM(raw_orders!G606))</f>
        <v>West</v>
      </c>
      <c r="H606" s="34" t="str">
        <f>PROPER(TRIM(raw_orders!H606))</f>
        <v>Madhya Pradesh</v>
      </c>
      <c r="I606" s="34" t="str">
        <f>PROPER(TRIM(raw_orders!I606))</f>
        <v>Indore</v>
      </c>
      <c r="J606" s="34" t="str">
        <f>PROPER(TRIM(raw_orders!J606))</f>
        <v>Office Supplies</v>
      </c>
      <c r="K606" s="34" t="str">
        <f>PROPER(TRIM(raw_orders!K606))</f>
        <v>Binders</v>
      </c>
      <c r="L606" t="s">
        <v>2886</v>
      </c>
      <c r="M606" s="9" t="str">
        <f>PROPER(TRIM(raw_orders!M606))</f>
        <v>Same Day</v>
      </c>
      <c r="N606" s="11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s="9" t="str">
        <f>PROPER(TRIM(raw_orders!T606))</f>
        <v>Paid</v>
      </c>
      <c r="U606" s="9" t="str">
        <f>PROPER(TRIM(raw_orders!U606))</f>
        <v>Completed</v>
      </c>
      <c r="V606" s="11">
        <f t="shared" si="154"/>
        <v>-85</v>
      </c>
      <c r="W606" s="11">
        <f t="shared" si="157"/>
        <v>0</v>
      </c>
      <c r="X606" s="11">
        <f t="shared" si="158"/>
        <v>3228.8999999999996</v>
      </c>
      <c r="Y606" s="11">
        <f t="shared" si="159"/>
        <v>1375.6699999999996</v>
      </c>
      <c r="Z606" s="11">
        <f t="shared" si="160"/>
        <v>0.42604911889497965</v>
      </c>
      <c r="AA606" s="11" t="str">
        <f t="shared" si="161"/>
        <v>May</v>
      </c>
      <c r="AB606" s="11">
        <f t="shared" si="162"/>
        <v>2025</v>
      </c>
      <c r="AC606" s="11" t="str">
        <f t="shared" si="163"/>
        <v>Invalid</v>
      </c>
      <c r="AD606" s="33" t="str">
        <f t="shared" si="155"/>
        <v>ORD-2025-106054577945694CUST-4526Ananya RaoConsumerWestMadhya PradeshIndoreOffice SuppliesBindersMax Binders 547Same Day31076.303228.91853.231375.67PaidCompleted-85</v>
      </c>
      <c r="AE606" s="56" t="str">
        <f t="shared" si="156"/>
        <v>OK</v>
      </c>
      <c r="AF606" s="33" t="str">
        <f t="shared" si="164"/>
        <v/>
      </c>
      <c r="AG606" s="33" t="str">
        <f t="shared" si="165"/>
        <v/>
      </c>
      <c r="AH606" s="55" t="str">
        <f>IF(V606&lt;0,"Invalid Shipping Record","")</f>
        <v>Invalid Shipping Record</v>
      </c>
      <c r="AI606" s="53" t="str">
        <f t="shared" si="167"/>
        <v>Match</v>
      </c>
      <c r="AJ606" s="53" t="str">
        <f t="shared" si="168"/>
        <v>Match</v>
      </c>
      <c r="AK606" s="33" t="str">
        <f>PROPER(TRIM(raw_orders!G606))</f>
        <v>West</v>
      </c>
      <c r="AL606" s="33" t="str">
        <f>PROPER(TRIM(raw_orders!M606))</f>
        <v>Same Day</v>
      </c>
    </row>
    <row r="607" spans="1:38">
      <c r="A607" t="s">
        <v>2887</v>
      </c>
      <c r="B607" s="10">
        <v>45847</v>
      </c>
      <c r="C607" s="10">
        <v>45851</v>
      </c>
      <c r="D607" t="s">
        <v>2889</v>
      </c>
      <c r="E607" s="34" t="str">
        <f>PROPER(TRIM(raw_orders!E607))</f>
        <v>Kabir Singh</v>
      </c>
      <c r="F607" s="34" t="str">
        <f>PROPER(TRIM(raw_orders!F607))</f>
        <v>Corporate</v>
      </c>
      <c r="G607" s="34" t="str">
        <f>PROPER(TRIM(raw_orders!G607))</f>
        <v>West</v>
      </c>
      <c r="H607" s="34" t="str">
        <f>PROPER(TRIM(raw_orders!H607))</f>
        <v>Goa</v>
      </c>
      <c r="I607" s="34" t="str">
        <f>PROPER(TRIM(raw_orders!I607))</f>
        <v>Panaji</v>
      </c>
      <c r="J607" s="34" t="str">
        <f>PROPER(TRIM(raw_orders!J607))</f>
        <v>Furniture</v>
      </c>
      <c r="K607" s="34" t="str">
        <f>PROPER(TRIM(raw_orders!K607))</f>
        <v>Furnishings</v>
      </c>
      <c r="L607" t="s">
        <v>2890</v>
      </c>
      <c r="M607" s="9" t="str">
        <f>PROPER(TRIM(raw_orders!M607))</f>
        <v>Second Class</v>
      </c>
      <c r="N607" s="11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s="9" t="str">
        <f>PROPER(TRIM(raw_orders!T607))</f>
        <v>Paid</v>
      </c>
      <c r="U607" s="9" t="str">
        <f>PROPER(TRIM(raw_orders!U607))</f>
        <v>Cancelled</v>
      </c>
      <c r="V607" s="11">
        <f t="shared" si="154"/>
        <v>4</v>
      </c>
      <c r="W607" s="11">
        <f t="shared" si="157"/>
        <v>0.85</v>
      </c>
      <c r="X607" s="11">
        <f t="shared" si="158"/>
        <v>1260.0075000000002</v>
      </c>
      <c r="Y607" s="11">
        <f t="shared" si="159"/>
        <v>-5188.0424999999996</v>
      </c>
      <c r="Z607" s="11">
        <f t="shared" si="160"/>
        <v>-4.1174695388717915</v>
      </c>
      <c r="AA607" s="11" t="str">
        <f t="shared" si="161"/>
        <v>July</v>
      </c>
      <c r="AB607" s="11">
        <f t="shared" si="162"/>
        <v>2025</v>
      </c>
      <c r="AC607" s="11" t="str">
        <f t="shared" si="163"/>
        <v>Clean</v>
      </c>
      <c r="AD607" s="33" t="str">
        <f t="shared" si="155"/>
        <v>ORD-2025-106064584745851CUST-4447Kabir SinghCorporateWestGoaPanajiFurnitureFurnishingsPro Furnishings 267Second Class51680.010.857560.046448.051111.99PaidCancelled4</v>
      </c>
      <c r="AE607" s="56" t="str">
        <f t="shared" si="156"/>
        <v>OK</v>
      </c>
      <c r="AF607" s="33" t="str">
        <f t="shared" si="164"/>
        <v/>
      </c>
      <c r="AG607" s="33" t="str">
        <f t="shared" si="165"/>
        <v/>
      </c>
      <c r="AH607" s="55" t="str">
        <f t="shared" si="166"/>
        <v/>
      </c>
      <c r="AI607" s="53" t="str">
        <f t="shared" si="167"/>
        <v>Mismatch</v>
      </c>
      <c r="AJ607" s="53" t="str">
        <f t="shared" si="168"/>
        <v>Mismatch</v>
      </c>
      <c r="AK607" s="33" t="str">
        <f>PROPER(TRIM(raw_orders!G607))</f>
        <v>West</v>
      </c>
      <c r="AL607" s="33" t="str">
        <f>PROPER(TRIM(raw_orders!M607))</f>
        <v>Second Class</v>
      </c>
    </row>
    <row r="608" spans="1:38">
      <c r="A608" t="s">
        <v>2891</v>
      </c>
      <c r="B608" s="10">
        <v>45710</v>
      </c>
      <c r="C608" s="10">
        <v>45716</v>
      </c>
      <c r="D608" t="s">
        <v>2893</v>
      </c>
      <c r="E608" s="34" t="str">
        <f>PROPER(TRIM(raw_orders!E608))</f>
        <v>Rahul Verma</v>
      </c>
      <c r="F608" s="34" t="str">
        <f>PROPER(TRIM(raw_orders!F608))</f>
        <v>Home Office</v>
      </c>
      <c r="G608" s="34" t="str">
        <f>PROPER(TRIM(raw_orders!G608))</f>
        <v>West</v>
      </c>
      <c r="H608" s="34" t="str">
        <f>PROPER(TRIM(raw_orders!H608))</f>
        <v>Madhya Pradesh</v>
      </c>
      <c r="I608" s="34" t="str">
        <f>PROPER(TRIM(raw_orders!I608))</f>
        <v>Indore</v>
      </c>
      <c r="J608" s="34" t="str">
        <f>PROPER(TRIM(raw_orders!J608))</f>
        <v>Technology</v>
      </c>
      <c r="K608" s="34" t="str">
        <f>PROPER(TRIM(raw_orders!K608))</f>
        <v>Copiers</v>
      </c>
      <c r="L608" t="s">
        <v>2894</v>
      </c>
      <c r="M608" s="9" t="str">
        <f>PROPER(TRIM(raw_orders!M608))</f>
        <v>Same Day</v>
      </c>
      <c r="N608" s="11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s="9" t="str">
        <f>PROPER(TRIM(raw_orders!T608))</f>
        <v>Paid</v>
      </c>
      <c r="U608" s="9" t="str">
        <f>PROPER(TRIM(raw_orders!U608))</f>
        <v>Completed</v>
      </c>
      <c r="V608" s="11">
        <f t="shared" si="154"/>
        <v>6</v>
      </c>
      <c r="W608" s="11">
        <f t="shared" si="157"/>
        <v>0.25</v>
      </c>
      <c r="X608" s="11">
        <f t="shared" si="158"/>
        <v>8754.3225000000002</v>
      </c>
      <c r="Y608" s="11">
        <f t="shared" si="159"/>
        <v>2515.4225000000006</v>
      </c>
      <c r="Z608" s="11">
        <f t="shared" si="160"/>
        <v>0.28733491369549163</v>
      </c>
      <c r="AA608" s="11" t="str">
        <f t="shared" si="161"/>
        <v>February</v>
      </c>
      <c r="AB608" s="11">
        <f t="shared" si="162"/>
        <v>2025</v>
      </c>
      <c r="AC608" s="11" t="str">
        <f t="shared" si="163"/>
        <v>Clean</v>
      </c>
      <c r="AD608" s="33" t="str">
        <f t="shared" si="155"/>
        <v>ORD-2025-106074571045716CUST-2698Rahul VermaHome OfficeWestMadhya PradeshIndoreTechnologyCopiersMax Copiers 520Same Day33890.810.258754.326238.92515.42PaidCompleted6</v>
      </c>
      <c r="AE608" s="56" t="str">
        <f t="shared" si="156"/>
        <v>OK</v>
      </c>
      <c r="AF608" s="33" t="str">
        <f t="shared" si="164"/>
        <v/>
      </c>
      <c r="AG608" s="33" t="str">
        <f t="shared" si="165"/>
        <v/>
      </c>
      <c r="AH608" s="55" t="str">
        <f t="shared" si="166"/>
        <v/>
      </c>
      <c r="AI608" s="53" t="str">
        <f t="shared" si="167"/>
        <v>Match</v>
      </c>
      <c r="AJ608" s="53" t="str">
        <f t="shared" si="168"/>
        <v>Match</v>
      </c>
      <c r="AK608" s="33" t="str">
        <f>PROPER(TRIM(raw_orders!G608))</f>
        <v>West</v>
      </c>
      <c r="AL608" s="33" t="str">
        <f>PROPER(TRIM(raw_orders!M608))</f>
        <v>Same Day</v>
      </c>
    </row>
    <row r="609" spans="1:38">
      <c r="A609" t="s">
        <v>2895</v>
      </c>
      <c r="B609" s="10">
        <v>45704</v>
      </c>
      <c r="C609" s="10">
        <v>45710</v>
      </c>
      <c r="D609" t="s">
        <v>2896</v>
      </c>
      <c r="E609" s="34" t="str">
        <f>PROPER(TRIM(raw_orders!E609))</f>
        <v>Sneha Kapoor</v>
      </c>
      <c r="F609" s="34" t="str">
        <f>PROPER(TRIM(raw_orders!F609))</f>
        <v>Home Office</v>
      </c>
      <c r="G609" s="34" t="str">
        <f>PROPER(TRIM(raw_orders!G609))</f>
        <v>East</v>
      </c>
      <c r="H609" s="34" t="str">
        <f>PROPER(TRIM(raw_orders!H609))</f>
        <v>Bihar</v>
      </c>
      <c r="I609" s="34" t="str">
        <f>PROPER(TRIM(raw_orders!I609))</f>
        <v>Patna</v>
      </c>
      <c r="J609" s="34" t="str">
        <f>PROPER(TRIM(raw_orders!J609))</f>
        <v>Office Supplies</v>
      </c>
      <c r="K609" s="34" t="str">
        <f>PROPER(TRIM(raw_orders!K609))</f>
        <v>Storage</v>
      </c>
      <c r="L609" t="s">
        <v>2897</v>
      </c>
      <c r="M609" s="9" t="str">
        <f>PROPER(TRIM(raw_orders!M609))</f>
        <v>Same Day</v>
      </c>
      <c r="N609" s="11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s="9" t="str">
        <f>PROPER(TRIM(raw_orders!T609))</f>
        <v>Paid</v>
      </c>
      <c r="U609" s="9" t="str">
        <f>PROPER(TRIM(raw_orders!U609))</f>
        <v>Completed</v>
      </c>
      <c r="V609" s="11">
        <f t="shared" si="154"/>
        <v>6</v>
      </c>
      <c r="W609" s="11">
        <f t="shared" si="157"/>
        <v>0.15</v>
      </c>
      <c r="X609" s="11">
        <f t="shared" si="158"/>
        <v>4057.3474999999994</v>
      </c>
      <c r="Y609" s="11">
        <f t="shared" si="159"/>
        <v>1195.3174999999992</v>
      </c>
      <c r="Z609" s="11">
        <f t="shared" si="160"/>
        <v>0.29460565061286947</v>
      </c>
      <c r="AA609" s="11" t="str">
        <f t="shared" si="161"/>
        <v>February</v>
      </c>
      <c r="AB609" s="11">
        <f t="shared" si="162"/>
        <v>2025</v>
      </c>
      <c r="AC609" s="11" t="str">
        <f t="shared" si="163"/>
        <v>Clean</v>
      </c>
      <c r="AD609" s="33" t="str">
        <f t="shared" si="155"/>
        <v>ORD-2025-106084570445710CUST-6297Sneha KapoorHome OfficeEastBiharPatnaOffice SuppliesStorageMax Storage 424Same Day5954.670.154057.352862.031195.32PaidCompleted6</v>
      </c>
      <c r="AE609" s="56" t="str">
        <f t="shared" si="156"/>
        <v>OK</v>
      </c>
      <c r="AF609" s="33" t="str">
        <f t="shared" si="164"/>
        <v/>
      </c>
      <c r="AG609" s="33" t="str">
        <f t="shared" si="165"/>
        <v/>
      </c>
      <c r="AH609" s="55" t="str">
        <f t="shared" si="166"/>
        <v/>
      </c>
      <c r="AI609" s="53" t="str">
        <f t="shared" si="167"/>
        <v>Match</v>
      </c>
      <c r="AJ609" s="53" t="str">
        <f t="shared" si="168"/>
        <v>Match</v>
      </c>
      <c r="AK609" s="33" t="str">
        <f>PROPER(TRIM(raw_orders!G609))</f>
        <v>East</v>
      </c>
      <c r="AL609" s="33" t="str">
        <f>PROPER(TRIM(raw_orders!M609))</f>
        <v>Same Day</v>
      </c>
    </row>
    <row r="610" spans="1:38">
      <c r="A610" t="s">
        <v>2898</v>
      </c>
      <c r="B610" s="10">
        <v>45464</v>
      </c>
      <c r="C610" s="10">
        <v>45466</v>
      </c>
      <c r="D610" t="s">
        <v>2574</v>
      </c>
      <c r="E610" s="34" t="str">
        <f>PROPER(TRIM(raw_orders!E610))</f>
        <v>Karan Malhotra</v>
      </c>
      <c r="F610" s="34" t="str">
        <f>PROPER(TRIM(raw_orders!F610))</f>
        <v>Home Office</v>
      </c>
      <c r="G610" s="34" t="str">
        <f>PROPER(TRIM(raw_orders!G610))</f>
        <v>West</v>
      </c>
      <c r="H610" s="34" t="str">
        <f>PROPER(TRIM(raw_orders!H610))</f>
        <v>Goa</v>
      </c>
      <c r="I610" s="34" t="str">
        <f>PROPER(TRIM(raw_orders!I610))</f>
        <v>Panaji</v>
      </c>
      <c r="J610" s="34" t="str">
        <f>PROPER(TRIM(raw_orders!J610))</f>
        <v>Furniture</v>
      </c>
      <c r="K610" s="34" t="str">
        <f>PROPER(TRIM(raw_orders!K610))</f>
        <v>Furnishings</v>
      </c>
      <c r="L610" t="s">
        <v>2899</v>
      </c>
      <c r="M610" s="9" t="str">
        <f>PROPER(TRIM(raw_orders!M610))</f>
        <v>Second Class</v>
      </c>
      <c r="N610" s="11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s="9" t="str">
        <f>PROPER(TRIM(raw_orders!T610))</f>
        <v>Paid</v>
      </c>
      <c r="U610" s="9" t="str">
        <f>PROPER(TRIM(raw_orders!U610))</f>
        <v>Completed</v>
      </c>
      <c r="V610" s="11">
        <f t="shared" si="154"/>
        <v>2</v>
      </c>
      <c r="W610" s="11">
        <f t="shared" si="157"/>
        <v>0</v>
      </c>
      <c r="X610" s="11">
        <f t="shared" si="158"/>
        <v>19383.75</v>
      </c>
      <c r="Y610" s="11">
        <f t="shared" si="159"/>
        <v>7716.32</v>
      </c>
      <c r="Z610" s="11">
        <f t="shared" si="160"/>
        <v>0.39808189849745274</v>
      </c>
      <c r="AA610" s="11" t="str">
        <f t="shared" si="161"/>
        <v>June</v>
      </c>
      <c r="AB610" s="11">
        <f t="shared" si="162"/>
        <v>2024</v>
      </c>
      <c r="AC610" s="11" t="str">
        <f t="shared" si="163"/>
        <v>Clean</v>
      </c>
      <c r="AD610" s="33" t="str">
        <f t="shared" si="155"/>
        <v>ORD-2024-106094546445466CUST-7690Karan MalhotraHome OfficeWestGoaPanajiFurnitureFurnishingsElite Furnishings 706Second Class92153.75019383.7511667.437716.32PaidCompleted2</v>
      </c>
      <c r="AE610" s="56" t="str">
        <f t="shared" si="156"/>
        <v>OK</v>
      </c>
      <c r="AF610" s="33" t="str">
        <f t="shared" si="164"/>
        <v/>
      </c>
      <c r="AG610" s="33" t="str">
        <f t="shared" si="165"/>
        <v/>
      </c>
      <c r="AH610" s="55" t="str">
        <f t="shared" si="166"/>
        <v/>
      </c>
      <c r="AI610" s="53" t="str">
        <f t="shared" si="167"/>
        <v>Match</v>
      </c>
      <c r="AJ610" s="53" t="str">
        <f t="shared" si="168"/>
        <v>Match</v>
      </c>
      <c r="AK610" s="33" t="str">
        <f>PROPER(TRIM(raw_orders!G610))</f>
        <v>West</v>
      </c>
      <c r="AL610" s="33" t="str">
        <f>PROPER(TRIM(raw_orders!M610))</f>
        <v>Second Class</v>
      </c>
    </row>
    <row r="611" spans="1:38">
      <c r="A611" t="s">
        <v>2900</v>
      </c>
      <c r="B611" s="10">
        <v>45665</v>
      </c>
      <c r="C611" s="10">
        <v>45992</v>
      </c>
      <c r="D611" t="s">
        <v>2901</v>
      </c>
      <c r="E611" s="34" t="str">
        <f>PROPER(TRIM(raw_orders!E611))</f>
        <v>Sneha Kapoor</v>
      </c>
      <c r="F611" s="34" t="str">
        <f>PROPER(TRIM(raw_orders!F611))</f>
        <v>Home Office</v>
      </c>
      <c r="G611" s="34" t="str">
        <f>PROPER(TRIM(raw_orders!G611))</f>
        <v>South</v>
      </c>
      <c r="H611" s="34" t="str">
        <f>PROPER(TRIM(raw_orders!H611))</f>
        <v>Karnataka</v>
      </c>
      <c r="I611" s="34" t="str">
        <f>PROPER(TRIM(raw_orders!I611))</f>
        <v>Bengaluru</v>
      </c>
      <c r="J611" s="34" t="str">
        <f>PROPER(TRIM(raw_orders!J611))</f>
        <v>Furniture</v>
      </c>
      <c r="K611" s="34" t="str">
        <f>PROPER(TRIM(raw_orders!K611))</f>
        <v>Chairs</v>
      </c>
      <c r="L611" t="s">
        <v>2902</v>
      </c>
      <c r="M611" s="9" t="str">
        <f>PROPER(TRIM(raw_orders!M611))</f>
        <v>Standard Class</v>
      </c>
      <c r="N611" s="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s="9" t="str">
        <f>PROPER(TRIM(raw_orders!T611))</f>
        <v>Paid</v>
      </c>
      <c r="U611" s="9" t="str">
        <f>PROPER(TRIM(raw_orders!U611))</f>
        <v>Completed</v>
      </c>
      <c r="V611" s="11">
        <f t="shared" si="154"/>
        <v>327</v>
      </c>
      <c r="W611" s="11">
        <f t="shared" si="157"/>
        <v>0</v>
      </c>
      <c r="X611" s="11">
        <f t="shared" si="158"/>
        <v>30362.359999999997</v>
      </c>
      <c r="Y611" s="11">
        <f t="shared" si="159"/>
        <v>5296.9599999999955</v>
      </c>
      <c r="Z611" s="11">
        <f t="shared" si="160"/>
        <v>0.17445811195177174</v>
      </c>
      <c r="AA611" s="11" t="str">
        <f t="shared" si="161"/>
        <v>January</v>
      </c>
      <c r="AB611" s="11">
        <f t="shared" si="162"/>
        <v>2025</v>
      </c>
      <c r="AC611" s="11" t="str">
        <f t="shared" si="163"/>
        <v>Clean</v>
      </c>
      <c r="AD611" s="33" t="str">
        <f t="shared" si="155"/>
        <v>ORD-2025-106104566545992CUST-4380Sneha KapoorHome OfficeSouthKarnatakaBengaluruFurnitureChairsPro Chairs 908Standard Class74337.48030362.3625065.45296.96PaidCompleted327</v>
      </c>
      <c r="AE611" s="56" t="str">
        <f t="shared" si="156"/>
        <v>OK</v>
      </c>
      <c r="AF611" s="33" t="str">
        <f t="shared" si="164"/>
        <v/>
      </c>
      <c r="AG611" s="33" t="str">
        <f t="shared" si="165"/>
        <v/>
      </c>
      <c r="AH611" s="55" t="str">
        <f t="shared" si="166"/>
        <v/>
      </c>
      <c r="AI611" s="53" t="str">
        <f t="shared" si="167"/>
        <v>Match</v>
      </c>
      <c r="AJ611" s="53" t="str">
        <f t="shared" si="168"/>
        <v>Match</v>
      </c>
      <c r="AK611" s="33" t="str">
        <f>PROPER(TRIM(raw_orders!G611))</f>
        <v>South</v>
      </c>
      <c r="AL611" s="33" t="str">
        <f>PROPER(TRIM(raw_orders!M611))</f>
        <v>Standard Class</v>
      </c>
    </row>
    <row r="612" spans="1:38">
      <c r="A612" t="s">
        <v>2903</v>
      </c>
      <c r="B612" s="10">
        <v>45432</v>
      </c>
      <c r="C612" s="10">
        <v>45432</v>
      </c>
      <c r="D612" t="s">
        <v>2080</v>
      </c>
      <c r="E612" s="34" t="str">
        <f>PROPER(TRIM(raw_orders!E612))</f>
        <v>Karan Malhotra</v>
      </c>
      <c r="F612" s="34" t="str">
        <f>PROPER(TRIM(raw_orders!F612))</f>
        <v>Home Office</v>
      </c>
      <c r="G612" s="34" t="str">
        <f>PROPER(TRIM(raw_orders!G612))</f>
        <v>West</v>
      </c>
      <c r="H612" s="34" t="str">
        <f>PROPER(TRIM(raw_orders!H612))</f>
        <v>Madhya Pradesh</v>
      </c>
      <c r="I612" s="34" t="str">
        <f>PROPER(TRIM(raw_orders!I612))</f>
        <v>Indore</v>
      </c>
      <c r="J612" s="34" t="str">
        <f>PROPER(TRIM(raw_orders!J612))</f>
        <v>Furniture</v>
      </c>
      <c r="K612" s="34" t="str">
        <f>PROPER(TRIM(raw_orders!K612))</f>
        <v>Chairs</v>
      </c>
      <c r="L612" t="s">
        <v>2906</v>
      </c>
      <c r="M612" s="9" t="str">
        <f>PROPER(TRIM(raw_orders!M612))</f>
        <v>Standard Class</v>
      </c>
      <c r="N612" s="11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s="9" t="str">
        <f>PROPER(TRIM(raw_orders!T612))</f>
        <v>Paid</v>
      </c>
      <c r="U612" s="9" t="str">
        <f>PROPER(TRIM(raw_orders!U612))</f>
        <v>Completed</v>
      </c>
      <c r="V612" s="11">
        <f t="shared" si="154"/>
        <v>0</v>
      </c>
      <c r="W612" s="11">
        <f t="shared" si="157"/>
        <v>0.1</v>
      </c>
      <c r="X612" s="11">
        <f t="shared" si="158"/>
        <v>2729.6549999999997</v>
      </c>
      <c r="Y612" s="11">
        <f t="shared" si="159"/>
        <v>1014.2949999999998</v>
      </c>
      <c r="Z612" s="11">
        <f t="shared" si="160"/>
        <v>0.37158358840219735</v>
      </c>
      <c r="AA612" s="11" t="str">
        <f t="shared" si="161"/>
        <v>May</v>
      </c>
      <c r="AB612" s="11">
        <f t="shared" si="162"/>
        <v>2024</v>
      </c>
      <c r="AC612" s="11" t="str">
        <f t="shared" si="163"/>
        <v>Clean</v>
      </c>
      <c r="AD612" s="33" t="str">
        <f t="shared" si="155"/>
        <v>ORD-2024-106114543245432CUST-2779Karan MalhotraHome OfficeWestMadhya PradeshIndoreFurnitureChairsPro Chairs 712Standard Class13032.950.12729.651715.361014.29PaidCompleted0</v>
      </c>
      <c r="AE612" s="56" t="str">
        <f t="shared" si="156"/>
        <v>OK</v>
      </c>
      <c r="AF612" s="33" t="str">
        <f t="shared" si="164"/>
        <v/>
      </c>
      <c r="AG612" s="33" t="str">
        <f t="shared" si="165"/>
        <v/>
      </c>
      <c r="AH612" s="55" t="str">
        <f t="shared" ref="AH612:AH613" si="169">IF(V612&lt;0,"Invalid Shipping Record","")</f>
        <v/>
      </c>
      <c r="AI612" s="53" t="str">
        <f t="shared" si="167"/>
        <v>Mismatch</v>
      </c>
      <c r="AJ612" s="53" t="str">
        <f t="shared" si="168"/>
        <v>Mismatch</v>
      </c>
      <c r="AK612" s="33" t="str">
        <f>PROPER(TRIM(raw_orders!G612))</f>
        <v>West</v>
      </c>
      <c r="AL612" s="33" t="str">
        <f>PROPER(TRIM(raw_orders!M612))</f>
        <v>Standard Class</v>
      </c>
    </row>
    <row r="613" spans="1:38" ht="41.4">
      <c r="A613" t="s">
        <v>2907</v>
      </c>
      <c r="B613" s="10">
        <v>45876</v>
      </c>
      <c r="C613" s="10">
        <v>45853</v>
      </c>
      <c r="D613" t="s">
        <v>2909</v>
      </c>
      <c r="E613" s="34" t="str">
        <f>PROPER(TRIM(raw_orders!E613))</f>
        <v>Ananya Rao</v>
      </c>
      <c r="F613" s="34" t="str">
        <f>PROPER(TRIM(raw_orders!F613))</f>
        <v>Small Business</v>
      </c>
      <c r="G613" s="34" t="str">
        <f>PROPER(TRIM(raw_orders!G613))</f>
        <v>North</v>
      </c>
      <c r="H613" s="34" t="str">
        <f>PROPER(TRIM(raw_orders!H613))</f>
        <v>Rajasthan</v>
      </c>
      <c r="I613" s="34" t="str">
        <f>PROPER(TRIM(raw_orders!I613))</f>
        <v>Jaipur</v>
      </c>
      <c r="J613" s="34" t="str">
        <f>PROPER(TRIM(raw_orders!J613))</f>
        <v>Office Supplies</v>
      </c>
      <c r="K613" s="34" t="str">
        <f>PROPER(TRIM(raw_orders!K613))</f>
        <v>Binders</v>
      </c>
      <c r="L613" t="s">
        <v>2910</v>
      </c>
      <c r="M613" s="9" t="str">
        <f>PROPER(TRIM(raw_orders!M613))</f>
        <v>Same Day</v>
      </c>
      <c r="N613" s="11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s="9" t="str">
        <f>PROPER(TRIM(raw_orders!T613))</f>
        <v>Paid</v>
      </c>
      <c r="U613" s="9" t="str">
        <f>PROPER(TRIM(raw_orders!U613))</f>
        <v>Completed</v>
      </c>
      <c r="V613" s="11">
        <f t="shared" si="154"/>
        <v>-23</v>
      </c>
      <c r="W613" s="11">
        <f t="shared" si="157"/>
        <v>0.1</v>
      </c>
      <c r="X613" s="11">
        <f t="shared" si="158"/>
        <v>4718.0159999999996</v>
      </c>
      <c r="Y613" s="11">
        <f t="shared" si="159"/>
        <v>809.7859999999996</v>
      </c>
      <c r="Z613" s="11">
        <f t="shared" si="160"/>
        <v>0.17163697622051297</v>
      </c>
      <c r="AA613" s="11" t="str">
        <f t="shared" si="161"/>
        <v>August</v>
      </c>
      <c r="AB613" s="11">
        <f t="shared" si="162"/>
        <v>2025</v>
      </c>
      <c r="AC613" s="11" t="str">
        <f t="shared" si="163"/>
        <v>Invalid</v>
      </c>
      <c r="AD613" s="33" t="str">
        <f t="shared" si="155"/>
        <v>ORD-2025-106124587645853CUST-6108Ananya RaoSmall BusinessNorthRajasthanJaipurOffice SuppliesBindersMax Binders 785Same Day8655.280.14718.023908.23809.79PaidCompleted-23</v>
      </c>
      <c r="AE613" s="56" t="str">
        <f t="shared" si="156"/>
        <v>OK</v>
      </c>
      <c r="AF613" s="33" t="str">
        <f t="shared" si="164"/>
        <v/>
      </c>
      <c r="AG613" s="33" t="str">
        <f t="shared" si="165"/>
        <v/>
      </c>
      <c r="AH613" s="55" t="str">
        <f t="shared" si="169"/>
        <v>Invalid Shipping Record</v>
      </c>
      <c r="AI613" s="53" t="str">
        <f t="shared" si="167"/>
        <v>Match</v>
      </c>
      <c r="AJ613" s="53" t="str">
        <f t="shared" si="168"/>
        <v>Match</v>
      </c>
      <c r="AK613" s="33" t="str">
        <f>PROPER(TRIM(raw_orders!G613))</f>
        <v>North</v>
      </c>
      <c r="AL613" s="33" t="str">
        <f>PROPER(TRIM(raw_orders!M613))</f>
        <v>Same Day</v>
      </c>
    </row>
    <row r="614" spans="1:38">
      <c r="A614" t="s">
        <v>2911</v>
      </c>
      <c r="B614" s="10">
        <v>45753</v>
      </c>
      <c r="C614" s="10">
        <v>45760</v>
      </c>
      <c r="D614" t="s">
        <v>2914</v>
      </c>
      <c r="E614" s="34" t="str">
        <f>PROPER(TRIM(raw_orders!E614))</f>
        <v>Aditi Sen</v>
      </c>
      <c r="F614" s="34" t="str">
        <f>PROPER(TRIM(raw_orders!F614))</f>
        <v>Consumer</v>
      </c>
      <c r="G614" s="34" t="s">
        <v>4153</v>
      </c>
      <c r="H614" s="34" t="str">
        <f>PROPER(TRIM(raw_orders!H614))</f>
        <v>Odisha</v>
      </c>
      <c r="I614" s="34" t="str">
        <f>PROPER(TRIM(raw_orders!I614))</f>
        <v>Bhubaneswar</v>
      </c>
      <c r="J614" s="34" t="str">
        <f>PROPER(TRIM(raw_orders!J614))</f>
        <v>Technology</v>
      </c>
      <c r="K614" s="34" t="str">
        <f>PROPER(TRIM(raw_orders!K614))</f>
        <v>Phones</v>
      </c>
      <c r="L614" t="s">
        <v>2915</v>
      </c>
      <c r="M614" s="9" t="str">
        <f>PROPER(TRIM(raw_orders!M614))</f>
        <v>Standard Class</v>
      </c>
      <c r="N614" s="11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s="9" t="str">
        <f>PROPER(TRIM(raw_orders!T614))</f>
        <v>Paid</v>
      </c>
      <c r="U614" s="9" t="str">
        <f>PROPER(TRIM(raw_orders!U614))</f>
        <v>Completed</v>
      </c>
      <c r="V614" s="11">
        <f t="shared" si="154"/>
        <v>7</v>
      </c>
      <c r="W614" s="11">
        <f t="shared" si="157"/>
        <v>0</v>
      </c>
      <c r="X614" s="11">
        <f t="shared" si="158"/>
        <v>3844.01</v>
      </c>
      <c r="Y614" s="11">
        <f t="shared" si="159"/>
        <v>1648.2200000000003</v>
      </c>
      <c r="Z614" s="11">
        <f t="shared" si="160"/>
        <v>0.42877619985379856</v>
      </c>
      <c r="AA614" s="11" t="str">
        <f t="shared" si="161"/>
        <v>April</v>
      </c>
      <c r="AB614" s="11">
        <f t="shared" si="162"/>
        <v>2025</v>
      </c>
      <c r="AC614" s="11" t="str">
        <f t="shared" si="163"/>
        <v>Warning</v>
      </c>
      <c r="AD614" s="33" t="str">
        <f t="shared" si="155"/>
        <v>ORD-2025-106134575345760CUST-5663Aditi SenConsumerUnknownOdishaBhubaneswarTechnologyPhonesElite Phones 239Standard Class13844.0103844.012195.791648.22PaidCompleted7</v>
      </c>
      <c r="AE614" s="56" t="str">
        <f t="shared" si="156"/>
        <v>OK</v>
      </c>
      <c r="AF614" s="33" t="str">
        <f t="shared" si="164"/>
        <v/>
      </c>
      <c r="AG614" s="33" t="str">
        <f t="shared" si="165"/>
        <v/>
      </c>
      <c r="AH614" s="55" t="str">
        <f t="shared" si="166"/>
        <v/>
      </c>
      <c r="AI614" s="53" t="str">
        <f t="shared" si="167"/>
        <v>Match</v>
      </c>
      <c r="AJ614" s="53" t="str">
        <f t="shared" si="168"/>
        <v>Match</v>
      </c>
      <c r="AK614" s="33" t="str">
        <f>PROPER(TRIM(raw_orders!G614))</f>
        <v/>
      </c>
      <c r="AL614" s="33" t="str">
        <f>PROPER(TRIM(raw_orders!M614))</f>
        <v>Standard Class</v>
      </c>
    </row>
    <row r="615" spans="1:38">
      <c r="A615" t="s">
        <v>2916</v>
      </c>
      <c r="B615" s="10">
        <v>45570</v>
      </c>
      <c r="C615" s="10">
        <v>45575</v>
      </c>
      <c r="D615" t="s">
        <v>2918</v>
      </c>
      <c r="E615" s="34" t="str">
        <f>PROPER(TRIM(raw_orders!E615))</f>
        <v>Diya Patel</v>
      </c>
      <c r="F615" s="34" t="str">
        <f>PROPER(TRIM(raw_orders!F615))</f>
        <v>Home Office</v>
      </c>
      <c r="G615" s="34" t="str">
        <f>PROPER(TRIM(raw_orders!G615))</f>
        <v>West</v>
      </c>
      <c r="H615" s="34" t="str">
        <f>PROPER(TRIM(raw_orders!H615))</f>
        <v>Gujarat</v>
      </c>
      <c r="I615" s="34" t="str">
        <f>PROPER(TRIM(raw_orders!I615))</f>
        <v>Ahmedabad</v>
      </c>
      <c r="J615" s="34" t="str">
        <f>PROPER(TRIM(raw_orders!J615))</f>
        <v>Technology</v>
      </c>
      <c r="K615" s="34" t="str">
        <f>PROPER(TRIM(raw_orders!K615))</f>
        <v>Machines</v>
      </c>
      <c r="L615" t="s">
        <v>2919</v>
      </c>
      <c r="M615" s="9" t="str">
        <f>PROPER(TRIM(raw_orders!M615))</f>
        <v>Same Day</v>
      </c>
      <c r="N615" s="11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s="9" t="str">
        <f>PROPER(TRIM(raw_orders!T615))</f>
        <v>Paid</v>
      </c>
      <c r="U615" s="9" t="str">
        <f>PROPER(TRIM(raw_orders!U615))</f>
        <v>Completed</v>
      </c>
      <c r="V615" s="11">
        <f t="shared" si="154"/>
        <v>5</v>
      </c>
      <c r="W615" s="11">
        <f t="shared" si="157"/>
        <v>0.25</v>
      </c>
      <c r="X615" s="11">
        <f t="shared" si="158"/>
        <v>22688.775000000001</v>
      </c>
      <c r="Y615" s="11">
        <f t="shared" si="159"/>
        <v>8016.3650000000016</v>
      </c>
      <c r="Z615" s="11">
        <f t="shared" si="160"/>
        <v>0.35331854628555315</v>
      </c>
      <c r="AA615" s="11" t="str">
        <f t="shared" si="161"/>
        <v>October</v>
      </c>
      <c r="AB615" s="11">
        <f t="shared" si="162"/>
        <v>2024</v>
      </c>
      <c r="AC615" s="11" t="str">
        <f t="shared" si="163"/>
        <v>Clean</v>
      </c>
      <c r="AD615" s="33" t="str">
        <f t="shared" si="155"/>
        <v>ORD-2024-106144557045575CUST-9311Diya PatelHome OfficeWestGujaratAhmedabadTechnologyMachinesBasic Machines 413Same Day93361.30.2522688.7814672.418016.37PaidCompleted5</v>
      </c>
      <c r="AE615" s="56" t="str">
        <f t="shared" si="156"/>
        <v>OK</v>
      </c>
      <c r="AF615" s="33" t="str">
        <f t="shared" si="164"/>
        <v/>
      </c>
      <c r="AG615" s="33" t="str">
        <f t="shared" si="165"/>
        <v/>
      </c>
      <c r="AH615" s="55" t="str">
        <f t="shared" si="166"/>
        <v/>
      </c>
      <c r="AI615" s="53" t="str">
        <f t="shared" si="167"/>
        <v>Match</v>
      </c>
      <c r="AJ615" s="53" t="str">
        <f t="shared" si="168"/>
        <v>Match</v>
      </c>
      <c r="AK615" s="33" t="str">
        <f>PROPER(TRIM(raw_orders!G615))</f>
        <v>West</v>
      </c>
      <c r="AL615" s="33" t="str">
        <f>PROPER(TRIM(raw_orders!M615))</f>
        <v>Same Day</v>
      </c>
    </row>
    <row r="616" spans="1:38" ht="41.4">
      <c r="A616" t="s">
        <v>2920</v>
      </c>
      <c r="B616" s="10">
        <v>45598</v>
      </c>
      <c r="C616" s="10">
        <v>45341</v>
      </c>
      <c r="D616" t="s">
        <v>2922</v>
      </c>
      <c r="E616" s="34" t="str">
        <f>PROPER(TRIM(raw_orders!E616))</f>
        <v>Ananya Rao</v>
      </c>
      <c r="F616" s="34" t="str">
        <f>PROPER(TRIM(raw_orders!F616))</f>
        <v>Home Office</v>
      </c>
      <c r="G616" s="34" t="str">
        <f>PROPER(TRIM(raw_orders!G616))</f>
        <v>South</v>
      </c>
      <c r="H616" s="34" t="str">
        <f>PROPER(TRIM(raw_orders!H616))</f>
        <v>Telangana</v>
      </c>
      <c r="I616" s="34" t="str">
        <f>PROPER(TRIM(raw_orders!I616))</f>
        <v>Hyderabad</v>
      </c>
      <c r="J616" s="34" t="str">
        <f>PROPER(TRIM(raw_orders!J616))</f>
        <v>Furniture</v>
      </c>
      <c r="K616" s="34" t="str">
        <f>PROPER(TRIM(raw_orders!K616))</f>
        <v>Chairs</v>
      </c>
      <c r="L616" t="s">
        <v>2923</v>
      </c>
      <c r="M616" s="9" t="str">
        <f>PROPER(TRIM(raw_orders!M616))</f>
        <v>Standard Class</v>
      </c>
      <c r="N616" s="11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s="9" t="str">
        <f>PROPER(TRIM(raw_orders!T616))</f>
        <v>Refunded</v>
      </c>
      <c r="U616" s="9" t="str">
        <f>PROPER(TRIM(raw_orders!U616))</f>
        <v>Cancelled</v>
      </c>
      <c r="V616" s="11">
        <f t="shared" si="154"/>
        <v>-257</v>
      </c>
      <c r="W616" s="11">
        <f t="shared" si="157"/>
        <v>0.25</v>
      </c>
      <c r="X616" s="11">
        <f t="shared" si="158"/>
        <v>20389.920000000002</v>
      </c>
      <c r="Y616" s="11">
        <f t="shared" si="159"/>
        <v>3728.84</v>
      </c>
      <c r="Z616" s="11">
        <f t="shared" si="160"/>
        <v>0.18287663708342161</v>
      </c>
      <c r="AA616" s="11" t="str">
        <f t="shared" si="161"/>
        <v>November</v>
      </c>
      <c r="AB616" s="11">
        <f t="shared" si="162"/>
        <v>2024</v>
      </c>
      <c r="AC616" s="11" t="str">
        <f t="shared" si="163"/>
        <v>Invalid</v>
      </c>
      <c r="AD616" s="33" t="str">
        <f t="shared" si="155"/>
        <v>ORD-2024-106154559845341CUST-8154Ananya RaoHome OfficeSouthTelanganaHyderabadFurnitureChairsElite Chairs 140Standard Class83398.320.2520389.9216661.083728.84RefundedCancelled-257</v>
      </c>
      <c r="AE616" s="56" t="str">
        <f t="shared" si="156"/>
        <v>OK</v>
      </c>
      <c r="AF616" s="33" t="str">
        <f t="shared" si="164"/>
        <v/>
      </c>
      <c r="AG616" s="33" t="str">
        <f t="shared" si="165"/>
        <v/>
      </c>
      <c r="AH616" s="55" t="str">
        <f>IF(V616&lt;0,"Invalid Shipping Record","")</f>
        <v>Invalid Shipping Record</v>
      </c>
      <c r="AI616" s="53" t="str">
        <f t="shared" si="167"/>
        <v>Match</v>
      </c>
      <c r="AJ616" s="53" t="str">
        <f t="shared" si="168"/>
        <v>Match</v>
      </c>
      <c r="AK616" s="33" t="str">
        <f>PROPER(TRIM(raw_orders!G616))</f>
        <v>South</v>
      </c>
      <c r="AL616" s="33" t="str">
        <f>PROPER(TRIM(raw_orders!M616))</f>
        <v>Standard Class</v>
      </c>
    </row>
    <row r="617" spans="1:38">
      <c r="A617" t="s">
        <v>2924</v>
      </c>
      <c r="B617" s="10">
        <v>45569</v>
      </c>
      <c r="C617" s="10">
        <v>45572</v>
      </c>
      <c r="D617" t="s">
        <v>2927</v>
      </c>
      <c r="E617" s="34" t="str">
        <f>PROPER(TRIM(raw_orders!E617))</f>
        <v>Rahul Verma</v>
      </c>
      <c r="F617" s="34" t="str">
        <f>PROPER(TRIM(raw_orders!F617))</f>
        <v>Corporate</v>
      </c>
      <c r="G617" s="34" t="str">
        <f>PROPER(TRIM(raw_orders!G617))</f>
        <v>South</v>
      </c>
      <c r="H617" s="34" t="str">
        <f>PROPER(TRIM(raw_orders!H617))</f>
        <v>Kerala</v>
      </c>
      <c r="I617" s="34" t="str">
        <f>PROPER(TRIM(raw_orders!I617))</f>
        <v>Kochi</v>
      </c>
      <c r="J617" s="34" t="str">
        <f>PROPER(TRIM(raw_orders!J617))</f>
        <v>Office Supplies</v>
      </c>
      <c r="K617" s="34" t="str">
        <f>PROPER(TRIM(raw_orders!K617))</f>
        <v>Art</v>
      </c>
      <c r="L617" t="s">
        <v>2928</v>
      </c>
      <c r="M617" s="9" t="str">
        <f>PROPER(TRIM(raw_orders!M617))</f>
        <v>Second Class</v>
      </c>
      <c r="N617" s="11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s="9" t="str">
        <f>PROPER(TRIM(raw_orders!T617))</f>
        <v>Paid</v>
      </c>
      <c r="U617" s="9" t="str">
        <f>PROPER(TRIM(raw_orders!U617))</f>
        <v>Completed</v>
      </c>
      <c r="V617" s="11">
        <f t="shared" si="154"/>
        <v>3</v>
      </c>
      <c r="W617" s="11">
        <f t="shared" si="157"/>
        <v>0.1</v>
      </c>
      <c r="X617" s="11">
        <f t="shared" si="158"/>
        <v>5659.884</v>
      </c>
      <c r="Y617" s="11">
        <f t="shared" si="159"/>
        <v>1322.0940000000001</v>
      </c>
      <c r="Z617" s="11">
        <f t="shared" si="160"/>
        <v>0.23359029973052453</v>
      </c>
      <c r="AA617" s="11" t="str">
        <f t="shared" si="161"/>
        <v>October</v>
      </c>
      <c r="AB617" s="11">
        <f t="shared" si="162"/>
        <v>2024</v>
      </c>
      <c r="AC617" s="11" t="str">
        <f t="shared" si="163"/>
        <v>Clean</v>
      </c>
      <c r="AD617" s="33" t="str">
        <f t="shared" si="155"/>
        <v>ORD-2024-106164556945572CUST-4462Rahul VermaCorporateSouthKeralaKochiOffice SuppliesArtBasic Art 771Second Class23144.380.15904.574337.791322.09PaidCompleted3</v>
      </c>
      <c r="AE617" s="56" t="str">
        <f t="shared" si="156"/>
        <v>OK</v>
      </c>
      <c r="AF617" s="33" t="str">
        <f t="shared" si="164"/>
        <v/>
      </c>
      <c r="AG617" s="33" t="str">
        <f t="shared" si="165"/>
        <v/>
      </c>
      <c r="AH617" s="55" t="str">
        <f t="shared" si="166"/>
        <v/>
      </c>
      <c r="AI617" s="53" t="str">
        <f t="shared" si="167"/>
        <v>Mismatch</v>
      </c>
      <c r="AJ617" s="53" t="str">
        <f t="shared" si="168"/>
        <v>Match</v>
      </c>
      <c r="AK617" s="33" t="str">
        <f>PROPER(TRIM(raw_orders!G617))</f>
        <v>South</v>
      </c>
      <c r="AL617" s="33" t="str">
        <f>PROPER(TRIM(raw_orders!M617))</f>
        <v>Second Class</v>
      </c>
    </row>
    <row r="618" spans="1:38">
      <c r="A618" t="s">
        <v>2929</v>
      </c>
      <c r="B618" s="10">
        <v>45520</v>
      </c>
      <c r="C618" s="10">
        <v>45523</v>
      </c>
      <c r="D618" t="s">
        <v>2931</v>
      </c>
      <c r="E618" s="34" t="str">
        <f>PROPER(TRIM(raw_orders!E618))</f>
        <v>Kabir Singh</v>
      </c>
      <c r="F618" s="34" t="str">
        <f>PROPER(TRIM(raw_orders!F618))</f>
        <v>Consumer</v>
      </c>
      <c r="G618" s="34" t="str">
        <f>PROPER(TRIM(raw_orders!G618))</f>
        <v>South</v>
      </c>
      <c r="H618" s="34" t="str">
        <f>PROPER(TRIM(raw_orders!H618))</f>
        <v>Telangana</v>
      </c>
      <c r="I618" s="34" t="str">
        <f>PROPER(TRIM(raw_orders!I618))</f>
        <v>Hyderabad</v>
      </c>
      <c r="J618" s="34" t="str">
        <f>PROPER(TRIM(raw_orders!J618))</f>
        <v>Office Supplies</v>
      </c>
      <c r="K618" s="34" t="str">
        <f>PROPER(TRIM(raw_orders!K618))</f>
        <v>Paper</v>
      </c>
      <c r="L618" t="s">
        <v>2932</v>
      </c>
      <c r="M618" s="9" t="str">
        <f>PROPER(TRIM(raw_orders!M618))</f>
        <v>Standard Class</v>
      </c>
      <c r="N618" s="11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s="9" t="str">
        <f>PROPER(TRIM(raw_orders!T618))</f>
        <v>Paid</v>
      </c>
      <c r="U618" s="9" t="str">
        <f>PROPER(TRIM(raw_orders!U618))</f>
        <v>Completed</v>
      </c>
      <c r="V618" s="11">
        <f t="shared" si="154"/>
        <v>3</v>
      </c>
      <c r="W618" s="11">
        <f t="shared" si="157"/>
        <v>0.2</v>
      </c>
      <c r="X618" s="11">
        <f t="shared" si="158"/>
        <v>18842.640000000003</v>
      </c>
      <c r="Y618" s="11">
        <f t="shared" si="159"/>
        <v>7002.0600000000031</v>
      </c>
      <c r="Z618" s="11">
        <f t="shared" si="160"/>
        <v>0.37160716332743193</v>
      </c>
      <c r="AA618" s="11" t="str">
        <f t="shared" si="161"/>
        <v>August</v>
      </c>
      <c r="AB618" s="11">
        <f t="shared" si="162"/>
        <v>2024</v>
      </c>
      <c r="AC618" s="11" t="str">
        <f t="shared" si="163"/>
        <v>Clean</v>
      </c>
      <c r="AD618" s="33" t="str">
        <f t="shared" si="155"/>
        <v>ORD-2024-106174552045523CUST-4660Kabir SinghConsumerSouthTelanganaHyderabadOffice SuppliesPaperPrime Paper 664Standard Class63925.550.218842.6411840.587002.06PaidCompleted3</v>
      </c>
      <c r="AE618" s="56" t="str">
        <f t="shared" si="156"/>
        <v>OK</v>
      </c>
      <c r="AF618" s="33" t="str">
        <f t="shared" si="164"/>
        <v/>
      </c>
      <c r="AG618" s="33" t="str">
        <f t="shared" si="165"/>
        <v/>
      </c>
      <c r="AH618" s="55" t="str">
        <f t="shared" si="166"/>
        <v/>
      </c>
      <c r="AI618" s="53" t="str">
        <f t="shared" si="167"/>
        <v>Match</v>
      </c>
      <c r="AJ618" s="53" t="str">
        <f t="shared" si="168"/>
        <v>Match</v>
      </c>
      <c r="AK618" s="33" t="str">
        <f>PROPER(TRIM(raw_orders!G618))</f>
        <v>South</v>
      </c>
      <c r="AL618" s="33" t="str">
        <f>PROPER(TRIM(raw_orders!M618))</f>
        <v>Standard Class</v>
      </c>
    </row>
    <row r="619" spans="1:38">
      <c r="A619" t="s">
        <v>2933</v>
      </c>
      <c r="B619" s="10">
        <v>45564</v>
      </c>
      <c r="C619" s="10">
        <v>45565</v>
      </c>
      <c r="D619" t="s">
        <v>2935</v>
      </c>
      <c r="E619" s="34" t="str">
        <f>PROPER(TRIM(raw_orders!E619))</f>
        <v>Mira Das</v>
      </c>
      <c r="F619" s="34" t="str">
        <f>PROPER(TRIM(raw_orders!F619))</f>
        <v>Home Office</v>
      </c>
      <c r="G619" s="34" t="str">
        <f>PROPER(TRIM(raw_orders!G619))</f>
        <v>South</v>
      </c>
      <c r="H619" s="34" t="str">
        <f>PROPER(TRIM(raw_orders!H619))</f>
        <v>Telangana</v>
      </c>
      <c r="I619" s="34" t="str">
        <f>PROPER(TRIM(raw_orders!I619))</f>
        <v>Hyderabad</v>
      </c>
      <c r="J619" s="34" t="str">
        <f>PROPER(TRIM(raw_orders!J619))</f>
        <v>Technology</v>
      </c>
      <c r="K619" s="34" t="str">
        <f>PROPER(TRIM(raw_orders!K619))</f>
        <v>Phones</v>
      </c>
      <c r="L619" t="s">
        <v>2936</v>
      </c>
      <c r="M619" s="9" t="str">
        <f>PROPER(TRIM(raw_orders!M619))</f>
        <v>Standard Class</v>
      </c>
      <c r="N619" s="11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s="9" t="str">
        <f>PROPER(TRIM(raw_orders!T619))</f>
        <v>Paid</v>
      </c>
      <c r="U619" s="9" t="str">
        <f>PROPER(TRIM(raw_orders!U619))</f>
        <v>Completed</v>
      </c>
      <c r="V619" s="11">
        <f t="shared" si="154"/>
        <v>1</v>
      </c>
      <c r="W619" s="11">
        <f t="shared" si="157"/>
        <v>0</v>
      </c>
      <c r="X619" s="11">
        <f t="shared" si="158"/>
        <v>24677.19</v>
      </c>
      <c r="Y619" s="11">
        <f t="shared" si="159"/>
        <v>4326.34</v>
      </c>
      <c r="Z619" s="11">
        <f t="shared" si="160"/>
        <v>0.17531736798233513</v>
      </c>
      <c r="AA619" s="11" t="str">
        <f t="shared" si="161"/>
        <v>September</v>
      </c>
      <c r="AB619" s="11">
        <f t="shared" si="162"/>
        <v>2024</v>
      </c>
      <c r="AC619" s="11" t="str">
        <f t="shared" si="163"/>
        <v>Clean</v>
      </c>
      <c r="AD619" s="33" t="str">
        <f t="shared" si="155"/>
        <v>ORD-2024-106184556445565CUST-9002Mira DasHome OfficeSouthTelanganaHyderabadTechnologyPhonesPro Phones 226Standard Class92741.91024677.1920350.854326.34PaidCompleted1</v>
      </c>
      <c r="AE619" s="56" t="str">
        <f t="shared" si="156"/>
        <v>OK</v>
      </c>
      <c r="AF619" s="33" t="str">
        <f t="shared" si="164"/>
        <v/>
      </c>
      <c r="AG619" s="33" t="str">
        <f t="shared" si="165"/>
        <v/>
      </c>
      <c r="AH619" s="55" t="str">
        <f t="shared" si="166"/>
        <v/>
      </c>
      <c r="AI619" s="53" t="str">
        <f t="shared" si="167"/>
        <v>Match</v>
      </c>
      <c r="AJ619" s="53" t="str">
        <f t="shared" si="168"/>
        <v>Match</v>
      </c>
      <c r="AK619" s="33" t="str">
        <f>PROPER(TRIM(raw_orders!G619))</f>
        <v>South</v>
      </c>
      <c r="AL619" s="33" t="str">
        <f>PROPER(TRIM(raw_orders!M619))</f>
        <v>Standard Class</v>
      </c>
    </row>
    <row r="620" spans="1:38">
      <c r="A620" t="s">
        <v>2937</v>
      </c>
      <c r="B620" s="10">
        <v>45496</v>
      </c>
      <c r="C620" s="10">
        <v>45503</v>
      </c>
      <c r="D620" t="s">
        <v>2939</v>
      </c>
      <c r="E620" s="34" t="str">
        <f>PROPER(TRIM(raw_orders!E620))</f>
        <v>Kabir Singh</v>
      </c>
      <c r="F620" s="34" t="str">
        <f>PROPER(TRIM(raw_orders!F620))</f>
        <v>Corporate</v>
      </c>
      <c r="G620" s="34" t="str">
        <f>PROPER(TRIM(raw_orders!G620))</f>
        <v>North</v>
      </c>
      <c r="H620" s="34" t="str">
        <f>PROPER(TRIM(raw_orders!H620))</f>
        <v>Rajasthan</v>
      </c>
      <c r="I620" s="34" t="str">
        <f>PROPER(TRIM(raw_orders!I620))</f>
        <v>Jaipur</v>
      </c>
      <c r="J620" s="34" t="str">
        <f>PROPER(TRIM(raw_orders!J620))</f>
        <v>Furniture</v>
      </c>
      <c r="K620" s="34" t="str">
        <f>PROPER(TRIM(raw_orders!K620))</f>
        <v>Tables</v>
      </c>
      <c r="L620" t="s">
        <v>2940</v>
      </c>
      <c r="M620" s="9" t="str">
        <f>PROPER(TRIM(raw_orders!M620))</f>
        <v>Same Day</v>
      </c>
      <c r="N620" s="11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s="9" t="str">
        <f>PROPER(TRIM(raw_orders!T620))</f>
        <v>Failed</v>
      </c>
      <c r="U620" s="9" t="str">
        <f>PROPER(TRIM(raw_orders!U620))</f>
        <v>Cancelled</v>
      </c>
      <c r="V620" s="11">
        <f t="shared" si="154"/>
        <v>7</v>
      </c>
      <c r="W620" s="11">
        <f t="shared" si="157"/>
        <v>0.25</v>
      </c>
      <c r="X620" s="11">
        <f t="shared" si="158"/>
        <v>12623.242499999998</v>
      </c>
      <c r="Y620" s="11">
        <f t="shared" si="159"/>
        <v>2082.4424999999992</v>
      </c>
      <c r="Z620" s="11">
        <f t="shared" si="160"/>
        <v>0.16496890557239943</v>
      </c>
      <c r="AA620" s="11" t="str">
        <f t="shared" si="161"/>
        <v>July</v>
      </c>
      <c r="AB620" s="11">
        <f t="shared" si="162"/>
        <v>2024</v>
      </c>
      <c r="AC620" s="11" t="str">
        <f t="shared" si="163"/>
        <v>Clean</v>
      </c>
      <c r="AD620" s="33" t="str">
        <f t="shared" si="155"/>
        <v>ORD-2024-106194549645503CUST-1057Kabir SinghCorporateNorthRajasthanJaipurFurnitureTablesBasic Tables 684Same Day91870.110.2512623.2410540.82082.44FailedCancelled7</v>
      </c>
      <c r="AE620" s="56" t="str">
        <f t="shared" si="156"/>
        <v>OK</v>
      </c>
      <c r="AF620" s="33" t="str">
        <f t="shared" si="164"/>
        <v/>
      </c>
      <c r="AG620" s="33" t="str">
        <f t="shared" si="165"/>
        <v/>
      </c>
      <c r="AH620" s="55" t="str">
        <f t="shared" si="166"/>
        <v/>
      </c>
      <c r="AI620" s="53" t="str">
        <f t="shared" si="167"/>
        <v>Match</v>
      </c>
      <c r="AJ620" s="53" t="str">
        <f t="shared" si="168"/>
        <v>Match</v>
      </c>
      <c r="AK620" s="33" t="str">
        <f>PROPER(TRIM(raw_orders!G620))</f>
        <v>North</v>
      </c>
      <c r="AL620" s="33" t="str">
        <f>PROPER(TRIM(raw_orders!M620))</f>
        <v>Same Day</v>
      </c>
    </row>
    <row r="621" spans="1:38">
      <c r="A621" t="s">
        <v>2941</v>
      </c>
      <c r="B621" s="10">
        <v>45618</v>
      </c>
      <c r="C621" s="10">
        <v>45623</v>
      </c>
      <c r="D621" t="s">
        <v>2943</v>
      </c>
      <c r="E621" s="34" t="str">
        <f>PROPER(TRIM(raw_orders!E621))</f>
        <v>Priya Menon</v>
      </c>
      <c r="F621" s="34" t="str">
        <f>PROPER(TRIM(raw_orders!F621))</f>
        <v>Corporate</v>
      </c>
      <c r="G621" s="34" t="str">
        <f>PROPER(TRIM(raw_orders!G621))</f>
        <v>South</v>
      </c>
      <c r="H621" s="34" t="str">
        <f>PROPER(TRIM(raw_orders!H621))</f>
        <v>Tamil Nadu</v>
      </c>
      <c r="I621" s="34" t="str">
        <f>PROPER(TRIM(raw_orders!I621))</f>
        <v>Chennai</v>
      </c>
      <c r="J621" s="34" t="str">
        <f>PROPER(TRIM(raw_orders!J621))</f>
        <v>Office Supplies</v>
      </c>
      <c r="K621" s="34" t="str">
        <f>PROPER(TRIM(raw_orders!K621))</f>
        <v>Binders</v>
      </c>
      <c r="L621" t="s">
        <v>2944</v>
      </c>
      <c r="M621" s="9" t="str">
        <f>PROPER(TRIM(raw_orders!M621))</f>
        <v>First Class</v>
      </c>
      <c r="N621" s="1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s="9" t="str">
        <f>PROPER(TRIM(raw_orders!T621))</f>
        <v>Refunded</v>
      </c>
      <c r="U621" s="9" t="str">
        <f>PROPER(TRIM(raw_orders!U621))</f>
        <v>Returned</v>
      </c>
      <c r="V621" s="11">
        <f t="shared" si="154"/>
        <v>5</v>
      </c>
      <c r="W621" s="11">
        <f t="shared" si="157"/>
        <v>0.2</v>
      </c>
      <c r="X621" s="11">
        <f t="shared" si="158"/>
        <v>3401.0080000000003</v>
      </c>
      <c r="Y621" s="11">
        <f t="shared" si="159"/>
        <v>483.4680000000003</v>
      </c>
      <c r="Z621" s="11">
        <f t="shared" si="160"/>
        <v>0.14215432601158254</v>
      </c>
      <c r="AA621" s="11" t="str">
        <f t="shared" si="161"/>
        <v>November</v>
      </c>
      <c r="AB621" s="11">
        <f t="shared" si="162"/>
        <v>2024</v>
      </c>
      <c r="AC621" s="11" t="str">
        <f t="shared" si="163"/>
        <v>Clean</v>
      </c>
      <c r="AD621" s="33" t="str">
        <f t="shared" si="155"/>
        <v>ORD-2024-106204561845623CUST-9596Priya MenonCorporateSouthTamil NaduChennaiOffice SuppliesBindersPrime Binders 938First Class14251.260.23401.012917.54483.47RefundedReturned5</v>
      </c>
      <c r="AE621" s="56" t="str">
        <f t="shared" si="156"/>
        <v>OK</v>
      </c>
      <c r="AF621" s="33" t="str">
        <f t="shared" si="164"/>
        <v/>
      </c>
      <c r="AG621" s="33" t="str">
        <f t="shared" si="165"/>
        <v/>
      </c>
      <c r="AH621" s="55" t="str">
        <f t="shared" si="166"/>
        <v/>
      </c>
      <c r="AI621" s="53" t="str">
        <f t="shared" si="167"/>
        <v>Match</v>
      </c>
      <c r="AJ621" s="53" t="str">
        <f t="shared" si="168"/>
        <v>Match</v>
      </c>
      <c r="AK621" s="33" t="str">
        <f>PROPER(TRIM(raw_orders!G621))</f>
        <v>South</v>
      </c>
      <c r="AL621" s="33" t="str">
        <f>PROPER(TRIM(raw_orders!M621))</f>
        <v>First Class</v>
      </c>
    </row>
    <row r="622" spans="1:38">
      <c r="A622" t="s">
        <v>2945</v>
      </c>
      <c r="B622" s="10">
        <v>45522</v>
      </c>
      <c r="C622" s="10">
        <v>45525</v>
      </c>
      <c r="D622" t="s">
        <v>2948</v>
      </c>
      <c r="E622" s="34" t="str">
        <f>PROPER(TRIM(raw_orders!E622))</f>
        <v>Vikram Iyer</v>
      </c>
      <c r="F622" s="34" t="str">
        <f>PROPER(TRIM(raw_orders!F622))</f>
        <v>Consumer</v>
      </c>
      <c r="G622" s="34" t="str">
        <f>PROPER(TRIM(raw_orders!G622))</f>
        <v>North</v>
      </c>
      <c r="H622" s="34" t="str">
        <f>PROPER(TRIM(raw_orders!H622))</f>
        <v>Uttar Pradesh</v>
      </c>
      <c r="I622" s="34" t="str">
        <f>PROPER(TRIM(raw_orders!I622))</f>
        <v>Noida</v>
      </c>
      <c r="J622" s="34" t="str">
        <f>PROPER(TRIM(raw_orders!J622))</f>
        <v>Technology</v>
      </c>
      <c r="K622" s="34" t="str">
        <f>PROPER(TRIM(raw_orders!K622))</f>
        <v>Machines</v>
      </c>
      <c r="L622" t="s">
        <v>2949</v>
      </c>
      <c r="M622" s="9" t="str">
        <f>PROPER(TRIM(raw_orders!M622))</f>
        <v>Standard Class</v>
      </c>
      <c r="N622" s="11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s="9" t="str">
        <f>PROPER(TRIM(raw_orders!T622))</f>
        <v>Paid</v>
      </c>
      <c r="U622" s="9" t="str">
        <f>PROPER(TRIM(raw_orders!U622))</f>
        <v>Completed</v>
      </c>
      <c r="V622" s="11">
        <f t="shared" si="154"/>
        <v>3</v>
      </c>
      <c r="W622" s="11">
        <f t="shared" si="157"/>
        <v>0</v>
      </c>
      <c r="X622" s="11">
        <f t="shared" si="158"/>
        <v>6609.06</v>
      </c>
      <c r="Y622" s="11">
        <f t="shared" si="159"/>
        <v>1662.2800000000007</v>
      </c>
      <c r="Z622" s="11">
        <f t="shared" si="160"/>
        <v>0.25151534408826681</v>
      </c>
      <c r="AA622" s="11" t="str">
        <f t="shared" si="161"/>
        <v>August</v>
      </c>
      <c r="AB622" s="11">
        <f t="shared" si="162"/>
        <v>2024</v>
      </c>
      <c r="AC622" s="11" t="str">
        <f t="shared" si="163"/>
        <v>Clean</v>
      </c>
      <c r="AD622" s="33" t="str">
        <f t="shared" si="155"/>
        <v>ORD-2024-106214552245525CUST-6947Vikram IyerConsumerNorthUttar PradeshNoidaTechnologyMachinesClassic Machines 337Standard Class9734.3406609.064946.781662.28PaidCompleted3</v>
      </c>
      <c r="AE622" s="56" t="str">
        <f t="shared" si="156"/>
        <v>OK</v>
      </c>
      <c r="AF622" s="33" t="str">
        <f t="shared" si="164"/>
        <v/>
      </c>
      <c r="AG622" s="33" t="str">
        <f t="shared" si="165"/>
        <v/>
      </c>
      <c r="AH622" s="55" t="str">
        <f t="shared" si="166"/>
        <v/>
      </c>
      <c r="AI622" s="53" t="str">
        <f t="shared" si="167"/>
        <v>Match</v>
      </c>
      <c r="AJ622" s="53" t="str">
        <f t="shared" si="168"/>
        <v>Match</v>
      </c>
      <c r="AK622" s="33" t="str">
        <f>PROPER(TRIM(raw_orders!G622))</f>
        <v>North</v>
      </c>
      <c r="AL622" s="33" t="str">
        <f>PROPER(TRIM(raw_orders!M622))</f>
        <v>Standard Class</v>
      </c>
    </row>
    <row r="623" spans="1:38" ht="41.4">
      <c r="A623" t="s">
        <v>2950</v>
      </c>
      <c r="B623" s="10">
        <v>45624</v>
      </c>
      <c r="C623" s="10">
        <v>45455</v>
      </c>
      <c r="D623" t="s">
        <v>2952</v>
      </c>
      <c r="E623" s="34" t="str">
        <f>PROPER(TRIM(raw_orders!E623))</f>
        <v>Aditi Sen</v>
      </c>
      <c r="F623" s="34" t="str">
        <f>PROPER(TRIM(raw_orders!F623))</f>
        <v>Consumer</v>
      </c>
      <c r="G623" s="34" t="str">
        <f>PROPER(TRIM(raw_orders!G623))</f>
        <v>West</v>
      </c>
      <c r="H623" s="34" t="str">
        <f>PROPER(TRIM(raw_orders!H623))</f>
        <v>Maharashtra</v>
      </c>
      <c r="I623" s="34" t="str">
        <f>PROPER(TRIM(raw_orders!I623))</f>
        <v>Mumbai</v>
      </c>
      <c r="J623" s="34" t="str">
        <f>PROPER(TRIM(raw_orders!J623))</f>
        <v>Furniture</v>
      </c>
      <c r="K623" s="34" t="str">
        <f>PROPER(TRIM(raw_orders!K623))</f>
        <v>Chairs</v>
      </c>
      <c r="L623" t="s">
        <v>2953</v>
      </c>
      <c r="M623" s="9" t="str">
        <f>PROPER(TRIM(raw_orders!M623))</f>
        <v>Same Day</v>
      </c>
      <c r="N623" s="11">
        <v>5</v>
      </c>
      <c r="O623">
        <v>1092.8399999999999</v>
      </c>
      <c r="Q623">
        <v>5464.2</v>
      </c>
      <c r="R623">
        <v>3318.09</v>
      </c>
      <c r="S623">
        <v>2146.11</v>
      </c>
      <c r="T623" s="9" t="str">
        <f>PROPER(TRIM(raw_orders!T623))</f>
        <v>Paid</v>
      </c>
      <c r="U623" s="9" t="str">
        <f>PROPER(TRIM(raw_orders!U623))</f>
        <v>Completed</v>
      </c>
      <c r="V623" s="11">
        <f t="shared" si="154"/>
        <v>-169</v>
      </c>
      <c r="W623" s="11">
        <f t="shared" si="157"/>
        <v>0</v>
      </c>
      <c r="X623" s="11">
        <f t="shared" si="158"/>
        <v>5464.2</v>
      </c>
      <c r="Y623" s="11">
        <f t="shared" si="159"/>
        <v>2146.1099999999997</v>
      </c>
      <c r="Z623" s="11">
        <f t="shared" si="160"/>
        <v>0.39275831777753373</v>
      </c>
      <c r="AA623" s="11" t="str">
        <f t="shared" si="161"/>
        <v>November</v>
      </c>
      <c r="AB623" s="11">
        <f t="shared" si="162"/>
        <v>2024</v>
      </c>
      <c r="AC623" s="11" t="str">
        <f t="shared" si="163"/>
        <v>Invalid</v>
      </c>
      <c r="AD623" s="33" t="str">
        <f t="shared" si="155"/>
        <v>ORD-2024-106224562445455CUST-7236Aditi SenConsumerWestMaharashtraMumbaiFurnitureChairsMax Chairs 748Same Day51092.845464.23318.092146.11PaidCompleted-169</v>
      </c>
      <c r="AE623" s="56" t="str">
        <f t="shared" si="156"/>
        <v>OK</v>
      </c>
      <c r="AF623" s="33" t="str">
        <f t="shared" si="164"/>
        <v/>
      </c>
      <c r="AG623" s="33" t="str">
        <f t="shared" si="165"/>
        <v/>
      </c>
      <c r="AH623" s="55" t="str">
        <f>IF(V623&lt;0,"Invalid Shipping Record","")</f>
        <v>Invalid Shipping Record</v>
      </c>
      <c r="AI623" s="53" t="str">
        <f t="shared" si="167"/>
        <v>Match</v>
      </c>
      <c r="AJ623" s="53" t="str">
        <f t="shared" si="168"/>
        <v>Match</v>
      </c>
      <c r="AK623" s="33" t="str">
        <f>PROPER(TRIM(raw_orders!G623))</f>
        <v>West</v>
      </c>
      <c r="AL623" s="33" t="str">
        <f>PROPER(TRIM(raw_orders!M623))</f>
        <v>Same Day</v>
      </c>
    </row>
    <row r="624" spans="1:38">
      <c r="A624" t="s">
        <v>2954</v>
      </c>
      <c r="B624" s="10">
        <v>45686</v>
      </c>
      <c r="C624" s="10">
        <v>45694</v>
      </c>
      <c r="D624" t="s">
        <v>2957</v>
      </c>
      <c r="E624" s="34" t="str">
        <f>PROPER(TRIM(raw_orders!E624))</f>
        <v>Vikram Iyer</v>
      </c>
      <c r="F624" s="34" t="str">
        <f>PROPER(TRIM(raw_orders!F624))</f>
        <v>Consumer</v>
      </c>
      <c r="G624" s="34" t="str">
        <f>PROPER(TRIM(raw_orders!G624))</f>
        <v>East</v>
      </c>
      <c r="H624" s="34" t="str">
        <f>PROPER(TRIM(raw_orders!H624))</f>
        <v>Bihar</v>
      </c>
      <c r="I624" s="34" t="str">
        <f>PROPER(TRIM(raw_orders!I624))</f>
        <v>Patna</v>
      </c>
      <c r="J624" s="34" t="str">
        <f>PROPER(TRIM(raw_orders!J624))</f>
        <v>Office Supplies</v>
      </c>
      <c r="K624" s="34" t="str">
        <f>PROPER(TRIM(raw_orders!K624))</f>
        <v>Storage</v>
      </c>
      <c r="L624" t="s">
        <v>2958</v>
      </c>
      <c r="M624" s="9" t="str">
        <f>PROPER(TRIM(raw_orders!M624))</f>
        <v>Standard Class</v>
      </c>
      <c r="N624" s="11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s="9" t="str">
        <f>PROPER(TRIM(raw_orders!T624))</f>
        <v>Paid</v>
      </c>
      <c r="U624" s="9" t="str">
        <f>PROPER(TRIM(raw_orders!U624))</f>
        <v>Completed</v>
      </c>
      <c r="V624" s="11">
        <f t="shared" si="154"/>
        <v>8</v>
      </c>
      <c r="W624" s="11">
        <f t="shared" si="157"/>
        <v>0.05</v>
      </c>
      <c r="X624" s="11">
        <f t="shared" si="158"/>
        <v>10484.238000000001</v>
      </c>
      <c r="Y624" s="11">
        <f t="shared" si="159"/>
        <v>3804.0880000000016</v>
      </c>
      <c r="Z624" s="11">
        <f t="shared" si="160"/>
        <v>0.36283876806306775</v>
      </c>
      <c r="AA624" s="11" t="str">
        <f t="shared" si="161"/>
        <v>January</v>
      </c>
      <c r="AB624" s="11">
        <f t="shared" si="162"/>
        <v>2025</v>
      </c>
      <c r="AC624" s="11" t="str">
        <f t="shared" si="163"/>
        <v>Clean</v>
      </c>
      <c r="AD624" s="33" t="str">
        <f t="shared" si="155"/>
        <v>ORD-2025-106234568645694CUST-1127Vikram IyerConsumerEastBiharPatnaOffice SuppliesStorageBasic Storage 934Standard Class42759.010.0510484.246680.153804.09PaidCompleted8</v>
      </c>
      <c r="AE624" s="56" t="str">
        <f t="shared" si="156"/>
        <v>OK</v>
      </c>
      <c r="AF624" s="33" t="str">
        <f t="shared" si="164"/>
        <v/>
      </c>
      <c r="AG624" s="33" t="str">
        <f t="shared" si="165"/>
        <v/>
      </c>
      <c r="AH624" s="55" t="str">
        <f t="shared" si="166"/>
        <v/>
      </c>
      <c r="AI624" s="53" t="str">
        <f t="shared" si="167"/>
        <v>Match</v>
      </c>
      <c r="AJ624" s="53" t="str">
        <f t="shared" si="168"/>
        <v>Match</v>
      </c>
      <c r="AK624" s="33" t="str">
        <f>PROPER(TRIM(raw_orders!G624))</f>
        <v>East</v>
      </c>
      <c r="AL624" s="33" t="str">
        <f>PROPER(TRIM(raw_orders!M624))</f>
        <v>Standard Class</v>
      </c>
    </row>
    <row r="625" spans="1:38">
      <c r="A625" t="s">
        <v>2959</v>
      </c>
      <c r="B625" s="10">
        <v>45512</v>
      </c>
      <c r="C625" s="10">
        <v>45518</v>
      </c>
      <c r="D625" t="s">
        <v>2962</v>
      </c>
      <c r="E625" s="34" t="str">
        <f>PROPER(TRIM(raw_orders!E625))</f>
        <v>Vikram Iyer</v>
      </c>
      <c r="F625" s="34" t="str">
        <f>PROPER(TRIM(raw_orders!F625))</f>
        <v>Home Office</v>
      </c>
      <c r="G625" s="34" t="str">
        <f>PROPER(TRIM(raw_orders!G625))</f>
        <v>North</v>
      </c>
      <c r="H625" s="34" t="str">
        <f>PROPER(TRIM(raw_orders!H625))</f>
        <v>Punjab</v>
      </c>
      <c r="I625" s="34" t="str">
        <f>PROPER(TRIM(raw_orders!I625))</f>
        <v>Ludhiana</v>
      </c>
      <c r="J625" s="34" t="str">
        <f>PROPER(TRIM(raw_orders!J625))</f>
        <v>Office Supplies</v>
      </c>
      <c r="K625" s="34" t="str">
        <f>PROPER(TRIM(raw_orders!K625))</f>
        <v>Storage</v>
      </c>
      <c r="L625" t="s">
        <v>2963</v>
      </c>
      <c r="M625" s="9" t="str">
        <f>PROPER(TRIM(raw_orders!M625))</f>
        <v>Second Class</v>
      </c>
      <c r="N625" s="11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s="9" t="str">
        <f>PROPER(TRIM(raw_orders!T625))</f>
        <v>Paid</v>
      </c>
      <c r="U625" s="9" t="str">
        <f>PROPER(TRIM(raw_orders!U625))</f>
        <v>Completed</v>
      </c>
      <c r="V625" s="11">
        <f t="shared" si="154"/>
        <v>6</v>
      </c>
      <c r="W625" s="11">
        <f t="shared" si="157"/>
        <v>0.05</v>
      </c>
      <c r="X625" s="11">
        <f t="shared" si="158"/>
        <v>10329.843999999999</v>
      </c>
      <c r="Y625" s="11">
        <f t="shared" si="159"/>
        <v>2817.6239999999989</v>
      </c>
      <c r="Z625" s="11">
        <f t="shared" si="160"/>
        <v>0.27276539703794161</v>
      </c>
      <c r="AA625" s="11" t="str">
        <f t="shared" si="161"/>
        <v>August</v>
      </c>
      <c r="AB625" s="11">
        <f t="shared" si="162"/>
        <v>2024</v>
      </c>
      <c r="AC625" s="11" t="str">
        <f t="shared" si="163"/>
        <v>Clean</v>
      </c>
      <c r="AD625" s="33" t="str">
        <f t="shared" si="155"/>
        <v>ORD-2024-106244551245518CUST-6262Vikram IyerHome OfficeNorthPunjabLudhianaOffice SuppliesStoragePro Storage 509Second Class81359.190.0510329.847512.222817.62PaidCompleted6</v>
      </c>
      <c r="AE625" s="56" t="str">
        <f t="shared" si="156"/>
        <v>OK</v>
      </c>
      <c r="AF625" s="33" t="str">
        <f t="shared" si="164"/>
        <v/>
      </c>
      <c r="AG625" s="33" t="str">
        <f t="shared" si="165"/>
        <v/>
      </c>
      <c r="AH625" s="55" t="str">
        <f t="shared" si="166"/>
        <v/>
      </c>
      <c r="AI625" s="53" t="str">
        <f t="shared" si="167"/>
        <v>Match</v>
      </c>
      <c r="AJ625" s="53" t="str">
        <f t="shared" si="168"/>
        <v>Match</v>
      </c>
      <c r="AK625" s="33" t="str">
        <f>PROPER(TRIM(raw_orders!G625))</f>
        <v>North</v>
      </c>
      <c r="AL625" s="33" t="str">
        <f>PROPER(TRIM(raw_orders!M625))</f>
        <v>Second Class</v>
      </c>
    </row>
    <row r="626" spans="1:38">
      <c r="A626" t="s">
        <v>2964</v>
      </c>
      <c r="B626" s="10">
        <v>45321</v>
      </c>
      <c r="C626" s="10">
        <v>45323</v>
      </c>
      <c r="D626" t="s">
        <v>2967</v>
      </c>
      <c r="E626" s="34" t="str">
        <f>PROPER(TRIM(raw_orders!E626))</f>
        <v>Neha Gupta</v>
      </c>
      <c r="F626" s="34" t="str">
        <f>PROPER(TRIM(raw_orders!F626))</f>
        <v>Home Office</v>
      </c>
      <c r="G626" s="34" t="str">
        <f>PROPER(TRIM(raw_orders!G626))</f>
        <v>East</v>
      </c>
      <c r="H626" s="34" t="str">
        <f>PROPER(TRIM(raw_orders!H626))</f>
        <v>Assam</v>
      </c>
      <c r="I626" s="34" t="str">
        <f>PROPER(TRIM(raw_orders!I626))</f>
        <v>Guwahati</v>
      </c>
      <c r="J626" s="34" t="str">
        <f>PROPER(TRIM(raw_orders!J626))</f>
        <v>Furniture</v>
      </c>
      <c r="K626" s="34" t="str">
        <f>PROPER(TRIM(raw_orders!K626))</f>
        <v>Chairs</v>
      </c>
      <c r="L626" t="s">
        <v>2968</v>
      </c>
      <c r="M626" s="9" t="str">
        <f>PROPER(TRIM(raw_orders!M626))</f>
        <v>First Class</v>
      </c>
      <c r="N626" s="11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s="9" t="str">
        <f>PROPER(TRIM(raw_orders!T626))</f>
        <v>Paid</v>
      </c>
      <c r="U626" s="9" t="str">
        <f>PROPER(TRIM(raw_orders!U626))</f>
        <v>Completed</v>
      </c>
      <c r="V626" s="11">
        <f t="shared" si="154"/>
        <v>2</v>
      </c>
      <c r="W626" s="11">
        <f t="shared" si="157"/>
        <v>0.05</v>
      </c>
      <c r="X626" s="11">
        <f t="shared" si="158"/>
        <v>8456.9569999999985</v>
      </c>
      <c r="Y626" s="11">
        <f t="shared" si="159"/>
        <v>2994.1069999999982</v>
      </c>
      <c r="Z626" s="11">
        <f t="shared" si="160"/>
        <v>0.35404070282017502</v>
      </c>
      <c r="AA626" s="11" t="str">
        <f t="shared" si="161"/>
        <v>January</v>
      </c>
      <c r="AB626" s="11">
        <f t="shared" si="162"/>
        <v>2024</v>
      </c>
      <c r="AC626" s="11" t="str">
        <f t="shared" si="163"/>
        <v>Clean</v>
      </c>
      <c r="AD626" s="33" t="str">
        <f t="shared" si="155"/>
        <v>ORD-2024-106254532145323CUST-5070Neha GuptaHome OfficeEastAssamGuwahatiFurnitureChairsPrime Chairs 765First Class24451.030.058456.965462.852994.11PaidCompleted2</v>
      </c>
      <c r="AE626" s="56" t="str">
        <f t="shared" si="156"/>
        <v>OK</v>
      </c>
      <c r="AF626" s="33" t="str">
        <f t="shared" si="164"/>
        <v/>
      </c>
      <c r="AG626" s="33" t="str">
        <f t="shared" si="165"/>
        <v/>
      </c>
      <c r="AH626" s="55" t="str">
        <f t="shared" si="166"/>
        <v/>
      </c>
      <c r="AI626" s="53" t="str">
        <f t="shared" si="167"/>
        <v>Match</v>
      </c>
      <c r="AJ626" s="53" t="str">
        <f t="shared" si="168"/>
        <v>Match</v>
      </c>
      <c r="AK626" s="33" t="str">
        <f>PROPER(TRIM(raw_orders!G626))</f>
        <v>East</v>
      </c>
      <c r="AL626" s="33" t="str">
        <f>PROPER(TRIM(raw_orders!M626))</f>
        <v>First Class</v>
      </c>
    </row>
    <row r="627" spans="1:38">
      <c r="A627" t="s">
        <v>2969</v>
      </c>
      <c r="B627" s="10">
        <v>45641</v>
      </c>
      <c r="C627" s="10">
        <v>45647</v>
      </c>
      <c r="D627" t="s">
        <v>2971</v>
      </c>
      <c r="E627" s="34" t="str">
        <f>PROPER(TRIM(raw_orders!E627))</f>
        <v>Diya Patel</v>
      </c>
      <c r="F627" s="34" t="str">
        <f>PROPER(TRIM(raw_orders!F627))</f>
        <v>Corporate</v>
      </c>
      <c r="G627" s="34" t="str">
        <f>PROPER(TRIM(raw_orders!G627))</f>
        <v>West</v>
      </c>
      <c r="H627" s="34" t="str">
        <f>PROPER(TRIM(raw_orders!H627))</f>
        <v>Rajasthan</v>
      </c>
      <c r="I627" s="34" t="str">
        <f>PROPER(TRIM(raw_orders!I627))</f>
        <v>Udaipur</v>
      </c>
      <c r="J627" s="34" t="str">
        <f>PROPER(TRIM(raw_orders!J627))</f>
        <v>Furniture</v>
      </c>
      <c r="K627" s="34" t="str">
        <f>PROPER(TRIM(raw_orders!K627))</f>
        <v>Chairs</v>
      </c>
      <c r="L627" t="s">
        <v>2972</v>
      </c>
      <c r="M627" s="9" t="str">
        <f>PROPER(TRIM(raw_orders!M627))</f>
        <v>Same Day</v>
      </c>
      <c r="N627" s="11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s="9" t="str">
        <f>PROPER(TRIM(raw_orders!T627))</f>
        <v>Paid</v>
      </c>
      <c r="U627" s="9" t="str">
        <f>PROPER(TRIM(raw_orders!U627))</f>
        <v>Completed</v>
      </c>
      <c r="V627" s="11">
        <f t="shared" si="154"/>
        <v>6</v>
      </c>
      <c r="W627" s="11">
        <f t="shared" si="157"/>
        <v>0.2</v>
      </c>
      <c r="X627" s="11">
        <f t="shared" si="158"/>
        <v>1266.4079999999999</v>
      </c>
      <c r="Y627" s="11">
        <f t="shared" si="159"/>
        <v>282.48799999999994</v>
      </c>
      <c r="Z627" s="11">
        <f t="shared" si="160"/>
        <v>0.22306239379410109</v>
      </c>
      <c r="AA627" s="11" t="str">
        <f t="shared" si="161"/>
        <v>December</v>
      </c>
      <c r="AB627" s="11">
        <f t="shared" si="162"/>
        <v>2024</v>
      </c>
      <c r="AC627" s="11" t="str">
        <f t="shared" si="163"/>
        <v>Clean</v>
      </c>
      <c r="AD627" s="33" t="str">
        <f t="shared" si="155"/>
        <v>ORD-2024-106264564145647CUST-7946Diya PatelCorporateWestRajasthanUdaipurFurnitureChairsElite Chairs 358Same Day3527.670.21266.41983.92282.49PaidCompleted6</v>
      </c>
      <c r="AE627" s="56" t="str">
        <f t="shared" si="156"/>
        <v>OK</v>
      </c>
      <c r="AF627" s="33" t="str">
        <f t="shared" si="164"/>
        <v/>
      </c>
      <c r="AG627" s="33" t="str">
        <f t="shared" si="165"/>
        <v/>
      </c>
      <c r="AH627" s="55" t="str">
        <f t="shared" si="166"/>
        <v/>
      </c>
      <c r="AI627" s="53" t="str">
        <f t="shared" si="167"/>
        <v>Match</v>
      </c>
      <c r="AJ627" s="53" t="str">
        <f t="shared" si="168"/>
        <v>Match</v>
      </c>
      <c r="AK627" s="33" t="str">
        <f>PROPER(TRIM(raw_orders!G627))</f>
        <v>West</v>
      </c>
      <c r="AL627" s="33" t="str">
        <f>PROPER(TRIM(raw_orders!M627))</f>
        <v>Same Day</v>
      </c>
    </row>
    <row r="628" spans="1:38">
      <c r="A628" t="s">
        <v>2973</v>
      </c>
      <c r="B628" s="10">
        <v>45753</v>
      </c>
      <c r="C628" s="10">
        <v>45815</v>
      </c>
      <c r="D628" t="s">
        <v>2975</v>
      </c>
      <c r="E628" s="34" t="str">
        <f>PROPER(TRIM(raw_orders!E628))</f>
        <v>Sneha Kapoor</v>
      </c>
      <c r="F628" s="34" t="str">
        <f>PROPER(TRIM(raw_orders!F628))</f>
        <v>Home Office</v>
      </c>
      <c r="G628" s="34" t="str">
        <f>PROPER(TRIM(raw_orders!G628))</f>
        <v>East</v>
      </c>
      <c r="H628" s="34" t="str">
        <f>PROPER(TRIM(raw_orders!H628))</f>
        <v>Assam</v>
      </c>
      <c r="I628" s="34" t="str">
        <f>PROPER(TRIM(raw_orders!I628))</f>
        <v>Guwahati</v>
      </c>
      <c r="J628" s="34" t="str">
        <f>PROPER(TRIM(raw_orders!J628))</f>
        <v>Technology</v>
      </c>
      <c r="K628" s="34" t="str">
        <f>PROPER(TRIM(raw_orders!K628))</f>
        <v>Machines</v>
      </c>
      <c r="L628" t="s">
        <v>2976</v>
      </c>
      <c r="M628" s="9" t="str">
        <f>PROPER(TRIM(raw_orders!M628))</f>
        <v>Standard Class</v>
      </c>
      <c r="N628" s="11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s="9" t="str">
        <f>PROPER(TRIM(raw_orders!T628))</f>
        <v>Pending</v>
      </c>
      <c r="U628" s="9" t="str">
        <f>PROPER(TRIM(raw_orders!U628))</f>
        <v>Returned</v>
      </c>
      <c r="V628" s="11">
        <f t="shared" si="154"/>
        <v>62</v>
      </c>
      <c r="W628" s="11">
        <f t="shared" si="157"/>
        <v>0</v>
      </c>
      <c r="X628" s="11">
        <f t="shared" si="158"/>
        <v>11473.04</v>
      </c>
      <c r="Y628" s="11">
        <f t="shared" si="159"/>
        <v>2541.7100000000009</v>
      </c>
      <c r="Z628" s="11">
        <f t="shared" si="160"/>
        <v>0.22153762211236086</v>
      </c>
      <c r="AA628" s="11" t="str">
        <f t="shared" si="161"/>
        <v>April</v>
      </c>
      <c r="AB628" s="11">
        <f t="shared" si="162"/>
        <v>2025</v>
      </c>
      <c r="AC628" s="11" t="str">
        <f t="shared" si="163"/>
        <v>Clean</v>
      </c>
      <c r="AD628" s="33" t="str">
        <f t="shared" si="155"/>
        <v>ORD-2025-106274575345815CUST-1793Sneha KapoorHome OfficeEastAssamGuwahatiTechnologyMachinesElite Machines 971Standard Class81434.13011473.048931.332541.71PendingReturned62</v>
      </c>
      <c r="AE628" s="56" t="str">
        <f t="shared" si="156"/>
        <v>OK</v>
      </c>
      <c r="AF628" s="33" t="str">
        <f t="shared" si="164"/>
        <v/>
      </c>
      <c r="AG628" s="33" t="str">
        <f t="shared" si="165"/>
        <v/>
      </c>
      <c r="AH628" s="55" t="str">
        <f t="shared" si="166"/>
        <v/>
      </c>
      <c r="AI628" s="53" t="str">
        <f t="shared" si="167"/>
        <v>Match</v>
      </c>
      <c r="AJ628" s="53" t="str">
        <f t="shared" si="168"/>
        <v>Match</v>
      </c>
      <c r="AK628" s="33" t="str">
        <f>PROPER(TRIM(raw_orders!G628))</f>
        <v>East</v>
      </c>
      <c r="AL628" s="33" t="str">
        <f>PROPER(TRIM(raw_orders!M628))</f>
        <v>Standard Class</v>
      </c>
    </row>
    <row r="629" spans="1:38">
      <c r="A629" t="s">
        <v>2977</v>
      </c>
      <c r="B629" s="10">
        <v>45701</v>
      </c>
      <c r="C629" s="10">
        <v>45709</v>
      </c>
      <c r="D629" t="s">
        <v>2978</v>
      </c>
      <c r="E629" s="34" t="str">
        <f>PROPER(TRIM(raw_orders!E629))</f>
        <v>Karan Malhotra</v>
      </c>
      <c r="F629" s="34" t="str">
        <f>PROPER(TRIM(raw_orders!F629))</f>
        <v>Small Business</v>
      </c>
      <c r="G629" s="34" t="str">
        <f>PROPER(TRIM(raw_orders!G629))</f>
        <v>South</v>
      </c>
      <c r="H629" s="34" t="str">
        <f>PROPER(TRIM(raw_orders!H629))</f>
        <v>Kerala</v>
      </c>
      <c r="I629" s="34" t="str">
        <f>PROPER(TRIM(raw_orders!I629))</f>
        <v>Kochi</v>
      </c>
      <c r="J629" s="34" t="str">
        <f>PROPER(TRIM(raw_orders!J629))</f>
        <v>Technology</v>
      </c>
      <c r="K629" s="34" t="str">
        <f>PROPER(TRIM(raw_orders!K629))</f>
        <v>Phones</v>
      </c>
      <c r="L629" t="s">
        <v>2979</v>
      </c>
      <c r="M629" s="9" t="str">
        <f>PROPER(TRIM(raw_orders!M629))</f>
        <v>Second Class</v>
      </c>
      <c r="N629" s="11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s="9" t="str">
        <f>PROPER(TRIM(raw_orders!T629))</f>
        <v>Pending</v>
      </c>
      <c r="U629" s="9" t="str">
        <f>PROPER(TRIM(raw_orders!U629))</f>
        <v>Cancelled</v>
      </c>
      <c r="V629" s="11">
        <f t="shared" si="154"/>
        <v>8</v>
      </c>
      <c r="W629" s="11">
        <f t="shared" si="157"/>
        <v>0.15</v>
      </c>
      <c r="X629" s="11">
        <f t="shared" si="158"/>
        <v>4012.0339999999997</v>
      </c>
      <c r="Y629" s="11">
        <f t="shared" si="159"/>
        <v>869.11399999999958</v>
      </c>
      <c r="Z629" s="11">
        <f t="shared" si="160"/>
        <v>0.21662677833737193</v>
      </c>
      <c r="AA629" s="11" t="str">
        <f t="shared" si="161"/>
        <v>February</v>
      </c>
      <c r="AB629" s="11">
        <f t="shared" si="162"/>
        <v>2025</v>
      </c>
      <c r="AC629" s="11" t="str">
        <f t="shared" si="163"/>
        <v>Clean</v>
      </c>
      <c r="AD629" s="33" t="str">
        <f t="shared" si="155"/>
        <v>ORD-2025-106284570145709CUST-8839Karan MalhotraSmall BusinessSouthKeralaKochiTechnologyPhonesMax Phones 825Second Class22360.020.154012.033142.92869.11PendingCancelled8</v>
      </c>
      <c r="AE629" s="56" t="str">
        <f t="shared" si="156"/>
        <v>OK</v>
      </c>
      <c r="AF629" s="33" t="str">
        <f t="shared" si="164"/>
        <v/>
      </c>
      <c r="AG629" s="33" t="str">
        <f t="shared" si="165"/>
        <v/>
      </c>
      <c r="AH629" s="55" t="str">
        <f t="shared" si="166"/>
        <v/>
      </c>
      <c r="AI629" s="53" t="str">
        <f t="shared" si="167"/>
        <v>Match</v>
      </c>
      <c r="AJ629" s="53" t="str">
        <f t="shared" si="168"/>
        <v>Match</v>
      </c>
      <c r="AK629" s="33" t="str">
        <f>PROPER(TRIM(raw_orders!G629))</f>
        <v>South</v>
      </c>
      <c r="AL629" s="33" t="str">
        <f>PROPER(TRIM(raw_orders!M629))</f>
        <v>Second Class</v>
      </c>
    </row>
    <row r="630" spans="1:38">
      <c r="A630" t="s">
        <v>2980</v>
      </c>
      <c r="B630" s="10">
        <v>45935</v>
      </c>
      <c r="C630" s="10">
        <v>45942</v>
      </c>
      <c r="D630" t="s">
        <v>2982</v>
      </c>
      <c r="E630" s="34" t="str">
        <f>PROPER(TRIM(raw_orders!E630))</f>
        <v>Ananya Rao</v>
      </c>
      <c r="F630" s="34" t="str">
        <f>PROPER(TRIM(raw_orders!F630))</f>
        <v>Home Office</v>
      </c>
      <c r="G630" s="34" t="str">
        <f>PROPER(TRIM(raw_orders!G630))</f>
        <v>East</v>
      </c>
      <c r="H630" s="34" t="str">
        <f>PROPER(TRIM(raw_orders!H630))</f>
        <v>Jharkhand</v>
      </c>
      <c r="I630" s="34" t="str">
        <f>PROPER(TRIM(raw_orders!I630))</f>
        <v>Ranchi</v>
      </c>
      <c r="J630" s="34" t="str">
        <f>PROPER(TRIM(raw_orders!J630))</f>
        <v>Technology</v>
      </c>
      <c r="K630" s="34" t="str">
        <f>PROPER(TRIM(raw_orders!K630))</f>
        <v>Accessories</v>
      </c>
      <c r="L630" t="s">
        <v>2983</v>
      </c>
      <c r="M630" s="9" t="str">
        <f>PROPER(TRIM(raw_orders!M630))</f>
        <v>Same Day</v>
      </c>
      <c r="N630" s="11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s="9" t="str">
        <f>PROPER(TRIM(raw_orders!T630))</f>
        <v>Paid</v>
      </c>
      <c r="U630" s="9" t="str">
        <f>PROPER(TRIM(raw_orders!U630))</f>
        <v>Completed</v>
      </c>
      <c r="V630" s="11">
        <f t="shared" si="154"/>
        <v>7</v>
      </c>
      <c r="W630" s="11">
        <f t="shared" si="157"/>
        <v>0.05</v>
      </c>
      <c r="X630" s="11">
        <f t="shared" si="158"/>
        <v>5364.3554999999997</v>
      </c>
      <c r="Y630" s="11">
        <f t="shared" si="159"/>
        <v>973.0654999999997</v>
      </c>
      <c r="Z630" s="11">
        <f t="shared" si="160"/>
        <v>0.18139467080434915</v>
      </c>
      <c r="AA630" s="11" t="str">
        <f t="shared" si="161"/>
        <v>October</v>
      </c>
      <c r="AB630" s="11">
        <f t="shared" si="162"/>
        <v>2025</v>
      </c>
      <c r="AC630" s="11" t="str">
        <f t="shared" si="163"/>
        <v>Clean</v>
      </c>
      <c r="AD630" s="33" t="str">
        <f t="shared" si="155"/>
        <v>ORD-2025-106294593545942CUST-6725Ananya RaoHome OfficeEastJharkhandRanchiTechnologyAccessoriesEco Accessories 933Same Day7806.670.055364.364391.29973.07PaidCompleted7</v>
      </c>
      <c r="AE630" s="56" t="str">
        <f t="shared" si="156"/>
        <v>OK</v>
      </c>
      <c r="AF630" s="33" t="str">
        <f t="shared" si="164"/>
        <v/>
      </c>
      <c r="AG630" s="33" t="str">
        <f t="shared" si="165"/>
        <v/>
      </c>
      <c r="AH630" s="55" t="str">
        <f t="shared" si="166"/>
        <v/>
      </c>
      <c r="AI630" s="53" t="str">
        <f t="shared" si="167"/>
        <v>Match</v>
      </c>
      <c r="AJ630" s="53" t="str">
        <f t="shared" si="168"/>
        <v>Match</v>
      </c>
      <c r="AK630" s="33" t="str">
        <f>PROPER(TRIM(raw_orders!G630))</f>
        <v>East</v>
      </c>
      <c r="AL630" s="33" t="str">
        <f>PROPER(TRIM(raw_orders!M630))</f>
        <v>Same Day</v>
      </c>
    </row>
    <row r="631" spans="1:38">
      <c r="A631" t="s">
        <v>2984</v>
      </c>
      <c r="B631" s="10">
        <v>45910</v>
      </c>
      <c r="C631" s="10">
        <v>45914</v>
      </c>
      <c r="D631" t="s">
        <v>2986</v>
      </c>
      <c r="E631" s="34" t="str">
        <f>PROPER(TRIM(raw_orders!E631))</f>
        <v>Arjun Bose</v>
      </c>
      <c r="F631" s="34" t="str">
        <f>PROPER(TRIM(raw_orders!F631))</f>
        <v>Home Office</v>
      </c>
      <c r="G631" s="34" t="str">
        <f>PROPER(TRIM(raw_orders!G631))</f>
        <v>West</v>
      </c>
      <c r="H631" s="34" t="str">
        <f>PROPER(TRIM(raw_orders!H631))</f>
        <v>Gujarat</v>
      </c>
      <c r="I631" s="34" t="str">
        <f>PROPER(TRIM(raw_orders!I631))</f>
        <v>Ahmedabad</v>
      </c>
      <c r="J631" s="34" t="str">
        <f>PROPER(TRIM(raw_orders!J631))</f>
        <v>Furniture</v>
      </c>
      <c r="K631" s="34" t="str">
        <f>PROPER(TRIM(raw_orders!K631))</f>
        <v>Tables</v>
      </c>
      <c r="L631" t="s">
        <v>2987</v>
      </c>
      <c r="M631" s="9" t="str">
        <f>PROPER(TRIM(raw_orders!M631))</f>
        <v>Same Day</v>
      </c>
      <c r="N631" s="1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s="9" t="str">
        <f>PROPER(TRIM(raw_orders!T631))</f>
        <v>Paid</v>
      </c>
      <c r="U631" s="9" t="str">
        <f>PROPER(TRIM(raw_orders!U631))</f>
        <v>Completed</v>
      </c>
      <c r="V631" s="11">
        <f t="shared" si="154"/>
        <v>4</v>
      </c>
      <c r="W631" s="11">
        <f t="shared" si="157"/>
        <v>0.15</v>
      </c>
      <c r="X631" s="11">
        <f t="shared" si="158"/>
        <v>10706.073</v>
      </c>
      <c r="Y631" s="11">
        <f t="shared" si="159"/>
        <v>4778.973</v>
      </c>
      <c r="Z631" s="11">
        <f t="shared" si="160"/>
        <v>0.44637963892082555</v>
      </c>
      <c r="AA631" s="11" t="str">
        <f t="shared" si="161"/>
        <v>September</v>
      </c>
      <c r="AB631" s="11">
        <f t="shared" si="162"/>
        <v>2025</v>
      </c>
      <c r="AC631" s="11" t="str">
        <f t="shared" si="163"/>
        <v>Clean</v>
      </c>
      <c r="AD631" s="33" t="str">
        <f t="shared" si="155"/>
        <v>ORD-2025-106304591045914CUST-3793Arjun BoseHome OfficeWestGujaratAhmedabadFurnitureTablesMax Tables 908Same Day34198.460.1510706.075927.14778.97PaidCompleted4</v>
      </c>
      <c r="AE631" s="56" t="str">
        <f t="shared" si="156"/>
        <v>OK</v>
      </c>
      <c r="AF631" s="33" t="str">
        <f t="shared" si="164"/>
        <v/>
      </c>
      <c r="AG631" s="33" t="str">
        <f t="shared" si="165"/>
        <v/>
      </c>
      <c r="AH631" s="55" t="str">
        <f t="shared" si="166"/>
        <v/>
      </c>
      <c r="AI631" s="53" t="str">
        <f t="shared" si="167"/>
        <v>Match</v>
      </c>
      <c r="AJ631" s="53" t="str">
        <f t="shared" si="168"/>
        <v>Match</v>
      </c>
      <c r="AK631" s="33" t="str">
        <f>PROPER(TRIM(raw_orders!G631))</f>
        <v>West</v>
      </c>
      <c r="AL631" s="33" t="str">
        <f>PROPER(TRIM(raw_orders!M631))</f>
        <v>Same Day</v>
      </c>
    </row>
    <row r="632" spans="1:38">
      <c r="A632" t="s">
        <v>2988</v>
      </c>
      <c r="B632" s="10">
        <v>45391</v>
      </c>
      <c r="C632" s="10">
        <v>45392</v>
      </c>
      <c r="D632" t="s">
        <v>2989</v>
      </c>
      <c r="E632" s="34" t="str">
        <f>PROPER(TRIM(raw_orders!E632))</f>
        <v>Priya Menon</v>
      </c>
      <c r="F632" s="34" t="str">
        <f>PROPER(TRIM(raw_orders!F632))</f>
        <v>Corporate</v>
      </c>
      <c r="G632" s="34" t="str">
        <f>PROPER(TRIM(raw_orders!G632))</f>
        <v>East</v>
      </c>
      <c r="H632" s="34" t="str">
        <f>PROPER(TRIM(raw_orders!H632))</f>
        <v>Assam</v>
      </c>
      <c r="I632" s="34" t="str">
        <f>PROPER(TRIM(raw_orders!I632))</f>
        <v>Guwahati</v>
      </c>
      <c r="J632" s="34" t="str">
        <f>PROPER(TRIM(raw_orders!J632))</f>
        <v>Office Supplies</v>
      </c>
      <c r="K632" s="34" t="str">
        <f>PROPER(TRIM(raw_orders!K632))</f>
        <v>Paper</v>
      </c>
      <c r="L632" t="s">
        <v>2990</v>
      </c>
      <c r="M632" s="9" t="str">
        <f>PROPER(TRIM(raw_orders!M632))</f>
        <v>Standard Class</v>
      </c>
      <c r="N632" s="11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s="9" t="str">
        <f>PROPER(TRIM(raw_orders!T632))</f>
        <v>Paid</v>
      </c>
      <c r="U632" s="9" t="str">
        <f>PROPER(TRIM(raw_orders!U632))</f>
        <v>Completed</v>
      </c>
      <c r="V632" s="11">
        <f t="shared" si="154"/>
        <v>1</v>
      </c>
      <c r="W632" s="11">
        <f t="shared" si="157"/>
        <v>0.1</v>
      </c>
      <c r="X632" s="11">
        <f t="shared" si="158"/>
        <v>10969.380000000001</v>
      </c>
      <c r="Y632" s="11">
        <f t="shared" si="159"/>
        <v>1714.9200000000019</v>
      </c>
      <c r="Z632" s="11">
        <f t="shared" si="160"/>
        <v>0.15633700354988173</v>
      </c>
      <c r="AA632" s="11" t="str">
        <f t="shared" si="161"/>
        <v>April</v>
      </c>
      <c r="AB632" s="11">
        <f t="shared" si="162"/>
        <v>2024</v>
      </c>
      <c r="AC632" s="11" t="str">
        <f t="shared" si="163"/>
        <v>Clean</v>
      </c>
      <c r="AD632" s="33" t="str">
        <f t="shared" si="155"/>
        <v>ORD-2024-106314539145392CUST-6075Priya MenonCorporateEastAssamGuwahatiOffice SuppliesPaperElite Paper 239Standard Class43047.050.110969.389254.461714.92PaidCompleted1</v>
      </c>
      <c r="AE632" s="56" t="str">
        <f t="shared" si="156"/>
        <v>OK</v>
      </c>
      <c r="AF632" s="33" t="str">
        <f t="shared" si="164"/>
        <v/>
      </c>
      <c r="AG632" s="33" t="str">
        <f t="shared" si="165"/>
        <v/>
      </c>
      <c r="AH632" s="55" t="str">
        <f t="shared" si="166"/>
        <v/>
      </c>
      <c r="AI632" s="53" t="str">
        <f t="shared" si="167"/>
        <v>Match</v>
      </c>
      <c r="AJ632" s="53" t="str">
        <f t="shared" si="168"/>
        <v>Match</v>
      </c>
      <c r="AK632" s="33" t="str">
        <f>PROPER(TRIM(raw_orders!G632))</f>
        <v>East</v>
      </c>
      <c r="AL632" s="33" t="str">
        <f>PROPER(TRIM(raw_orders!M632))</f>
        <v>Standard Class</v>
      </c>
    </row>
    <row r="633" spans="1:38">
      <c r="A633" t="s">
        <v>2991</v>
      </c>
      <c r="B633" s="10">
        <v>45392</v>
      </c>
      <c r="C633" s="10">
        <v>45397</v>
      </c>
      <c r="D633" t="s">
        <v>2992</v>
      </c>
      <c r="E633" s="34" t="str">
        <f>PROPER(TRIM(raw_orders!E633))</f>
        <v>Aarav Sharma</v>
      </c>
      <c r="F633" s="34" t="str">
        <f>PROPER(TRIM(raw_orders!F633))</f>
        <v>Home Office</v>
      </c>
      <c r="G633" s="34" t="str">
        <f>PROPER(TRIM(raw_orders!G633))</f>
        <v>West</v>
      </c>
      <c r="H633" s="34" t="str">
        <f>PROPER(TRIM(raw_orders!H633))</f>
        <v>Rajasthan</v>
      </c>
      <c r="I633" s="34" t="str">
        <f>PROPER(TRIM(raw_orders!I633))</f>
        <v>Udaipur</v>
      </c>
      <c r="J633" s="34" t="str">
        <f>PROPER(TRIM(raw_orders!J633))</f>
        <v>Furniture</v>
      </c>
      <c r="K633" s="34" t="str">
        <f>PROPER(TRIM(raw_orders!K633))</f>
        <v>Chairs</v>
      </c>
      <c r="L633" t="s">
        <v>2993</v>
      </c>
      <c r="M633" s="9" t="str">
        <f>PROPER(TRIM(raw_orders!M633))</f>
        <v>Standard Class</v>
      </c>
      <c r="N633" s="11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s="9" t="str">
        <f>PROPER(TRIM(raw_orders!T633))</f>
        <v>Paid</v>
      </c>
      <c r="U633" s="9" t="str">
        <f>PROPER(TRIM(raw_orders!U633))</f>
        <v>Completed</v>
      </c>
      <c r="V633" s="11">
        <f t="shared" si="154"/>
        <v>5</v>
      </c>
      <c r="W633" s="11">
        <f t="shared" si="157"/>
        <v>0.1</v>
      </c>
      <c r="X633" s="11">
        <f t="shared" si="158"/>
        <v>31409.855999999996</v>
      </c>
      <c r="Y633" s="11">
        <f t="shared" si="159"/>
        <v>8886.3159999999953</v>
      </c>
      <c r="Z633" s="11">
        <f t="shared" si="160"/>
        <v>0.2829148914277097</v>
      </c>
      <c r="AA633" s="11" t="str">
        <f t="shared" si="161"/>
        <v>April</v>
      </c>
      <c r="AB633" s="11">
        <f t="shared" si="162"/>
        <v>2024</v>
      </c>
      <c r="AC633" s="11" t="str">
        <f t="shared" si="163"/>
        <v>Clean</v>
      </c>
      <c r="AD633" s="33" t="str">
        <f t="shared" si="155"/>
        <v>ORD-2024-106324539245397CUST-6381Aarav SharmaHome OfficeWestRajasthanUdaipurFurnitureChairsEco Chairs 452Standard Class84362.480.131409.8622523.548886.32PaidCompleted5</v>
      </c>
      <c r="AE633" s="56" t="str">
        <f t="shared" si="156"/>
        <v>OK</v>
      </c>
      <c r="AF633" s="33" t="str">
        <f t="shared" si="164"/>
        <v/>
      </c>
      <c r="AG633" s="33" t="str">
        <f t="shared" si="165"/>
        <v/>
      </c>
      <c r="AH633" s="55" t="str">
        <f t="shared" si="166"/>
        <v/>
      </c>
      <c r="AI633" s="53" t="str">
        <f t="shared" si="167"/>
        <v>Match</v>
      </c>
      <c r="AJ633" s="53" t="str">
        <f t="shared" si="168"/>
        <v>Match</v>
      </c>
      <c r="AK633" s="33" t="str">
        <f>PROPER(TRIM(raw_orders!G633))</f>
        <v>West</v>
      </c>
      <c r="AL633" s="33" t="str">
        <f>PROPER(TRIM(raw_orders!M633))</f>
        <v>Standard Class</v>
      </c>
    </row>
    <row r="634" spans="1:38">
      <c r="A634" t="s">
        <v>2994</v>
      </c>
      <c r="B634" s="10">
        <v>45762</v>
      </c>
      <c r="C634" s="10">
        <v>45763</v>
      </c>
      <c r="D634" t="s">
        <v>2997</v>
      </c>
      <c r="E634" s="34" t="str">
        <f>PROPER(TRIM(raw_orders!E634))</f>
        <v>Sneha Kapoor</v>
      </c>
      <c r="F634" s="34" t="str">
        <f>PROPER(TRIM(raw_orders!F634))</f>
        <v>Small Business</v>
      </c>
      <c r="G634" s="34" t="str">
        <f>PROPER(TRIM(raw_orders!G634))</f>
        <v>South</v>
      </c>
      <c r="H634" s="34" t="str">
        <f>PROPER(TRIM(raw_orders!H634))</f>
        <v>Karnataka</v>
      </c>
      <c r="I634" s="34" t="str">
        <f>PROPER(TRIM(raw_orders!I634))</f>
        <v>Bengaluru</v>
      </c>
      <c r="J634" s="34" t="str">
        <f>PROPER(TRIM(raw_orders!J634))</f>
        <v>Furniture</v>
      </c>
      <c r="K634" s="34" t="str">
        <f>PROPER(TRIM(raw_orders!K634))</f>
        <v>Furnishings</v>
      </c>
      <c r="L634" t="s">
        <v>2998</v>
      </c>
      <c r="M634" s="9" t="str">
        <f>PROPER(TRIM(raw_orders!M634))</f>
        <v>First Class</v>
      </c>
      <c r="N634" s="11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s="9" t="str">
        <f>PROPER(TRIM(raw_orders!T634))</f>
        <v>Paid</v>
      </c>
      <c r="U634" s="9" t="str">
        <f>PROPER(TRIM(raw_orders!U634))</f>
        <v>Completed</v>
      </c>
      <c r="V634" s="11">
        <f t="shared" si="154"/>
        <v>1</v>
      </c>
      <c r="W634" s="11">
        <f t="shared" si="157"/>
        <v>0</v>
      </c>
      <c r="X634" s="11">
        <f t="shared" si="158"/>
        <v>14252.650000000001</v>
      </c>
      <c r="Y634" s="11">
        <f t="shared" si="159"/>
        <v>2694.340000000002</v>
      </c>
      <c r="Z634" s="11">
        <f t="shared" si="160"/>
        <v>0.18904133617257154</v>
      </c>
      <c r="AA634" s="11" t="str">
        <f t="shared" si="161"/>
        <v>April</v>
      </c>
      <c r="AB634" s="11">
        <f t="shared" si="162"/>
        <v>2025</v>
      </c>
      <c r="AC634" s="11" t="str">
        <f t="shared" si="163"/>
        <v>Clean</v>
      </c>
      <c r="AD634" s="33" t="str">
        <f t="shared" si="155"/>
        <v>ORD-2025-106334576245763CUST-4593Sneha KapoorSmall BusinessSouthKarnatakaBengaluruFurnitureFurnishingsSmart Furnishings 721First Class52850.53014252.6511558.312694.34PaidCompleted1</v>
      </c>
      <c r="AE634" s="56" t="str">
        <f t="shared" si="156"/>
        <v>OK</v>
      </c>
      <c r="AF634" s="33" t="str">
        <f t="shared" si="164"/>
        <v/>
      </c>
      <c r="AG634" s="33" t="str">
        <f t="shared" si="165"/>
        <v/>
      </c>
      <c r="AH634" s="55" t="str">
        <f t="shared" si="166"/>
        <v/>
      </c>
      <c r="AI634" s="53" t="str">
        <f t="shared" si="167"/>
        <v>Match</v>
      </c>
      <c r="AJ634" s="53" t="str">
        <f t="shared" si="168"/>
        <v>Match</v>
      </c>
      <c r="AK634" s="33" t="str">
        <f>PROPER(TRIM(raw_orders!G634))</f>
        <v>South</v>
      </c>
      <c r="AL634" s="33" t="str">
        <f>PROPER(TRIM(raw_orders!M634))</f>
        <v>First Class</v>
      </c>
    </row>
    <row r="635" spans="1:38">
      <c r="A635" t="s">
        <v>2999</v>
      </c>
      <c r="B635" s="10">
        <v>45765</v>
      </c>
      <c r="C635" s="10">
        <v>45767</v>
      </c>
      <c r="D635" t="s">
        <v>3002</v>
      </c>
      <c r="E635" s="34" t="str">
        <f>PROPER(TRIM(raw_orders!E635))</f>
        <v>Aarav Sharma</v>
      </c>
      <c r="F635" s="34" t="str">
        <f>PROPER(TRIM(raw_orders!F635))</f>
        <v>Small Business</v>
      </c>
      <c r="G635" s="34" t="str">
        <f>PROPER(TRIM(raw_orders!G635))</f>
        <v>South</v>
      </c>
      <c r="H635" s="34" t="str">
        <f>PROPER(TRIM(raw_orders!H635))</f>
        <v>Tamil Nadu</v>
      </c>
      <c r="I635" s="34" t="str">
        <f>PROPER(TRIM(raw_orders!I635))</f>
        <v>Chennai</v>
      </c>
      <c r="J635" s="34" t="str">
        <f>PROPER(TRIM(raw_orders!J635))</f>
        <v>Technology</v>
      </c>
      <c r="K635" s="34" t="str">
        <f>PROPER(TRIM(raw_orders!K635))</f>
        <v>Accessories</v>
      </c>
      <c r="L635" t="s">
        <v>3003</v>
      </c>
      <c r="M635" s="9" t="str">
        <f>PROPER(TRIM(raw_orders!M635))</f>
        <v>Second Class</v>
      </c>
      <c r="N635" s="11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s="9" t="str">
        <f>PROPER(TRIM(raw_orders!T635))</f>
        <v>Paid</v>
      </c>
      <c r="U635" s="9" t="str">
        <f>PROPER(TRIM(raw_orders!U635))</f>
        <v>Completed</v>
      </c>
      <c r="V635" s="11">
        <f t="shared" si="154"/>
        <v>2</v>
      </c>
      <c r="W635" s="11">
        <f t="shared" si="157"/>
        <v>0.15</v>
      </c>
      <c r="X635" s="11">
        <f t="shared" si="158"/>
        <v>1382.1679999999999</v>
      </c>
      <c r="Y635" s="11">
        <f t="shared" si="159"/>
        <v>572.13799999999992</v>
      </c>
      <c r="Z635" s="11">
        <f t="shared" si="160"/>
        <v>0.4139424440444287</v>
      </c>
      <c r="AA635" s="11" t="str">
        <f t="shared" si="161"/>
        <v>April</v>
      </c>
      <c r="AB635" s="11">
        <f t="shared" si="162"/>
        <v>2025</v>
      </c>
      <c r="AC635" s="11" t="str">
        <f t="shared" si="163"/>
        <v>Clean</v>
      </c>
      <c r="AD635" s="33" t="str">
        <f t="shared" si="155"/>
        <v>ORD-2025-106344576545767CUST-5043Aarav SharmaSmall BusinessSouthTamil NaduChennaiTechnologyAccessoriesBasic Accessories 729Second Class11626.080.151382.17810.03572.14PaidCompleted2</v>
      </c>
      <c r="AE635" s="56" t="str">
        <f t="shared" si="156"/>
        <v>OK</v>
      </c>
      <c r="AF635" s="33" t="str">
        <f t="shared" si="164"/>
        <v/>
      </c>
      <c r="AG635" s="33" t="str">
        <f t="shared" si="165"/>
        <v/>
      </c>
      <c r="AH635" s="55" t="str">
        <f t="shared" si="166"/>
        <v/>
      </c>
      <c r="AI635" s="53" t="str">
        <f t="shared" si="167"/>
        <v>Match</v>
      </c>
      <c r="AJ635" s="53" t="str">
        <f t="shared" si="168"/>
        <v>Match</v>
      </c>
      <c r="AK635" s="33" t="str">
        <f>PROPER(TRIM(raw_orders!G635))</f>
        <v>South</v>
      </c>
      <c r="AL635" s="33" t="str">
        <f>PROPER(TRIM(raw_orders!M635))</f>
        <v>Second Class</v>
      </c>
    </row>
    <row r="636" spans="1:38">
      <c r="A636" t="s">
        <v>3004</v>
      </c>
      <c r="B636" s="10">
        <v>45668</v>
      </c>
      <c r="C636" s="10">
        <v>45669</v>
      </c>
      <c r="D636" t="s">
        <v>3006</v>
      </c>
      <c r="E636" s="34" t="str">
        <f>PROPER(TRIM(raw_orders!E636))</f>
        <v>Aditi Sen</v>
      </c>
      <c r="F636" s="34" t="str">
        <f>PROPER(TRIM(raw_orders!F636))</f>
        <v>Consumer</v>
      </c>
      <c r="G636" s="34" t="str">
        <f>PROPER(TRIM(raw_orders!G636))</f>
        <v>South</v>
      </c>
      <c r="H636" s="34" t="str">
        <f>PROPER(TRIM(raw_orders!H636))</f>
        <v>Telangana</v>
      </c>
      <c r="I636" s="34" t="str">
        <f>PROPER(TRIM(raw_orders!I636))</f>
        <v>Hyderabad</v>
      </c>
      <c r="J636" s="34" t="str">
        <f>PROPER(TRIM(raw_orders!J636))</f>
        <v>Furniture</v>
      </c>
      <c r="K636" s="34" t="str">
        <f>PROPER(TRIM(raw_orders!K636))</f>
        <v>Chairs</v>
      </c>
      <c r="L636" t="s">
        <v>3007</v>
      </c>
      <c r="M636" s="9" t="str">
        <f>PROPER(TRIM(raw_orders!M636))</f>
        <v>Second Class</v>
      </c>
      <c r="N636" s="11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s="9" t="str">
        <f>PROPER(TRIM(raw_orders!T636))</f>
        <v>Paid</v>
      </c>
      <c r="U636" s="9" t="str">
        <f>PROPER(TRIM(raw_orders!U636))</f>
        <v>Completed</v>
      </c>
      <c r="V636" s="11">
        <f t="shared" si="154"/>
        <v>1</v>
      </c>
      <c r="W636" s="11">
        <f t="shared" si="157"/>
        <v>0.05</v>
      </c>
      <c r="X636" s="11">
        <f t="shared" si="158"/>
        <v>9223.17</v>
      </c>
      <c r="Y636" s="11">
        <f t="shared" si="159"/>
        <v>4119.47</v>
      </c>
      <c r="Z636" s="11">
        <f t="shared" si="160"/>
        <v>0.44664361602355807</v>
      </c>
      <c r="AA636" s="11" t="str">
        <f t="shared" si="161"/>
        <v>January</v>
      </c>
      <c r="AB636" s="11">
        <f t="shared" si="162"/>
        <v>2025</v>
      </c>
      <c r="AC636" s="11" t="str">
        <f t="shared" si="163"/>
        <v>Clean</v>
      </c>
      <c r="AD636" s="33" t="str">
        <f t="shared" si="155"/>
        <v>ORD-2025-106354566845669CUST-4722Aditi SenConsumerSouthTelanganaHyderabadFurnitureChairsClassic Chairs 220Second Class42427.150.059223.175103.74119.47PaidCompleted1</v>
      </c>
      <c r="AE636" s="56" t="str">
        <f t="shared" si="156"/>
        <v>OK</v>
      </c>
      <c r="AF636" s="33" t="str">
        <f t="shared" si="164"/>
        <v/>
      </c>
      <c r="AG636" s="33" t="str">
        <f t="shared" si="165"/>
        <v/>
      </c>
      <c r="AH636" s="55" t="str">
        <f t="shared" si="166"/>
        <v/>
      </c>
      <c r="AI636" s="53" t="str">
        <f t="shared" si="167"/>
        <v>Match</v>
      </c>
      <c r="AJ636" s="53" t="str">
        <f t="shared" si="168"/>
        <v>Match</v>
      </c>
      <c r="AK636" s="33" t="str">
        <f>PROPER(TRIM(raw_orders!G636))</f>
        <v>South</v>
      </c>
      <c r="AL636" s="33" t="str">
        <f>PROPER(TRIM(raw_orders!M636))</f>
        <v>Second Class</v>
      </c>
    </row>
    <row r="637" spans="1:38">
      <c r="A637" t="s">
        <v>3008</v>
      </c>
      <c r="B637" s="10">
        <v>45432</v>
      </c>
      <c r="C637" s="10">
        <v>45437</v>
      </c>
      <c r="D637" t="s">
        <v>3010</v>
      </c>
      <c r="E637" s="34" t="str">
        <f>PROPER(TRIM(raw_orders!E637))</f>
        <v>Mira Das</v>
      </c>
      <c r="F637" s="34" t="str">
        <f>PROPER(TRIM(raw_orders!F637))</f>
        <v>Corporate</v>
      </c>
      <c r="G637" s="34" t="str">
        <f>PROPER(TRIM(raw_orders!G637))</f>
        <v>South</v>
      </c>
      <c r="H637" s="34" t="str">
        <f>PROPER(TRIM(raw_orders!H637))</f>
        <v>Andhra Pradesh</v>
      </c>
      <c r="I637" s="34" t="str">
        <f>PROPER(TRIM(raw_orders!I637))</f>
        <v>Vijayawada</v>
      </c>
      <c r="J637" s="34" t="str">
        <f>PROPER(TRIM(raw_orders!J637))</f>
        <v>Furniture</v>
      </c>
      <c r="K637" s="34" t="str">
        <f>PROPER(TRIM(raw_orders!K637))</f>
        <v>Chairs</v>
      </c>
      <c r="L637" t="s">
        <v>3011</v>
      </c>
      <c r="M637" s="9" t="str">
        <f>PROPER(TRIM(raw_orders!M637))</f>
        <v>Same Day</v>
      </c>
      <c r="N637" s="11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s="9" t="str">
        <f>PROPER(TRIM(raw_orders!T637))</f>
        <v>Paid</v>
      </c>
      <c r="U637" s="9" t="str">
        <f>PROPER(TRIM(raw_orders!U637))</f>
        <v>Completed</v>
      </c>
      <c r="V637" s="11">
        <f t="shared" si="154"/>
        <v>5</v>
      </c>
      <c r="W637" s="11">
        <f t="shared" si="157"/>
        <v>0.25</v>
      </c>
      <c r="X637" s="11">
        <f t="shared" si="158"/>
        <v>16394.962500000001</v>
      </c>
      <c r="Y637" s="11">
        <f t="shared" si="159"/>
        <v>5990.7925000000014</v>
      </c>
      <c r="Z637" s="11">
        <f t="shared" si="160"/>
        <v>0.36540446493854445</v>
      </c>
      <c r="AA637" s="11" t="str">
        <f t="shared" si="161"/>
        <v>May</v>
      </c>
      <c r="AB637" s="11">
        <f t="shared" si="162"/>
        <v>2024</v>
      </c>
      <c r="AC637" s="11" t="str">
        <f t="shared" si="163"/>
        <v>Clean</v>
      </c>
      <c r="AD637" s="33" t="str">
        <f t="shared" si="155"/>
        <v>ORD-2024-106364543245437CUST-7931Mira DasCorporateSouthAndhra PradeshVijayawadaFurnitureChairsMax Chairs 305Same Day73122.850.2516394.9610404.175990.79PaidCompleted5</v>
      </c>
      <c r="AE637" s="56" t="str">
        <f t="shared" si="156"/>
        <v>OK</v>
      </c>
      <c r="AF637" s="33" t="str">
        <f t="shared" si="164"/>
        <v/>
      </c>
      <c r="AG637" s="33" t="str">
        <f t="shared" si="165"/>
        <v/>
      </c>
      <c r="AH637" s="55" t="str">
        <f t="shared" si="166"/>
        <v/>
      </c>
      <c r="AI637" s="53" t="str">
        <f t="shared" si="167"/>
        <v>Match</v>
      </c>
      <c r="AJ637" s="53" t="str">
        <f t="shared" si="168"/>
        <v>Match</v>
      </c>
      <c r="AK637" s="33" t="str">
        <f>PROPER(TRIM(raw_orders!G637))</f>
        <v>South</v>
      </c>
      <c r="AL637" s="33" t="str">
        <f>PROPER(TRIM(raw_orders!M637))</f>
        <v>Same Day</v>
      </c>
    </row>
    <row r="638" spans="1:38">
      <c r="A638" t="s">
        <v>3012</v>
      </c>
      <c r="B638" s="10">
        <v>45567</v>
      </c>
      <c r="C638" s="10">
        <v>45574</v>
      </c>
      <c r="D638" t="s">
        <v>3015</v>
      </c>
      <c r="E638" s="34" t="str">
        <f>PROPER(TRIM(raw_orders!E638))</f>
        <v>Ananya Rao</v>
      </c>
      <c r="F638" s="34" t="str">
        <f>PROPER(TRIM(raw_orders!F638))</f>
        <v>Consumer</v>
      </c>
      <c r="G638" s="34" t="str">
        <f>PROPER(TRIM(raw_orders!G638))</f>
        <v>South</v>
      </c>
      <c r="H638" s="34" t="str">
        <f>PROPER(TRIM(raw_orders!H638))</f>
        <v>Tamil Nadu</v>
      </c>
      <c r="I638" s="34" t="str">
        <f>PROPER(TRIM(raw_orders!I638))</f>
        <v>Chennai</v>
      </c>
      <c r="J638" s="34" t="str">
        <f>PROPER(TRIM(raw_orders!J638))</f>
        <v>Office Supplies</v>
      </c>
      <c r="K638" s="34" t="str">
        <f>PROPER(TRIM(raw_orders!K638))</f>
        <v>Paper</v>
      </c>
      <c r="L638" t="s">
        <v>3016</v>
      </c>
      <c r="M638" s="9" t="str">
        <f>PROPER(TRIM(raw_orders!M638))</f>
        <v>Standard Class</v>
      </c>
      <c r="N638" s="11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s="9" t="str">
        <f>PROPER(TRIM(raw_orders!T638))</f>
        <v>Paid</v>
      </c>
      <c r="U638" s="9" t="str">
        <f>PROPER(TRIM(raw_orders!U638))</f>
        <v>Completed</v>
      </c>
      <c r="V638" s="11">
        <f t="shared" si="154"/>
        <v>7</v>
      </c>
      <c r="W638" s="11">
        <f t="shared" si="157"/>
        <v>0.15</v>
      </c>
      <c r="X638" s="11">
        <f t="shared" si="158"/>
        <v>12990.108</v>
      </c>
      <c r="Y638" s="11">
        <f t="shared" si="159"/>
        <v>2789.3080000000009</v>
      </c>
      <c r="Z638" s="11">
        <f t="shared" si="160"/>
        <v>0.2147255434673831</v>
      </c>
      <c r="AA638" s="11" t="str">
        <f t="shared" si="161"/>
        <v>October</v>
      </c>
      <c r="AB638" s="11">
        <f t="shared" si="162"/>
        <v>2024</v>
      </c>
      <c r="AC638" s="11" t="str">
        <f t="shared" si="163"/>
        <v>Clean</v>
      </c>
      <c r="AD638" s="33" t="str">
        <f t="shared" si="155"/>
        <v>ORD-2024-106374556745574CUST-7221Ananya RaoConsumerSouthTamil NaduChennaiOffice SuppliesPaperSmart Paper 872Standard Class81910.310.1512990.1110200.82789.31PaidCompleted7</v>
      </c>
      <c r="AE638" s="56" t="str">
        <f t="shared" si="156"/>
        <v>OK</v>
      </c>
      <c r="AF638" s="33" t="str">
        <f t="shared" si="164"/>
        <v/>
      </c>
      <c r="AG638" s="33" t="str">
        <f t="shared" si="165"/>
        <v/>
      </c>
      <c r="AH638" s="55" t="str">
        <f t="shared" si="166"/>
        <v/>
      </c>
      <c r="AI638" s="53" t="str">
        <f t="shared" si="167"/>
        <v>Match</v>
      </c>
      <c r="AJ638" s="53" t="str">
        <f t="shared" si="168"/>
        <v>Match</v>
      </c>
      <c r="AK638" s="33" t="str">
        <f>PROPER(TRIM(raw_orders!G638))</f>
        <v>South</v>
      </c>
      <c r="AL638" s="33" t="str">
        <f>PROPER(TRIM(raw_orders!M638))</f>
        <v>Standard Class</v>
      </c>
    </row>
    <row r="639" spans="1:38">
      <c r="A639" t="s">
        <v>3017</v>
      </c>
      <c r="B639" s="10">
        <v>45438</v>
      </c>
      <c r="C639" s="10">
        <v>45438</v>
      </c>
      <c r="D639" t="s">
        <v>3020</v>
      </c>
      <c r="E639" s="34" t="str">
        <f>PROPER(TRIM(raw_orders!E639))</f>
        <v>Rahul Verma</v>
      </c>
      <c r="F639" s="34" t="str">
        <f>PROPER(TRIM(raw_orders!F639))</f>
        <v>Small Business</v>
      </c>
      <c r="G639" s="34" t="str">
        <f>PROPER(TRIM(raw_orders!G639))</f>
        <v>West</v>
      </c>
      <c r="H639" s="34" t="str">
        <f>PROPER(TRIM(raw_orders!H639))</f>
        <v>Goa</v>
      </c>
      <c r="I639" s="34" t="str">
        <f>PROPER(TRIM(raw_orders!I639))</f>
        <v>Panaji</v>
      </c>
      <c r="J639" s="34" t="str">
        <f>PROPER(TRIM(raw_orders!J639))</f>
        <v>Technology</v>
      </c>
      <c r="K639" s="34" t="str">
        <f>PROPER(TRIM(raw_orders!K639))</f>
        <v>Copiers</v>
      </c>
      <c r="L639" t="s">
        <v>3021</v>
      </c>
      <c r="M639" s="9" t="str">
        <f>PROPER(TRIM(raw_orders!M639))</f>
        <v>First Class</v>
      </c>
      <c r="N639" s="11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s="9" t="str">
        <f>PROPER(TRIM(raw_orders!T639))</f>
        <v>Paid</v>
      </c>
      <c r="U639" s="9" t="str">
        <f>PROPER(TRIM(raw_orders!U639))</f>
        <v>Completed</v>
      </c>
      <c r="V639" s="11">
        <f t="shared" si="154"/>
        <v>0</v>
      </c>
      <c r="W639" s="11">
        <f t="shared" si="157"/>
        <v>0.2</v>
      </c>
      <c r="X639" s="11">
        <f t="shared" si="158"/>
        <v>5107.9520000000002</v>
      </c>
      <c r="Y639" s="11">
        <f t="shared" si="159"/>
        <v>1974.8720000000003</v>
      </c>
      <c r="Z639" s="11">
        <f t="shared" si="160"/>
        <v>0.38662696908663202</v>
      </c>
      <c r="AA639" s="11" t="str">
        <f t="shared" si="161"/>
        <v>May</v>
      </c>
      <c r="AB639" s="11">
        <f t="shared" si="162"/>
        <v>2024</v>
      </c>
      <c r="AC639" s="11" t="str">
        <f t="shared" si="163"/>
        <v>Clean</v>
      </c>
      <c r="AD639" s="33" t="str">
        <f t="shared" si="155"/>
        <v>ORD-2024-106384543845438CUST-2594Rahul VermaSmall BusinessWestGoaPanajiTechnologyCopiersMax Copiers 994First Class23192.470.25107.953133.081974.87PaidCompleted0</v>
      </c>
      <c r="AE639" s="56" t="str">
        <f t="shared" si="156"/>
        <v>OK</v>
      </c>
      <c r="AF639" s="33" t="str">
        <f t="shared" si="164"/>
        <v/>
      </c>
      <c r="AG639" s="33" t="str">
        <f t="shared" si="165"/>
        <v/>
      </c>
      <c r="AH639" s="55" t="str">
        <f>IF(V639&lt;0,"Invalid Shipping Record","")</f>
        <v/>
      </c>
      <c r="AI639" s="53" t="str">
        <f t="shared" si="167"/>
        <v>Match</v>
      </c>
      <c r="AJ639" s="53" t="str">
        <f t="shared" si="168"/>
        <v>Match</v>
      </c>
      <c r="AK639" s="33" t="str">
        <f>PROPER(TRIM(raw_orders!G639))</f>
        <v>West</v>
      </c>
      <c r="AL639" s="33" t="str">
        <f>PROPER(TRIM(raw_orders!M639))</f>
        <v>First Class</v>
      </c>
    </row>
    <row r="640" spans="1:38">
      <c r="A640" t="s">
        <v>3022</v>
      </c>
      <c r="B640" s="10">
        <v>45317</v>
      </c>
      <c r="C640" s="10">
        <v>45322</v>
      </c>
      <c r="D640" t="s">
        <v>3024</v>
      </c>
      <c r="E640" s="34" t="str">
        <f>PROPER(TRIM(raw_orders!E640))</f>
        <v>Karan Malhotra</v>
      </c>
      <c r="F640" s="34" t="str">
        <f>PROPER(TRIM(raw_orders!F640))</f>
        <v>Corporate</v>
      </c>
      <c r="G640" s="34" t="str">
        <f>PROPER(TRIM(raw_orders!G640))</f>
        <v>South</v>
      </c>
      <c r="H640" s="34" t="str">
        <f>PROPER(TRIM(raw_orders!H640))</f>
        <v>Kerala</v>
      </c>
      <c r="I640" s="34" t="str">
        <f>PROPER(TRIM(raw_orders!I640))</f>
        <v>Kochi</v>
      </c>
      <c r="J640" s="34" t="str">
        <f>PROPER(TRIM(raw_orders!J640))</f>
        <v>Office Supplies</v>
      </c>
      <c r="K640" s="34" t="str">
        <f>PROPER(TRIM(raw_orders!K640))</f>
        <v>Storage</v>
      </c>
      <c r="L640" t="s">
        <v>3025</v>
      </c>
      <c r="M640" s="9" t="str">
        <f>PROPER(TRIM(raw_orders!M640))</f>
        <v>Second Class</v>
      </c>
      <c r="N640" s="11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s="9" t="str">
        <f>PROPER(TRIM(raw_orders!T640))</f>
        <v>Failed</v>
      </c>
      <c r="U640" s="9" t="str">
        <f>PROPER(TRIM(raw_orders!U640))</f>
        <v>Returned</v>
      </c>
      <c r="V640" s="11">
        <f t="shared" si="154"/>
        <v>5</v>
      </c>
      <c r="W640" s="11">
        <f t="shared" si="157"/>
        <v>0.2</v>
      </c>
      <c r="X640" s="11">
        <f t="shared" si="158"/>
        <v>7738.3680000000013</v>
      </c>
      <c r="Y640" s="11">
        <f t="shared" si="159"/>
        <v>3111.5180000000009</v>
      </c>
      <c r="Z640" s="11">
        <f t="shared" si="160"/>
        <v>0.40208969126306743</v>
      </c>
      <c r="AA640" s="11" t="str">
        <f t="shared" si="161"/>
        <v>January</v>
      </c>
      <c r="AB640" s="11">
        <f t="shared" si="162"/>
        <v>2024</v>
      </c>
      <c r="AC640" s="11" t="str">
        <f t="shared" si="163"/>
        <v>Clean</v>
      </c>
      <c r="AD640" s="33" t="str">
        <f t="shared" si="155"/>
        <v>ORD-2024-106394531745322CUST-2111Karan MalhotraCorporateSouthKeralaKochiOffice SuppliesStoragePro Storage 744Second Class33224.320.27738.374626.853111.52FailedReturned5</v>
      </c>
      <c r="AE640" s="56" t="str">
        <f t="shared" si="156"/>
        <v>OK</v>
      </c>
      <c r="AF640" s="33" t="str">
        <f t="shared" si="164"/>
        <v/>
      </c>
      <c r="AG640" s="33" t="str">
        <f t="shared" si="165"/>
        <v/>
      </c>
      <c r="AH640" s="55" t="str">
        <f t="shared" si="166"/>
        <v/>
      </c>
      <c r="AI640" s="53" t="str">
        <f t="shared" si="167"/>
        <v>Match</v>
      </c>
      <c r="AJ640" s="53" t="str">
        <f t="shared" si="168"/>
        <v>Match</v>
      </c>
      <c r="AK640" s="33" t="str">
        <f>PROPER(TRIM(raw_orders!G640))</f>
        <v>South</v>
      </c>
      <c r="AL640" s="33" t="str">
        <f>PROPER(TRIM(raw_orders!M640))</f>
        <v>Second Class</v>
      </c>
    </row>
    <row r="641" spans="1:38">
      <c r="A641" t="s">
        <v>3026</v>
      </c>
      <c r="B641" s="10">
        <v>45653</v>
      </c>
      <c r="C641" s="10">
        <v>45657</v>
      </c>
      <c r="D641" t="s">
        <v>3028</v>
      </c>
      <c r="E641" s="34" t="str">
        <f>PROPER(TRIM(raw_orders!E641))</f>
        <v>Isha Nair</v>
      </c>
      <c r="F641" s="34" t="str">
        <f>PROPER(TRIM(raw_orders!F641))</f>
        <v>Small Business</v>
      </c>
      <c r="G641" s="34" t="str">
        <f>PROPER(TRIM(raw_orders!G641))</f>
        <v>East</v>
      </c>
      <c r="H641" s="34" t="str">
        <f>PROPER(TRIM(raw_orders!H641))</f>
        <v>Odisha</v>
      </c>
      <c r="I641" s="34" t="str">
        <f>PROPER(TRIM(raw_orders!I641))</f>
        <v>Bhubaneswar</v>
      </c>
      <c r="J641" s="34" t="str">
        <f>PROPER(TRIM(raw_orders!J641))</f>
        <v>Furniture</v>
      </c>
      <c r="K641" s="34" t="str">
        <f>PROPER(TRIM(raw_orders!K641))</f>
        <v>Chairs</v>
      </c>
      <c r="L641" t="s">
        <v>3029</v>
      </c>
      <c r="M641" s="9" t="str">
        <f>PROPER(TRIM(raw_orders!M641))</f>
        <v>Second Class</v>
      </c>
      <c r="N641" s="1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s="9" t="str">
        <f>PROPER(TRIM(raw_orders!T641))</f>
        <v>Paid</v>
      </c>
      <c r="U641" s="9" t="str">
        <f>PROPER(TRIM(raw_orders!U641))</f>
        <v>Completed</v>
      </c>
      <c r="V641" s="11">
        <f t="shared" si="154"/>
        <v>4</v>
      </c>
      <c r="W641" s="11">
        <f t="shared" si="157"/>
        <v>0.05</v>
      </c>
      <c r="X641" s="11">
        <f t="shared" si="158"/>
        <v>1514.9649999999999</v>
      </c>
      <c r="Y641" s="11">
        <f t="shared" si="159"/>
        <v>468.79499999999985</v>
      </c>
      <c r="Z641" s="11">
        <f t="shared" si="160"/>
        <v>0.3094427924077453</v>
      </c>
      <c r="AA641" s="11" t="str">
        <f t="shared" si="161"/>
        <v>December</v>
      </c>
      <c r="AB641" s="11">
        <f t="shared" si="162"/>
        <v>2024</v>
      </c>
      <c r="AC641" s="11" t="str">
        <f t="shared" si="163"/>
        <v>Clean</v>
      </c>
      <c r="AD641" s="33" t="str">
        <f t="shared" si="155"/>
        <v>ORD-2024-106404565345657CUST-6829Isha NairSmall BusinessEastOdishaBhubaneswarFurnitureChairsElite Chairs 744Second Class11594.70.051514.961046.17468.79PaidCompleted4</v>
      </c>
      <c r="AE641" s="56" t="str">
        <f t="shared" si="156"/>
        <v>OK</v>
      </c>
      <c r="AF641" s="33" t="str">
        <f t="shared" si="164"/>
        <v/>
      </c>
      <c r="AG641" s="33" t="str">
        <f t="shared" si="165"/>
        <v/>
      </c>
      <c r="AH641" s="55" t="str">
        <f t="shared" si="166"/>
        <v/>
      </c>
      <c r="AI641" s="53" t="str">
        <f t="shared" si="167"/>
        <v>Mismatch</v>
      </c>
      <c r="AJ641" s="53" t="str">
        <f t="shared" si="168"/>
        <v>Mismatch</v>
      </c>
      <c r="AK641" s="33" t="str">
        <f>PROPER(TRIM(raw_orders!G641))</f>
        <v>East</v>
      </c>
      <c r="AL641" s="33" t="str">
        <f>PROPER(TRIM(raw_orders!M641))</f>
        <v>Second Class</v>
      </c>
    </row>
    <row r="642" spans="1:38">
      <c r="A642" t="s">
        <v>3030</v>
      </c>
      <c r="B642" s="10">
        <v>45671</v>
      </c>
      <c r="C642" s="10">
        <v>45674</v>
      </c>
      <c r="D642" t="s">
        <v>3033</v>
      </c>
      <c r="E642" s="34" t="str">
        <f>PROPER(TRIM(raw_orders!E642))</f>
        <v>Vikram Iyer</v>
      </c>
      <c r="F642" s="34" t="str">
        <f>PROPER(TRIM(raw_orders!F642))</f>
        <v>Consumer</v>
      </c>
      <c r="G642" s="34" t="str">
        <f>PROPER(TRIM(raw_orders!G642))</f>
        <v>West</v>
      </c>
      <c r="H642" s="34" t="str">
        <f>PROPER(TRIM(raw_orders!H642))</f>
        <v>Goa</v>
      </c>
      <c r="I642" s="34" t="str">
        <f>PROPER(TRIM(raw_orders!I642))</f>
        <v>Panaji</v>
      </c>
      <c r="J642" s="34" t="str">
        <f>PROPER(TRIM(raw_orders!J642))</f>
        <v>Office Supplies</v>
      </c>
      <c r="K642" s="34" t="str">
        <f>PROPER(TRIM(raw_orders!K642))</f>
        <v>Storage</v>
      </c>
      <c r="L642" t="s">
        <v>3034</v>
      </c>
      <c r="M642" s="9" t="str">
        <f>PROPER(TRIM(raw_orders!M642))</f>
        <v>First Class</v>
      </c>
      <c r="N642" s="11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s="9" t="str">
        <f>PROPER(TRIM(raw_orders!T642))</f>
        <v>Paid</v>
      </c>
      <c r="U642" s="9" t="str">
        <f>PROPER(TRIM(raw_orders!U642))</f>
        <v>Completed</v>
      </c>
      <c r="V642" s="11">
        <f t="shared" ref="V642:V705" si="170">C642-B642</f>
        <v>3</v>
      </c>
      <c r="W642" s="11">
        <f t="shared" si="157"/>
        <v>0.2</v>
      </c>
      <c r="X642" s="11">
        <f t="shared" si="158"/>
        <v>1267.296</v>
      </c>
      <c r="Y642" s="11">
        <f t="shared" si="159"/>
        <v>343.76600000000008</v>
      </c>
      <c r="Z642" s="11">
        <f t="shared" si="160"/>
        <v>0.27125943741635739</v>
      </c>
      <c r="AA642" s="11" t="str">
        <f t="shared" si="161"/>
        <v>January</v>
      </c>
      <c r="AB642" s="11">
        <f t="shared" si="162"/>
        <v>2025</v>
      </c>
      <c r="AC642" s="11" t="str">
        <f t="shared" si="163"/>
        <v>Clean</v>
      </c>
      <c r="AD642" s="33" t="str">
        <f t="shared" ref="AD642:AD705" si="171">A642&amp;B642&amp;C642&amp;D642&amp;E642&amp;F642&amp;G642&amp;H642&amp;I642&amp;J642&amp;K642&amp;L642&amp;M642&amp;N642&amp;O642&amp;P642&amp;Q642&amp;R642&amp;S642&amp;T642&amp;U642&amp;V642</f>
        <v>ORD-2025-106414567145674CUST-5061Vikram IyerConsumerWestGoaPanajiOffice SuppliesStorageBasic Storage 973First Class11584.120.21267.3923.53343.77PaidCompleted3</v>
      </c>
      <c r="AE642" s="56" t="str">
        <f t="shared" ref="AE642:AE705" si="172">IF(COUNTIF($A$2:$A$933,A642)=1,"OK",IF(COUNTIF($AD$2:$AD$933,AD642)&gt;1,"Exact Duplicate", "Review Required"))</f>
        <v>OK</v>
      </c>
      <c r="AF642" s="33" t="str">
        <f t="shared" si="164"/>
        <v/>
      </c>
      <c r="AG642" s="33" t="str">
        <f t="shared" si="165"/>
        <v/>
      </c>
      <c r="AH642" s="55" t="str">
        <f t="shared" si="166"/>
        <v/>
      </c>
      <c r="AI642" s="53" t="str">
        <f t="shared" si="167"/>
        <v>Match</v>
      </c>
      <c r="AJ642" s="53" t="str">
        <f t="shared" si="168"/>
        <v>Match</v>
      </c>
      <c r="AK642" s="33" t="str">
        <f>PROPER(TRIM(raw_orders!G642))</f>
        <v>West</v>
      </c>
      <c r="AL642" s="33" t="str">
        <f>PROPER(TRIM(raw_orders!M642))</f>
        <v>First Class</v>
      </c>
    </row>
    <row r="643" spans="1:38">
      <c r="A643" t="s">
        <v>3035</v>
      </c>
      <c r="B643" s="10">
        <v>45756</v>
      </c>
      <c r="C643" s="10">
        <v>45761</v>
      </c>
      <c r="D643" t="s">
        <v>3037</v>
      </c>
      <c r="E643" s="34" t="str">
        <f>PROPER(TRIM(raw_orders!E643))</f>
        <v>Karan Malhotra</v>
      </c>
      <c r="F643" s="34" t="str">
        <f>PROPER(TRIM(raw_orders!F643))</f>
        <v>Consumer</v>
      </c>
      <c r="G643" s="34" t="str">
        <f>PROPER(TRIM(raw_orders!G643))</f>
        <v>North</v>
      </c>
      <c r="H643" s="34" t="str">
        <f>PROPER(TRIM(raw_orders!H643))</f>
        <v>Delhi</v>
      </c>
      <c r="I643" s="34" t="str">
        <f>PROPER(TRIM(raw_orders!I643))</f>
        <v>New Delhi</v>
      </c>
      <c r="J643" s="34" t="str">
        <f>PROPER(TRIM(raw_orders!J643))</f>
        <v>Furniture</v>
      </c>
      <c r="K643" s="34" t="str">
        <f>PROPER(TRIM(raw_orders!K643))</f>
        <v>Furnishings</v>
      </c>
      <c r="L643" t="s">
        <v>3038</v>
      </c>
      <c r="M643" s="9" t="str">
        <f>PROPER(TRIM(raw_orders!M643))</f>
        <v>Same Day</v>
      </c>
      <c r="N643" s="11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s="9" t="str">
        <f>PROPER(TRIM(raw_orders!T643))</f>
        <v>Paid</v>
      </c>
      <c r="U643" s="9" t="str">
        <f>PROPER(TRIM(raw_orders!U643))</f>
        <v>Completed</v>
      </c>
      <c r="V643" s="11">
        <f t="shared" si="170"/>
        <v>5</v>
      </c>
      <c r="W643" s="11">
        <f t="shared" ref="W643:W706" si="173">IF(AND(P643="",Q643&lt;&gt;"",N643&lt;&gt;"",S643&lt;&gt;""),0,IF(OR(P643&lt;0,P643&gt;1),P643,P643))</f>
        <v>0</v>
      </c>
      <c r="X643" s="11">
        <f t="shared" ref="X643:X706" si="174">N643*O643*(1-P643)</f>
        <v>6405.74</v>
      </c>
      <c r="Y643" s="11">
        <f t="shared" ref="Y643:Y706" si="175">X643-R643</f>
        <v>2843.87</v>
      </c>
      <c r="Z643" s="11">
        <f t="shared" ref="Z643:Z706" si="176">Y643/X643</f>
        <v>0.44395651400150488</v>
      </c>
      <c r="AA643" s="11" t="str">
        <f t="shared" ref="AA643:AA706" si="177">TEXT(B643,"MMMM")</f>
        <v>April</v>
      </c>
      <c r="AB643" s="11">
        <f t="shared" ref="AB643:AB706" si="178">YEAR(B643)</f>
        <v>2025</v>
      </c>
      <c r="AC643" s="11" t="str">
        <f t="shared" ref="AC643:AC706" si="179">IF(OR(AF643 = "Invalid Discount",AG643="Invalid Discount",AH643="Invalid Shipping Record",AE643="Review Required"),"Invalid",IF(OR(G643="Unknown",M643="Unknown",ISBLANK(P643)),"Warning","Clean"))</f>
        <v>Clean</v>
      </c>
      <c r="AD643" s="33" t="str">
        <f t="shared" si="171"/>
        <v>ORD-2025-106424575645761CUST-7915Karan MalhotraConsumerNorthDelhiNew DelhiFurnitureFurnishingsSmart Furnishings 783Same Day23202.8706405.743561.872843.87PaidCompleted5</v>
      </c>
      <c r="AE643" s="56" t="str">
        <f t="shared" si="172"/>
        <v>OK</v>
      </c>
      <c r="AF643" s="33" t="str">
        <f t="shared" ref="AF643:AF706" si="180">IF(P643&lt;0,"Invalid Discount","")</f>
        <v/>
      </c>
      <c r="AG643" s="33" t="str">
        <f t="shared" ref="AG643:AG706" si="181">IF(P643&gt;1,"Invalid Discount","")</f>
        <v/>
      </c>
      <c r="AH643" s="55" t="str">
        <f t="shared" ref="AH643:AH706" si="182">IF(V643&lt;1,"Invalid Shipping Record","")</f>
        <v/>
      </c>
      <c r="AI643" s="53" t="str">
        <f t="shared" ref="AI643:AI706" si="183">IF(ROUND(Q643,2)=ROUND(X643,2),"Match","Mismatch")</f>
        <v>Match</v>
      </c>
      <c r="AJ643" s="53" t="str">
        <f t="shared" ref="AJ643:AJ706" si="184">IF(ROUND(S643,2)=ROUND(Y643,2),"Match","Mismatch")</f>
        <v>Match</v>
      </c>
      <c r="AK643" s="33" t="str">
        <f>PROPER(TRIM(raw_orders!G643))</f>
        <v>North</v>
      </c>
      <c r="AL643" s="33" t="str">
        <f>PROPER(TRIM(raw_orders!M643))</f>
        <v>Same Day</v>
      </c>
    </row>
    <row r="644" spans="1:38">
      <c r="A644" t="s">
        <v>3039</v>
      </c>
      <c r="B644" s="10">
        <v>45533</v>
      </c>
      <c r="C644" s="10">
        <v>45535</v>
      </c>
      <c r="D644" t="s">
        <v>3040</v>
      </c>
      <c r="E644" s="34" t="str">
        <f>PROPER(TRIM(raw_orders!E644))</f>
        <v>Isha Nair</v>
      </c>
      <c r="F644" s="34" t="str">
        <f>PROPER(TRIM(raw_orders!F644))</f>
        <v>Home Office</v>
      </c>
      <c r="G644" s="34" t="str">
        <f>PROPER(TRIM(raw_orders!G644))</f>
        <v>East</v>
      </c>
      <c r="H644" s="34" t="str">
        <f>PROPER(TRIM(raw_orders!H644))</f>
        <v>Assam</v>
      </c>
      <c r="I644" s="34" t="str">
        <f>PROPER(TRIM(raw_orders!I644))</f>
        <v>Guwahati</v>
      </c>
      <c r="J644" s="34" t="str">
        <f>PROPER(TRIM(raw_orders!J644))</f>
        <v>Office Supplies</v>
      </c>
      <c r="K644" s="34" t="str">
        <f>PROPER(TRIM(raw_orders!K644))</f>
        <v>Binders</v>
      </c>
      <c r="L644" t="s">
        <v>3042</v>
      </c>
      <c r="M644" s="9" t="str">
        <f>PROPER(TRIM(raw_orders!M644))</f>
        <v>Second Class</v>
      </c>
      <c r="N644" s="11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s="9" t="str">
        <f>PROPER(TRIM(raw_orders!T644))</f>
        <v>Failed</v>
      </c>
      <c r="U644" s="9" t="str">
        <f>PROPER(TRIM(raw_orders!U644))</f>
        <v>Returned</v>
      </c>
      <c r="V644" s="11">
        <f t="shared" si="170"/>
        <v>2</v>
      </c>
      <c r="W644" s="11">
        <f t="shared" si="173"/>
        <v>0.25</v>
      </c>
      <c r="X644" s="11">
        <f t="shared" si="174"/>
        <v>8607.6674999999996</v>
      </c>
      <c r="Y644" s="11">
        <f t="shared" si="175"/>
        <v>3270.0274999999992</v>
      </c>
      <c r="Z644" s="11">
        <f t="shared" si="176"/>
        <v>0.37989705108846261</v>
      </c>
      <c r="AA644" s="11" t="str">
        <f t="shared" si="177"/>
        <v>August</v>
      </c>
      <c r="AB644" s="11">
        <f t="shared" si="178"/>
        <v>2024</v>
      </c>
      <c r="AC644" s="11" t="str">
        <f t="shared" si="179"/>
        <v>Clean</v>
      </c>
      <c r="AD644" s="33" t="str">
        <f t="shared" si="171"/>
        <v>ORD-2024-106434553345535CUST-1940Isha NairHome OfficeEastAssamGuwahatiOffice SuppliesBindersPrime Binders 287Second Class91275.210.258607.675337.643270.03FailedReturned2</v>
      </c>
      <c r="AE644" s="56" t="str">
        <f t="shared" si="172"/>
        <v>OK</v>
      </c>
      <c r="AF644" s="33" t="str">
        <f t="shared" si="180"/>
        <v/>
      </c>
      <c r="AG644" s="33" t="str">
        <f t="shared" si="181"/>
        <v/>
      </c>
      <c r="AH644" s="55" t="str">
        <f t="shared" si="182"/>
        <v/>
      </c>
      <c r="AI644" s="53" t="str">
        <f t="shared" si="183"/>
        <v>Match</v>
      </c>
      <c r="AJ644" s="53" t="str">
        <f t="shared" si="184"/>
        <v>Match</v>
      </c>
      <c r="AK644" s="33" t="str">
        <f>PROPER(TRIM(raw_orders!G644))</f>
        <v>East</v>
      </c>
      <c r="AL644" s="33" t="str">
        <f>PROPER(TRIM(raw_orders!M644))</f>
        <v>Second Class</v>
      </c>
    </row>
    <row r="645" spans="1:38" ht="41.4">
      <c r="A645" t="s">
        <v>3043</v>
      </c>
      <c r="B645" s="10">
        <v>45414</v>
      </c>
      <c r="C645" s="10">
        <v>45335</v>
      </c>
      <c r="D645" t="s">
        <v>1096</v>
      </c>
      <c r="E645" s="34" t="str">
        <f>PROPER(TRIM(raw_orders!E645))</f>
        <v>Aarav Sharma</v>
      </c>
      <c r="F645" s="34" t="str">
        <f>PROPER(TRIM(raw_orders!F645))</f>
        <v>Home Office</v>
      </c>
      <c r="G645" s="34" t="str">
        <f>PROPER(TRIM(raw_orders!G645))</f>
        <v>North</v>
      </c>
      <c r="H645" s="34" t="str">
        <f>PROPER(TRIM(raw_orders!H645))</f>
        <v>Uttar Pradesh</v>
      </c>
      <c r="I645" s="34" t="str">
        <f>PROPER(TRIM(raw_orders!I645))</f>
        <v>Noida</v>
      </c>
      <c r="J645" s="34" t="str">
        <f>PROPER(TRIM(raw_orders!J645))</f>
        <v>Office Supplies</v>
      </c>
      <c r="K645" s="34" t="str">
        <f>PROPER(TRIM(raw_orders!K645))</f>
        <v>Labels</v>
      </c>
      <c r="L645" t="s">
        <v>3046</v>
      </c>
      <c r="M645" s="9" t="str">
        <f>PROPER(TRIM(raw_orders!M645))</f>
        <v>Standard Class</v>
      </c>
      <c r="N645" s="11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s="9" t="str">
        <f>PROPER(TRIM(raw_orders!T645))</f>
        <v>Failed</v>
      </c>
      <c r="U645" s="9" t="str">
        <f>PROPER(TRIM(raw_orders!U645))</f>
        <v>Returned</v>
      </c>
      <c r="V645" s="11">
        <f t="shared" si="170"/>
        <v>-79</v>
      </c>
      <c r="W645" s="11">
        <f t="shared" si="173"/>
        <v>0.15</v>
      </c>
      <c r="X645" s="11">
        <f t="shared" si="174"/>
        <v>26324.023999999998</v>
      </c>
      <c r="Y645" s="11">
        <f t="shared" si="175"/>
        <v>10046.063999999998</v>
      </c>
      <c r="Z645" s="11">
        <f t="shared" si="176"/>
        <v>0.3816310150758106</v>
      </c>
      <c r="AA645" s="11" t="str">
        <f t="shared" si="177"/>
        <v>May</v>
      </c>
      <c r="AB645" s="11">
        <f t="shared" si="178"/>
        <v>2024</v>
      </c>
      <c r="AC645" s="11" t="str">
        <f t="shared" si="179"/>
        <v>Invalid</v>
      </c>
      <c r="AD645" s="33" t="str">
        <f t="shared" si="171"/>
        <v>ORD-2024-106444541445335CUST-1986Aarav SharmaHome OfficeNorthUttar PradeshNoidaOffice SuppliesLabelsElite Labels 654Standard Class83871.180.1526324.0216277.9610046.06FailedReturned-79</v>
      </c>
      <c r="AE645" s="56" t="str">
        <f t="shared" si="172"/>
        <v>OK</v>
      </c>
      <c r="AF645" s="33" t="str">
        <f t="shared" si="180"/>
        <v/>
      </c>
      <c r="AG645" s="33" t="str">
        <f t="shared" si="181"/>
        <v/>
      </c>
      <c r="AH645" s="55" t="str">
        <f>IF(V645&lt;0,"Invalid Shipping Record","")</f>
        <v>Invalid Shipping Record</v>
      </c>
      <c r="AI645" s="53" t="str">
        <f t="shared" si="183"/>
        <v>Match</v>
      </c>
      <c r="AJ645" s="53" t="str">
        <f t="shared" si="184"/>
        <v>Match</v>
      </c>
      <c r="AK645" s="33" t="str">
        <f>PROPER(TRIM(raw_orders!G645))</f>
        <v>North</v>
      </c>
      <c r="AL645" s="33" t="str">
        <f>PROPER(TRIM(raw_orders!M645))</f>
        <v>Standard Class</v>
      </c>
    </row>
    <row r="646" spans="1:38">
      <c r="A646" t="s">
        <v>3047</v>
      </c>
      <c r="B646" s="10">
        <v>45757</v>
      </c>
      <c r="C646" s="10">
        <v>45764</v>
      </c>
      <c r="D646" t="s">
        <v>3049</v>
      </c>
      <c r="E646" s="34" t="str">
        <f>PROPER(TRIM(raw_orders!E646))</f>
        <v>Vikram Iyer</v>
      </c>
      <c r="F646" s="34" t="str">
        <f>PROPER(TRIM(raw_orders!F646))</f>
        <v>Consumer</v>
      </c>
      <c r="G646" s="34" t="str">
        <f>PROPER(TRIM(raw_orders!G646))</f>
        <v>East</v>
      </c>
      <c r="H646" s="34" t="str">
        <f>PROPER(TRIM(raw_orders!H646))</f>
        <v>West Bengal</v>
      </c>
      <c r="I646" s="34" t="str">
        <f>PROPER(TRIM(raw_orders!I646))</f>
        <v>Kolkata</v>
      </c>
      <c r="J646" s="34" t="str">
        <f>PROPER(TRIM(raw_orders!J646))</f>
        <v>Furniture</v>
      </c>
      <c r="K646" s="34" t="str">
        <f>PROPER(TRIM(raw_orders!K646))</f>
        <v>Chairs</v>
      </c>
      <c r="L646" t="s">
        <v>3050</v>
      </c>
      <c r="M646" s="9" t="str">
        <f>PROPER(TRIM(raw_orders!M646))</f>
        <v>Standard Class</v>
      </c>
      <c r="N646" s="11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s="9" t="str">
        <f>PROPER(TRIM(raw_orders!T646))</f>
        <v>Paid</v>
      </c>
      <c r="U646" s="9" t="str">
        <f>PROPER(TRIM(raw_orders!U646))</f>
        <v>Completed</v>
      </c>
      <c r="V646" s="11">
        <f t="shared" si="170"/>
        <v>7</v>
      </c>
      <c r="W646" s="11">
        <f t="shared" si="173"/>
        <v>0.05</v>
      </c>
      <c r="X646" s="11">
        <f t="shared" si="174"/>
        <v>14250.075999999999</v>
      </c>
      <c r="Y646" s="11">
        <f t="shared" si="175"/>
        <v>3335.155999999999</v>
      </c>
      <c r="Z646" s="11">
        <f t="shared" si="176"/>
        <v>0.23404478684885605</v>
      </c>
      <c r="AA646" s="11" t="str">
        <f t="shared" si="177"/>
        <v>April</v>
      </c>
      <c r="AB646" s="11">
        <f t="shared" si="178"/>
        <v>2025</v>
      </c>
      <c r="AC646" s="11" t="str">
        <f t="shared" si="179"/>
        <v>Clean</v>
      </c>
      <c r="AD646" s="33" t="str">
        <f t="shared" si="171"/>
        <v>ORD-2025-106454575745764CUST-5549Vikram IyerConsumerEastWest BengalKolkataFurnitureChairsPro Chairs 812Standard Class43750.020.0514250.0810914.923335.16PaidCompleted7</v>
      </c>
      <c r="AE646" s="56" t="str">
        <f t="shared" si="172"/>
        <v>OK</v>
      </c>
      <c r="AF646" s="33" t="str">
        <f t="shared" si="180"/>
        <v/>
      </c>
      <c r="AG646" s="33" t="str">
        <f t="shared" si="181"/>
        <v/>
      </c>
      <c r="AH646" s="55" t="str">
        <f t="shared" si="182"/>
        <v/>
      </c>
      <c r="AI646" s="53" t="str">
        <f t="shared" si="183"/>
        <v>Match</v>
      </c>
      <c r="AJ646" s="53" t="str">
        <f t="shared" si="184"/>
        <v>Match</v>
      </c>
      <c r="AK646" s="33" t="str">
        <f>PROPER(TRIM(raw_orders!G646))</f>
        <v>East</v>
      </c>
      <c r="AL646" s="33" t="str">
        <f>PROPER(TRIM(raw_orders!M646))</f>
        <v>Standard Class</v>
      </c>
    </row>
    <row r="647" spans="1:38">
      <c r="A647" t="s">
        <v>3051</v>
      </c>
      <c r="B647" s="10">
        <v>45295</v>
      </c>
      <c r="C647" s="10">
        <v>45536</v>
      </c>
      <c r="D647" t="s">
        <v>3053</v>
      </c>
      <c r="E647" s="34" t="str">
        <f>PROPER(TRIM(raw_orders!E647))</f>
        <v>Kabir Singh</v>
      </c>
      <c r="F647" s="34" t="str">
        <f>PROPER(TRIM(raw_orders!F647))</f>
        <v>Consumer</v>
      </c>
      <c r="G647" s="34" t="str">
        <f>PROPER(TRIM(raw_orders!G647))</f>
        <v>East</v>
      </c>
      <c r="H647" s="34" t="str">
        <f>PROPER(TRIM(raw_orders!H647))</f>
        <v>Bihar</v>
      </c>
      <c r="I647" s="34" t="str">
        <f>PROPER(TRIM(raw_orders!I647))</f>
        <v>Patna</v>
      </c>
      <c r="J647" s="34" t="str">
        <f>PROPER(TRIM(raw_orders!J647))</f>
        <v>Furniture</v>
      </c>
      <c r="K647" s="34" t="str">
        <f>PROPER(TRIM(raw_orders!K647))</f>
        <v>Chairs</v>
      </c>
      <c r="L647" t="s">
        <v>3054</v>
      </c>
      <c r="M647" s="9" t="str">
        <f>PROPER(TRIM(raw_orders!M647))</f>
        <v>Second Class</v>
      </c>
      <c r="N647" s="11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s="9" t="str">
        <f>PROPER(TRIM(raw_orders!T647))</f>
        <v>Paid</v>
      </c>
      <c r="U647" s="9" t="str">
        <f>PROPER(TRIM(raw_orders!U647))</f>
        <v>Completed</v>
      </c>
      <c r="V647" s="11">
        <f t="shared" si="170"/>
        <v>241</v>
      </c>
      <c r="W647" s="11">
        <f t="shared" si="173"/>
        <v>0.1</v>
      </c>
      <c r="X647" s="11">
        <f t="shared" si="174"/>
        <v>13087.494000000001</v>
      </c>
      <c r="Y647" s="11">
        <f t="shared" si="175"/>
        <v>5478.6040000000003</v>
      </c>
      <c r="Z647" s="11">
        <f t="shared" si="176"/>
        <v>0.41861367806548755</v>
      </c>
      <c r="AA647" s="11" t="str">
        <f t="shared" si="177"/>
        <v>January</v>
      </c>
      <c r="AB647" s="11">
        <f t="shared" si="178"/>
        <v>2024</v>
      </c>
      <c r="AC647" s="11" t="str">
        <f t="shared" si="179"/>
        <v>Clean</v>
      </c>
      <c r="AD647" s="33" t="str">
        <f t="shared" si="171"/>
        <v>ORD-2024-106464529545536CUST-2314Kabir SinghConsumerEastBiharPatnaFurnitureChairsBasic Chairs 480Second Class62423.610.113087.497608.895133.22PaidCompleted241</v>
      </c>
      <c r="AE647" s="56" t="str">
        <f t="shared" si="172"/>
        <v>OK</v>
      </c>
      <c r="AF647" s="33" t="str">
        <f t="shared" si="180"/>
        <v/>
      </c>
      <c r="AG647" s="33" t="str">
        <f t="shared" si="181"/>
        <v/>
      </c>
      <c r="AH647" s="55" t="str">
        <f t="shared" si="182"/>
        <v/>
      </c>
      <c r="AI647" s="53" t="str">
        <f t="shared" si="183"/>
        <v>Match</v>
      </c>
      <c r="AJ647" s="53" t="str">
        <f t="shared" si="184"/>
        <v>Mismatch</v>
      </c>
      <c r="AK647" s="33" t="str">
        <f>PROPER(TRIM(raw_orders!G647))</f>
        <v>East</v>
      </c>
      <c r="AL647" s="33" t="str">
        <f>PROPER(TRIM(raw_orders!M647))</f>
        <v>Second Class</v>
      </c>
    </row>
    <row r="648" spans="1:38">
      <c r="A648" t="s">
        <v>3055</v>
      </c>
      <c r="B648" s="10">
        <v>45553</v>
      </c>
      <c r="C648" s="10">
        <v>45559</v>
      </c>
      <c r="D648" t="s">
        <v>3058</v>
      </c>
      <c r="E648" s="34" t="str">
        <f>PROPER(TRIM(raw_orders!E648))</f>
        <v>Vikram Iyer</v>
      </c>
      <c r="F648" s="34" t="str">
        <f>PROPER(TRIM(raw_orders!F648))</f>
        <v>Small Business</v>
      </c>
      <c r="G648" s="34" t="str">
        <f>PROPER(TRIM(raw_orders!G648))</f>
        <v>East</v>
      </c>
      <c r="H648" s="34" t="str">
        <f>PROPER(TRIM(raw_orders!H648))</f>
        <v>Jharkhand</v>
      </c>
      <c r="I648" s="34" t="str">
        <f>PROPER(TRIM(raw_orders!I648))</f>
        <v>Ranchi</v>
      </c>
      <c r="J648" s="34" t="str">
        <f>PROPER(TRIM(raw_orders!J648))</f>
        <v>Technology</v>
      </c>
      <c r="K648" s="34" t="str">
        <f>PROPER(TRIM(raw_orders!K648))</f>
        <v>Machines</v>
      </c>
      <c r="L648" t="s">
        <v>3059</v>
      </c>
      <c r="M648" s="9" t="str">
        <f>PROPER(TRIM(raw_orders!M648))</f>
        <v>First Class</v>
      </c>
      <c r="N648" s="11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s="9" t="str">
        <f>PROPER(TRIM(raw_orders!T648))</f>
        <v>Paid</v>
      </c>
      <c r="U648" s="9" t="str">
        <f>PROPER(TRIM(raw_orders!U648))</f>
        <v>Completed</v>
      </c>
      <c r="V648" s="11">
        <f t="shared" si="170"/>
        <v>6</v>
      </c>
      <c r="W648" s="11">
        <f t="shared" si="173"/>
        <v>0.25</v>
      </c>
      <c r="X648" s="11">
        <f t="shared" si="174"/>
        <v>1640.5650000000001</v>
      </c>
      <c r="Y648" s="11">
        <f t="shared" si="175"/>
        <v>503.58500000000004</v>
      </c>
      <c r="Z648" s="11">
        <f t="shared" si="176"/>
        <v>0.30695827352162214</v>
      </c>
      <c r="AA648" s="11" t="str">
        <f t="shared" si="177"/>
        <v>September</v>
      </c>
      <c r="AB648" s="11">
        <f t="shared" si="178"/>
        <v>2024</v>
      </c>
      <c r="AC648" s="11" t="str">
        <f t="shared" si="179"/>
        <v>Clean</v>
      </c>
      <c r="AD648" s="33" t="str">
        <f t="shared" si="171"/>
        <v>ORD-2024-106474555345559CUST-6360Vikram IyerSmall BusinessEastJharkhandRanchiTechnologyMachinesElite Machines 955First Class3729.140.251640.571136.98503.59PaidCompleted6</v>
      </c>
      <c r="AE648" s="56" t="str">
        <f t="shared" si="172"/>
        <v>OK</v>
      </c>
      <c r="AF648" s="33" t="str">
        <f t="shared" si="180"/>
        <v/>
      </c>
      <c r="AG648" s="33" t="str">
        <f t="shared" si="181"/>
        <v/>
      </c>
      <c r="AH648" s="55" t="str">
        <f t="shared" si="182"/>
        <v/>
      </c>
      <c r="AI648" s="53" t="str">
        <f t="shared" si="183"/>
        <v>Match</v>
      </c>
      <c r="AJ648" s="53" t="str">
        <f t="shared" si="184"/>
        <v>Match</v>
      </c>
      <c r="AK648" s="33" t="str">
        <f>PROPER(TRIM(raw_orders!G648))</f>
        <v>East</v>
      </c>
      <c r="AL648" s="33" t="str">
        <f>PROPER(TRIM(raw_orders!M648))</f>
        <v>First Class</v>
      </c>
    </row>
    <row r="649" spans="1:38">
      <c r="A649" t="s">
        <v>3060</v>
      </c>
      <c r="B649" s="10">
        <v>45658</v>
      </c>
      <c r="C649" s="10">
        <v>45901</v>
      </c>
      <c r="D649" t="s">
        <v>3062</v>
      </c>
      <c r="E649" s="34" t="str">
        <f>PROPER(TRIM(raw_orders!E649))</f>
        <v>Rohan Mehta</v>
      </c>
      <c r="F649" s="34" t="str">
        <f>PROPER(TRIM(raw_orders!F649))</f>
        <v>Small Business</v>
      </c>
      <c r="G649" s="34" t="str">
        <f>PROPER(TRIM(raw_orders!G649))</f>
        <v>North</v>
      </c>
      <c r="H649" s="34" t="str">
        <f>PROPER(TRIM(raw_orders!H649))</f>
        <v>Punjab</v>
      </c>
      <c r="I649" s="34" t="str">
        <f>PROPER(TRIM(raw_orders!I649))</f>
        <v>Ludhiana</v>
      </c>
      <c r="J649" s="34" t="str">
        <f>PROPER(TRIM(raw_orders!J649))</f>
        <v>Office Supplies</v>
      </c>
      <c r="K649" s="34" t="str">
        <f>PROPER(TRIM(raw_orders!K649))</f>
        <v>Art</v>
      </c>
      <c r="L649" t="s">
        <v>3064</v>
      </c>
      <c r="M649" s="9" t="str">
        <f>PROPER(TRIM(raw_orders!M649))</f>
        <v>First Class</v>
      </c>
      <c r="N649" s="11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s="9" t="str">
        <f>PROPER(TRIM(raw_orders!T649))</f>
        <v>Paid</v>
      </c>
      <c r="U649" s="9" t="str">
        <f>PROPER(TRIM(raw_orders!U649))</f>
        <v>Completed</v>
      </c>
      <c r="V649" s="11">
        <f t="shared" si="170"/>
        <v>243</v>
      </c>
      <c r="W649" s="11">
        <f t="shared" si="173"/>
        <v>0.15</v>
      </c>
      <c r="X649" s="11">
        <f t="shared" si="174"/>
        <v>14441.907999999999</v>
      </c>
      <c r="Y649" s="11">
        <f t="shared" si="175"/>
        <v>3569.018</v>
      </c>
      <c r="Z649" s="11">
        <f t="shared" si="176"/>
        <v>0.24712925743606731</v>
      </c>
      <c r="AA649" s="11" t="str">
        <f t="shared" si="177"/>
        <v>January</v>
      </c>
      <c r="AB649" s="11">
        <f t="shared" si="178"/>
        <v>2025</v>
      </c>
      <c r="AC649" s="11" t="str">
        <f t="shared" si="179"/>
        <v>Clean</v>
      </c>
      <c r="AD649" s="33" t="str">
        <f t="shared" si="171"/>
        <v>ORD-2025-106484565845901CUST-9942Rohan MehtaSmall BusinessNorthPunjabLudhianaOffice SuppliesArtPrime Art 461First Class82123.810.1514441.9110872.893569.02PaidCompleted243</v>
      </c>
      <c r="AE649" s="56" t="str">
        <f t="shared" si="172"/>
        <v>OK</v>
      </c>
      <c r="AF649" s="33" t="str">
        <f t="shared" si="180"/>
        <v/>
      </c>
      <c r="AG649" s="33" t="str">
        <f t="shared" si="181"/>
        <v/>
      </c>
      <c r="AH649" s="55" t="str">
        <f t="shared" si="182"/>
        <v/>
      </c>
      <c r="AI649" s="53" t="str">
        <f t="shared" si="183"/>
        <v>Match</v>
      </c>
      <c r="AJ649" s="53" t="str">
        <f t="shared" si="184"/>
        <v>Match</v>
      </c>
      <c r="AK649" s="33" t="str">
        <f>PROPER(TRIM(raw_orders!G649))</f>
        <v>North</v>
      </c>
      <c r="AL649" s="33" t="str">
        <f>PROPER(TRIM(raw_orders!M649))</f>
        <v>First Class</v>
      </c>
    </row>
    <row r="650" spans="1:38">
      <c r="A650" t="s">
        <v>3065</v>
      </c>
      <c r="B650" s="10">
        <v>45403</v>
      </c>
      <c r="C650" s="10">
        <v>45406</v>
      </c>
      <c r="D650" t="s">
        <v>3067</v>
      </c>
      <c r="E650" s="34" t="str">
        <f>PROPER(TRIM(raw_orders!E650))</f>
        <v>Neha Gupta</v>
      </c>
      <c r="F650" s="34" t="str">
        <f>PROPER(TRIM(raw_orders!F650))</f>
        <v>Small Business</v>
      </c>
      <c r="G650" s="34" t="str">
        <f>PROPER(TRIM(raw_orders!G650))</f>
        <v>South</v>
      </c>
      <c r="H650" s="34" t="str">
        <f>PROPER(TRIM(raw_orders!H650))</f>
        <v>Andhra Pradesh</v>
      </c>
      <c r="I650" s="34" t="str">
        <f>PROPER(TRIM(raw_orders!I650))</f>
        <v>Vijayawada</v>
      </c>
      <c r="J650" s="34" t="str">
        <f>PROPER(TRIM(raw_orders!J650))</f>
        <v>Office Supplies</v>
      </c>
      <c r="K650" s="34" t="str">
        <f>PROPER(TRIM(raw_orders!K650))</f>
        <v>Art</v>
      </c>
      <c r="L650" t="s">
        <v>3068</v>
      </c>
      <c r="M650" s="9" t="str">
        <f>PROPER(TRIM(raw_orders!M650))</f>
        <v>Same Day</v>
      </c>
      <c r="N650" s="11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s="9" t="str">
        <f>PROPER(TRIM(raw_orders!T650))</f>
        <v>Failed</v>
      </c>
      <c r="U650" s="9" t="str">
        <f>PROPER(TRIM(raw_orders!U650))</f>
        <v>Returned</v>
      </c>
      <c r="V650" s="11">
        <f t="shared" si="170"/>
        <v>3</v>
      </c>
      <c r="W650" s="11">
        <f t="shared" si="173"/>
        <v>0.2</v>
      </c>
      <c r="X650" s="11">
        <f t="shared" si="174"/>
        <v>5065.8480000000009</v>
      </c>
      <c r="Y650" s="11">
        <f t="shared" si="175"/>
        <v>1548.6180000000008</v>
      </c>
      <c r="Z650" s="11">
        <f t="shared" si="176"/>
        <v>0.30569768378364304</v>
      </c>
      <c r="AA650" s="11" t="str">
        <f t="shared" si="177"/>
        <v>April</v>
      </c>
      <c r="AB650" s="11">
        <f t="shared" si="178"/>
        <v>2024</v>
      </c>
      <c r="AC650" s="11" t="str">
        <f t="shared" si="179"/>
        <v>Clean</v>
      </c>
      <c r="AD650" s="33" t="str">
        <f t="shared" si="171"/>
        <v>ORD-2024-106494540345406CUST-1808Neha GuptaSmall BusinessSouthAndhra PradeshVijayawadaOffice SuppliesArtPrime Art 301Same Day9703.590.25065.853517.231548.62FailedReturned3</v>
      </c>
      <c r="AE650" s="56" t="str">
        <f t="shared" si="172"/>
        <v>OK</v>
      </c>
      <c r="AF650" s="33" t="str">
        <f t="shared" si="180"/>
        <v/>
      </c>
      <c r="AG650" s="33" t="str">
        <f t="shared" si="181"/>
        <v/>
      </c>
      <c r="AH650" s="55" t="str">
        <f t="shared" si="182"/>
        <v/>
      </c>
      <c r="AI650" s="53" t="str">
        <f t="shared" si="183"/>
        <v>Match</v>
      </c>
      <c r="AJ650" s="53" t="str">
        <f t="shared" si="184"/>
        <v>Match</v>
      </c>
      <c r="AK650" s="33" t="str">
        <f>PROPER(TRIM(raw_orders!G650))</f>
        <v>South</v>
      </c>
      <c r="AL650" s="33" t="str">
        <f>PROPER(TRIM(raw_orders!M650))</f>
        <v>Same Day</v>
      </c>
    </row>
    <row r="651" spans="1:38">
      <c r="A651" t="s">
        <v>3069</v>
      </c>
      <c r="B651" s="10">
        <v>45880</v>
      </c>
      <c r="C651" s="10">
        <v>45888</v>
      </c>
      <c r="D651" t="s">
        <v>3072</v>
      </c>
      <c r="E651" s="34" t="str">
        <f>PROPER(TRIM(raw_orders!E651))</f>
        <v>Kabir Singh</v>
      </c>
      <c r="F651" s="34" t="str">
        <f>PROPER(TRIM(raw_orders!F651))</f>
        <v>Small Business</v>
      </c>
      <c r="G651" s="34" t="str">
        <f>PROPER(TRIM(raw_orders!G651))</f>
        <v>South</v>
      </c>
      <c r="H651" s="34" t="str">
        <f>PROPER(TRIM(raw_orders!H651))</f>
        <v>Kerala</v>
      </c>
      <c r="I651" s="34" t="str">
        <f>PROPER(TRIM(raw_orders!I651))</f>
        <v>Kochi</v>
      </c>
      <c r="J651" s="34" t="str">
        <f>PROPER(TRIM(raw_orders!J651))</f>
        <v>Technology</v>
      </c>
      <c r="K651" s="34" t="str">
        <f>PROPER(TRIM(raw_orders!K651))</f>
        <v>Accessories</v>
      </c>
      <c r="L651" t="s">
        <v>3073</v>
      </c>
      <c r="M651" s="9" t="str">
        <f>PROPER(TRIM(raw_orders!M651))</f>
        <v>Standard Class</v>
      </c>
      <c r="N651" s="1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s="9" t="str">
        <f>PROPER(TRIM(raw_orders!T651))</f>
        <v>Paid</v>
      </c>
      <c r="U651" s="9" t="str">
        <f>PROPER(TRIM(raw_orders!U651))</f>
        <v>Completed</v>
      </c>
      <c r="V651" s="11">
        <f t="shared" si="170"/>
        <v>8</v>
      </c>
      <c r="W651" s="11">
        <f t="shared" si="173"/>
        <v>0.25</v>
      </c>
      <c r="X651" s="11">
        <f t="shared" si="174"/>
        <v>6776.88</v>
      </c>
      <c r="Y651" s="11">
        <f t="shared" si="175"/>
        <v>2940.6400000000003</v>
      </c>
      <c r="Z651" s="11">
        <f t="shared" si="176"/>
        <v>0.43392239496641527</v>
      </c>
      <c r="AA651" s="11" t="str">
        <f t="shared" si="177"/>
        <v>August</v>
      </c>
      <c r="AB651" s="11">
        <f t="shared" si="178"/>
        <v>2025</v>
      </c>
      <c r="AC651" s="11" t="str">
        <f t="shared" si="179"/>
        <v>Clean</v>
      </c>
      <c r="AD651" s="33" t="str">
        <f t="shared" si="171"/>
        <v>ORD-2025-106504588045888CUST-7277Kabir SinghSmall BusinessSouthKeralaKochiTechnologyAccessoriesClassic Accessories 354Standard Class42258.960.256776.883836.242940.64PaidCompleted8</v>
      </c>
      <c r="AE651" s="56" t="str">
        <f t="shared" si="172"/>
        <v>OK</v>
      </c>
      <c r="AF651" s="33" t="str">
        <f t="shared" si="180"/>
        <v/>
      </c>
      <c r="AG651" s="33" t="str">
        <f t="shared" si="181"/>
        <v/>
      </c>
      <c r="AH651" s="55" t="str">
        <f t="shared" si="182"/>
        <v/>
      </c>
      <c r="AI651" s="53" t="str">
        <f t="shared" si="183"/>
        <v>Match</v>
      </c>
      <c r="AJ651" s="53" t="str">
        <f t="shared" si="184"/>
        <v>Match</v>
      </c>
      <c r="AK651" s="33" t="str">
        <f>PROPER(TRIM(raw_orders!G651))</f>
        <v>South</v>
      </c>
      <c r="AL651" s="33" t="str">
        <f>PROPER(TRIM(raw_orders!M651))</f>
        <v>Standard Class</v>
      </c>
    </row>
    <row r="652" spans="1:38">
      <c r="A652" t="s">
        <v>3074</v>
      </c>
      <c r="B652" s="10">
        <v>45395</v>
      </c>
      <c r="C652" s="10">
        <v>45403</v>
      </c>
      <c r="D652" t="s">
        <v>547</v>
      </c>
      <c r="E652" s="34" t="str">
        <f>PROPER(TRIM(raw_orders!E652))</f>
        <v>Aarav Sharma</v>
      </c>
      <c r="F652" s="34" t="str">
        <f>PROPER(TRIM(raw_orders!F652))</f>
        <v>Home Office</v>
      </c>
      <c r="G652" s="34" t="str">
        <f>PROPER(TRIM(raw_orders!G652))</f>
        <v>East</v>
      </c>
      <c r="H652" s="34" t="str">
        <f>PROPER(TRIM(raw_orders!H652))</f>
        <v>Bihar</v>
      </c>
      <c r="I652" s="34" t="str">
        <f>PROPER(TRIM(raw_orders!I652))</f>
        <v>Patna</v>
      </c>
      <c r="J652" s="34" t="str">
        <f>PROPER(TRIM(raw_orders!J652))</f>
        <v>Technology</v>
      </c>
      <c r="K652" s="34" t="str">
        <f>PROPER(TRIM(raw_orders!K652))</f>
        <v>Accessories</v>
      </c>
      <c r="L652" t="s">
        <v>3077</v>
      </c>
      <c r="M652" s="9" t="str">
        <f>PROPER(TRIM(raw_orders!M652))</f>
        <v>Same Day</v>
      </c>
      <c r="N652" s="11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s="9" t="str">
        <f>PROPER(TRIM(raw_orders!T652))</f>
        <v>Failed</v>
      </c>
      <c r="U652" s="9" t="str">
        <f>PROPER(TRIM(raw_orders!U652))</f>
        <v>Returned</v>
      </c>
      <c r="V652" s="11">
        <f t="shared" si="170"/>
        <v>8</v>
      </c>
      <c r="W652" s="11">
        <f t="shared" si="173"/>
        <v>0.15</v>
      </c>
      <c r="X652" s="11">
        <f t="shared" si="174"/>
        <v>15760.121999999999</v>
      </c>
      <c r="Y652" s="11">
        <f t="shared" si="175"/>
        <v>5828.5919999999987</v>
      </c>
      <c r="Z652" s="11">
        <f t="shared" si="176"/>
        <v>0.36983165485647884</v>
      </c>
      <c r="AA652" s="11" t="str">
        <f t="shared" si="177"/>
        <v>April</v>
      </c>
      <c r="AB652" s="11">
        <f t="shared" si="178"/>
        <v>2024</v>
      </c>
      <c r="AC652" s="11" t="str">
        <f t="shared" si="179"/>
        <v>Clean</v>
      </c>
      <c r="AD652" s="33" t="str">
        <f t="shared" si="171"/>
        <v>ORD-2024-106514539545403CUST-7744Aarav SharmaHome OfficeEastBiharPatnaTechnologyAccessoriesBasic Accessories 210Same Day72648.760.1515760.129931.535828.59FailedReturned8</v>
      </c>
      <c r="AE652" s="56" t="str">
        <f t="shared" si="172"/>
        <v>OK</v>
      </c>
      <c r="AF652" s="33" t="str">
        <f t="shared" si="180"/>
        <v/>
      </c>
      <c r="AG652" s="33" t="str">
        <f t="shared" si="181"/>
        <v/>
      </c>
      <c r="AH652" s="55" t="str">
        <f t="shared" si="182"/>
        <v/>
      </c>
      <c r="AI652" s="53" t="str">
        <f t="shared" si="183"/>
        <v>Match</v>
      </c>
      <c r="AJ652" s="53" t="str">
        <f t="shared" si="184"/>
        <v>Match</v>
      </c>
      <c r="AK652" s="33" t="str">
        <f>PROPER(TRIM(raw_orders!G652))</f>
        <v>East</v>
      </c>
      <c r="AL652" s="33" t="str">
        <f>PROPER(TRIM(raw_orders!M652))</f>
        <v>Same Day</v>
      </c>
    </row>
    <row r="653" spans="1:38">
      <c r="A653" t="s">
        <v>3078</v>
      </c>
      <c r="B653" s="10">
        <v>45875</v>
      </c>
      <c r="C653" s="10">
        <v>45908</v>
      </c>
      <c r="D653" t="s">
        <v>3080</v>
      </c>
      <c r="E653" s="34" t="str">
        <f>PROPER(TRIM(raw_orders!E653))</f>
        <v>Mira Das</v>
      </c>
      <c r="F653" s="34" t="str">
        <f>PROPER(TRIM(raw_orders!F653))</f>
        <v>Small Business</v>
      </c>
      <c r="G653" s="34" t="str">
        <f>PROPER(TRIM(raw_orders!G653))</f>
        <v>South</v>
      </c>
      <c r="H653" s="34" t="str">
        <f>PROPER(TRIM(raw_orders!H653))</f>
        <v>Andhra Pradesh</v>
      </c>
      <c r="I653" s="34" t="str">
        <f>PROPER(TRIM(raw_orders!I653))</f>
        <v>Vijayawada</v>
      </c>
      <c r="J653" s="34" t="str">
        <f>PROPER(TRIM(raw_orders!J653))</f>
        <v>Office Supplies</v>
      </c>
      <c r="K653" s="34" t="str">
        <f>PROPER(TRIM(raw_orders!K653))</f>
        <v>Paper</v>
      </c>
      <c r="L653" t="s">
        <v>3081</v>
      </c>
      <c r="M653" s="9" t="str">
        <f>PROPER(TRIM(raw_orders!M653))</f>
        <v>Second Class</v>
      </c>
      <c r="N653" s="11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s="9" t="str">
        <f>PROPER(TRIM(raw_orders!T653))</f>
        <v>Paid</v>
      </c>
      <c r="U653" s="9" t="str">
        <f>PROPER(TRIM(raw_orders!U653))</f>
        <v>Completed</v>
      </c>
      <c r="V653" s="11">
        <f t="shared" si="170"/>
        <v>33</v>
      </c>
      <c r="W653" s="11">
        <f t="shared" si="173"/>
        <v>0</v>
      </c>
      <c r="X653" s="11">
        <f t="shared" si="174"/>
        <v>1795.6499999999999</v>
      </c>
      <c r="Y653" s="11">
        <f t="shared" si="175"/>
        <v>798.92999999999984</v>
      </c>
      <c r="Z653" s="11">
        <f t="shared" si="176"/>
        <v>0.44492523598696843</v>
      </c>
      <c r="AA653" s="11" t="str">
        <f t="shared" si="177"/>
        <v>August</v>
      </c>
      <c r="AB653" s="11">
        <f t="shared" si="178"/>
        <v>2025</v>
      </c>
      <c r="AC653" s="11" t="str">
        <f t="shared" si="179"/>
        <v>Clean</v>
      </c>
      <c r="AD653" s="33" t="str">
        <f t="shared" si="171"/>
        <v>ORD-2025-106524587545908CUST-2660Mira DasSmall BusinessSouthAndhra PradeshVijayawadaOffice SuppliesPaperSmart Paper 364Second Class3598.5501795.65996.72798.93PaidCompleted33</v>
      </c>
      <c r="AE653" s="56" t="str">
        <f t="shared" si="172"/>
        <v>OK</v>
      </c>
      <c r="AF653" s="33" t="str">
        <f t="shared" si="180"/>
        <v/>
      </c>
      <c r="AG653" s="33" t="str">
        <f t="shared" si="181"/>
        <v/>
      </c>
      <c r="AH653" s="55" t="str">
        <f t="shared" si="182"/>
        <v/>
      </c>
      <c r="AI653" s="53" t="str">
        <f t="shared" si="183"/>
        <v>Match</v>
      </c>
      <c r="AJ653" s="53" t="str">
        <f t="shared" si="184"/>
        <v>Match</v>
      </c>
      <c r="AK653" s="33" t="str">
        <f>PROPER(TRIM(raw_orders!G653))</f>
        <v>South</v>
      </c>
      <c r="AL653" s="33" t="str">
        <f>PROPER(TRIM(raw_orders!M653))</f>
        <v>Second Class</v>
      </c>
    </row>
    <row r="654" spans="1:38">
      <c r="A654" t="s">
        <v>3082</v>
      </c>
      <c r="B654" s="10">
        <v>45733</v>
      </c>
      <c r="C654" s="10">
        <v>45737</v>
      </c>
      <c r="D654" t="s">
        <v>2567</v>
      </c>
      <c r="E654" s="34" t="str">
        <f>PROPER(TRIM(raw_orders!E654))</f>
        <v>Sneha Kapoor</v>
      </c>
      <c r="F654" s="34" t="str">
        <f>PROPER(TRIM(raw_orders!F654))</f>
        <v>Consumer</v>
      </c>
      <c r="G654" s="34" t="str">
        <f>PROPER(TRIM(raw_orders!G654))</f>
        <v>North</v>
      </c>
      <c r="H654" s="34" t="str">
        <f>PROPER(TRIM(raw_orders!H654))</f>
        <v>Uttar Pradesh</v>
      </c>
      <c r="I654" s="34" t="str">
        <f>PROPER(TRIM(raw_orders!I654))</f>
        <v>Noida</v>
      </c>
      <c r="J654" s="34" t="str">
        <f>PROPER(TRIM(raw_orders!J654))</f>
        <v>Office Supplies</v>
      </c>
      <c r="K654" s="34" t="str">
        <f>PROPER(TRIM(raw_orders!K654))</f>
        <v>Binders</v>
      </c>
      <c r="L654" t="s">
        <v>3085</v>
      </c>
      <c r="M654" s="9" t="str">
        <f>PROPER(TRIM(raw_orders!M654))</f>
        <v>Standard Class</v>
      </c>
      <c r="N654" s="11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s="9" t="str">
        <f>PROPER(TRIM(raw_orders!T654))</f>
        <v>Paid</v>
      </c>
      <c r="U654" s="9" t="str">
        <f>PROPER(TRIM(raw_orders!U654))</f>
        <v>Completed</v>
      </c>
      <c r="V654" s="11">
        <f t="shared" si="170"/>
        <v>4</v>
      </c>
      <c r="W654" s="11">
        <f t="shared" si="173"/>
        <v>0.15</v>
      </c>
      <c r="X654" s="11">
        <f t="shared" si="174"/>
        <v>18362.5075</v>
      </c>
      <c r="Y654" s="11">
        <f t="shared" si="175"/>
        <v>7228.5375000000004</v>
      </c>
      <c r="Z654" s="11">
        <f t="shared" si="176"/>
        <v>0.39365742941153326</v>
      </c>
      <c r="AA654" s="11" t="str">
        <f t="shared" si="177"/>
        <v>March</v>
      </c>
      <c r="AB654" s="11">
        <f t="shared" si="178"/>
        <v>2025</v>
      </c>
      <c r="AC654" s="11" t="str">
        <f t="shared" si="179"/>
        <v>Clean</v>
      </c>
      <c r="AD654" s="33" t="str">
        <f t="shared" si="171"/>
        <v>ORD-2025-106534573345737CUST-8177Sneha KapoorConsumerNorthUttar PradeshNoidaOffice SuppliesBindersSmart Binders 999Standard Class54320.590.1518362.5111133.977228.54PaidCompleted4</v>
      </c>
      <c r="AE654" s="56" t="str">
        <f t="shared" si="172"/>
        <v>OK</v>
      </c>
      <c r="AF654" s="33" t="str">
        <f t="shared" si="180"/>
        <v/>
      </c>
      <c r="AG654" s="33" t="str">
        <f t="shared" si="181"/>
        <v/>
      </c>
      <c r="AH654" s="55" t="str">
        <f t="shared" si="182"/>
        <v/>
      </c>
      <c r="AI654" s="53" t="str">
        <f t="shared" si="183"/>
        <v>Match</v>
      </c>
      <c r="AJ654" s="53" t="str">
        <f t="shared" si="184"/>
        <v>Match</v>
      </c>
      <c r="AK654" s="33" t="str">
        <f>PROPER(TRIM(raw_orders!G654))</f>
        <v>North</v>
      </c>
      <c r="AL654" s="33" t="str">
        <f>PROPER(TRIM(raw_orders!M654))</f>
        <v>Standard Class</v>
      </c>
    </row>
    <row r="655" spans="1:38">
      <c r="A655" t="s">
        <v>3086</v>
      </c>
      <c r="B655" s="10">
        <v>45751</v>
      </c>
      <c r="C655" s="10">
        <v>45754</v>
      </c>
      <c r="D655" t="s">
        <v>3089</v>
      </c>
      <c r="E655" s="34" t="str">
        <f>PROPER(TRIM(raw_orders!E655))</f>
        <v>Priya Menon</v>
      </c>
      <c r="F655" s="34" t="str">
        <f>PROPER(TRIM(raw_orders!F655))</f>
        <v>Small Business</v>
      </c>
      <c r="G655" s="34" t="str">
        <f>PROPER(TRIM(raw_orders!G655))</f>
        <v>South</v>
      </c>
      <c r="H655" s="34" t="str">
        <f>PROPER(TRIM(raw_orders!H655))</f>
        <v>Tamil Nadu</v>
      </c>
      <c r="I655" s="34" t="str">
        <f>PROPER(TRIM(raw_orders!I655))</f>
        <v>Chennai</v>
      </c>
      <c r="J655" s="34" t="str">
        <f>PROPER(TRIM(raw_orders!J655))</f>
        <v>Technology</v>
      </c>
      <c r="K655" s="34" t="str">
        <f>PROPER(TRIM(raw_orders!K655))</f>
        <v>Copiers</v>
      </c>
      <c r="L655" t="s">
        <v>3090</v>
      </c>
      <c r="M655" s="9" t="str">
        <f>PROPER(TRIM(raw_orders!M655))</f>
        <v>Second Class</v>
      </c>
      <c r="N655" s="11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s="9" t="str">
        <f>PROPER(TRIM(raw_orders!T655))</f>
        <v>Paid</v>
      </c>
      <c r="U655" s="9" t="str">
        <f>PROPER(TRIM(raw_orders!U655))</f>
        <v>Completed</v>
      </c>
      <c r="V655" s="11">
        <f t="shared" si="170"/>
        <v>3</v>
      </c>
      <c r="W655" s="11">
        <f t="shared" si="173"/>
        <v>0.15</v>
      </c>
      <c r="X655" s="11">
        <f t="shared" si="174"/>
        <v>26524.683500000003</v>
      </c>
      <c r="Y655" s="11">
        <f t="shared" si="175"/>
        <v>5950.3835000000036</v>
      </c>
      <c r="Z655" s="11">
        <f t="shared" si="176"/>
        <v>0.22433381721595294</v>
      </c>
      <c r="AA655" s="11" t="str">
        <f t="shared" si="177"/>
        <v>April</v>
      </c>
      <c r="AB655" s="11">
        <f t="shared" si="178"/>
        <v>2025</v>
      </c>
      <c r="AC655" s="11" t="str">
        <f t="shared" si="179"/>
        <v>Clean</v>
      </c>
      <c r="AD655" s="33" t="str">
        <f t="shared" si="171"/>
        <v>ORD-2025-106544575145754CUST-3970Priya MenonSmall BusinessSouthTamil NaduChennaiTechnologyCopiersMax Copiers 356Second Class74457.930.1526524.6820574.35950.38PaidCompleted3</v>
      </c>
      <c r="AE655" s="56" t="str">
        <f t="shared" si="172"/>
        <v>OK</v>
      </c>
      <c r="AF655" s="33" t="str">
        <f t="shared" si="180"/>
        <v/>
      </c>
      <c r="AG655" s="33" t="str">
        <f t="shared" si="181"/>
        <v/>
      </c>
      <c r="AH655" s="55" t="str">
        <f t="shared" si="182"/>
        <v/>
      </c>
      <c r="AI655" s="53" t="str">
        <f t="shared" si="183"/>
        <v>Match</v>
      </c>
      <c r="AJ655" s="53" t="str">
        <f t="shared" si="184"/>
        <v>Match</v>
      </c>
      <c r="AK655" s="33" t="str">
        <f>PROPER(TRIM(raw_orders!G655))</f>
        <v>South</v>
      </c>
      <c r="AL655" s="33" t="str">
        <f>PROPER(TRIM(raw_orders!M655))</f>
        <v>Second Class</v>
      </c>
    </row>
    <row r="656" spans="1:38">
      <c r="A656" t="s">
        <v>3091</v>
      </c>
      <c r="B656" s="10">
        <v>45942</v>
      </c>
      <c r="C656" s="10">
        <v>45946</v>
      </c>
      <c r="D656" t="s">
        <v>1416</v>
      </c>
      <c r="E656" s="34" t="str">
        <f>PROPER(TRIM(raw_orders!E656))</f>
        <v>Diya Patel</v>
      </c>
      <c r="F656" s="34" t="str">
        <f>PROPER(TRIM(raw_orders!F656))</f>
        <v>Corporate</v>
      </c>
      <c r="G656" s="34" t="str">
        <f>PROPER(TRIM(raw_orders!G656))</f>
        <v>East</v>
      </c>
      <c r="H656" s="34" t="str">
        <f>PROPER(TRIM(raw_orders!H656))</f>
        <v>Bihar</v>
      </c>
      <c r="I656" s="34" t="str">
        <f>PROPER(TRIM(raw_orders!I656))</f>
        <v>Patna</v>
      </c>
      <c r="J656" s="34" t="str">
        <f>PROPER(TRIM(raw_orders!J656))</f>
        <v>Technology</v>
      </c>
      <c r="K656" s="34" t="str">
        <f>PROPER(TRIM(raw_orders!K656))</f>
        <v>Machines</v>
      </c>
      <c r="L656" t="s">
        <v>3093</v>
      </c>
      <c r="M656" s="9" t="str">
        <f>PROPER(TRIM(raw_orders!M656))</f>
        <v>Same Day</v>
      </c>
      <c r="N656" s="11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s="9" t="str">
        <f>PROPER(TRIM(raw_orders!T656))</f>
        <v>Paid</v>
      </c>
      <c r="U656" s="9" t="str">
        <f>PROPER(TRIM(raw_orders!U656))</f>
        <v>Completed</v>
      </c>
      <c r="V656" s="11">
        <f t="shared" si="170"/>
        <v>4</v>
      </c>
      <c r="W656" s="11">
        <f t="shared" si="173"/>
        <v>0.2</v>
      </c>
      <c r="X656" s="11">
        <f t="shared" si="174"/>
        <v>2056.0480000000002</v>
      </c>
      <c r="Y656" s="11">
        <f t="shared" si="175"/>
        <v>393.65800000000013</v>
      </c>
      <c r="Z656" s="11">
        <f t="shared" si="176"/>
        <v>0.19146342886936496</v>
      </c>
      <c r="AA656" s="11" t="str">
        <f t="shared" si="177"/>
        <v>October</v>
      </c>
      <c r="AB656" s="11">
        <f t="shared" si="178"/>
        <v>2025</v>
      </c>
      <c r="AC656" s="11" t="str">
        <f t="shared" si="179"/>
        <v>Clean</v>
      </c>
      <c r="AD656" s="33" t="str">
        <f t="shared" si="171"/>
        <v>ORD-2025-106554594245946CUST-8249Diya PatelCorporateEastBiharPatnaTechnologyMachinesClassic Machines 639Same Day12570.060.22056.051662.39393.66PaidCompleted4</v>
      </c>
      <c r="AE656" s="56" t="str">
        <f t="shared" si="172"/>
        <v>OK</v>
      </c>
      <c r="AF656" s="33" t="str">
        <f t="shared" si="180"/>
        <v/>
      </c>
      <c r="AG656" s="33" t="str">
        <f t="shared" si="181"/>
        <v/>
      </c>
      <c r="AH656" s="55" t="str">
        <f t="shared" si="182"/>
        <v/>
      </c>
      <c r="AI656" s="53" t="str">
        <f t="shared" si="183"/>
        <v>Match</v>
      </c>
      <c r="AJ656" s="53" t="str">
        <f t="shared" si="184"/>
        <v>Match</v>
      </c>
      <c r="AK656" s="33" t="str">
        <f>PROPER(TRIM(raw_orders!G656))</f>
        <v>East</v>
      </c>
      <c r="AL656" s="33" t="str">
        <f>PROPER(TRIM(raw_orders!M656))</f>
        <v>Same Day</v>
      </c>
    </row>
    <row r="657" spans="1:38">
      <c r="A657" t="s">
        <v>3094</v>
      </c>
      <c r="B657" s="10">
        <v>45895</v>
      </c>
      <c r="C657" s="10">
        <v>45895</v>
      </c>
      <c r="D657" t="s">
        <v>3095</v>
      </c>
      <c r="E657" s="34" t="str">
        <f>PROPER(TRIM(raw_orders!E657))</f>
        <v>Neha Gupta</v>
      </c>
      <c r="F657" s="34" t="str">
        <f>PROPER(TRIM(raw_orders!F657))</f>
        <v>Home Office</v>
      </c>
      <c r="G657" s="34" t="str">
        <f>PROPER(TRIM(raw_orders!G657))</f>
        <v>East</v>
      </c>
      <c r="H657" s="34" t="str">
        <f>PROPER(TRIM(raw_orders!H657))</f>
        <v>West Bengal</v>
      </c>
      <c r="I657" s="34" t="str">
        <f>PROPER(TRIM(raw_orders!I657))</f>
        <v>Kolkata</v>
      </c>
      <c r="J657" s="34" t="str">
        <f>PROPER(TRIM(raw_orders!J657))</f>
        <v>Furniture</v>
      </c>
      <c r="K657" s="34" t="str">
        <f>PROPER(TRIM(raw_orders!K657))</f>
        <v>Furnishings</v>
      </c>
      <c r="L657" t="s">
        <v>3096</v>
      </c>
      <c r="M657" s="9" t="str">
        <f>PROPER(TRIM(raw_orders!M657))</f>
        <v>Standard Class</v>
      </c>
      <c r="N657" s="11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s="9" t="str">
        <f>PROPER(TRIM(raw_orders!T657))</f>
        <v>Paid</v>
      </c>
      <c r="U657" s="9" t="str">
        <f>PROPER(TRIM(raw_orders!U657))</f>
        <v>Completed</v>
      </c>
      <c r="V657" s="11">
        <f t="shared" si="170"/>
        <v>0</v>
      </c>
      <c r="W657" s="11">
        <f t="shared" si="173"/>
        <v>0</v>
      </c>
      <c r="X657" s="11">
        <f t="shared" si="174"/>
        <v>8607.2800000000007</v>
      </c>
      <c r="Y657" s="11">
        <f t="shared" si="175"/>
        <v>3483.2700000000004</v>
      </c>
      <c r="Z657" s="11">
        <f t="shared" si="176"/>
        <v>0.40468882155570635</v>
      </c>
      <c r="AA657" s="11" t="str">
        <f t="shared" si="177"/>
        <v>August</v>
      </c>
      <c r="AB657" s="11">
        <f t="shared" si="178"/>
        <v>2025</v>
      </c>
      <c r="AC657" s="11" t="str">
        <f t="shared" si="179"/>
        <v>Clean</v>
      </c>
      <c r="AD657" s="33" t="str">
        <f t="shared" si="171"/>
        <v>ORD-2025-106564589545895CUST-8039Neha GuptaHome OfficeEastWest BengalKolkataFurnitureFurnishingsSmart Furnishings 748Standard Class42151.8208607.285124.013483.27PaidCompleted0</v>
      </c>
      <c r="AE657" s="56" t="str">
        <f t="shared" si="172"/>
        <v>OK</v>
      </c>
      <c r="AF657" s="33" t="str">
        <f t="shared" si="180"/>
        <v/>
      </c>
      <c r="AG657" s="33" t="str">
        <f t="shared" si="181"/>
        <v/>
      </c>
      <c r="AH657" s="55" t="str">
        <f t="shared" ref="AH657:AH658" si="185">IF(V657&lt;0,"Invalid Shipping Record","")</f>
        <v/>
      </c>
      <c r="AI657" s="53" t="str">
        <f t="shared" si="183"/>
        <v>Match</v>
      </c>
      <c r="AJ657" s="53" t="str">
        <f t="shared" si="184"/>
        <v>Match</v>
      </c>
      <c r="AK657" s="33" t="str">
        <f>PROPER(TRIM(raw_orders!G657))</f>
        <v>East</v>
      </c>
      <c r="AL657" s="33" t="str">
        <f>PROPER(TRIM(raw_orders!M657))</f>
        <v>Standard Class</v>
      </c>
    </row>
    <row r="658" spans="1:38" ht="41.4">
      <c r="A658" t="s">
        <v>3097</v>
      </c>
      <c r="B658" s="10">
        <v>45478</v>
      </c>
      <c r="C658" s="10">
        <v>45426</v>
      </c>
      <c r="D658" t="s">
        <v>3099</v>
      </c>
      <c r="E658" s="34" t="str">
        <f>PROPER(TRIM(raw_orders!E658))</f>
        <v>Neha Gupta</v>
      </c>
      <c r="F658" s="34" t="str">
        <f>PROPER(TRIM(raw_orders!F658))</f>
        <v>Small Business</v>
      </c>
      <c r="G658" s="34" t="str">
        <f>PROPER(TRIM(raw_orders!G658))</f>
        <v>North</v>
      </c>
      <c r="H658" s="34" t="str">
        <f>PROPER(TRIM(raw_orders!H658))</f>
        <v>Haryana</v>
      </c>
      <c r="I658" s="34" t="str">
        <f>PROPER(TRIM(raw_orders!I658))</f>
        <v>Gurugram</v>
      </c>
      <c r="J658" s="34" t="str">
        <f>PROPER(TRIM(raw_orders!J658))</f>
        <v>Technology</v>
      </c>
      <c r="K658" s="34" t="str">
        <f>PROPER(TRIM(raw_orders!K658))</f>
        <v>Machines</v>
      </c>
      <c r="L658" t="s">
        <v>3100</v>
      </c>
      <c r="M658" s="9" t="str">
        <f>PROPER(TRIM(raw_orders!M658))</f>
        <v>Same Day</v>
      </c>
      <c r="N658" s="11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s="9" t="str">
        <f>PROPER(TRIM(raw_orders!T658))</f>
        <v>Paid</v>
      </c>
      <c r="U658" s="9" t="str">
        <f>PROPER(TRIM(raw_orders!U658))</f>
        <v>Completed</v>
      </c>
      <c r="V658" s="11">
        <f t="shared" si="170"/>
        <v>-52</v>
      </c>
      <c r="W658" s="11">
        <f t="shared" si="173"/>
        <v>-0.05</v>
      </c>
      <c r="X658" s="11">
        <f t="shared" si="174"/>
        <v>11554.62</v>
      </c>
      <c r="Y658" s="11">
        <f t="shared" si="175"/>
        <v>3858.3400000000011</v>
      </c>
      <c r="Z658" s="11">
        <f t="shared" si="176"/>
        <v>0.33392184251840396</v>
      </c>
      <c r="AA658" s="11" t="str">
        <f t="shared" si="177"/>
        <v>July</v>
      </c>
      <c r="AB658" s="11">
        <f t="shared" si="178"/>
        <v>2024</v>
      </c>
      <c r="AC658" s="11" t="str">
        <f t="shared" si="179"/>
        <v>Invalid</v>
      </c>
      <c r="AD658" s="33" t="str">
        <f t="shared" si="171"/>
        <v>ORD-2024-106574547845426CUST-4446Neha GuptaSmall BusinessNorthHaryanaGurugramTechnologyMachinesPro Machines 589Same Day42751.1-0.059903.967696.282207.68PaidCompleted-52</v>
      </c>
      <c r="AE658" s="56" t="str">
        <f t="shared" si="172"/>
        <v>OK</v>
      </c>
      <c r="AF658" s="33" t="str">
        <f t="shared" si="180"/>
        <v>Invalid Discount</v>
      </c>
      <c r="AG658" s="33" t="str">
        <f t="shared" si="181"/>
        <v/>
      </c>
      <c r="AH658" s="55" t="str">
        <f t="shared" si="185"/>
        <v>Invalid Shipping Record</v>
      </c>
      <c r="AI658" s="53" t="str">
        <f t="shared" si="183"/>
        <v>Mismatch</v>
      </c>
      <c r="AJ658" s="53" t="str">
        <f t="shared" si="184"/>
        <v>Mismatch</v>
      </c>
      <c r="AK658" s="33" t="str">
        <f>PROPER(TRIM(raw_orders!G658))</f>
        <v>North</v>
      </c>
      <c r="AL658" s="33" t="str">
        <f>PROPER(TRIM(raw_orders!M658))</f>
        <v>Same Day</v>
      </c>
    </row>
    <row r="659" spans="1:38">
      <c r="A659" t="s">
        <v>3101</v>
      </c>
      <c r="B659" s="10">
        <v>45876</v>
      </c>
      <c r="C659" s="10">
        <v>45879</v>
      </c>
      <c r="D659" t="s">
        <v>3104</v>
      </c>
      <c r="E659" s="34" t="str">
        <f>PROPER(TRIM(raw_orders!E659))</f>
        <v>Aditi Sen</v>
      </c>
      <c r="F659" s="34" t="str">
        <f>PROPER(TRIM(raw_orders!F659))</f>
        <v>Home Office</v>
      </c>
      <c r="G659" s="34" t="str">
        <f>PROPER(TRIM(raw_orders!G659))</f>
        <v>East</v>
      </c>
      <c r="H659" s="34" t="str">
        <f>PROPER(TRIM(raw_orders!H659))</f>
        <v>Bihar</v>
      </c>
      <c r="I659" s="34" t="str">
        <f>PROPER(TRIM(raw_orders!I659))</f>
        <v>Patna</v>
      </c>
      <c r="J659" s="34" t="str">
        <f>PROPER(TRIM(raw_orders!J659))</f>
        <v>Office Supplies</v>
      </c>
      <c r="K659" s="34" t="str">
        <f>PROPER(TRIM(raw_orders!K659))</f>
        <v>Storage</v>
      </c>
      <c r="L659" t="s">
        <v>3105</v>
      </c>
      <c r="M659" s="9" t="str">
        <f>PROPER(TRIM(raw_orders!M659))</f>
        <v>Second Class</v>
      </c>
      <c r="N659" s="11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s="9" t="str">
        <f>PROPER(TRIM(raw_orders!T659))</f>
        <v>Paid</v>
      </c>
      <c r="U659" s="9" t="str">
        <f>PROPER(TRIM(raw_orders!U659))</f>
        <v>Completed</v>
      </c>
      <c r="V659" s="11">
        <f t="shared" si="170"/>
        <v>3</v>
      </c>
      <c r="W659" s="11">
        <f t="shared" si="173"/>
        <v>0.2</v>
      </c>
      <c r="X659" s="11">
        <f t="shared" si="174"/>
        <v>2033</v>
      </c>
      <c r="Y659" s="11">
        <f t="shared" si="175"/>
        <v>741.58999999999992</v>
      </c>
      <c r="Z659" s="11">
        <f t="shared" si="176"/>
        <v>0.36477619281849477</v>
      </c>
      <c r="AA659" s="11" t="str">
        <f t="shared" si="177"/>
        <v>August</v>
      </c>
      <c r="AB659" s="11">
        <f t="shared" si="178"/>
        <v>2025</v>
      </c>
      <c r="AC659" s="11" t="str">
        <f t="shared" si="179"/>
        <v>Clean</v>
      </c>
      <c r="AD659" s="33" t="str">
        <f t="shared" si="171"/>
        <v>ORD-2025-106584587645879CUST-7787Aditi SenHome OfficeEastBiharPatnaOffice SuppliesStorageEco Storage 316Second Class12541.250.220331291.41741.59PaidCompleted3</v>
      </c>
      <c r="AE659" s="56" t="str">
        <f t="shared" si="172"/>
        <v>OK</v>
      </c>
      <c r="AF659" s="33" t="str">
        <f t="shared" si="180"/>
        <v/>
      </c>
      <c r="AG659" s="33" t="str">
        <f t="shared" si="181"/>
        <v/>
      </c>
      <c r="AH659" s="55" t="str">
        <f t="shared" si="182"/>
        <v/>
      </c>
      <c r="AI659" s="53" t="str">
        <f t="shared" si="183"/>
        <v>Match</v>
      </c>
      <c r="AJ659" s="53" t="str">
        <f t="shared" si="184"/>
        <v>Match</v>
      </c>
      <c r="AK659" s="33" t="str">
        <f>PROPER(TRIM(raw_orders!G659))</f>
        <v>East</v>
      </c>
      <c r="AL659" s="33" t="str">
        <f>PROPER(TRIM(raw_orders!M659))</f>
        <v>Second Class</v>
      </c>
    </row>
    <row r="660" spans="1:38">
      <c r="A660" t="s">
        <v>3106</v>
      </c>
      <c r="B660" s="10">
        <v>45817</v>
      </c>
      <c r="C660" s="10">
        <v>45820</v>
      </c>
      <c r="D660" t="s">
        <v>3108</v>
      </c>
      <c r="E660" s="34" t="str">
        <f>PROPER(TRIM(raw_orders!E660))</f>
        <v>Sneha Kapoor</v>
      </c>
      <c r="F660" s="34" t="str">
        <f>PROPER(TRIM(raw_orders!F660))</f>
        <v>Consumer</v>
      </c>
      <c r="G660" s="34" t="s">
        <v>4153</v>
      </c>
      <c r="H660" s="34" t="str">
        <f>PROPER(TRIM(raw_orders!H660))</f>
        <v>Bihar</v>
      </c>
      <c r="I660" s="34" t="str">
        <f>PROPER(TRIM(raw_orders!I660))</f>
        <v>Patna</v>
      </c>
      <c r="J660" s="34" t="str">
        <f>PROPER(TRIM(raw_orders!J660))</f>
        <v>Office Supplies</v>
      </c>
      <c r="K660" s="34" t="str">
        <f>PROPER(TRIM(raw_orders!K660))</f>
        <v>Art</v>
      </c>
      <c r="L660" t="s">
        <v>3109</v>
      </c>
      <c r="M660" s="9" t="str">
        <f>PROPER(TRIM(raw_orders!M660))</f>
        <v>First Class</v>
      </c>
      <c r="N660" s="11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s="9" t="str">
        <f>PROPER(TRIM(raw_orders!T660))</f>
        <v>Refunded</v>
      </c>
      <c r="U660" s="9" t="str">
        <f>PROPER(TRIM(raw_orders!U660))</f>
        <v>Cancelled</v>
      </c>
      <c r="V660" s="11">
        <f t="shared" si="170"/>
        <v>3</v>
      </c>
      <c r="W660" s="11">
        <f t="shared" si="173"/>
        <v>0</v>
      </c>
      <c r="X660" s="11">
        <f t="shared" si="174"/>
        <v>19966.940000000002</v>
      </c>
      <c r="Y660" s="11">
        <f t="shared" si="175"/>
        <v>7276.1100000000024</v>
      </c>
      <c r="Z660" s="11">
        <f t="shared" si="176"/>
        <v>0.36440786620283339</v>
      </c>
      <c r="AA660" s="11" t="str">
        <f t="shared" si="177"/>
        <v>June</v>
      </c>
      <c r="AB660" s="11">
        <f t="shared" si="178"/>
        <v>2025</v>
      </c>
      <c r="AC660" s="11" t="str">
        <f t="shared" si="179"/>
        <v>Warning</v>
      </c>
      <c r="AD660" s="33" t="str">
        <f t="shared" si="171"/>
        <v>ORD-2025-106594581745820CUST-9074Sneha KapoorConsumerUnknownBiharPatnaOffice SuppliesArtEco Art 763First Class72852.42019966.9412690.837276.11RefundedCancelled3</v>
      </c>
      <c r="AE660" s="56" t="str">
        <f t="shared" si="172"/>
        <v>OK</v>
      </c>
      <c r="AF660" s="33" t="str">
        <f t="shared" si="180"/>
        <v/>
      </c>
      <c r="AG660" s="33" t="str">
        <f t="shared" si="181"/>
        <v/>
      </c>
      <c r="AH660" s="55" t="str">
        <f t="shared" si="182"/>
        <v/>
      </c>
      <c r="AI660" s="53" t="str">
        <f t="shared" si="183"/>
        <v>Match</v>
      </c>
      <c r="AJ660" s="53" t="str">
        <f t="shared" si="184"/>
        <v>Match</v>
      </c>
      <c r="AK660" s="33" t="str">
        <f>PROPER(TRIM(raw_orders!G660))</f>
        <v/>
      </c>
      <c r="AL660" s="33" t="str">
        <f>PROPER(TRIM(raw_orders!M660))</f>
        <v>First Class</v>
      </c>
    </row>
    <row r="661" spans="1:38">
      <c r="A661" t="s">
        <v>3110</v>
      </c>
      <c r="B661" s="10">
        <v>45678</v>
      </c>
      <c r="C661" s="10">
        <v>45679</v>
      </c>
      <c r="D661" t="s">
        <v>3111</v>
      </c>
      <c r="E661" s="34" t="str">
        <f>PROPER(TRIM(raw_orders!E661))</f>
        <v>Diya Patel</v>
      </c>
      <c r="F661" s="34" t="str">
        <f>PROPER(TRIM(raw_orders!F661))</f>
        <v>Corporate</v>
      </c>
      <c r="G661" s="34" t="str">
        <f>PROPER(TRIM(raw_orders!G661))</f>
        <v>South</v>
      </c>
      <c r="H661" s="34" t="str">
        <f>PROPER(TRIM(raw_orders!H661))</f>
        <v>Karnataka</v>
      </c>
      <c r="I661" s="34" t="str">
        <f>PROPER(TRIM(raw_orders!I661))</f>
        <v>Bengaluru</v>
      </c>
      <c r="J661" s="34" t="str">
        <f>PROPER(TRIM(raw_orders!J661))</f>
        <v>Technology</v>
      </c>
      <c r="K661" s="34" t="str">
        <f>PROPER(TRIM(raw_orders!K661))</f>
        <v>Phones</v>
      </c>
      <c r="L661" t="s">
        <v>3112</v>
      </c>
      <c r="M661" s="9" t="str">
        <f>PROPER(TRIM(raw_orders!M661))</f>
        <v>Second Class</v>
      </c>
      <c r="N661" s="1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s="9" t="str">
        <f>PROPER(TRIM(raw_orders!T661))</f>
        <v>Refunded</v>
      </c>
      <c r="U661" s="9" t="str">
        <f>PROPER(TRIM(raw_orders!U661))</f>
        <v>Cancelled</v>
      </c>
      <c r="V661" s="11">
        <f t="shared" si="170"/>
        <v>1</v>
      </c>
      <c r="W661" s="11">
        <f t="shared" si="173"/>
        <v>0.2</v>
      </c>
      <c r="X661" s="11">
        <f t="shared" si="174"/>
        <v>710.89600000000007</v>
      </c>
      <c r="Y661" s="11">
        <f t="shared" si="175"/>
        <v>197.01600000000008</v>
      </c>
      <c r="Z661" s="11">
        <f t="shared" si="176"/>
        <v>0.27713758411919615</v>
      </c>
      <c r="AA661" s="11" t="str">
        <f t="shared" si="177"/>
        <v>January</v>
      </c>
      <c r="AB661" s="11">
        <f t="shared" si="178"/>
        <v>2025</v>
      </c>
      <c r="AC661" s="11" t="str">
        <f t="shared" si="179"/>
        <v>Clean</v>
      </c>
      <c r="AD661" s="33" t="str">
        <f t="shared" si="171"/>
        <v>ORD-2025-106604567845679CUST-8330Diya PatelCorporateSouthKarnatakaBengaluruTechnologyPhonesPro Phones 356Second Class2444.310.2710.9513.88197.02RefundedCancelled1</v>
      </c>
      <c r="AE661" s="56" t="str">
        <f t="shared" si="172"/>
        <v>OK</v>
      </c>
      <c r="AF661" s="33" t="str">
        <f t="shared" si="180"/>
        <v/>
      </c>
      <c r="AG661" s="33" t="str">
        <f t="shared" si="181"/>
        <v/>
      </c>
      <c r="AH661" s="55" t="str">
        <f t="shared" si="182"/>
        <v/>
      </c>
      <c r="AI661" s="53" t="str">
        <f t="shared" si="183"/>
        <v>Match</v>
      </c>
      <c r="AJ661" s="53" t="str">
        <f t="shared" si="184"/>
        <v>Match</v>
      </c>
      <c r="AK661" s="33" t="str">
        <f>PROPER(TRIM(raw_orders!G661))</f>
        <v>South</v>
      </c>
      <c r="AL661" s="33" t="str">
        <f>PROPER(TRIM(raw_orders!M661))</f>
        <v>Second Class</v>
      </c>
    </row>
    <row r="662" spans="1:38">
      <c r="A662" t="s">
        <v>3113</v>
      </c>
      <c r="B662" s="10">
        <v>45853</v>
      </c>
      <c r="C662" s="10">
        <v>45853</v>
      </c>
      <c r="D662" t="s">
        <v>3115</v>
      </c>
      <c r="E662" s="34" t="str">
        <f>PROPER(TRIM(raw_orders!E662))</f>
        <v>Arjun Bose</v>
      </c>
      <c r="F662" s="34" t="str">
        <f>PROPER(TRIM(raw_orders!F662))</f>
        <v>Small Business</v>
      </c>
      <c r="G662" s="34" t="str">
        <f>PROPER(TRIM(raw_orders!G662))</f>
        <v>East</v>
      </c>
      <c r="H662" s="34" t="str">
        <f>PROPER(TRIM(raw_orders!H662))</f>
        <v>Jharkhand</v>
      </c>
      <c r="I662" s="34" t="str">
        <f>PROPER(TRIM(raw_orders!I662))</f>
        <v>Ranchi</v>
      </c>
      <c r="J662" s="34" t="str">
        <f>PROPER(TRIM(raw_orders!J662))</f>
        <v>Technology</v>
      </c>
      <c r="K662" s="34" t="str">
        <f>PROPER(TRIM(raw_orders!K662))</f>
        <v>Phones</v>
      </c>
      <c r="L662" t="s">
        <v>3116</v>
      </c>
      <c r="M662" s="9" t="str">
        <f>PROPER(TRIM(raw_orders!M662))</f>
        <v>Same Day</v>
      </c>
      <c r="N662" s="11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s="9" t="str">
        <f>PROPER(TRIM(raw_orders!T662))</f>
        <v>Paid</v>
      </c>
      <c r="U662" s="9" t="str">
        <f>PROPER(TRIM(raw_orders!U662))</f>
        <v>Completed</v>
      </c>
      <c r="V662" s="11">
        <f t="shared" si="170"/>
        <v>0</v>
      </c>
      <c r="W662" s="11">
        <f t="shared" si="173"/>
        <v>0.1</v>
      </c>
      <c r="X662" s="11">
        <f t="shared" si="174"/>
        <v>15994.476000000001</v>
      </c>
      <c r="Y662" s="11">
        <f t="shared" si="175"/>
        <v>6770.1959999999999</v>
      </c>
      <c r="Z662" s="11">
        <f t="shared" si="176"/>
        <v>0.42328338858991066</v>
      </c>
      <c r="AA662" s="11" t="str">
        <f t="shared" si="177"/>
        <v>July</v>
      </c>
      <c r="AB662" s="11">
        <f t="shared" si="178"/>
        <v>2025</v>
      </c>
      <c r="AC662" s="11" t="str">
        <f t="shared" si="179"/>
        <v>Clean</v>
      </c>
      <c r="AD662" s="33" t="str">
        <f t="shared" si="171"/>
        <v>ORD-2025-106614585345853CUST-5638Arjun BoseSmall BusinessEastJharkhandRanchiTechnologyPhonesBasic Phones 865Same Day44442.910.115994.489224.286770.2PaidCompleted0</v>
      </c>
      <c r="AE662" s="56" t="str">
        <f t="shared" si="172"/>
        <v>OK</v>
      </c>
      <c r="AF662" s="33" t="str">
        <f t="shared" si="180"/>
        <v/>
      </c>
      <c r="AG662" s="33" t="str">
        <f t="shared" si="181"/>
        <v/>
      </c>
      <c r="AH662" s="55" t="str">
        <f>IF(V662&lt;0,"Invalid Shipping Record","")</f>
        <v/>
      </c>
      <c r="AI662" s="53" t="str">
        <f t="shared" si="183"/>
        <v>Match</v>
      </c>
      <c r="AJ662" s="53" t="str">
        <f t="shared" si="184"/>
        <v>Match</v>
      </c>
      <c r="AK662" s="33" t="str">
        <f>PROPER(TRIM(raw_orders!G662))</f>
        <v>East</v>
      </c>
      <c r="AL662" s="33" t="str">
        <f>PROPER(TRIM(raw_orders!M662))</f>
        <v>Same Day</v>
      </c>
    </row>
    <row r="663" spans="1:38">
      <c r="A663" t="s">
        <v>3117</v>
      </c>
      <c r="B663" s="10">
        <v>45429</v>
      </c>
      <c r="C663" s="10">
        <v>45434</v>
      </c>
      <c r="D663" t="s">
        <v>3120</v>
      </c>
      <c r="E663" s="34" t="str">
        <f>PROPER(TRIM(raw_orders!E663))</f>
        <v>Sneha Kapoor</v>
      </c>
      <c r="F663" s="34" t="str">
        <f>PROPER(TRIM(raw_orders!F663))</f>
        <v>Consumer</v>
      </c>
      <c r="G663" s="34" t="str">
        <f>PROPER(TRIM(raw_orders!G663))</f>
        <v>South</v>
      </c>
      <c r="H663" s="34" t="str">
        <f>PROPER(TRIM(raw_orders!H663))</f>
        <v>Andhra Pradesh</v>
      </c>
      <c r="I663" s="34" t="str">
        <f>PROPER(TRIM(raw_orders!I663))</f>
        <v>Vijayawada</v>
      </c>
      <c r="J663" s="34" t="str">
        <f>PROPER(TRIM(raw_orders!J663))</f>
        <v>Technology</v>
      </c>
      <c r="K663" s="34" t="str">
        <f>PROPER(TRIM(raw_orders!K663))</f>
        <v>Machines</v>
      </c>
      <c r="L663" t="s">
        <v>3121</v>
      </c>
      <c r="M663" s="9" t="str">
        <f>PROPER(TRIM(raw_orders!M663))</f>
        <v>Second Class</v>
      </c>
      <c r="N663" s="11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s="9" t="str">
        <f>PROPER(TRIM(raw_orders!T663))</f>
        <v>Paid</v>
      </c>
      <c r="U663" s="9" t="str">
        <f>PROPER(TRIM(raw_orders!U663))</f>
        <v>Completed</v>
      </c>
      <c r="V663" s="11">
        <f t="shared" si="170"/>
        <v>5</v>
      </c>
      <c r="W663" s="11">
        <f t="shared" si="173"/>
        <v>0</v>
      </c>
      <c r="X663" s="11">
        <f t="shared" si="174"/>
        <v>1627.5</v>
      </c>
      <c r="Y663" s="11">
        <f t="shared" si="175"/>
        <v>687.6</v>
      </c>
      <c r="Z663" s="11">
        <f t="shared" si="176"/>
        <v>0.4224884792626728</v>
      </c>
      <c r="AA663" s="11" t="str">
        <f t="shared" si="177"/>
        <v>May</v>
      </c>
      <c r="AB663" s="11">
        <f t="shared" si="178"/>
        <v>2024</v>
      </c>
      <c r="AC663" s="11" t="str">
        <f t="shared" si="179"/>
        <v>Clean</v>
      </c>
      <c r="AD663" s="33" t="str">
        <f t="shared" si="171"/>
        <v>ORD-2024-106624542945434CUST-4537Sneha KapoorConsumerSouthAndhra PradeshVijayawadaTechnologyMachinesMax Machines 595Second Class7232.501627.5939.9687.6PaidCompleted5</v>
      </c>
      <c r="AE663" s="56" t="str">
        <f t="shared" si="172"/>
        <v>OK</v>
      </c>
      <c r="AF663" s="33" t="str">
        <f t="shared" si="180"/>
        <v/>
      </c>
      <c r="AG663" s="33" t="str">
        <f t="shared" si="181"/>
        <v/>
      </c>
      <c r="AH663" s="55" t="str">
        <f t="shared" si="182"/>
        <v/>
      </c>
      <c r="AI663" s="53" t="str">
        <f t="shared" si="183"/>
        <v>Match</v>
      </c>
      <c r="AJ663" s="53" t="str">
        <f t="shared" si="184"/>
        <v>Match</v>
      </c>
      <c r="AK663" s="33" t="str">
        <f>PROPER(TRIM(raw_orders!G663))</f>
        <v>South</v>
      </c>
      <c r="AL663" s="33" t="str">
        <f>PROPER(TRIM(raw_orders!M663))</f>
        <v>Second Class</v>
      </c>
    </row>
    <row r="664" spans="1:38">
      <c r="A664" t="s">
        <v>3122</v>
      </c>
      <c r="B664" s="10">
        <v>45305</v>
      </c>
      <c r="C664" s="10">
        <v>45309</v>
      </c>
      <c r="D664" t="s">
        <v>3125</v>
      </c>
      <c r="E664" s="34" t="str">
        <f>PROPER(TRIM(raw_orders!E664))</f>
        <v>Mira Das</v>
      </c>
      <c r="F664" s="34" t="str">
        <f>PROPER(TRIM(raw_orders!F664))</f>
        <v>Home Office</v>
      </c>
      <c r="G664" s="34" t="str">
        <f>PROPER(TRIM(raw_orders!G664))</f>
        <v>West</v>
      </c>
      <c r="H664" s="34" t="str">
        <f>PROPER(TRIM(raw_orders!H664))</f>
        <v>Rajasthan</v>
      </c>
      <c r="I664" s="34" t="str">
        <f>PROPER(TRIM(raw_orders!I664))</f>
        <v>Udaipur</v>
      </c>
      <c r="J664" s="34" t="str">
        <f>PROPER(TRIM(raw_orders!J664))</f>
        <v>Technology</v>
      </c>
      <c r="K664" s="34" t="str">
        <f>PROPER(TRIM(raw_orders!K664))</f>
        <v>Machines</v>
      </c>
      <c r="L664" t="s">
        <v>3126</v>
      </c>
      <c r="M664" s="9" t="str">
        <f>PROPER(TRIM(raw_orders!M664))</f>
        <v>Same Day</v>
      </c>
      <c r="N664" s="11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s="9" t="str">
        <f>PROPER(TRIM(raw_orders!T664))</f>
        <v>Paid</v>
      </c>
      <c r="U664" s="9" t="str">
        <f>PROPER(TRIM(raw_orders!U664))</f>
        <v>Completed</v>
      </c>
      <c r="V664" s="11">
        <f t="shared" si="170"/>
        <v>4</v>
      </c>
      <c r="W664" s="11">
        <f t="shared" si="173"/>
        <v>0.1</v>
      </c>
      <c r="X664" s="11">
        <f t="shared" si="174"/>
        <v>9637.92</v>
      </c>
      <c r="Y664" s="11">
        <f t="shared" si="175"/>
        <v>2308.63</v>
      </c>
      <c r="Z664" s="11">
        <f t="shared" si="176"/>
        <v>0.2395361239769577</v>
      </c>
      <c r="AA664" s="11" t="str">
        <f t="shared" si="177"/>
        <v>January</v>
      </c>
      <c r="AB664" s="11">
        <f t="shared" si="178"/>
        <v>2024</v>
      </c>
      <c r="AC664" s="11" t="str">
        <f t="shared" si="179"/>
        <v>Clean</v>
      </c>
      <c r="AD664" s="33" t="str">
        <f t="shared" si="171"/>
        <v>ORD-2024-106634530545309CUST-3181Mira DasHome OfficeWestRajasthanUdaipurTechnologyMachinesElite Machines 367Same Day61784.80.19637.927329.292308.63PaidCompleted4</v>
      </c>
      <c r="AE664" s="56" t="str">
        <f t="shared" si="172"/>
        <v>OK</v>
      </c>
      <c r="AF664" s="33" t="str">
        <f t="shared" si="180"/>
        <v/>
      </c>
      <c r="AG664" s="33" t="str">
        <f t="shared" si="181"/>
        <v/>
      </c>
      <c r="AH664" s="55" t="str">
        <f t="shared" si="182"/>
        <v/>
      </c>
      <c r="AI664" s="53" t="str">
        <f t="shared" si="183"/>
        <v>Match</v>
      </c>
      <c r="AJ664" s="53" t="str">
        <f t="shared" si="184"/>
        <v>Match</v>
      </c>
      <c r="AK664" s="33" t="str">
        <f>PROPER(TRIM(raw_orders!G664))</f>
        <v>West</v>
      </c>
      <c r="AL664" s="33" t="str">
        <f>PROPER(TRIM(raw_orders!M664))</f>
        <v>Same Day</v>
      </c>
    </row>
    <row r="665" spans="1:38">
      <c r="A665" t="s">
        <v>3127</v>
      </c>
      <c r="B665" s="10">
        <v>45414</v>
      </c>
      <c r="C665" s="10">
        <v>45420</v>
      </c>
      <c r="D665" t="s">
        <v>3128</v>
      </c>
      <c r="E665" s="34" t="str">
        <f>PROPER(TRIM(raw_orders!E665))</f>
        <v>Rahul Verma</v>
      </c>
      <c r="F665" s="34" t="str">
        <f>PROPER(TRIM(raw_orders!F665))</f>
        <v>Home Office</v>
      </c>
      <c r="G665" s="34" t="str">
        <f>PROPER(TRIM(raw_orders!G665))</f>
        <v>East</v>
      </c>
      <c r="H665" s="34" t="str">
        <f>PROPER(TRIM(raw_orders!H665))</f>
        <v>Jharkhand</v>
      </c>
      <c r="I665" s="34" t="str">
        <f>PROPER(TRIM(raw_orders!I665))</f>
        <v>Ranchi</v>
      </c>
      <c r="J665" s="34" t="str">
        <f>PROPER(TRIM(raw_orders!J665))</f>
        <v>Technology</v>
      </c>
      <c r="K665" s="34" t="str">
        <f>PROPER(TRIM(raw_orders!K665))</f>
        <v>Copiers</v>
      </c>
      <c r="L665" t="s">
        <v>3129</v>
      </c>
      <c r="M665" s="9" t="str">
        <f>PROPER(TRIM(raw_orders!M665))</f>
        <v>Second Class</v>
      </c>
      <c r="N665" s="11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s="9" t="str">
        <f>PROPER(TRIM(raw_orders!T665))</f>
        <v>Paid</v>
      </c>
      <c r="U665" s="9" t="str">
        <f>PROPER(TRIM(raw_orders!U665))</f>
        <v>Completed</v>
      </c>
      <c r="V665" s="11">
        <f t="shared" si="170"/>
        <v>6</v>
      </c>
      <c r="W665" s="11">
        <f t="shared" si="173"/>
        <v>-0.24</v>
      </c>
      <c r="X665" s="11">
        <f t="shared" si="174"/>
        <v>7898.8248000000003</v>
      </c>
      <c r="Y665" s="11">
        <f t="shared" si="175"/>
        <v>4745.8448000000008</v>
      </c>
      <c r="Z665" s="11">
        <f t="shared" si="176"/>
        <v>0.60082922715287979</v>
      </c>
      <c r="AA665" s="11" t="str">
        <f t="shared" si="177"/>
        <v>May</v>
      </c>
      <c r="AB665" s="11">
        <f t="shared" si="178"/>
        <v>2024</v>
      </c>
      <c r="AC665" s="11" t="str">
        <f t="shared" si="179"/>
        <v>Invalid</v>
      </c>
      <c r="AD665" s="33" t="str">
        <f t="shared" si="171"/>
        <v>ORD-2024-106644541445420CUST-1015Rahul VermaHome OfficeEastJharkhandRanchiTechnologyCopiersBasic Copiers 787Second Class23185.01-0.244777.523152.981624.54PaidCompleted6</v>
      </c>
      <c r="AE665" s="56" t="str">
        <f t="shared" si="172"/>
        <v>OK</v>
      </c>
      <c r="AF665" s="33" t="str">
        <f t="shared" si="180"/>
        <v>Invalid Discount</v>
      </c>
      <c r="AG665" s="33" t="str">
        <f t="shared" si="181"/>
        <v/>
      </c>
      <c r="AH665" s="55" t="str">
        <f t="shared" si="182"/>
        <v/>
      </c>
      <c r="AI665" s="53" t="str">
        <f t="shared" si="183"/>
        <v>Mismatch</v>
      </c>
      <c r="AJ665" s="53" t="str">
        <f t="shared" si="184"/>
        <v>Mismatch</v>
      </c>
      <c r="AK665" s="33" t="str">
        <f>PROPER(TRIM(raw_orders!G665))</f>
        <v>East</v>
      </c>
      <c r="AL665" s="33" t="str">
        <f>PROPER(TRIM(raw_orders!M665))</f>
        <v>Second Class</v>
      </c>
    </row>
    <row r="666" spans="1:38">
      <c r="A666" t="s">
        <v>3130</v>
      </c>
      <c r="B666" s="10">
        <v>45633</v>
      </c>
      <c r="C666" s="10">
        <v>45636</v>
      </c>
      <c r="D666" t="s">
        <v>3133</v>
      </c>
      <c r="E666" s="34" t="str">
        <f>PROPER(TRIM(raw_orders!E666))</f>
        <v>Mira Das</v>
      </c>
      <c r="F666" s="34" t="str">
        <f>PROPER(TRIM(raw_orders!F666))</f>
        <v>Home Office</v>
      </c>
      <c r="G666" s="34" t="str">
        <f>PROPER(TRIM(raw_orders!G666))</f>
        <v>South</v>
      </c>
      <c r="H666" s="34" t="str">
        <f>PROPER(TRIM(raw_orders!H666))</f>
        <v>Telangana</v>
      </c>
      <c r="I666" s="34" t="str">
        <f>PROPER(TRIM(raw_orders!I666))</f>
        <v>Hyderabad</v>
      </c>
      <c r="J666" s="34" t="str">
        <f>PROPER(TRIM(raw_orders!J666))</f>
        <v>Technology</v>
      </c>
      <c r="K666" s="34" t="str">
        <f>PROPER(TRIM(raw_orders!K666))</f>
        <v>Accessories</v>
      </c>
      <c r="L666" t="s">
        <v>3134</v>
      </c>
      <c r="M666" s="9" t="str">
        <f>PROPER(TRIM(raw_orders!M666))</f>
        <v>Standard Class</v>
      </c>
      <c r="N666" s="11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s="9" t="str">
        <f>PROPER(TRIM(raw_orders!T666))</f>
        <v>Paid</v>
      </c>
      <c r="U666" s="9" t="str">
        <f>PROPER(TRIM(raw_orders!U666))</f>
        <v>Completed</v>
      </c>
      <c r="V666" s="11">
        <f t="shared" si="170"/>
        <v>3</v>
      </c>
      <c r="W666" s="11">
        <f t="shared" si="173"/>
        <v>0.2</v>
      </c>
      <c r="X666" s="11">
        <f t="shared" si="174"/>
        <v>1527.0640000000001</v>
      </c>
      <c r="Y666" s="11">
        <f t="shared" si="175"/>
        <v>471.17399999999998</v>
      </c>
      <c r="Z666" s="11">
        <f t="shared" si="176"/>
        <v>0.30854895407134209</v>
      </c>
      <c r="AA666" s="11" t="str">
        <f t="shared" si="177"/>
        <v>December</v>
      </c>
      <c r="AB666" s="11">
        <f t="shared" si="178"/>
        <v>2024</v>
      </c>
      <c r="AC666" s="11" t="str">
        <f t="shared" si="179"/>
        <v>Clean</v>
      </c>
      <c r="AD666" s="33" t="str">
        <f t="shared" si="171"/>
        <v>ORD-2024-106654563345636CUST-2709Mira DasHome OfficeSouthTelanganaHyderabadTechnologyAccessoriesMax Accessories 903Standard Class11908.830.21527.061055.89471.17PaidCompleted3</v>
      </c>
      <c r="AE666" s="56" t="str">
        <f t="shared" si="172"/>
        <v>OK</v>
      </c>
      <c r="AF666" s="33" t="str">
        <f t="shared" si="180"/>
        <v/>
      </c>
      <c r="AG666" s="33" t="str">
        <f t="shared" si="181"/>
        <v/>
      </c>
      <c r="AH666" s="55" t="str">
        <f t="shared" si="182"/>
        <v/>
      </c>
      <c r="AI666" s="53" t="str">
        <f t="shared" si="183"/>
        <v>Match</v>
      </c>
      <c r="AJ666" s="53" t="str">
        <f t="shared" si="184"/>
        <v>Match</v>
      </c>
      <c r="AK666" s="33" t="str">
        <f>PROPER(TRIM(raw_orders!G666))</f>
        <v>South</v>
      </c>
      <c r="AL666" s="33" t="str">
        <f>PROPER(TRIM(raw_orders!M666))</f>
        <v>Standard Class</v>
      </c>
    </row>
    <row r="667" spans="1:38">
      <c r="A667" t="s">
        <v>3135</v>
      </c>
      <c r="B667" s="10">
        <v>45670</v>
      </c>
      <c r="C667" s="10">
        <v>45670</v>
      </c>
      <c r="D667" t="s">
        <v>3138</v>
      </c>
      <c r="E667" s="34" t="str">
        <f>PROPER(TRIM(raw_orders!E667))</f>
        <v>Rahul Verma</v>
      </c>
      <c r="F667" s="34" t="str">
        <f>PROPER(TRIM(raw_orders!F667))</f>
        <v>Home Office</v>
      </c>
      <c r="G667" s="34" t="str">
        <f>PROPER(TRIM(raw_orders!G667))</f>
        <v>West</v>
      </c>
      <c r="H667" s="34" t="str">
        <f>PROPER(TRIM(raw_orders!H667))</f>
        <v>Gujarat</v>
      </c>
      <c r="I667" s="34" t="str">
        <f>PROPER(TRIM(raw_orders!I667))</f>
        <v>Ahmedabad</v>
      </c>
      <c r="J667" s="34" t="str">
        <f>PROPER(TRIM(raw_orders!J667))</f>
        <v>Office Supplies</v>
      </c>
      <c r="K667" s="34" t="str">
        <f>PROPER(TRIM(raw_orders!K667))</f>
        <v>Art</v>
      </c>
      <c r="L667" t="s">
        <v>3139</v>
      </c>
      <c r="M667" s="9" t="str">
        <f>PROPER(TRIM(raw_orders!M667))</f>
        <v>Standard Class</v>
      </c>
      <c r="N667" s="11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s="9" t="str">
        <f>PROPER(TRIM(raw_orders!T667))</f>
        <v>Failed</v>
      </c>
      <c r="U667" s="9" t="str">
        <f>PROPER(TRIM(raw_orders!U667))</f>
        <v>Cancelled</v>
      </c>
      <c r="V667" s="11">
        <f t="shared" si="170"/>
        <v>0</v>
      </c>
      <c r="W667" s="11">
        <f t="shared" si="173"/>
        <v>0.1</v>
      </c>
      <c r="X667" s="11">
        <f t="shared" si="174"/>
        <v>5698.4039999999995</v>
      </c>
      <c r="Y667" s="11">
        <f t="shared" si="175"/>
        <v>2057.5139999999997</v>
      </c>
      <c r="Z667" s="11">
        <f t="shared" si="176"/>
        <v>0.36106846759197836</v>
      </c>
      <c r="AA667" s="11" t="str">
        <f t="shared" si="177"/>
        <v>January</v>
      </c>
      <c r="AB667" s="11">
        <f t="shared" si="178"/>
        <v>2025</v>
      </c>
      <c r="AC667" s="11" t="str">
        <f t="shared" si="179"/>
        <v>Clean</v>
      </c>
      <c r="AD667" s="33" t="str">
        <f t="shared" si="171"/>
        <v>ORD-2025-106664567045670CUST-1197Rahul VermaHome OfficeWestGujaratAhmedabadOffice SuppliesArtMax Art 660Standard Class32110.520.15698.43640.892057.51FailedCancelled0</v>
      </c>
      <c r="AE667" s="56" t="str">
        <f t="shared" si="172"/>
        <v>OK</v>
      </c>
      <c r="AF667" s="33" t="str">
        <f t="shared" si="180"/>
        <v/>
      </c>
      <c r="AG667" s="33" t="str">
        <f t="shared" si="181"/>
        <v/>
      </c>
      <c r="AH667" s="55" t="str">
        <f>IF(V667&lt;0,"Invalid Shipping Record","")</f>
        <v/>
      </c>
      <c r="AI667" s="53" t="str">
        <f t="shared" si="183"/>
        <v>Match</v>
      </c>
      <c r="AJ667" s="53" t="str">
        <f t="shared" si="184"/>
        <v>Match</v>
      </c>
      <c r="AK667" s="33" t="str">
        <f>PROPER(TRIM(raw_orders!G667))</f>
        <v>West</v>
      </c>
      <c r="AL667" s="33" t="str">
        <f>PROPER(TRIM(raw_orders!M667))</f>
        <v>Standard Class</v>
      </c>
    </row>
    <row r="668" spans="1:38">
      <c r="A668" t="s">
        <v>3140</v>
      </c>
      <c r="B668" s="10">
        <v>45464</v>
      </c>
      <c r="C668" s="10">
        <v>45469</v>
      </c>
      <c r="D668" t="s">
        <v>3141</v>
      </c>
      <c r="E668" s="34" t="str">
        <f>PROPER(TRIM(raw_orders!E668))</f>
        <v>Rohan Mehta</v>
      </c>
      <c r="F668" s="34" t="str">
        <f>PROPER(TRIM(raw_orders!F668))</f>
        <v>Small Business</v>
      </c>
      <c r="G668" s="34" t="str">
        <f>PROPER(TRIM(raw_orders!G668))</f>
        <v>North</v>
      </c>
      <c r="H668" s="34" t="str">
        <f>PROPER(TRIM(raw_orders!H668))</f>
        <v>Punjab</v>
      </c>
      <c r="I668" s="34" t="str">
        <f>PROPER(TRIM(raw_orders!I668))</f>
        <v>Ludhiana</v>
      </c>
      <c r="J668" s="34" t="str">
        <f>PROPER(TRIM(raw_orders!J668))</f>
        <v>Technology</v>
      </c>
      <c r="K668" s="34" t="str">
        <f>PROPER(TRIM(raw_orders!K668))</f>
        <v>Copiers</v>
      </c>
      <c r="L668" t="s">
        <v>3142</v>
      </c>
      <c r="M668" s="9" t="str">
        <f>PROPER(TRIM(raw_orders!M668))</f>
        <v>Same Day</v>
      </c>
      <c r="N668" s="11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s="9" t="str">
        <f>PROPER(TRIM(raw_orders!T668))</f>
        <v>Paid</v>
      </c>
      <c r="U668" s="9" t="str">
        <f>PROPER(TRIM(raw_orders!U668))</f>
        <v>Completed</v>
      </c>
      <c r="V668" s="11">
        <f t="shared" si="170"/>
        <v>5</v>
      </c>
      <c r="W668" s="11">
        <f t="shared" si="173"/>
        <v>0.05</v>
      </c>
      <c r="X668" s="11">
        <f t="shared" si="174"/>
        <v>265.83849999999995</v>
      </c>
      <c r="Y668" s="11">
        <f t="shared" si="175"/>
        <v>42.348499999999945</v>
      </c>
      <c r="Z668" s="11">
        <f t="shared" si="176"/>
        <v>0.15930160605028976</v>
      </c>
      <c r="AA668" s="11" t="str">
        <f t="shared" si="177"/>
        <v>June</v>
      </c>
      <c r="AB668" s="11">
        <f t="shared" si="178"/>
        <v>2024</v>
      </c>
      <c r="AC668" s="11" t="str">
        <f t="shared" si="179"/>
        <v>Clean</v>
      </c>
      <c r="AD668" s="33" t="str">
        <f t="shared" si="171"/>
        <v>ORD-2024-106674546445469CUST-7758Rohan MehtaSmall BusinessNorthPunjabLudhianaTechnologyCopiersClassic Copiers 908Same Day1279.830.05265.84223.4942.35PaidCompleted5</v>
      </c>
      <c r="AE668" s="56" t="str">
        <f t="shared" si="172"/>
        <v>OK</v>
      </c>
      <c r="AF668" s="33" t="str">
        <f t="shared" si="180"/>
        <v/>
      </c>
      <c r="AG668" s="33" t="str">
        <f t="shared" si="181"/>
        <v/>
      </c>
      <c r="AH668" s="55" t="str">
        <f t="shared" si="182"/>
        <v/>
      </c>
      <c r="AI668" s="53" t="str">
        <f t="shared" si="183"/>
        <v>Match</v>
      </c>
      <c r="AJ668" s="53" t="str">
        <f t="shared" si="184"/>
        <v>Match</v>
      </c>
      <c r="AK668" s="33" t="str">
        <f>PROPER(TRIM(raw_orders!G668))</f>
        <v>North</v>
      </c>
      <c r="AL668" s="33" t="str">
        <f>PROPER(TRIM(raw_orders!M668))</f>
        <v>Same Day</v>
      </c>
    </row>
    <row r="669" spans="1:38">
      <c r="A669" t="s">
        <v>3143</v>
      </c>
      <c r="B669" s="10">
        <v>45797</v>
      </c>
      <c r="C669" s="10">
        <v>45804</v>
      </c>
      <c r="D669" t="s">
        <v>3146</v>
      </c>
      <c r="E669" s="34" t="str">
        <f>PROPER(TRIM(raw_orders!E669))</f>
        <v>Diya Patel</v>
      </c>
      <c r="F669" s="34" t="str">
        <f>PROPER(TRIM(raw_orders!F669))</f>
        <v>Small Business</v>
      </c>
      <c r="G669" s="34" t="str">
        <f>PROPER(TRIM(raw_orders!G669))</f>
        <v>East</v>
      </c>
      <c r="H669" s="34" t="str">
        <f>PROPER(TRIM(raw_orders!H669))</f>
        <v>Bihar</v>
      </c>
      <c r="I669" s="34" t="str">
        <f>PROPER(TRIM(raw_orders!I669))</f>
        <v>Patna</v>
      </c>
      <c r="J669" s="34" t="str">
        <f>PROPER(TRIM(raw_orders!J669))</f>
        <v>Technology</v>
      </c>
      <c r="K669" s="34" t="str">
        <f>PROPER(TRIM(raw_orders!K669))</f>
        <v>Machines</v>
      </c>
      <c r="L669" t="s">
        <v>3147</v>
      </c>
      <c r="M669" s="9" t="str">
        <f>PROPER(TRIM(raw_orders!M669))</f>
        <v>Standard Class</v>
      </c>
      <c r="N669" s="11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s="9" t="str">
        <f>PROPER(TRIM(raw_orders!T669))</f>
        <v>Pending</v>
      </c>
      <c r="U669" s="9" t="str">
        <f>PROPER(TRIM(raw_orders!U669))</f>
        <v>Returned</v>
      </c>
      <c r="V669" s="11">
        <f t="shared" si="170"/>
        <v>7</v>
      </c>
      <c r="W669" s="11">
        <f t="shared" si="173"/>
        <v>0</v>
      </c>
      <c r="X669" s="11">
        <f t="shared" si="174"/>
        <v>3959.14</v>
      </c>
      <c r="Y669" s="11">
        <f t="shared" si="175"/>
        <v>719.60999999999967</v>
      </c>
      <c r="Z669" s="11">
        <f t="shared" si="176"/>
        <v>0.18175916992074029</v>
      </c>
      <c r="AA669" s="11" t="str">
        <f t="shared" si="177"/>
        <v>May</v>
      </c>
      <c r="AB669" s="11">
        <f t="shared" si="178"/>
        <v>2025</v>
      </c>
      <c r="AC669" s="11" t="str">
        <f t="shared" si="179"/>
        <v>Clean</v>
      </c>
      <c r="AD669" s="33" t="str">
        <f t="shared" si="171"/>
        <v>ORD-2025-106684579745804CUST-3912Diya PatelSmall BusinessEastBiharPatnaTechnologyMachinesPro Machines 706Standard Class13959.1403959.143239.53719.61PendingReturned7</v>
      </c>
      <c r="AE669" s="56" t="str">
        <f t="shared" si="172"/>
        <v>OK</v>
      </c>
      <c r="AF669" s="33" t="str">
        <f t="shared" si="180"/>
        <v/>
      </c>
      <c r="AG669" s="33" t="str">
        <f t="shared" si="181"/>
        <v/>
      </c>
      <c r="AH669" s="55" t="str">
        <f t="shared" si="182"/>
        <v/>
      </c>
      <c r="AI669" s="53" t="str">
        <f t="shared" si="183"/>
        <v>Match</v>
      </c>
      <c r="AJ669" s="53" t="str">
        <f t="shared" si="184"/>
        <v>Match</v>
      </c>
      <c r="AK669" s="33" t="str">
        <f>PROPER(TRIM(raw_orders!G669))</f>
        <v>East</v>
      </c>
      <c r="AL669" s="33" t="str">
        <f>PROPER(TRIM(raw_orders!M669))</f>
        <v>Standard Class</v>
      </c>
    </row>
    <row r="670" spans="1:38">
      <c r="A670" t="s">
        <v>3148</v>
      </c>
      <c r="B670" s="10">
        <v>45617</v>
      </c>
      <c r="C670" s="10">
        <v>45619</v>
      </c>
      <c r="D670" t="s">
        <v>3150</v>
      </c>
      <c r="E670" s="34" t="str">
        <f>PROPER(TRIM(raw_orders!E670))</f>
        <v>Mira Das</v>
      </c>
      <c r="F670" s="34" t="str">
        <f>PROPER(TRIM(raw_orders!F670))</f>
        <v>Corporate</v>
      </c>
      <c r="G670" s="34" t="str">
        <f>PROPER(TRIM(raw_orders!G670))</f>
        <v>West</v>
      </c>
      <c r="H670" s="34" t="str">
        <f>PROPER(TRIM(raw_orders!H670))</f>
        <v>Gujarat</v>
      </c>
      <c r="I670" s="34" t="str">
        <f>PROPER(TRIM(raw_orders!I670))</f>
        <v>Ahmedabad</v>
      </c>
      <c r="J670" s="34" t="str">
        <f>PROPER(TRIM(raw_orders!J670))</f>
        <v>Office Supplies</v>
      </c>
      <c r="K670" s="34" t="str">
        <f>PROPER(TRIM(raw_orders!K670))</f>
        <v>Paper</v>
      </c>
      <c r="L670" t="s">
        <v>3151</v>
      </c>
      <c r="M670" s="9" t="str">
        <f>PROPER(TRIM(raw_orders!M670))</f>
        <v>Second Class</v>
      </c>
      <c r="N670" s="11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s="9" t="str">
        <f>PROPER(TRIM(raw_orders!T670))</f>
        <v>Paid</v>
      </c>
      <c r="U670" s="9" t="str">
        <f>PROPER(TRIM(raw_orders!U670))</f>
        <v>Completed</v>
      </c>
      <c r="V670" s="11">
        <f t="shared" si="170"/>
        <v>2</v>
      </c>
      <c r="W670" s="11">
        <f t="shared" si="173"/>
        <v>0.2</v>
      </c>
      <c r="X670" s="11">
        <f t="shared" si="174"/>
        <v>2401.84</v>
      </c>
      <c r="Y670" s="11">
        <f t="shared" si="175"/>
        <v>528.73000000000025</v>
      </c>
      <c r="Z670" s="11">
        <f t="shared" si="176"/>
        <v>0.22013539619624964</v>
      </c>
      <c r="AA670" s="11" t="str">
        <f t="shared" si="177"/>
        <v>November</v>
      </c>
      <c r="AB670" s="11">
        <f t="shared" si="178"/>
        <v>2024</v>
      </c>
      <c r="AC670" s="11" t="str">
        <f t="shared" si="179"/>
        <v>Clean</v>
      </c>
      <c r="AD670" s="33" t="str">
        <f t="shared" si="171"/>
        <v>ORD-2024-106694561745619CUST-4190Mira DasCorporateWestGujaratAhmedabadOffice SuppliesPaperPro Paper 187Second Class5600.460.22401.841873.11528.73PaidCompleted2</v>
      </c>
      <c r="AE670" s="56" t="str">
        <f t="shared" si="172"/>
        <v>OK</v>
      </c>
      <c r="AF670" s="33" t="str">
        <f t="shared" si="180"/>
        <v/>
      </c>
      <c r="AG670" s="33" t="str">
        <f t="shared" si="181"/>
        <v/>
      </c>
      <c r="AH670" s="55" t="str">
        <f t="shared" si="182"/>
        <v/>
      </c>
      <c r="AI670" s="53" t="str">
        <f t="shared" si="183"/>
        <v>Match</v>
      </c>
      <c r="AJ670" s="53" t="str">
        <f t="shared" si="184"/>
        <v>Match</v>
      </c>
      <c r="AK670" s="33" t="str">
        <f>PROPER(TRIM(raw_orders!G670))</f>
        <v>West</v>
      </c>
      <c r="AL670" s="33" t="str">
        <f>PROPER(TRIM(raw_orders!M670))</f>
        <v>Second Class</v>
      </c>
    </row>
    <row r="671" spans="1:38">
      <c r="A671" t="s">
        <v>3152</v>
      </c>
      <c r="B671" s="10">
        <v>45375</v>
      </c>
      <c r="C671" s="10">
        <v>45383</v>
      </c>
      <c r="D671" t="s">
        <v>3155</v>
      </c>
      <c r="E671" s="34" t="str">
        <f>PROPER(TRIM(raw_orders!E671))</f>
        <v>Ananya Rao</v>
      </c>
      <c r="F671" s="34" t="str">
        <f>PROPER(TRIM(raw_orders!F671))</f>
        <v>Home Office</v>
      </c>
      <c r="G671" s="34" t="str">
        <f>PROPER(TRIM(raw_orders!G671))</f>
        <v>West</v>
      </c>
      <c r="H671" s="34" t="str">
        <f>PROPER(TRIM(raw_orders!H671))</f>
        <v>Maharashtra</v>
      </c>
      <c r="I671" s="34" t="str">
        <f>PROPER(TRIM(raw_orders!I671))</f>
        <v>Mumbai</v>
      </c>
      <c r="J671" s="34" t="str">
        <f>PROPER(TRIM(raw_orders!J671))</f>
        <v>Furniture</v>
      </c>
      <c r="K671" s="34" t="str">
        <f>PROPER(TRIM(raw_orders!K671))</f>
        <v>Tables</v>
      </c>
      <c r="L671" t="s">
        <v>3156</v>
      </c>
      <c r="M671" s="9" t="str">
        <f>PROPER(TRIM(raw_orders!M671))</f>
        <v>Second Class</v>
      </c>
      <c r="N671" s="1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s="9" t="str">
        <f>PROPER(TRIM(raw_orders!T671))</f>
        <v>Paid</v>
      </c>
      <c r="U671" s="9" t="str">
        <f>PROPER(TRIM(raw_orders!U671))</f>
        <v>Completed</v>
      </c>
      <c r="V671" s="11">
        <f t="shared" si="170"/>
        <v>8</v>
      </c>
      <c r="W671" s="11">
        <f t="shared" si="173"/>
        <v>0.25</v>
      </c>
      <c r="X671" s="11">
        <f t="shared" si="174"/>
        <v>5102.16</v>
      </c>
      <c r="Y671" s="11">
        <f t="shared" si="175"/>
        <v>1875.71</v>
      </c>
      <c r="Z671" s="11">
        <f t="shared" si="176"/>
        <v>0.36763057214983458</v>
      </c>
      <c r="AA671" s="11" t="str">
        <f t="shared" si="177"/>
        <v>March</v>
      </c>
      <c r="AB671" s="11">
        <f t="shared" si="178"/>
        <v>2024</v>
      </c>
      <c r="AC671" s="11" t="str">
        <f t="shared" si="179"/>
        <v>Clean</v>
      </c>
      <c r="AD671" s="33" t="str">
        <f t="shared" si="171"/>
        <v>ORD-2024-106704537545383CUST-7568Ananya RaoHome OfficeWestMaharashtraMumbaiFurnitureTablesClassic Tables 606Second Class41700.720.255102.163226.451875.71PaidCompleted8</v>
      </c>
      <c r="AE671" s="56" t="str">
        <f t="shared" si="172"/>
        <v>OK</v>
      </c>
      <c r="AF671" s="33" t="str">
        <f t="shared" si="180"/>
        <v/>
      </c>
      <c r="AG671" s="33" t="str">
        <f t="shared" si="181"/>
        <v/>
      </c>
      <c r="AH671" s="55" t="str">
        <f t="shared" si="182"/>
        <v/>
      </c>
      <c r="AI671" s="53" t="str">
        <f t="shared" si="183"/>
        <v>Match</v>
      </c>
      <c r="AJ671" s="53" t="str">
        <f t="shared" si="184"/>
        <v>Match</v>
      </c>
      <c r="AK671" s="33" t="str">
        <f>PROPER(TRIM(raw_orders!G671))</f>
        <v>West</v>
      </c>
      <c r="AL671" s="33" t="str">
        <f>PROPER(TRIM(raw_orders!M671))</f>
        <v>Second Class</v>
      </c>
    </row>
    <row r="672" spans="1:38">
      <c r="A672" t="s">
        <v>3157</v>
      </c>
      <c r="B672" s="10">
        <v>45690</v>
      </c>
      <c r="C672" s="10">
        <v>45694</v>
      </c>
      <c r="D672" t="s">
        <v>2431</v>
      </c>
      <c r="E672" s="34" t="str">
        <f>PROPER(TRIM(raw_orders!E672))</f>
        <v>Sneha Kapoor</v>
      </c>
      <c r="F672" s="34" t="str">
        <f>PROPER(TRIM(raw_orders!F672))</f>
        <v>Corporate</v>
      </c>
      <c r="G672" s="34" t="str">
        <f>PROPER(TRIM(raw_orders!G672))</f>
        <v>North</v>
      </c>
      <c r="H672" s="34" t="str">
        <f>PROPER(TRIM(raw_orders!H672))</f>
        <v>Uttar Pradesh</v>
      </c>
      <c r="I672" s="34" t="str">
        <f>PROPER(TRIM(raw_orders!I672))</f>
        <v>Noida</v>
      </c>
      <c r="J672" s="34" t="str">
        <f>PROPER(TRIM(raw_orders!J672))</f>
        <v>Furniture</v>
      </c>
      <c r="K672" s="34" t="str">
        <f>PROPER(TRIM(raw_orders!K672))</f>
        <v>Tables</v>
      </c>
      <c r="L672" t="s">
        <v>3159</v>
      </c>
      <c r="M672" s="9" t="str">
        <f>PROPER(TRIM(raw_orders!M672))</f>
        <v>Standard Class</v>
      </c>
      <c r="N672" s="11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s="9" t="str">
        <f>PROPER(TRIM(raw_orders!T672))</f>
        <v>Paid</v>
      </c>
      <c r="U672" s="9" t="str">
        <f>PROPER(TRIM(raw_orders!U672))</f>
        <v>Completed</v>
      </c>
      <c r="V672" s="11">
        <f t="shared" si="170"/>
        <v>4</v>
      </c>
      <c r="W672" s="11">
        <f t="shared" si="173"/>
        <v>0.1</v>
      </c>
      <c r="X672" s="11">
        <f t="shared" si="174"/>
        <v>6176.5920000000006</v>
      </c>
      <c r="Y672" s="11">
        <f t="shared" si="175"/>
        <v>2615.6320000000005</v>
      </c>
      <c r="Z672" s="11">
        <f t="shared" si="176"/>
        <v>0.42347495188285067</v>
      </c>
      <c r="AA672" s="11" t="str">
        <f t="shared" si="177"/>
        <v>February</v>
      </c>
      <c r="AB672" s="11">
        <f t="shared" si="178"/>
        <v>2025</v>
      </c>
      <c r="AC672" s="11" t="str">
        <f t="shared" si="179"/>
        <v>Clean</v>
      </c>
      <c r="AD672" s="33" t="str">
        <f t="shared" si="171"/>
        <v>ORD-2025-106714569045694CUST-5604Sneha KapoorCorporateNorthUttar PradeshNoidaFurnitureTablesSmart Tables 835Standard Class8857.860.16176.593560.962615.63PaidCompleted4</v>
      </c>
      <c r="AE672" s="56" t="str">
        <f t="shared" si="172"/>
        <v>OK</v>
      </c>
      <c r="AF672" s="33" t="str">
        <f t="shared" si="180"/>
        <v/>
      </c>
      <c r="AG672" s="33" t="str">
        <f t="shared" si="181"/>
        <v/>
      </c>
      <c r="AH672" s="55" t="str">
        <f t="shared" si="182"/>
        <v/>
      </c>
      <c r="AI672" s="53" t="str">
        <f t="shared" si="183"/>
        <v>Match</v>
      </c>
      <c r="AJ672" s="53" t="str">
        <f t="shared" si="184"/>
        <v>Match</v>
      </c>
      <c r="AK672" s="33" t="str">
        <f>PROPER(TRIM(raw_orders!G672))</f>
        <v>North</v>
      </c>
      <c r="AL672" s="33" t="str">
        <f>PROPER(TRIM(raw_orders!M672))</f>
        <v>Standard Class</v>
      </c>
    </row>
    <row r="673" spans="1:38">
      <c r="A673" t="s">
        <v>3160</v>
      </c>
      <c r="B673" s="10">
        <v>45373</v>
      </c>
      <c r="C673" s="10">
        <v>45378</v>
      </c>
      <c r="D673" t="s">
        <v>3163</v>
      </c>
      <c r="E673" s="34" t="str">
        <f>PROPER(TRIM(raw_orders!E673))</f>
        <v>Aditi Sen</v>
      </c>
      <c r="F673" s="34" t="str">
        <f>PROPER(TRIM(raw_orders!F673))</f>
        <v>Home Office</v>
      </c>
      <c r="G673" s="34" t="str">
        <f>PROPER(TRIM(raw_orders!G673))</f>
        <v>West</v>
      </c>
      <c r="H673" s="34" t="str">
        <f>PROPER(TRIM(raw_orders!H673))</f>
        <v>Goa</v>
      </c>
      <c r="I673" s="34" t="str">
        <f>PROPER(TRIM(raw_orders!I673))</f>
        <v>Panaji</v>
      </c>
      <c r="J673" s="34" t="str">
        <f>PROPER(TRIM(raw_orders!J673))</f>
        <v>Technology</v>
      </c>
      <c r="K673" s="34" t="str">
        <f>PROPER(TRIM(raw_orders!K673))</f>
        <v>Copiers</v>
      </c>
      <c r="L673" t="s">
        <v>3165</v>
      </c>
      <c r="M673" s="9" t="str">
        <f>PROPER(TRIM(raw_orders!M673))</f>
        <v>Second Class</v>
      </c>
      <c r="N673" s="11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s="9" t="str">
        <f>PROPER(TRIM(raw_orders!T673))</f>
        <v>Paid</v>
      </c>
      <c r="U673" s="9" t="str">
        <f>PROPER(TRIM(raw_orders!U673))</f>
        <v>Completed</v>
      </c>
      <c r="V673" s="11">
        <f t="shared" si="170"/>
        <v>5</v>
      </c>
      <c r="W673" s="11">
        <f t="shared" si="173"/>
        <v>0.05</v>
      </c>
      <c r="X673" s="11">
        <f t="shared" si="174"/>
        <v>31203.310500000003</v>
      </c>
      <c r="Y673" s="11">
        <f t="shared" si="175"/>
        <v>13465.180500000002</v>
      </c>
      <c r="Z673" s="11">
        <f t="shared" si="176"/>
        <v>0.43153051020019179</v>
      </c>
      <c r="AA673" s="11" t="str">
        <f t="shared" si="177"/>
        <v>March</v>
      </c>
      <c r="AB673" s="11">
        <f t="shared" si="178"/>
        <v>2024</v>
      </c>
      <c r="AC673" s="11" t="str">
        <f t="shared" si="179"/>
        <v>Clean</v>
      </c>
      <c r="AD673" s="33" t="str">
        <f t="shared" si="171"/>
        <v>ORD-2024-106724537345378CUST-3293Aditi SenHome OfficeWestGoaPanajiTechnologyCopiersClassic Copiers 583Second Class93649.510.0531203.3117738.1313465.18PaidCompleted5</v>
      </c>
      <c r="AE673" s="56" t="str">
        <f t="shared" si="172"/>
        <v>OK</v>
      </c>
      <c r="AF673" s="33" t="str">
        <f t="shared" si="180"/>
        <v/>
      </c>
      <c r="AG673" s="33" t="str">
        <f t="shared" si="181"/>
        <v/>
      </c>
      <c r="AH673" s="55" t="str">
        <f t="shared" si="182"/>
        <v/>
      </c>
      <c r="AI673" s="53" t="str">
        <f t="shared" si="183"/>
        <v>Match</v>
      </c>
      <c r="AJ673" s="53" t="str">
        <f t="shared" si="184"/>
        <v>Match</v>
      </c>
      <c r="AK673" s="33" t="str">
        <f>PROPER(TRIM(raw_orders!G673))</f>
        <v>West</v>
      </c>
      <c r="AL673" s="33" t="str">
        <f>PROPER(TRIM(raw_orders!M673))</f>
        <v>Second Class</v>
      </c>
    </row>
    <row r="674" spans="1:38">
      <c r="A674" t="s">
        <v>3166</v>
      </c>
      <c r="B674" s="10">
        <v>45539</v>
      </c>
      <c r="C674" s="10">
        <v>45540</v>
      </c>
      <c r="D674" t="s">
        <v>3169</v>
      </c>
      <c r="E674" s="34" t="str">
        <f>PROPER(TRIM(raw_orders!E674))</f>
        <v>Aditi Sen</v>
      </c>
      <c r="F674" s="34" t="str">
        <f>PROPER(TRIM(raw_orders!F674))</f>
        <v>Corporate</v>
      </c>
      <c r="G674" s="34" t="str">
        <f>PROPER(TRIM(raw_orders!G674))</f>
        <v>West</v>
      </c>
      <c r="H674" s="34" t="str">
        <f>PROPER(TRIM(raw_orders!H674))</f>
        <v>Madhya Pradesh</v>
      </c>
      <c r="I674" s="34" t="str">
        <f>PROPER(TRIM(raw_orders!I674))</f>
        <v>Indore</v>
      </c>
      <c r="J674" s="34" t="str">
        <f>PROPER(TRIM(raw_orders!J674))</f>
        <v>Furniture</v>
      </c>
      <c r="K674" s="34" t="str">
        <f>PROPER(TRIM(raw_orders!K674))</f>
        <v>Chairs</v>
      </c>
      <c r="L674" t="s">
        <v>3170</v>
      </c>
      <c r="M674" s="9" t="str">
        <f>PROPER(TRIM(raw_orders!M674))</f>
        <v>Standard Class</v>
      </c>
      <c r="N674" s="11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s="9" t="str">
        <f>PROPER(TRIM(raw_orders!T674))</f>
        <v>Paid</v>
      </c>
      <c r="U674" s="9" t="str">
        <f>PROPER(TRIM(raw_orders!U674))</f>
        <v>Returned</v>
      </c>
      <c r="V674" s="11">
        <f t="shared" si="170"/>
        <v>1</v>
      </c>
      <c r="W674" s="11">
        <f t="shared" si="173"/>
        <v>0.05</v>
      </c>
      <c r="X674" s="11">
        <f t="shared" si="174"/>
        <v>12010.5175</v>
      </c>
      <c r="Y674" s="11">
        <f t="shared" si="175"/>
        <v>4145.9075000000003</v>
      </c>
      <c r="Z674" s="11">
        <f t="shared" si="176"/>
        <v>0.34518974723612039</v>
      </c>
      <c r="AA674" s="11" t="str">
        <f t="shared" si="177"/>
        <v>September</v>
      </c>
      <c r="AB674" s="11">
        <f t="shared" si="178"/>
        <v>2024</v>
      </c>
      <c r="AC674" s="11" t="str">
        <f t="shared" si="179"/>
        <v>Clean</v>
      </c>
      <c r="AD674" s="33" t="str">
        <f t="shared" si="171"/>
        <v>ORD-2024-106734553945540CUST-8180Aditi SenCorporateWestMadhya PradeshIndoreFurnitureChairsClassic Chairs 460Standard Class52528.530.0512010.527864.614145.91PaidReturned1</v>
      </c>
      <c r="AE674" s="56" t="str">
        <f t="shared" si="172"/>
        <v>OK</v>
      </c>
      <c r="AF674" s="33" t="str">
        <f t="shared" si="180"/>
        <v/>
      </c>
      <c r="AG674" s="33" t="str">
        <f t="shared" si="181"/>
        <v/>
      </c>
      <c r="AH674" s="55" t="str">
        <f t="shared" si="182"/>
        <v/>
      </c>
      <c r="AI674" s="53" t="str">
        <f t="shared" si="183"/>
        <v>Match</v>
      </c>
      <c r="AJ674" s="53" t="str">
        <f t="shared" si="184"/>
        <v>Match</v>
      </c>
      <c r="AK674" s="33" t="str">
        <f>PROPER(TRIM(raw_orders!G674))</f>
        <v>West</v>
      </c>
      <c r="AL674" s="33" t="str">
        <f>PROPER(TRIM(raw_orders!M674))</f>
        <v>Standard Class</v>
      </c>
    </row>
    <row r="675" spans="1:38">
      <c r="A675" t="s">
        <v>3171</v>
      </c>
      <c r="B675" s="10">
        <v>45701</v>
      </c>
      <c r="C675" s="10">
        <v>45704</v>
      </c>
      <c r="D675" t="s">
        <v>3173</v>
      </c>
      <c r="E675" s="34" t="str">
        <f>PROPER(TRIM(raw_orders!E675))</f>
        <v>Arjun Bose</v>
      </c>
      <c r="F675" s="34" t="str">
        <f>PROPER(TRIM(raw_orders!F675))</f>
        <v>Small Business</v>
      </c>
      <c r="G675" s="34" t="str">
        <f>PROPER(TRIM(raw_orders!G675))</f>
        <v>West</v>
      </c>
      <c r="H675" s="34" t="str">
        <f>PROPER(TRIM(raw_orders!H675))</f>
        <v>Rajasthan</v>
      </c>
      <c r="I675" s="34" t="str">
        <f>PROPER(TRIM(raw_orders!I675))</f>
        <v>Udaipur</v>
      </c>
      <c r="J675" s="34" t="str">
        <f>PROPER(TRIM(raw_orders!J675))</f>
        <v>Furniture</v>
      </c>
      <c r="K675" s="34" t="str">
        <f>PROPER(TRIM(raw_orders!K675))</f>
        <v>Bookcases</v>
      </c>
      <c r="L675" t="s">
        <v>3174</v>
      </c>
      <c r="M675" s="9" t="str">
        <f>PROPER(TRIM(raw_orders!M675))</f>
        <v>Second Class</v>
      </c>
      <c r="N675" s="11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s="9" t="str">
        <f>PROPER(TRIM(raw_orders!T675))</f>
        <v>Paid</v>
      </c>
      <c r="U675" s="9" t="str">
        <f>PROPER(TRIM(raw_orders!U675))</f>
        <v>Completed</v>
      </c>
      <c r="V675" s="11">
        <f t="shared" si="170"/>
        <v>3</v>
      </c>
      <c r="W675" s="11">
        <f t="shared" si="173"/>
        <v>0.15</v>
      </c>
      <c r="X675" s="11">
        <f t="shared" si="174"/>
        <v>13847.86</v>
      </c>
      <c r="Y675" s="11">
        <f t="shared" si="175"/>
        <v>5376.08</v>
      </c>
      <c r="Z675" s="11">
        <f t="shared" si="176"/>
        <v>0.38822460654570451</v>
      </c>
      <c r="AA675" s="11" t="str">
        <f t="shared" si="177"/>
        <v>February</v>
      </c>
      <c r="AB675" s="11">
        <f t="shared" si="178"/>
        <v>2025</v>
      </c>
      <c r="AC675" s="11" t="str">
        <f t="shared" si="179"/>
        <v>Clean</v>
      </c>
      <c r="AD675" s="33" t="str">
        <f t="shared" si="171"/>
        <v>ORD-2025-106744570145704CUST-2807Arjun BoseSmall BusinessWestRajasthanUdaipurFurnitureBookcasesClassic Bookcases 488Second Class44072.90.1513847.868471.785376.08PaidCompleted3</v>
      </c>
      <c r="AE675" s="56" t="str">
        <f t="shared" si="172"/>
        <v>OK</v>
      </c>
      <c r="AF675" s="33" t="str">
        <f t="shared" si="180"/>
        <v/>
      </c>
      <c r="AG675" s="33" t="str">
        <f t="shared" si="181"/>
        <v/>
      </c>
      <c r="AH675" s="55" t="str">
        <f t="shared" si="182"/>
        <v/>
      </c>
      <c r="AI675" s="53" t="str">
        <f t="shared" si="183"/>
        <v>Match</v>
      </c>
      <c r="AJ675" s="53" t="str">
        <f t="shared" si="184"/>
        <v>Match</v>
      </c>
      <c r="AK675" s="33" t="str">
        <f>PROPER(TRIM(raw_orders!G675))</f>
        <v>West</v>
      </c>
      <c r="AL675" s="33" t="str">
        <f>PROPER(TRIM(raw_orders!M675))</f>
        <v>Second Class</v>
      </c>
    </row>
    <row r="676" spans="1:38">
      <c r="A676" t="s">
        <v>3175</v>
      </c>
      <c r="B676" s="10">
        <v>45430</v>
      </c>
      <c r="C676" s="10">
        <v>45433</v>
      </c>
      <c r="D676" t="s">
        <v>3178</v>
      </c>
      <c r="E676" s="34" t="str">
        <f>PROPER(TRIM(raw_orders!E676))</f>
        <v>Vikram Iyer</v>
      </c>
      <c r="F676" s="34" t="str">
        <f>PROPER(TRIM(raw_orders!F676))</f>
        <v>Corporate</v>
      </c>
      <c r="G676" s="34" t="str">
        <f>PROPER(TRIM(raw_orders!G676))</f>
        <v>East</v>
      </c>
      <c r="H676" s="34" t="str">
        <f>PROPER(TRIM(raw_orders!H676))</f>
        <v>Jharkhand</v>
      </c>
      <c r="I676" s="34" t="str">
        <f>PROPER(TRIM(raw_orders!I676))</f>
        <v>Ranchi</v>
      </c>
      <c r="J676" s="34" t="str">
        <f>PROPER(TRIM(raw_orders!J676))</f>
        <v>Technology</v>
      </c>
      <c r="K676" s="34" t="str">
        <f>PROPER(TRIM(raw_orders!K676))</f>
        <v>Accessories</v>
      </c>
      <c r="L676" t="s">
        <v>3179</v>
      </c>
      <c r="M676" s="9" t="str">
        <f>PROPER(TRIM(raw_orders!M676))</f>
        <v>Second Class</v>
      </c>
      <c r="N676" s="11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s="9" t="str">
        <f>PROPER(TRIM(raw_orders!T676))</f>
        <v>Pending</v>
      </c>
      <c r="U676" s="9" t="str">
        <f>PROPER(TRIM(raw_orders!U676))</f>
        <v>Returned</v>
      </c>
      <c r="V676" s="11">
        <f t="shared" si="170"/>
        <v>3</v>
      </c>
      <c r="W676" s="11">
        <f t="shared" si="173"/>
        <v>0</v>
      </c>
      <c r="X676" s="11">
        <f t="shared" si="174"/>
        <v>1033.71</v>
      </c>
      <c r="Y676" s="11">
        <f t="shared" si="175"/>
        <v>402.89</v>
      </c>
      <c r="Z676" s="11">
        <f t="shared" si="176"/>
        <v>0.38975147768716562</v>
      </c>
      <c r="AA676" s="11" t="str">
        <f t="shared" si="177"/>
        <v>May</v>
      </c>
      <c r="AB676" s="11">
        <f t="shared" si="178"/>
        <v>2024</v>
      </c>
      <c r="AC676" s="11" t="str">
        <f t="shared" si="179"/>
        <v>Clean</v>
      </c>
      <c r="AD676" s="33" t="str">
        <f t="shared" si="171"/>
        <v>ORD-2024-106754543045433CUST-4081Vikram IyerCorporateEastJharkhandRanchiTechnologyAccessoriesBasic Accessories 944Second Class11033.7101033.71630.82402.89PendingReturned3</v>
      </c>
      <c r="AE676" s="56" t="str">
        <f t="shared" si="172"/>
        <v>OK</v>
      </c>
      <c r="AF676" s="33" t="str">
        <f t="shared" si="180"/>
        <v/>
      </c>
      <c r="AG676" s="33" t="str">
        <f t="shared" si="181"/>
        <v/>
      </c>
      <c r="AH676" s="55" t="str">
        <f t="shared" si="182"/>
        <v/>
      </c>
      <c r="AI676" s="53" t="str">
        <f t="shared" si="183"/>
        <v>Match</v>
      </c>
      <c r="AJ676" s="53" t="str">
        <f t="shared" si="184"/>
        <v>Match</v>
      </c>
      <c r="AK676" s="33" t="str">
        <f>PROPER(TRIM(raw_orders!G676))</f>
        <v>East</v>
      </c>
      <c r="AL676" s="33" t="str">
        <f>PROPER(TRIM(raw_orders!M676))</f>
        <v>Second Class</v>
      </c>
    </row>
    <row r="677" spans="1:38" ht="41.4">
      <c r="A677" t="s">
        <v>3180</v>
      </c>
      <c r="B677" s="10">
        <v>45844</v>
      </c>
      <c r="C677" s="10">
        <v>45818</v>
      </c>
      <c r="D677" t="s">
        <v>3033</v>
      </c>
      <c r="E677" s="34" t="str">
        <f>PROPER(TRIM(raw_orders!E677))</f>
        <v>Aarav Sharma</v>
      </c>
      <c r="F677" s="34" t="str">
        <f>PROPER(TRIM(raw_orders!F677))</f>
        <v>Consumer</v>
      </c>
      <c r="G677" s="34" t="str">
        <f>PROPER(TRIM(raw_orders!G677))</f>
        <v>North</v>
      </c>
      <c r="H677" s="34" t="str">
        <f>PROPER(TRIM(raw_orders!H677))</f>
        <v>Rajasthan</v>
      </c>
      <c r="I677" s="34" t="str">
        <f>PROPER(TRIM(raw_orders!I677))</f>
        <v>Jaipur</v>
      </c>
      <c r="J677" s="34" t="str">
        <f>PROPER(TRIM(raw_orders!J677))</f>
        <v>Furniture</v>
      </c>
      <c r="K677" s="34" t="str">
        <f>PROPER(TRIM(raw_orders!K677))</f>
        <v>Furnishings</v>
      </c>
      <c r="L677" t="s">
        <v>3183</v>
      </c>
      <c r="M677" s="9" t="str">
        <f>PROPER(TRIM(raw_orders!M677))</f>
        <v>Same Day</v>
      </c>
      <c r="N677" s="11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s="9" t="str">
        <f>PROPER(TRIM(raw_orders!T677))</f>
        <v>Paid</v>
      </c>
      <c r="U677" s="9" t="str">
        <f>PROPER(TRIM(raw_orders!U677))</f>
        <v>Completed</v>
      </c>
      <c r="V677" s="11">
        <f t="shared" si="170"/>
        <v>-26</v>
      </c>
      <c r="W677" s="11">
        <f t="shared" si="173"/>
        <v>0</v>
      </c>
      <c r="X677" s="11">
        <f t="shared" si="174"/>
        <v>2889.7799999999997</v>
      </c>
      <c r="Y677" s="11">
        <f t="shared" si="175"/>
        <v>1078.5499999999997</v>
      </c>
      <c r="Z677" s="11">
        <f t="shared" si="176"/>
        <v>0.37322910394562903</v>
      </c>
      <c r="AA677" s="11" t="str">
        <f t="shared" si="177"/>
        <v>July</v>
      </c>
      <c r="AB677" s="11">
        <f t="shared" si="178"/>
        <v>2025</v>
      </c>
      <c r="AC677" s="11" t="str">
        <f t="shared" si="179"/>
        <v>Invalid</v>
      </c>
      <c r="AD677" s="33" t="str">
        <f t="shared" si="171"/>
        <v>ORD-2025-106764584445818CUST-5061Aarav SharmaConsumerNorthRajasthanJaipurFurnitureFurnishingsEco Furnishings 217Same Day3963.2602889.781811.231078.55PaidCompleted-26</v>
      </c>
      <c r="AE677" s="56" t="str">
        <f t="shared" si="172"/>
        <v>OK</v>
      </c>
      <c r="AF677" s="33" t="str">
        <f t="shared" si="180"/>
        <v/>
      </c>
      <c r="AG677" s="33" t="str">
        <f t="shared" si="181"/>
        <v/>
      </c>
      <c r="AH677" s="55" t="str">
        <f>IF(V677&lt;0,"Invalid Shipping Record","")</f>
        <v>Invalid Shipping Record</v>
      </c>
      <c r="AI677" s="53" t="str">
        <f t="shared" si="183"/>
        <v>Match</v>
      </c>
      <c r="AJ677" s="53" t="str">
        <f t="shared" si="184"/>
        <v>Match</v>
      </c>
      <c r="AK677" s="33" t="str">
        <f>PROPER(TRIM(raw_orders!G677))</f>
        <v>North</v>
      </c>
      <c r="AL677" s="33" t="str">
        <f>PROPER(TRIM(raw_orders!M677))</f>
        <v>Same Day</v>
      </c>
    </row>
    <row r="678" spans="1:38">
      <c r="A678" t="s">
        <v>3184</v>
      </c>
      <c r="B678" s="10">
        <v>45911</v>
      </c>
      <c r="C678" s="10">
        <v>45918</v>
      </c>
      <c r="D678" t="s">
        <v>3187</v>
      </c>
      <c r="E678" s="34" t="str">
        <f>PROPER(TRIM(raw_orders!E678))</f>
        <v>Rahul Verma</v>
      </c>
      <c r="F678" s="34" t="str">
        <f>PROPER(TRIM(raw_orders!F678))</f>
        <v>Small Business</v>
      </c>
      <c r="G678" s="34" t="str">
        <f>PROPER(TRIM(raw_orders!G678))</f>
        <v>North</v>
      </c>
      <c r="H678" s="34" t="str">
        <f>PROPER(TRIM(raw_orders!H678))</f>
        <v>Delhi</v>
      </c>
      <c r="I678" s="34" t="str">
        <f>PROPER(TRIM(raw_orders!I678))</f>
        <v>New Delhi</v>
      </c>
      <c r="J678" s="34" t="str">
        <f>PROPER(TRIM(raw_orders!J678))</f>
        <v>Technology</v>
      </c>
      <c r="K678" s="34" t="str">
        <f>PROPER(TRIM(raw_orders!K678))</f>
        <v>Phones</v>
      </c>
      <c r="L678" t="s">
        <v>3188</v>
      </c>
      <c r="M678" s="9" t="str">
        <f>PROPER(TRIM(raw_orders!M678))</f>
        <v>Same Day</v>
      </c>
      <c r="N678" s="11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s="9" t="str">
        <f>PROPER(TRIM(raw_orders!T678))</f>
        <v>Paid</v>
      </c>
      <c r="U678" s="9" t="str">
        <f>PROPER(TRIM(raw_orders!U678))</f>
        <v>Completed</v>
      </c>
      <c r="V678" s="11">
        <f t="shared" si="170"/>
        <v>7</v>
      </c>
      <c r="W678" s="11">
        <f t="shared" si="173"/>
        <v>0.15</v>
      </c>
      <c r="X678" s="11">
        <f t="shared" si="174"/>
        <v>20296.699499999999</v>
      </c>
      <c r="Y678" s="11">
        <f t="shared" si="175"/>
        <v>5375.829499999998</v>
      </c>
      <c r="Z678" s="11">
        <f t="shared" si="176"/>
        <v>0.26486225014071862</v>
      </c>
      <c r="AA678" s="11" t="str">
        <f t="shared" si="177"/>
        <v>September</v>
      </c>
      <c r="AB678" s="11">
        <f t="shared" si="178"/>
        <v>2025</v>
      </c>
      <c r="AC678" s="11" t="str">
        <f t="shared" si="179"/>
        <v>Clean</v>
      </c>
      <c r="AD678" s="33" t="str">
        <f t="shared" si="171"/>
        <v>ORD-2025-106774591145918CUST-9212Rahul VermaSmall BusinessNorthDelhiNew DelhiTechnologyPhonesSmart Phones 967Same Day73411.210.1520296.714920.875375.83PaidCompleted7</v>
      </c>
      <c r="AE678" s="56" t="str">
        <f t="shared" si="172"/>
        <v>OK</v>
      </c>
      <c r="AF678" s="33" t="str">
        <f t="shared" si="180"/>
        <v/>
      </c>
      <c r="AG678" s="33" t="str">
        <f t="shared" si="181"/>
        <v/>
      </c>
      <c r="AH678" s="55" t="str">
        <f t="shared" si="182"/>
        <v/>
      </c>
      <c r="AI678" s="53" t="str">
        <f t="shared" si="183"/>
        <v>Match</v>
      </c>
      <c r="AJ678" s="53" t="str">
        <f t="shared" si="184"/>
        <v>Match</v>
      </c>
      <c r="AK678" s="33" t="str">
        <f>PROPER(TRIM(raw_orders!G678))</f>
        <v>North</v>
      </c>
      <c r="AL678" s="33" t="str">
        <f>PROPER(TRIM(raw_orders!M678))</f>
        <v>Same Day</v>
      </c>
    </row>
    <row r="679" spans="1:38">
      <c r="A679" t="s">
        <v>3189</v>
      </c>
      <c r="B679" s="10">
        <v>45465</v>
      </c>
      <c r="C679" s="10">
        <v>45470</v>
      </c>
      <c r="D679" t="s">
        <v>24</v>
      </c>
      <c r="E679" s="34" t="str">
        <f>PROPER(TRIM(raw_orders!E679))</f>
        <v>Isha Nair</v>
      </c>
      <c r="F679" s="34" t="str">
        <f>PROPER(TRIM(raw_orders!F679))</f>
        <v>Home Office</v>
      </c>
      <c r="G679" s="34" t="str">
        <f>PROPER(TRIM(raw_orders!G679))</f>
        <v>South</v>
      </c>
      <c r="H679" s="34" t="str">
        <f>PROPER(TRIM(raw_orders!H679))</f>
        <v>Karnataka</v>
      </c>
      <c r="I679" s="34" t="str">
        <f>PROPER(TRIM(raw_orders!I679))</f>
        <v>Bengaluru</v>
      </c>
      <c r="J679" s="34" t="str">
        <f>PROPER(TRIM(raw_orders!J679))</f>
        <v>Furniture</v>
      </c>
      <c r="K679" s="34" t="str">
        <f>PROPER(TRIM(raw_orders!K679))</f>
        <v>Chairs</v>
      </c>
      <c r="L679" t="s">
        <v>3192</v>
      </c>
      <c r="M679" s="9" t="str">
        <f>PROPER(TRIM(raw_orders!M679))</f>
        <v>Same Day</v>
      </c>
      <c r="N679" s="11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s="9" t="str">
        <f>PROPER(TRIM(raw_orders!T679))</f>
        <v>Paid</v>
      </c>
      <c r="U679" s="9" t="str">
        <f>PROPER(TRIM(raw_orders!U679))</f>
        <v>Completed</v>
      </c>
      <c r="V679" s="11">
        <f t="shared" si="170"/>
        <v>5</v>
      </c>
      <c r="W679" s="11">
        <f t="shared" si="173"/>
        <v>0</v>
      </c>
      <c r="X679" s="11">
        <f t="shared" si="174"/>
        <v>18364.36</v>
      </c>
      <c r="Y679" s="11">
        <f t="shared" si="175"/>
        <v>2918.5500000000011</v>
      </c>
      <c r="Z679" s="11">
        <f t="shared" si="176"/>
        <v>0.15892467801763857</v>
      </c>
      <c r="AA679" s="11" t="str">
        <f t="shared" si="177"/>
        <v>June</v>
      </c>
      <c r="AB679" s="11">
        <f t="shared" si="178"/>
        <v>2024</v>
      </c>
      <c r="AC679" s="11" t="str">
        <f t="shared" si="179"/>
        <v>Clean</v>
      </c>
      <c r="AD679" s="33" t="str">
        <f t="shared" si="171"/>
        <v>ORD-2024-106784546545470CUST-4655Isha NairHome OfficeSouthKarnatakaBengaluruFurnitureChairsSmart Chairs 610Same Day72623.48018364.3615445.812918.55PaidCompleted5</v>
      </c>
      <c r="AE679" s="56" t="str">
        <f t="shared" si="172"/>
        <v>OK</v>
      </c>
      <c r="AF679" s="33" t="str">
        <f t="shared" si="180"/>
        <v/>
      </c>
      <c r="AG679" s="33" t="str">
        <f t="shared" si="181"/>
        <v/>
      </c>
      <c r="AH679" s="55" t="str">
        <f t="shared" si="182"/>
        <v/>
      </c>
      <c r="AI679" s="53" t="str">
        <f t="shared" si="183"/>
        <v>Match</v>
      </c>
      <c r="AJ679" s="53" t="str">
        <f t="shared" si="184"/>
        <v>Match</v>
      </c>
      <c r="AK679" s="33" t="str">
        <f>PROPER(TRIM(raw_orders!G679))</f>
        <v>South</v>
      </c>
      <c r="AL679" s="33" t="str">
        <f>PROPER(TRIM(raw_orders!M679))</f>
        <v>Same Day</v>
      </c>
    </row>
    <row r="680" spans="1:38">
      <c r="A680" t="s">
        <v>3193</v>
      </c>
      <c r="B680" s="10">
        <v>45620</v>
      </c>
      <c r="C680" s="10">
        <v>45627</v>
      </c>
      <c r="D680" t="s">
        <v>3196</v>
      </c>
      <c r="E680" s="34" t="str">
        <f>PROPER(TRIM(raw_orders!E680))</f>
        <v>Kabir Singh</v>
      </c>
      <c r="F680" s="34" t="str">
        <f>PROPER(TRIM(raw_orders!F680))</f>
        <v>Corporate</v>
      </c>
      <c r="G680" s="34" t="str">
        <f>PROPER(TRIM(raw_orders!G680))</f>
        <v>South</v>
      </c>
      <c r="H680" s="34" t="str">
        <f>PROPER(TRIM(raw_orders!H680))</f>
        <v>Karnataka</v>
      </c>
      <c r="I680" s="34" t="str">
        <f>PROPER(TRIM(raw_orders!I680))</f>
        <v>Bengaluru</v>
      </c>
      <c r="J680" s="34" t="str">
        <f>PROPER(TRIM(raw_orders!J680))</f>
        <v>Furniture</v>
      </c>
      <c r="K680" s="34" t="str">
        <f>PROPER(TRIM(raw_orders!K680))</f>
        <v>Tables</v>
      </c>
      <c r="L680" t="s">
        <v>3197</v>
      </c>
      <c r="M680" s="9" t="str">
        <f>PROPER(TRIM(raw_orders!M680))</f>
        <v>Second Class</v>
      </c>
      <c r="N680" s="11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s="9" t="str">
        <f>PROPER(TRIM(raw_orders!T680))</f>
        <v>Paid</v>
      </c>
      <c r="U680" s="9" t="str">
        <f>PROPER(TRIM(raw_orders!U680))</f>
        <v>Completed</v>
      </c>
      <c r="V680" s="11">
        <f t="shared" si="170"/>
        <v>7</v>
      </c>
      <c r="W680" s="11">
        <f t="shared" si="173"/>
        <v>0.15</v>
      </c>
      <c r="X680" s="11">
        <f t="shared" si="174"/>
        <v>21141.6165</v>
      </c>
      <c r="Y680" s="11">
        <f t="shared" si="175"/>
        <v>9465.2865000000002</v>
      </c>
      <c r="Z680" s="11">
        <f t="shared" si="176"/>
        <v>0.44770874071999178</v>
      </c>
      <c r="AA680" s="11" t="str">
        <f t="shared" si="177"/>
        <v>November</v>
      </c>
      <c r="AB680" s="11">
        <f t="shared" si="178"/>
        <v>2024</v>
      </c>
      <c r="AC680" s="11" t="str">
        <f t="shared" si="179"/>
        <v>Clean</v>
      </c>
      <c r="AD680" s="33" t="str">
        <f t="shared" si="171"/>
        <v>ORD-2024-106794562045627CUST-1674Kabir SinghCorporateSouthKarnatakaBengaluruFurnitureTablesPrime Tables 123Second Class92763.610.1521141.6211676.339465.29PaidCompleted7</v>
      </c>
      <c r="AE680" s="56" t="str">
        <f t="shared" si="172"/>
        <v>OK</v>
      </c>
      <c r="AF680" s="33" t="str">
        <f t="shared" si="180"/>
        <v/>
      </c>
      <c r="AG680" s="33" t="str">
        <f t="shared" si="181"/>
        <v/>
      </c>
      <c r="AH680" s="55" t="str">
        <f t="shared" si="182"/>
        <v/>
      </c>
      <c r="AI680" s="53" t="str">
        <f t="shared" si="183"/>
        <v>Match</v>
      </c>
      <c r="AJ680" s="53" t="str">
        <f t="shared" si="184"/>
        <v>Match</v>
      </c>
      <c r="AK680" s="33" t="str">
        <f>PROPER(TRIM(raw_orders!G680))</f>
        <v>South</v>
      </c>
      <c r="AL680" s="33" t="str">
        <f>PROPER(TRIM(raw_orders!M680))</f>
        <v>Second Class</v>
      </c>
    </row>
    <row r="681" spans="1:38">
      <c r="A681" t="s">
        <v>3198</v>
      </c>
      <c r="B681" s="10">
        <v>45885</v>
      </c>
      <c r="C681" s="10">
        <v>45892</v>
      </c>
      <c r="D681" t="s">
        <v>3200</v>
      </c>
      <c r="E681" s="34" t="str">
        <f>PROPER(TRIM(raw_orders!E681))</f>
        <v>Rohan Mehta</v>
      </c>
      <c r="F681" s="34" t="str">
        <f>PROPER(TRIM(raw_orders!F681))</f>
        <v>Corporate</v>
      </c>
      <c r="G681" s="34" t="str">
        <f>PROPER(TRIM(raw_orders!G681))</f>
        <v>North</v>
      </c>
      <c r="H681" s="34" t="str">
        <f>PROPER(TRIM(raw_orders!H681))</f>
        <v>Punjab</v>
      </c>
      <c r="I681" s="34" t="str">
        <f>PROPER(TRIM(raw_orders!I681))</f>
        <v>Ludhiana</v>
      </c>
      <c r="J681" s="34" t="str">
        <f>PROPER(TRIM(raw_orders!J681))</f>
        <v>Technology</v>
      </c>
      <c r="K681" s="34" t="str">
        <f>PROPER(TRIM(raw_orders!K681))</f>
        <v>Copiers</v>
      </c>
      <c r="L681" t="s">
        <v>3201</v>
      </c>
      <c r="M681" s="9" t="str">
        <f>PROPER(TRIM(raw_orders!M681))</f>
        <v>Same Day</v>
      </c>
      <c r="N681" s="1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s="9" t="str">
        <f>PROPER(TRIM(raw_orders!T681))</f>
        <v>Refunded</v>
      </c>
      <c r="U681" s="9" t="str">
        <f>PROPER(TRIM(raw_orders!U681))</f>
        <v>Cancelled</v>
      </c>
      <c r="V681" s="11">
        <f t="shared" si="170"/>
        <v>7</v>
      </c>
      <c r="W681" s="11">
        <f t="shared" si="173"/>
        <v>0.7</v>
      </c>
      <c r="X681" s="11">
        <f t="shared" si="174"/>
        <v>1692.6840000000002</v>
      </c>
      <c r="Y681" s="11">
        <f t="shared" si="175"/>
        <v>-2188.826</v>
      </c>
      <c r="Z681" s="11">
        <f t="shared" si="176"/>
        <v>-1.2931096412561351</v>
      </c>
      <c r="AA681" s="11" t="str">
        <f t="shared" si="177"/>
        <v>August</v>
      </c>
      <c r="AB681" s="11">
        <f t="shared" si="178"/>
        <v>2025</v>
      </c>
      <c r="AC681" s="11" t="str">
        <f t="shared" si="179"/>
        <v>Clean</v>
      </c>
      <c r="AD681" s="33" t="str">
        <f t="shared" si="171"/>
        <v>ORD-2025-106804588545892CUST-2897Rohan MehtaCorporateNorthPunjabLudhianaTechnologyCopiersSmart Copiers 579Same Day41410.570.75360.173881.511478.66RefundedCancelled7</v>
      </c>
      <c r="AE681" s="56" t="str">
        <f t="shared" si="172"/>
        <v>OK</v>
      </c>
      <c r="AF681" s="33" t="str">
        <f t="shared" si="180"/>
        <v/>
      </c>
      <c r="AG681" s="33" t="str">
        <f t="shared" si="181"/>
        <v/>
      </c>
      <c r="AH681" s="55" t="str">
        <f t="shared" si="182"/>
        <v/>
      </c>
      <c r="AI681" s="53" t="str">
        <f t="shared" si="183"/>
        <v>Mismatch</v>
      </c>
      <c r="AJ681" s="53" t="str">
        <f t="shared" si="184"/>
        <v>Mismatch</v>
      </c>
      <c r="AK681" s="33" t="str">
        <f>PROPER(TRIM(raw_orders!G681))</f>
        <v>North</v>
      </c>
      <c r="AL681" s="33" t="str">
        <f>PROPER(TRIM(raw_orders!M681))</f>
        <v>Same Day</v>
      </c>
    </row>
    <row r="682" spans="1:38">
      <c r="A682" t="s">
        <v>3202</v>
      </c>
      <c r="B682" s="10">
        <v>45441</v>
      </c>
      <c r="C682" s="10">
        <v>45448</v>
      </c>
      <c r="D682" t="s">
        <v>3203</v>
      </c>
      <c r="E682" s="34" t="str">
        <f>PROPER(TRIM(raw_orders!E682))</f>
        <v>Kabir Singh</v>
      </c>
      <c r="F682" s="34" t="str">
        <f>PROPER(TRIM(raw_orders!F682))</f>
        <v>Corporate</v>
      </c>
      <c r="G682" s="34" t="str">
        <f>PROPER(TRIM(raw_orders!G682))</f>
        <v>South</v>
      </c>
      <c r="H682" s="34" t="str">
        <f>PROPER(TRIM(raw_orders!H682))</f>
        <v>Tamil Nadu</v>
      </c>
      <c r="I682" s="34" t="str">
        <f>PROPER(TRIM(raw_orders!I682))</f>
        <v>Chennai</v>
      </c>
      <c r="J682" s="34" t="str">
        <f>PROPER(TRIM(raw_orders!J682))</f>
        <v>Technology</v>
      </c>
      <c r="K682" s="34" t="str">
        <f>PROPER(TRIM(raw_orders!K682))</f>
        <v>Accessories</v>
      </c>
      <c r="L682" t="s">
        <v>3204</v>
      </c>
      <c r="M682" s="9" t="str">
        <f>PROPER(TRIM(raw_orders!M682))</f>
        <v>First Class</v>
      </c>
      <c r="N682" s="11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s="9" t="str">
        <f>PROPER(TRIM(raw_orders!T682))</f>
        <v>Paid</v>
      </c>
      <c r="U682" s="9" t="str">
        <f>PROPER(TRIM(raw_orders!U682))</f>
        <v>Completed</v>
      </c>
      <c r="V682" s="11">
        <f t="shared" si="170"/>
        <v>7</v>
      </c>
      <c r="W682" s="11">
        <f t="shared" si="173"/>
        <v>0</v>
      </c>
      <c r="X682" s="11">
        <f t="shared" si="174"/>
        <v>14800.96</v>
      </c>
      <c r="Y682" s="11">
        <f t="shared" si="175"/>
        <v>2752.5699999999997</v>
      </c>
      <c r="Z682" s="11">
        <f t="shared" si="176"/>
        <v>0.18597239638509933</v>
      </c>
      <c r="AA682" s="11" t="str">
        <f t="shared" si="177"/>
        <v>May</v>
      </c>
      <c r="AB682" s="11">
        <f t="shared" si="178"/>
        <v>2024</v>
      </c>
      <c r="AC682" s="11" t="str">
        <f t="shared" si="179"/>
        <v>Clean</v>
      </c>
      <c r="AD682" s="33" t="str">
        <f t="shared" si="171"/>
        <v>ORD-2024-106814544145448CUST-1136Kabir SinghCorporateSouthTamil NaduChennaiTechnologyAccessoriesEco Accessories 658First Class43700.24014800.9612048.392752.57PaidCompleted7</v>
      </c>
      <c r="AE682" s="56" t="str">
        <f t="shared" si="172"/>
        <v>OK</v>
      </c>
      <c r="AF682" s="33" t="str">
        <f t="shared" si="180"/>
        <v/>
      </c>
      <c r="AG682" s="33" t="str">
        <f t="shared" si="181"/>
        <v/>
      </c>
      <c r="AH682" s="55" t="str">
        <f t="shared" si="182"/>
        <v/>
      </c>
      <c r="AI682" s="53" t="str">
        <f t="shared" si="183"/>
        <v>Match</v>
      </c>
      <c r="AJ682" s="53" t="str">
        <f t="shared" si="184"/>
        <v>Match</v>
      </c>
      <c r="AK682" s="33" t="str">
        <f>PROPER(TRIM(raw_orders!G682))</f>
        <v>South</v>
      </c>
      <c r="AL682" s="33" t="str">
        <f>PROPER(TRIM(raw_orders!M682))</f>
        <v>First Class</v>
      </c>
    </row>
    <row r="683" spans="1:38">
      <c r="A683" t="s">
        <v>3205</v>
      </c>
      <c r="B683" s="10">
        <v>45477</v>
      </c>
      <c r="C683" s="10">
        <v>45483</v>
      </c>
      <c r="D683" t="s">
        <v>3208</v>
      </c>
      <c r="E683" s="34" t="str">
        <f>PROPER(TRIM(raw_orders!E683))</f>
        <v>Vikram Iyer</v>
      </c>
      <c r="F683" s="34" t="str">
        <f>PROPER(TRIM(raw_orders!F683))</f>
        <v>Corporate</v>
      </c>
      <c r="G683" s="34" t="str">
        <f>PROPER(TRIM(raw_orders!G683))</f>
        <v>North</v>
      </c>
      <c r="H683" s="34" t="str">
        <f>PROPER(TRIM(raw_orders!H683))</f>
        <v>Delhi</v>
      </c>
      <c r="I683" s="34" t="str">
        <f>PROPER(TRIM(raw_orders!I683))</f>
        <v>New Delhi</v>
      </c>
      <c r="J683" s="34" t="str">
        <f>PROPER(TRIM(raw_orders!J683))</f>
        <v>Furniture</v>
      </c>
      <c r="K683" s="34" t="str">
        <f>PROPER(TRIM(raw_orders!K683))</f>
        <v>Tables</v>
      </c>
      <c r="L683" t="s">
        <v>3209</v>
      </c>
      <c r="M683" s="9" t="str">
        <f>PROPER(TRIM(raw_orders!M683))</f>
        <v>Second Class</v>
      </c>
      <c r="N683" s="11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s="9" t="str">
        <f>PROPER(TRIM(raw_orders!T683))</f>
        <v>Paid</v>
      </c>
      <c r="U683" s="9" t="str">
        <f>PROPER(TRIM(raw_orders!U683))</f>
        <v>Cancelled</v>
      </c>
      <c r="V683" s="11">
        <f t="shared" si="170"/>
        <v>6</v>
      </c>
      <c r="W683" s="11">
        <f t="shared" si="173"/>
        <v>0</v>
      </c>
      <c r="X683" s="11">
        <f t="shared" si="174"/>
        <v>6001.35</v>
      </c>
      <c r="Y683" s="11">
        <f t="shared" si="175"/>
        <v>1818.3600000000006</v>
      </c>
      <c r="Z683" s="11">
        <f t="shared" si="176"/>
        <v>0.30299182683896131</v>
      </c>
      <c r="AA683" s="11" t="str">
        <f t="shared" si="177"/>
        <v>July</v>
      </c>
      <c r="AB683" s="11">
        <f t="shared" si="178"/>
        <v>2024</v>
      </c>
      <c r="AC683" s="11" t="str">
        <f t="shared" si="179"/>
        <v>Clean</v>
      </c>
      <c r="AD683" s="33" t="str">
        <f t="shared" si="171"/>
        <v>ORD-2024-106824547745483CUST-1376Vikram IyerCorporateNorthDelhiNew DelhiFurnitureTablesSmart Tables 777Second Class51200.2706001.354182.991818.36PaidCancelled6</v>
      </c>
      <c r="AE683" s="56" t="str">
        <f t="shared" si="172"/>
        <v>OK</v>
      </c>
      <c r="AF683" s="33" t="str">
        <f t="shared" si="180"/>
        <v/>
      </c>
      <c r="AG683" s="33" t="str">
        <f t="shared" si="181"/>
        <v/>
      </c>
      <c r="AH683" s="55" t="str">
        <f t="shared" si="182"/>
        <v/>
      </c>
      <c r="AI683" s="53" t="str">
        <f t="shared" si="183"/>
        <v>Match</v>
      </c>
      <c r="AJ683" s="53" t="str">
        <f t="shared" si="184"/>
        <v>Match</v>
      </c>
      <c r="AK683" s="33" t="str">
        <f>PROPER(TRIM(raw_orders!G683))</f>
        <v>North</v>
      </c>
      <c r="AL683" s="33" t="str">
        <f>PROPER(TRIM(raw_orders!M683))</f>
        <v>Second Class</v>
      </c>
    </row>
    <row r="684" spans="1:38">
      <c r="A684" t="s">
        <v>3210</v>
      </c>
      <c r="B684" s="10">
        <v>45693</v>
      </c>
      <c r="C684" s="10">
        <v>45779</v>
      </c>
      <c r="D684" t="s">
        <v>3211</v>
      </c>
      <c r="E684" s="34" t="str">
        <f>PROPER(TRIM(raw_orders!E684))</f>
        <v>Ananya Rao</v>
      </c>
      <c r="F684" s="34" t="str">
        <f>PROPER(TRIM(raw_orders!F684))</f>
        <v>Corporate</v>
      </c>
      <c r="G684" s="34" t="str">
        <f>PROPER(TRIM(raw_orders!G684))</f>
        <v>North</v>
      </c>
      <c r="H684" s="34" t="str">
        <f>PROPER(TRIM(raw_orders!H684))</f>
        <v>Haryana</v>
      </c>
      <c r="I684" s="34" t="str">
        <f>PROPER(TRIM(raw_orders!I684))</f>
        <v>Gurugram</v>
      </c>
      <c r="J684" s="34" t="str">
        <f>PROPER(TRIM(raw_orders!J684))</f>
        <v>Office Supplies</v>
      </c>
      <c r="K684" s="34" t="str">
        <f>PROPER(TRIM(raw_orders!K684))</f>
        <v>Storage</v>
      </c>
      <c r="L684" t="s">
        <v>3213</v>
      </c>
      <c r="M684" s="9" t="str">
        <f>PROPER(TRIM(raw_orders!M684))</f>
        <v>Same Day</v>
      </c>
      <c r="N684" s="11">
        <v>3</v>
      </c>
      <c r="O684">
        <v>2590.7800000000002</v>
      </c>
      <c r="Q684">
        <v>7383.72</v>
      </c>
      <c r="R684">
        <v>4113.66</v>
      </c>
      <c r="S684">
        <v>3270.06</v>
      </c>
      <c r="T684" s="9" t="str">
        <f>PROPER(TRIM(raw_orders!T684))</f>
        <v>Paid</v>
      </c>
      <c r="U684" s="9" t="str">
        <f>PROPER(TRIM(raw_orders!U684))</f>
        <v>Completed</v>
      </c>
      <c r="V684" s="11">
        <f t="shared" si="170"/>
        <v>86</v>
      </c>
      <c r="W684" s="11">
        <f t="shared" si="173"/>
        <v>0</v>
      </c>
      <c r="X684" s="11">
        <f t="shared" si="174"/>
        <v>7772.34</v>
      </c>
      <c r="Y684" s="11">
        <f t="shared" si="175"/>
        <v>3658.6800000000003</v>
      </c>
      <c r="Z684" s="11">
        <f t="shared" si="176"/>
        <v>0.47073082237781677</v>
      </c>
      <c r="AA684" s="11" t="str">
        <f t="shared" si="177"/>
        <v>February</v>
      </c>
      <c r="AB684" s="11">
        <f t="shared" si="178"/>
        <v>2025</v>
      </c>
      <c r="AC684" s="11" t="str">
        <f t="shared" si="179"/>
        <v>Warning</v>
      </c>
      <c r="AD684" s="33" t="str">
        <f t="shared" si="171"/>
        <v>ORD-2025-106834569345779CUST-1553Ananya RaoCorporateNorthHaryanaGurugramOffice SuppliesStorageEco Storage 861Same Day32590.787383.724113.663270.06PaidCompleted86</v>
      </c>
      <c r="AE684" s="56" t="str">
        <f t="shared" si="172"/>
        <v>OK</v>
      </c>
      <c r="AF684" s="33" t="str">
        <f t="shared" si="180"/>
        <v/>
      </c>
      <c r="AG684" s="33" t="str">
        <f t="shared" si="181"/>
        <v/>
      </c>
      <c r="AH684" s="55" t="str">
        <f t="shared" si="182"/>
        <v/>
      </c>
      <c r="AI684" s="53" t="str">
        <f t="shared" si="183"/>
        <v>Mismatch</v>
      </c>
      <c r="AJ684" s="53" t="str">
        <f t="shared" si="184"/>
        <v>Mismatch</v>
      </c>
      <c r="AK684" s="33" t="str">
        <f>PROPER(TRIM(raw_orders!G684))</f>
        <v>North</v>
      </c>
      <c r="AL684" s="33" t="str">
        <f>PROPER(TRIM(raw_orders!M684))</f>
        <v>Same Day</v>
      </c>
    </row>
    <row r="685" spans="1:38">
      <c r="A685" t="s">
        <v>3214</v>
      </c>
      <c r="B685" s="10">
        <v>45858</v>
      </c>
      <c r="C685" s="10">
        <v>45862</v>
      </c>
      <c r="D685" t="s">
        <v>3216</v>
      </c>
      <c r="E685" s="34" t="str">
        <f>PROPER(TRIM(raw_orders!E685))</f>
        <v>Arjun Bose</v>
      </c>
      <c r="F685" s="34" t="str">
        <f>PROPER(TRIM(raw_orders!F685))</f>
        <v>Small Business</v>
      </c>
      <c r="G685" s="34" t="str">
        <f>PROPER(TRIM(raw_orders!G685))</f>
        <v>South</v>
      </c>
      <c r="H685" s="34" t="str">
        <f>PROPER(TRIM(raw_orders!H685))</f>
        <v>Telangana</v>
      </c>
      <c r="I685" s="34" t="str">
        <f>PROPER(TRIM(raw_orders!I685))</f>
        <v>Hyderabad</v>
      </c>
      <c r="J685" s="34" t="str">
        <f>PROPER(TRIM(raw_orders!J685))</f>
        <v>Furniture</v>
      </c>
      <c r="K685" s="34" t="str">
        <f>PROPER(TRIM(raw_orders!K685))</f>
        <v>Furnishings</v>
      </c>
      <c r="L685" t="s">
        <v>3217</v>
      </c>
      <c r="M685" s="9" t="str">
        <f>PROPER(TRIM(raw_orders!M685))</f>
        <v>Second Class</v>
      </c>
      <c r="N685" s="11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s="9" t="str">
        <f>PROPER(TRIM(raw_orders!T685))</f>
        <v>Refunded</v>
      </c>
      <c r="U685" s="9" t="str">
        <f>PROPER(TRIM(raw_orders!U685))</f>
        <v>Cancelled</v>
      </c>
      <c r="V685" s="11">
        <f t="shared" si="170"/>
        <v>4</v>
      </c>
      <c r="W685" s="11">
        <f t="shared" si="173"/>
        <v>0.2</v>
      </c>
      <c r="X685" s="11">
        <f t="shared" si="174"/>
        <v>7902.9600000000009</v>
      </c>
      <c r="Y685" s="11">
        <f t="shared" si="175"/>
        <v>2390.9300000000012</v>
      </c>
      <c r="Z685" s="11">
        <f t="shared" si="176"/>
        <v>0.30253601182341816</v>
      </c>
      <c r="AA685" s="11" t="str">
        <f t="shared" si="177"/>
        <v>July</v>
      </c>
      <c r="AB685" s="11">
        <f t="shared" si="178"/>
        <v>2025</v>
      </c>
      <c r="AC685" s="11" t="str">
        <f t="shared" si="179"/>
        <v>Clean</v>
      </c>
      <c r="AD685" s="33" t="str">
        <f t="shared" si="171"/>
        <v>ORD-2025-106844585845862CUST-5704Arjun BoseSmall BusinessSouthTelanganaHyderabadFurnitureFurnishingsEco Furnishings 875Second Class61646.450.27902.965512.032390.93RefundedCancelled4</v>
      </c>
      <c r="AE685" s="56" t="str">
        <f t="shared" si="172"/>
        <v>OK</v>
      </c>
      <c r="AF685" s="33" t="str">
        <f t="shared" si="180"/>
        <v/>
      </c>
      <c r="AG685" s="33" t="str">
        <f t="shared" si="181"/>
        <v/>
      </c>
      <c r="AH685" s="55" t="str">
        <f t="shared" si="182"/>
        <v/>
      </c>
      <c r="AI685" s="53" t="str">
        <f t="shared" si="183"/>
        <v>Match</v>
      </c>
      <c r="AJ685" s="53" t="str">
        <f t="shared" si="184"/>
        <v>Match</v>
      </c>
      <c r="AK685" s="33" t="str">
        <f>PROPER(TRIM(raw_orders!G685))</f>
        <v>South</v>
      </c>
      <c r="AL685" s="33" t="str">
        <f>PROPER(TRIM(raw_orders!M685))</f>
        <v>Second Class</v>
      </c>
    </row>
    <row r="686" spans="1:38">
      <c r="A686" t="s">
        <v>3218</v>
      </c>
      <c r="B686" s="10">
        <v>45859</v>
      </c>
      <c r="C686" s="10">
        <v>45859</v>
      </c>
      <c r="D686" t="s">
        <v>3220</v>
      </c>
      <c r="E686" s="34" t="str">
        <f>PROPER(TRIM(raw_orders!E686))</f>
        <v>Isha Nair</v>
      </c>
      <c r="F686" s="34" t="str">
        <f>PROPER(TRIM(raw_orders!F686))</f>
        <v>Home Office</v>
      </c>
      <c r="G686" s="34" t="str">
        <f>PROPER(TRIM(raw_orders!G686))</f>
        <v>South</v>
      </c>
      <c r="H686" s="34" t="str">
        <f>PROPER(TRIM(raw_orders!H686))</f>
        <v>Tamil Nadu</v>
      </c>
      <c r="I686" s="34" t="str">
        <f>PROPER(TRIM(raw_orders!I686))</f>
        <v>Chennai</v>
      </c>
      <c r="J686" s="34" t="str">
        <f>PROPER(TRIM(raw_orders!J686))</f>
        <v>Furniture</v>
      </c>
      <c r="K686" s="34" t="str">
        <f>PROPER(TRIM(raw_orders!K686))</f>
        <v>Bookcases</v>
      </c>
      <c r="L686" t="s">
        <v>3221</v>
      </c>
      <c r="M686" s="9" t="str">
        <f>PROPER(TRIM(raw_orders!M686))</f>
        <v>First Class</v>
      </c>
      <c r="N686" s="11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s="9" t="str">
        <f>PROPER(TRIM(raw_orders!T686))</f>
        <v>Refunded</v>
      </c>
      <c r="U686" s="9" t="str">
        <f>PROPER(TRIM(raw_orders!U686))</f>
        <v>Cancelled</v>
      </c>
      <c r="V686" s="11">
        <f t="shared" si="170"/>
        <v>0</v>
      </c>
      <c r="W686" s="11">
        <f t="shared" si="173"/>
        <v>0.2</v>
      </c>
      <c r="X686" s="11">
        <f t="shared" si="174"/>
        <v>24621.239999999998</v>
      </c>
      <c r="Y686" s="11">
        <f t="shared" si="175"/>
        <v>7465.7599999999984</v>
      </c>
      <c r="Z686" s="11">
        <f t="shared" si="176"/>
        <v>0.3032243705028666</v>
      </c>
      <c r="AA686" s="11" t="str">
        <f t="shared" si="177"/>
        <v>July</v>
      </c>
      <c r="AB686" s="11">
        <f t="shared" si="178"/>
        <v>2025</v>
      </c>
      <c r="AC686" s="11" t="str">
        <f t="shared" si="179"/>
        <v>Clean</v>
      </c>
      <c r="AD686" s="33" t="str">
        <f t="shared" si="171"/>
        <v>ORD-2025-106854585945859CUST-6738Isha NairHome OfficeSouthTamil NaduChennaiFurnitureBookcasesPrime Bookcases 784First Class74396.650.224621.2417155.487465.76RefundedCancelled0</v>
      </c>
      <c r="AE686" s="56" t="str">
        <f t="shared" si="172"/>
        <v>OK</v>
      </c>
      <c r="AF686" s="33" t="str">
        <f t="shared" si="180"/>
        <v/>
      </c>
      <c r="AG686" s="33" t="str">
        <f t="shared" si="181"/>
        <v/>
      </c>
      <c r="AH686" s="55" t="str">
        <f>IF(V686&lt;0,"Invalid Shipping Record","")</f>
        <v/>
      </c>
      <c r="AI686" s="53" t="str">
        <f t="shared" si="183"/>
        <v>Match</v>
      </c>
      <c r="AJ686" s="53" t="str">
        <f t="shared" si="184"/>
        <v>Match</v>
      </c>
      <c r="AK686" s="33" t="str">
        <f>PROPER(TRIM(raw_orders!G686))</f>
        <v>South</v>
      </c>
      <c r="AL686" s="33" t="str">
        <f>PROPER(TRIM(raw_orders!M686))</f>
        <v>First Class</v>
      </c>
    </row>
    <row r="687" spans="1:38">
      <c r="A687" t="s">
        <v>3222</v>
      </c>
      <c r="B687" s="10">
        <v>45931</v>
      </c>
      <c r="C687" s="10">
        <v>45933</v>
      </c>
      <c r="D687" t="s">
        <v>2734</v>
      </c>
      <c r="E687" s="34" t="str">
        <f>PROPER(TRIM(raw_orders!E687))</f>
        <v>Neha Gupta</v>
      </c>
      <c r="F687" s="34" t="str">
        <f>PROPER(TRIM(raw_orders!F687))</f>
        <v>Corporate</v>
      </c>
      <c r="G687" s="34" t="str">
        <f>PROPER(TRIM(raw_orders!G687))</f>
        <v>West</v>
      </c>
      <c r="H687" s="34" t="str">
        <f>PROPER(TRIM(raw_orders!H687))</f>
        <v>Goa</v>
      </c>
      <c r="I687" s="34" t="str">
        <f>PROPER(TRIM(raw_orders!I687))</f>
        <v>Panaji</v>
      </c>
      <c r="J687" s="34" t="str">
        <f>PROPER(TRIM(raw_orders!J687))</f>
        <v>Office Supplies</v>
      </c>
      <c r="K687" s="34" t="str">
        <f>PROPER(TRIM(raw_orders!K687))</f>
        <v>Art</v>
      </c>
      <c r="L687" t="s">
        <v>3224</v>
      </c>
      <c r="M687" s="9" t="str">
        <f>PROPER(TRIM(raw_orders!M687))</f>
        <v>Standard Class</v>
      </c>
      <c r="N687" s="11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s="9" t="str">
        <f>PROPER(TRIM(raw_orders!T687))</f>
        <v>Failed</v>
      </c>
      <c r="U687" s="9" t="str">
        <f>PROPER(TRIM(raw_orders!U687))</f>
        <v>Cancelled</v>
      </c>
      <c r="V687" s="11">
        <f t="shared" si="170"/>
        <v>2</v>
      </c>
      <c r="W687" s="11">
        <f t="shared" si="173"/>
        <v>0.55000000000000004</v>
      </c>
      <c r="X687" s="11">
        <f t="shared" si="174"/>
        <v>3313.5074999999993</v>
      </c>
      <c r="Y687" s="11">
        <f t="shared" si="175"/>
        <v>-2293.2825000000007</v>
      </c>
      <c r="Z687" s="11">
        <f t="shared" si="176"/>
        <v>-0.69210119488185895</v>
      </c>
      <c r="AA687" s="11" t="str">
        <f t="shared" si="177"/>
        <v>October</v>
      </c>
      <c r="AB687" s="11">
        <f t="shared" si="178"/>
        <v>2025</v>
      </c>
      <c r="AC687" s="11" t="str">
        <f t="shared" si="179"/>
        <v>Clean</v>
      </c>
      <c r="AD687" s="33" t="str">
        <f t="shared" si="171"/>
        <v>ORD-2025-106864593145933CUST-2586Neha GuptaCorporateWestGoaPanajiOffice SuppliesArtClassic Art 380Standard Class9818.150.556627.015606.791020.22FailedCancelled2</v>
      </c>
      <c r="AE687" s="56" t="str">
        <f t="shared" si="172"/>
        <v>OK</v>
      </c>
      <c r="AF687" s="33" t="str">
        <f t="shared" si="180"/>
        <v/>
      </c>
      <c r="AG687" s="33" t="str">
        <f t="shared" si="181"/>
        <v/>
      </c>
      <c r="AH687" s="55" t="str">
        <f t="shared" si="182"/>
        <v/>
      </c>
      <c r="AI687" s="53" t="str">
        <f t="shared" si="183"/>
        <v>Mismatch</v>
      </c>
      <c r="AJ687" s="53" t="str">
        <f t="shared" si="184"/>
        <v>Mismatch</v>
      </c>
      <c r="AK687" s="33" t="str">
        <f>PROPER(TRIM(raw_orders!G687))</f>
        <v>West</v>
      </c>
      <c r="AL687" s="33" t="str">
        <f>PROPER(TRIM(raw_orders!M687))</f>
        <v>Standard Class</v>
      </c>
    </row>
    <row r="688" spans="1:38">
      <c r="A688" t="s">
        <v>3225</v>
      </c>
      <c r="B688" s="10">
        <v>45376</v>
      </c>
      <c r="C688" s="10">
        <v>45384</v>
      </c>
      <c r="D688" t="s">
        <v>3227</v>
      </c>
      <c r="E688" s="34" t="str">
        <f>PROPER(TRIM(raw_orders!E688))</f>
        <v>Sneha Kapoor</v>
      </c>
      <c r="F688" s="34" t="str">
        <f>PROPER(TRIM(raw_orders!F688))</f>
        <v>Home Office</v>
      </c>
      <c r="G688" s="34" t="str">
        <f>PROPER(TRIM(raw_orders!G688))</f>
        <v>South</v>
      </c>
      <c r="H688" s="34" t="str">
        <f>PROPER(TRIM(raw_orders!H688))</f>
        <v>Tamil Nadu</v>
      </c>
      <c r="I688" s="34" t="str">
        <f>PROPER(TRIM(raw_orders!I688))</f>
        <v>Chennai</v>
      </c>
      <c r="J688" s="34" t="str">
        <f>PROPER(TRIM(raw_orders!J688))</f>
        <v>Technology</v>
      </c>
      <c r="K688" s="34" t="str">
        <f>PROPER(TRIM(raw_orders!K688))</f>
        <v>Copiers</v>
      </c>
      <c r="L688" t="s">
        <v>3228</v>
      </c>
      <c r="M688" s="9" t="str">
        <f>PROPER(TRIM(raw_orders!M688))</f>
        <v>Standard Class</v>
      </c>
      <c r="N688" s="11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s="9" t="str">
        <f>PROPER(TRIM(raw_orders!T688))</f>
        <v>Paid</v>
      </c>
      <c r="U688" s="9" t="str">
        <f>PROPER(TRIM(raw_orders!U688))</f>
        <v>Completed</v>
      </c>
      <c r="V688" s="11">
        <f t="shared" si="170"/>
        <v>8</v>
      </c>
      <c r="W688" s="11">
        <f t="shared" si="173"/>
        <v>0</v>
      </c>
      <c r="X688" s="11">
        <f t="shared" si="174"/>
        <v>4698.26</v>
      </c>
      <c r="Y688" s="11">
        <f t="shared" si="175"/>
        <v>2043.3400000000001</v>
      </c>
      <c r="Z688" s="11">
        <f t="shared" si="176"/>
        <v>0.43491420227914163</v>
      </c>
      <c r="AA688" s="11" t="str">
        <f t="shared" si="177"/>
        <v>March</v>
      </c>
      <c r="AB688" s="11">
        <f t="shared" si="178"/>
        <v>2024</v>
      </c>
      <c r="AC688" s="11" t="str">
        <f t="shared" si="179"/>
        <v>Clean</v>
      </c>
      <c r="AD688" s="33" t="str">
        <f t="shared" si="171"/>
        <v>ORD-2024-106874537645384CUST-3127Sneha KapoorHome OfficeSouthTamil NaduChennaiTechnologyCopiersPro Copiers 502Standard Class22349.1304698.262654.922043.34PaidCompleted8</v>
      </c>
      <c r="AE688" s="56" t="str">
        <f t="shared" si="172"/>
        <v>OK</v>
      </c>
      <c r="AF688" s="33" t="str">
        <f t="shared" si="180"/>
        <v/>
      </c>
      <c r="AG688" s="33" t="str">
        <f t="shared" si="181"/>
        <v/>
      </c>
      <c r="AH688" s="55" t="str">
        <f t="shared" si="182"/>
        <v/>
      </c>
      <c r="AI688" s="53" t="str">
        <f t="shared" si="183"/>
        <v>Match</v>
      </c>
      <c r="AJ688" s="53" t="str">
        <f t="shared" si="184"/>
        <v>Match</v>
      </c>
      <c r="AK688" s="33" t="str">
        <f>PROPER(TRIM(raw_orders!G688))</f>
        <v>South</v>
      </c>
      <c r="AL688" s="33" t="str">
        <f>PROPER(TRIM(raw_orders!M688))</f>
        <v>Standard Class</v>
      </c>
    </row>
    <row r="689" spans="1:38">
      <c r="A689" t="s">
        <v>3229</v>
      </c>
      <c r="B689" s="10">
        <v>45938</v>
      </c>
      <c r="C689" s="10">
        <v>45943</v>
      </c>
      <c r="D689" t="s">
        <v>3231</v>
      </c>
      <c r="E689" s="34" t="str">
        <f>PROPER(TRIM(raw_orders!E689))</f>
        <v>Mira Das</v>
      </c>
      <c r="F689" s="34" t="str">
        <f>PROPER(TRIM(raw_orders!F689))</f>
        <v>Home Office</v>
      </c>
      <c r="G689" s="34" t="str">
        <f>PROPER(TRIM(raw_orders!G689))</f>
        <v>North</v>
      </c>
      <c r="H689" s="34" t="str">
        <f>PROPER(TRIM(raw_orders!H689))</f>
        <v>Punjab</v>
      </c>
      <c r="I689" s="34" t="str">
        <f>PROPER(TRIM(raw_orders!I689))</f>
        <v>Ludhiana</v>
      </c>
      <c r="J689" s="34" t="str">
        <f>PROPER(TRIM(raw_orders!J689))</f>
        <v>Furniture</v>
      </c>
      <c r="K689" s="34" t="str">
        <f>PROPER(TRIM(raw_orders!K689))</f>
        <v>Tables</v>
      </c>
      <c r="L689" t="s">
        <v>3232</v>
      </c>
      <c r="M689" s="9" t="str">
        <f>PROPER(TRIM(raw_orders!M689))</f>
        <v>First Class</v>
      </c>
      <c r="N689" s="11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s="9" t="str">
        <f>PROPER(TRIM(raw_orders!T689))</f>
        <v>Failed</v>
      </c>
      <c r="U689" s="9" t="str">
        <f>PROPER(TRIM(raw_orders!U689))</f>
        <v>Cancelled</v>
      </c>
      <c r="V689" s="11">
        <f t="shared" si="170"/>
        <v>5</v>
      </c>
      <c r="W689" s="11">
        <f t="shared" si="173"/>
        <v>0</v>
      </c>
      <c r="X689" s="11">
        <f t="shared" si="174"/>
        <v>688.2</v>
      </c>
      <c r="Y689" s="11">
        <f t="shared" si="175"/>
        <v>190.52000000000004</v>
      </c>
      <c r="Z689" s="11">
        <f t="shared" si="176"/>
        <v>0.27683812845103173</v>
      </c>
      <c r="AA689" s="11" t="str">
        <f t="shared" si="177"/>
        <v>October</v>
      </c>
      <c r="AB689" s="11">
        <f t="shared" si="178"/>
        <v>2025</v>
      </c>
      <c r="AC689" s="11" t="str">
        <f t="shared" si="179"/>
        <v>Clean</v>
      </c>
      <c r="AD689" s="33" t="str">
        <f t="shared" si="171"/>
        <v>ORD-2025-106884593845943CUST-9347Mira DasHome OfficeNorthPunjabLudhianaFurnitureTablesPrime Tables 604First Class4172.050688.2497.68190.52FailedCancelled5</v>
      </c>
      <c r="AE689" s="56" t="str">
        <f t="shared" si="172"/>
        <v>OK</v>
      </c>
      <c r="AF689" s="33" t="str">
        <f t="shared" si="180"/>
        <v/>
      </c>
      <c r="AG689" s="33" t="str">
        <f t="shared" si="181"/>
        <v/>
      </c>
      <c r="AH689" s="55" t="str">
        <f t="shared" si="182"/>
        <v/>
      </c>
      <c r="AI689" s="53" t="str">
        <f t="shared" si="183"/>
        <v>Match</v>
      </c>
      <c r="AJ689" s="53" t="str">
        <f t="shared" si="184"/>
        <v>Match</v>
      </c>
      <c r="AK689" s="33" t="str">
        <f>PROPER(TRIM(raw_orders!G689))</f>
        <v>North</v>
      </c>
      <c r="AL689" s="33" t="str">
        <f>PROPER(TRIM(raw_orders!M689))</f>
        <v>First Class</v>
      </c>
    </row>
    <row r="690" spans="1:38">
      <c r="A690" t="s">
        <v>3233</v>
      </c>
      <c r="B690" s="10">
        <v>45714</v>
      </c>
      <c r="C690" s="10">
        <v>45715</v>
      </c>
      <c r="D690" t="s">
        <v>3235</v>
      </c>
      <c r="E690" s="34" t="str">
        <f>PROPER(TRIM(raw_orders!E690))</f>
        <v>Neha Gupta</v>
      </c>
      <c r="F690" s="34" t="str">
        <f>PROPER(TRIM(raw_orders!F690))</f>
        <v>Home Office</v>
      </c>
      <c r="G690" s="34" t="str">
        <f>PROPER(TRIM(raw_orders!G690))</f>
        <v>North</v>
      </c>
      <c r="H690" s="34" t="str">
        <f>PROPER(TRIM(raw_orders!H690))</f>
        <v>Haryana</v>
      </c>
      <c r="I690" s="34" t="str">
        <f>PROPER(TRIM(raw_orders!I690))</f>
        <v>Gurugram</v>
      </c>
      <c r="J690" s="34" t="str">
        <f>PROPER(TRIM(raw_orders!J690))</f>
        <v>Office Supplies</v>
      </c>
      <c r="K690" s="34" t="str">
        <f>PROPER(TRIM(raw_orders!K690))</f>
        <v>Art</v>
      </c>
      <c r="L690" t="s">
        <v>3236</v>
      </c>
      <c r="M690" s="9" t="str">
        <f>PROPER(TRIM(raw_orders!M690))</f>
        <v>Second Class</v>
      </c>
      <c r="N690" s="11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s="9" t="str">
        <f>PROPER(TRIM(raw_orders!T690))</f>
        <v>Paid</v>
      </c>
      <c r="U690" s="9" t="str">
        <f>PROPER(TRIM(raw_orders!U690))</f>
        <v>Completed</v>
      </c>
      <c r="V690" s="11">
        <f t="shared" si="170"/>
        <v>1</v>
      </c>
      <c r="W690" s="11">
        <f t="shared" si="173"/>
        <v>0.15</v>
      </c>
      <c r="X690" s="11">
        <f t="shared" si="174"/>
        <v>15492.065999999999</v>
      </c>
      <c r="Y690" s="11">
        <f t="shared" si="175"/>
        <v>2910.8359999999993</v>
      </c>
      <c r="Z690" s="11">
        <f t="shared" si="176"/>
        <v>0.18789204745190213</v>
      </c>
      <c r="AA690" s="11" t="str">
        <f t="shared" si="177"/>
        <v>February</v>
      </c>
      <c r="AB690" s="11">
        <f t="shared" si="178"/>
        <v>2025</v>
      </c>
      <c r="AC690" s="11" t="str">
        <f t="shared" si="179"/>
        <v>Clean</v>
      </c>
      <c r="AD690" s="33" t="str">
        <f t="shared" si="171"/>
        <v>ORD-2025-106894571445715CUST-8575Neha GuptaHome OfficeNorthHaryanaGurugramOffice SuppliesArtBasic Art 798Second Class63037.660.1515492.0712581.232910.84PaidCompleted1</v>
      </c>
      <c r="AE690" s="56" t="str">
        <f t="shared" si="172"/>
        <v>OK</v>
      </c>
      <c r="AF690" s="33" t="str">
        <f t="shared" si="180"/>
        <v/>
      </c>
      <c r="AG690" s="33" t="str">
        <f t="shared" si="181"/>
        <v/>
      </c>
      <c r="AH690" s="55" t="str">
        <f t="shared" si="182"/>
        <v/>
      </c>
      <c r="AI690" s="53" t="str">
        <f t="shared" si="183"/>
        <v>Match</v>
      </c>
      <c r="AJ690" s="53" t="str">
        <f t="shared" si="184"/>
        <v>Match</v>
      </c>
      <c r="AK690" s="33" t="str">
        <f>PROPER(TRIM(raw_orders!G690))</f>
        <v>North</v>
      </c>
      <c r="AL690" s="33" t="str">
        <f>PROPER(TRIM(raw_orders!M690))</f>
        <v>Second Class</v>
      </c>
    </row>
    <row r="691" spans="1:38">
      <c r="A691" t="s">
        <v>3237</v>
      </c>
      <c r="B691" s="10">
        <v>45422</v>
      </c>
      <c r="C691" s="10">
        <v>45571</v>
      </c>
      <c r="D691" t="s">
        <v>3240</v>
      </c>
      <c r="E691" s="34" t="str">
        <f>PROPER(TRIM(raw_orders!E691))</f>
        <v>Rohan Mehta</v>
      </c>
      <c r="F691" s="34" t="str">
        <f>PROPER(TRIM(raw_orders!F691))</f>
        <v>Small Business</v>
      </c>
      <c r="G691" s="34" t="str">
        <f>PROPER(TRIM(raw_orders!G691))</f>
        <v>North</v>
      </c>
      <c r="H691" s="34" t="str">
        <f>PROPER(TRIM(raw_orders!H691))</f>
        <v>Punjab</v>
      </c>
      <c r="I691" s="34" t="str">
        <f>PROPER(TRIM(raw_orders!I691))</f>
        <v>Ludhiana</v>
      </c>
      <c r="J691" s="34" t="str">
        <f>PROPER(TRIM(raw_orders!J691))</f>
        <v>Furniture</v>
      </c>
      <c r="K691" s="34" t="str">
        <f>PROPER(TRIM(raw_orders!K691))</f>
        <v>Tables</v>
      </c>
      <c r="L691" t="s">
        <v>3241</v>
      </c>
      <c r="M691" s="9" t="str">
        <f>PROPER(TRIM(raw_orders!M691))</f>
        <v>Standard Class</v>
      </c>
      <c r="N691" s="1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s="9" t="str">
        <f>PROPER(TRIM(raw_orders!T691))</f>
        <v>Failed</v>
      </c>
      <c r="U691" s="9" t="str">
        <f>PROPER(TRIM(raw_orders!U691))</f>
        <v>Cancelled</v>
      </c>
      <c r="V691" s="11">
        <f t="shared" si="170"/>
        <v>149</v>
      </c>
      <c r="W691" s="11">
        <f t="shared" si="173"/>
        <v>0.15</v>
      </c>
      <c r="X691" s="11">
        <f t="shared" si="174"/>
        <v>3745.2870000000003</v>
      </c>
      <c r="Y691" s="11">
        <f t="shared" si="175"/>
        <v>1442.6370000000002</v>
      </c>
      <c r="Z691" s="11">
        <f t="shared" si="176"/>
        <v>0.38518730340291679</v>
      </c>
      <c r="AA691" s="11" t="str">
        <f t="shared" si="177"/>
        <v>May</v>
      </c>
      <c r="AB691" s="11">
        <f t="shared" si="178"/>
        <v>2024</v>
      </c>
      <c r="AC691" s="11" t="str">
        <f t="shared" si="179"/>
        <v>Clean</v>
      </c>
      <c r="AD691" s="33" t="str">
        <f t="shared" si="171"/>
        <v>ORD-2024-106904542245571CUST-4382Rohan MehtaSmall BusinessNorthPunjabLudhianaFurnitureTablesElite Tables 717Standard Class9489.580.153745.292302.651442.64FailedCancelled149</v>
      </c>
      <c r="AE691" s="56" t="str">
        <f t="shared" si="172"/>
        <v>OK</v>
      </c>
      <c r="AF691" s="33" t="str">
        <f t="shared" si="180"/>
        <v/>
      </c>
      <c r="AG691" s="33" t="str">
        <f t="shared" si="181"/>
        <v/>
      </c>
      <c r="AH691" s="55" t="str">
        <f t="shared" si="182"/>
        <v/>
      </c>
      <c r="AI691" s="53" t="str">
        <f t="shared" si="183"/>
        <v>Match</v>
      </c>
      <c r="AJ691" s="53" t="str">
        <f t="shared" si="184"/>
        <v>Match</v>
      </c>
      <c r="AK691" s="33" t="str">
        <f>PROPER(TRIM(raw_orders!G691))</f>
        <v>North</v>
      </c>
      <c r="AL691" s="33" t="str">
        <f>PROPER(TRIM(raw_orders!M691))</f>
        <v>Standard Class</v>
      </c>
    </row>
    <row r="692" spans="1:38">
      <c r="A692" t="s">
        <v>3242</v>
      </c>
      <c r="B692" s="10">
        <v>45546</v>
      </c>
      <c r="C692" s="10">
        <v>45550</v>
      </c>
      <c r="D692" t="s">
        <v>3244</v>
      </c>
      <c r="E692" s="34" t="str">
        <f>PROPER(TRIM(raw_orders!E692))</f>
        <v>Sneha Kapoor</v>
      </c>
      <c r="F692" s="34" t="str">
        <f>PROPER(TRIM(raw_orders!F692))</f>
        <v>Corporate</v>
      </c>
      <c r="G692" s="34" t="str">
        <f>PROPER(TRIM(raw_orders!G692))</f>
        <v>South</v>
      </c>
      <c r="H692" s="34" t="str">
        <f>PROPER(TRIM(raw_orders!H692))</f>
        <v>Tamil Nadu</v>
      </c>
      <c r="I692" s="34" t="str">
        <f>PROPER(TRIM(raw_orders!I692))</f>
        <v>Chennai</v>
      </c>
      <c r="J692" s="34" t="str">
        <f>PROPER(TRIM(raw_orders!J692))</f>
        <v>Office Supplies</v>
      </c>
      <c r="K692" s="34" t="str">
        <f>PROPER(TRIM(raw_orders!K692))</f>
        <v>Art</v>
      </c>
      <c r="L692" t="s">
        <v>3245</v>
      </c>
      <c r="M692" s="9" t="str">
        <f>PROPER(TRIM(raw_orders!M692))</f>
        <v>Standard Class</v>
      </c>
      <c r="N692" s="11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s="9" t="str">
        <f>PROPER(TRIM(raw_orders!T692))</f>
        <v>Failed</v>
      </c>
      <c r="U692" s="9" t="str">
        <f>PROPER(TRIM(raw_orders!U692))</f>
        <v>Returned</v>
      </c>
      <c r="V692" s="11">
        <f t="shared" si="170"/>
        <v>4</v>
      </c>
      <c r="W692" s="11">
        <f t="shared" si="173"/>
        <v>0</v>
      </c>
      <c r="X692" s="11">
        <f t="shared" si="174"/>
        <v>3462.52</v>
      </c>
      <c r="Y692" s="11">
        <f t="shared" si="175"/>
        <v>665.23</v>
      </c>
      <c r="Z692" s="11">
        <f t="shared" si="176"/>
        <v>0.19212307798944123</v>
      </c>
      <c r="AA692" s="11" t="str">
        <f t="shared" si="177"/>
        <v>September</v>
      </c>
      <c r="AB692" s="11">
        <f t="shared" si="178"/>
        <v>2024</v>
      </c>
      <c r="AC692" s="11" t="str">
        <f t="shared" si="179"/>
        <v>Clean</v>
      </c>
      <c r="AD692" s="33" t="str">
        <f t="shared" si="171"/>
        <v>ORD-2024-106914554645550CUST-6815Sneha KapoorCorporateSouthTamil NaduChennaiOffice SuppliesArtMax Art 725Standard Class4865.6303462.522797.29665.23FailedReturned4</v>
      </c>
      <c r="AE692" s="56" t="str">
        <f t="shared" si="172"/>
        <v>OK</v>
      </c>
      <c r="AF692" s="33" t="str">
        <f t="shared" si="180"/>
        <v/>
      </c>
      <c r="AG692" s="33" t="str">
        <f t="shared" si="181"/>
        <v/>
      </c>
      <c r="AH692" s="55" t="str">
        <f t="shared" si="182"/>
        <v/>
      </c>
      <c r="AI692" s="53" t="str">
        <f t="shared" si="183"/>
        <v>Match</v>
      </c>
      <c r="AJ692" s="53" t="str">
        <f t="shared" si="184"/>
        <v>Match</v>
      </c>
      <c r="AK692" s="33" t="str">
        <f>PROPER(TRIM(raw_orders!G692))</f>
        <v>South</v>
      </c>
      <c r="AL692" s="33" t="str">
        <f>PROPER(TRIM(raw_orders!M692))</f>
        <v>Standard Class</v>
      </c>
    </row>
    <row r="693" spans="1:38">
      <c r="A693" t="s">
        <v>3246</v>
      </c>
      <c r="B693" s="10">
        <v>45641</v>
      </c>
      <c r="C693" s="10">
        <v>45642</v>
      </c>
      <c r="D693" t="s">
        <v>3248</v>
      </c>
      <c r="E693" s="34" t="str">
        <f>PROPER(TRIM(raw_orders!E693))</f>
        <v>Rohan Mehta</v>
      </c>
      <c r="F693" s="34" t="str">
        <f>PROPER(TRIM(raw_orders!F693))</f>
        <v>Consumer</v>
      </c>
      <c r="G693" s="34" t="str">
        <f>PROPER(TRIM(raw_orders!G693))</f>
        <v>East</v>
      </c>
      <c r="H693" s="34" t="str">
        <f>PROPER(TRIM(raw_orders!H693))</f>
        <v>Odisha</v>
      </c>
      <c r="I693" s="34" t="str">
        <f>PROPER(TRIM(raw_orders!I693))</f>
        <v>Bhubaneswar</v>
      </c>
      <c r="J693" s="34" t="str">
        <f>PROPER(TRIM(raw_orders!J693))</f>
        <v>Technology</v>
      </c>
      <c r="K693" s="34" t="str">
        <f>PROPER(TRIM(raw_orders!K693))</f>
        <v>Copiers</v>
      </c>
      <c r="L693" t="s">
        <v>3249</v>
      </c>
      <c r="M693" s="9" t="str">
        <f>PROPER(TRIM(raw_orders!M693))</f>
        <v>Second Class</v>
      </c>
      <c r="N693" s="11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s="9" t="str">
        <f>PROPER(TRIM(raw_orders!T693))</f>
        <v>Paid</v>
      </c>
      <c r="U693" s="9" t="str">
        <f>PROPER(TRIM(raw_orders!U693))</f>
        <v>Completed</v>
      </c>
      <c r="V693" s="11">
        <f t="shared" si="170"/>
        <v>1</v>
      </c>
      <c r="W693" s="11">
        <f t="shared" si="173"/>
        <v>0.05</v>
      </c>
      <c r="X693" s="11">
        <f t="shared" si="174"/>
        <v>8767.1699999999983</v>
      </c>
      <c r="Y693" s="11">
        <f t="shared" si="175"/>
        <v>3668.9699999999984</v>
      </c>
      <c r="Z693" s="11">
        <f t="shared" si="176"/>
        <v>0.41848966085977563</v>
      </c>
      <c r="AA693" s="11" t="str">
        <f t="shared" si="177"/>
        <v>December</v>
      </c>
      <c r="AB693" s="11">
        <f t="shared" si="178"/>
        <v>2024</v>
      </c>
      <c r="AC693" s="11" t="str">
        <f t="shared" si="179"/>
        <v>Clean</v>
      </c>
      <c r="AD693" s="33" t="str">
        <f t="shared" si="171"/>
        <v>ORD-2024-106924564145642CUST-7309Rohan MehtaConsumerEastOdishaBhubaneswarTechnologyCopiersSmart Copiers 456Second Class61538.10.058767.175098.23668.97PaidCompleted1</v>
      </c>
      <c r="AE693" s="56" t="str">
        <f t="shared" si="172"/>
        <v>OK</v>
      </c>
      <c r="AF693" s="33" t="str">
        <f t="shared" si="180"/>
        <v/>
      </c>
      <c r="AG693" s="33" t="str">
        <f t="shared" si="181"/>
        <v/>
      </c>
      <c r="AH693" s="55" t="str">
        <f t="shared" si="182"/>
        <v/>
      </c>
      <c r="AI693" s="53" t="str">
        <f t="shared" si="183"/>
        <v>Match</v>
      </c>
      <c r="AJ693" s="53" t="str">
        <f t="shared" si="184"/>
        <v>Match</v>
      </c>
      <c r="AK693" s="33" t="str">
        <f>PROPER(TRIM(raw_orders!G693))</f>
        <v>East</v>
      </c>
      <c r="AL693" s="33" t="str">
        <f>PROPER(TRIM(raw_orders!M693))</f>
        <v>Second Class</v>
      </c>
    </row>
    <row r="694" spans="1:38">
      <c r="A694" t="s">
        <v>3250</v>
      </c>
      <c r="B694" s="10">
        <v>45787</v>
      </c>
      <c r="C694" s="10">
        <v>45940</v>
      </c>
      <c r="D694" t="s">
        <v>3252</v>
      </c>
      <c r="E694" s="34" t="str">
        <f>PROPER(TRIM(raw_orders!E694))</f>
        <v>Isha Nair</v>
      </c>
      <c r="F694" s="34" t="str">
        <f>PROPER(TRIM(raw_orders!F694))</f>
        <v>Corporate</v>
      </c>
      <c r="G694" s="34" t="str">
        <f>PROPER(TRIM(raw_orders!G694))</f>
        <v>South</v>
      </c>
      <c r="H694" s="34" t="str">
        <f>PROPER(TRIM(raw_orders!H694))</f>
        <v>Karnataka</v>
      </c>
      <c r="I694" s="34" t="str">
        <f>PROPER(TRIM(raw_orders!I694))</f>
        <v>Bengaluru</v>
      </c>
      <c r="J694" s="34" t="str">
        <f>PROPER(TRIM(raw_orders!J694))</f>
        <v>Furniture</v>
      </c>
      <c r="K694" s="34" t="str">
        <f>PROPER(TRIM(raw_orders!K694))</f>
        <v>Furnishings</v>
      </c>
      <c r="L694" t="s">
        <v>3253</v>
      </c>
      <c r="M694" s="9" t="str">
        <f>PROPER(TRIM(raw_orders!M694))</f>
        <v>Second Class</v>
      </c>
      <c r="N694" s="11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s="9" t="str">
        <f>PROPER(TRIM(raw_orders!T694))</f>
        <v>Paid</v>
      </c>
      <c r="U694" s="9" t="str">
        <f>PROPER(TRIM(raw_orders!U694))</f>
        <v>Completed</v>
      </c>
      <c r="V694" s="11">
        <f t="shared" si="170"/>
        <v>153</v>
      </c>
      <c r="W694" s="11">
        <f t="shared" si="173"/>
        <v>0.1</v>
      </c>
      <c r="X694" s="11">
        <f t="shared" si="174"/>
        <v>8516.4480000000003</v>
      </c>
      <c r="Y694" s="11">
        <f t="shared" si="175"/>
        <v>2612.6379999999999</v>
      </c>
      <c r="Z694" s="11">
        <f t="shared" si="176"/>
        <v>0.30677554774009069</v>
      </c>
      <c r="AA694" s="11" t="str">
        <f t="shared" si="177"/>
        <v>May</v>
      </c>
      <c r="AB694" s="11">
        <f t="shared" si="178"/>
        <v>2025</v>
      </c>
      <c r="AC694" s="11" t="str">
        <f t="shared" si="179"/>
        <v>Clean</v>
      </c>
      <c r="AD694" s="33" t="str">
        <f t="shared" si="171"/>
        <v>ORD-2025-106934578745940CUST-9531Isha NairCorporateSouthKarnatakaBengaluruFurnitureFurnishingsPrime Furnishings 883Second Class42365.680.18516.455903.812612.64PaidCompleted153</v>
      </c>
      <c r="AE694" s="56" t="str">
        <f t="shared" si="172"/>
        <v>OK</v>
      </c>
      <c r="AF694" s="33" t="str">
        <f t="shared" si="180"/>
        <v/>
      </c>
      <c r="AG694" s="33" t="str">
        <f t="shared" si="181"/>
        <v/>
      </c>
      <c r="AH694" s="55" t="str">
        <f t="shared" si="182"/>
        <v/>
      </c>
      <c r="AI694" s="53" t="str">
        <f t="shared" si="183"/>
        <v>Match</v>
      </c>
      <c r="AJ694" s="53" t="str">
        <f t="shared" si="184"/>
        <v>Match</v>
      </c>
      <c r="AK694" s="33" t="str">
        <f>PROPER(TRIM(raw_orders!G694))</f>
        <v>South</v>
      </c>
      <c r="AL694" s="33" t="str">
        <f>PROPER(TRIM(raw_orders!M694))</f>
        <v>Second Class</v>
      </c>
    </row>
    <row r="695" spans="1:38">
      <c r="A695" t="s">
        <v>3254</v>
      </c>
      <c r="B695" s="10">
        <v>45720</v>
      </c>
      <c r="C695" s="10">
        <v>45758</v>
      </c>
      <c r="D695" t="s">
        <v>3256</v>
      </c>
      <c r="E695" s="34" t="str">
        <f>PROPER(TRIM(raw_orders!E695))</f>
        <v>Arjun Bose</v>
      </c>
      <c r="F695" s="34" t="str">
        <f>PROPER(TRIM(raw_orders!F695))</f>
        <v>Consumer</v>
      </c>
      <c r="G695" s="34" t="str">
        <f>PROPER(TRIM(raw_orders!G695))</f>
        <v>South</v>
      </c>
      <c r="H695" s="34" t="str">
        <f>PROPER(TRIM(raw_orders!H695))</f>
        <v>Tamil Nadu</v>
      </c>
      <c r="I695" s="34" t="str">
        <f>PROPER(TRIM(raw_orders!I695))</f>
        <v>Chennai</v>
      </c>
      <c r="J695" s="34" t="str">
        <f>PROPER(TRIM(raw_orders!J695))</f>
        <v>Furniture</v>
      </c>
      <c r="K695" s="34" t="str">
        <f>PROPER(TRIM(raw_orders!K695))</f>
        <v>Bookcases</v>
      </c>
      <c r="L695" t="s">
        <v>3257</v>
      </c>
      <c r="M695" s="9" t="str">
        <f>PROPER(TRIM(raw_orders!M695))</f>
        <v>Second Class</v>
      </c>
      <c r="N695" s="11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s="9" t="str">
        <f>PROPER(TRIM(raw_orders!T695))</f>
        <v>Paid</v>
      </c>
      <c r="U695" s="9" t="str">
        <f>PROPER(TRIM(raw_orders!U695))</f>
        <v>Completed</v>
      </c>
      <c r="V695" s="11">
        <f t="shared" si="170"/>
        <v>38</v>
      </c>
      <c r="W695" s="11">
        <f t="shared" si="173"/>
        <v>0.05</v>
      </c>
      <c r="X695" s="11">
        <f t="shared" si="174"/>
        <v>11826.844500000001</v>
      </c>
      <c r="Y695" s="11">
        <f t="shared" si="175"/>
        <v>3790.884500000001</v>
      </c>
      <c r="Z695" s="11">
        <f t="shared" si="176"/>
        <v>0.32053220112938835</v>
      </c>
      <c r="AA695" s="11" t="str">
        <f t="shared" si="177"/>
        <v>March</v>
      </c>
      <c r="AB695" s="11">
        <f t="shared" si="178"/>
        <v>2025</v>
      </c>
      <c r="AC695" s="11" t="str">
        <f t="shared" si="179"/>
        <v>Clean</v>
      </c>
      <c r="AD695" s="33" t="str">
        <f t="shared" si="171"/>
        <v>ORD-2025-106944572045758CUST-6032Arjun BoseConsumerSouthTamil NaduChennaiFurnitureBookcasesSmart Bookcases 828Second Class34149.770.0511826.848035.963790.88PaidCompleted38</v>
      </c>
      <c r="AE695" s="56" t="str">
        <f t="shared" si="172"/>
        <v>OK</v>
      </c>
      <c r="AF695" s="33" t="str">
        <f t="shared" si="180"/>
        <v/>
      </c>
      <c r="AG695" s="33" t="str">
        <f t="shared" si="181"/>
        <v/>
      </c>
      <c r="AH695" s="55" t="str">
        <f t="shared" si="182"/>
        <v/>
      </c>
      <c r="AI695" s="53" t="str">
        <f t="shared" si="183"/>
        <v>Match</v>
      </c>
      <c r="AJ695" s="53" t="str">
        <f t="shared" si="184"/>
        <v>Match</v>
      </c>
      <c r="AK695" s="33" t="str">
        <f>PROPER(TRIM(raw_orders!G695))</f>
        <v>South</v>
      </c>
      <c r="AL695" s="33" t="str">
        <f>PROPER(TRIM(raw_orders!M695))</f>
        <v>Second Class</v>
      </c>
    </row>
    <row r="696" spans="1:38">
      <c r="A696" t="s">
        <v>3258</v>
      </c>
      <c r="B696" s="10">
        <v>45665</v>
      </c>
      <c r="C696" s="10">
        <v>45908</v>
      </c>
      <c r="D696" t="s">
        <v>1738</v>
      </c>
      <c r="E696" s="34" t="str">
        <f>PROPER(TRIM(raw_orders!E696))</f>
        <v>Isha Nair</v>
      </c>
      <c r="F696" s="34" t="str">
        <f>PROPER(TRIM(raw_orders!F696))</f>
        <v>Consumer</v>
      </c>
      <c r="G696" s="34" t="str">
        <f>PROPER(TRIM(raw_orders!G696))</f>
        <v>South</v>
      </c>
      <c r="H696" s="34" t="str">
        <f>PROPER(TRIM(raw_orders!H696))</f>
        <v>Andhra Pradesh</v>
      </c>
      <c r="I696" s="34" t="str">
        <f>PROPER(TRIM(raw_orders!I696))</f>
        <v>Vijayawada</v>
      </c>
      <c r="J696" s="34" t="str">
        <f>PROPER(TRIM(raw_orders!J696))</f>
        <v>Office Supplies</v>
      </c>
      <c r="K696" s="34" t="str">
        <f>PROPER(TRIM(raw_orders!K696))</f>
        <v>Storage</v>
      </c>
      <c r="L696" t="s">
        <v>3259</v>
      </c>
      <c r="M696" s="9" t="str">
        <f>PROPER(TRIM(raw_orders!M696))</f>
        <v>First Class</v>
      </c>
      <c r="N696" s="11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s="9" t="str">
        <f>PROPER(TRIM(raw_orders!T696))</f>
        <v>Paid</v>
      </c>
      <c r="U696" s="9" t="str">
        <f>PROPER(TRIM(raw_orders!U696))</f>
        <v>Completed</v>
      </c>
      <c r="V696" s="11">
        <f t="shared" si="170"/>
        <v>243</v>
      </c>
      <c r="W696" s="11">
        <f t="shared" si="173"/>
        <v>0.15</v>
      </c>
      <c r="X696" s="11">
        <f t="shared" si="174"/>
        <v>11629.019999999999</v>
      </c>
      <c r="Y696" s="11">
        <f t="shared" si="175"/>
        <v>2001.8099999999995</v>
      </c>
      <c r="Z696" s="11">
        <f t="shared" si="176"/>
        <v>0.17213918283741877</v>
      </c>
      <c r="AA696" s="11" t="str">
        <f t="shared" si="177"/>
        <v>January</v>
      </c>
      <c r="AB696" s="11">
        <f t="shared" si="178"/>
        <v>2025</v>
      </c>
      <c r="AC696" s="11" t="str">
        <f t="shared" si="179"/>
        <v>Clean</v>
      </c>
      <c r="AD696" s="33" t="str">
        <f t="shared" si="171"/>
        <v>ORD-2025-106954566545908CUST-8025Isha NairConsumerSouthAndhra PradeshVijayawadaOffice SuppliesStorageClassic Storage 291First Class52736.240.1511629.029627.212001.81PaidCompleted243</v>
      </c>
      <c r="AE696" s="56" t="str">
        <f t="shared" si="172"/>
        <v>OK</v>
      </c>
      <c r="AF696" s="33" t="str">
        <f t="shared" si="180"/>
        <v/>
      </c>
      <c r="AG696" s="33" t="str">
        <f t="shared" si="181"/>
        <v/>
      </c>
      <c r="AH696" s="55" t="str">
        <f t="shared" si="182"/>
        <v/>
      </c>
      <c r="AI696" s="53" t="str">
        <f t="shared" si="183"/>
        <v>Match</v>
      </c>
      <c r="AJ696" s="53" t="str">
        <f t="shared" si="184"/>
        <v>Match</v>
      </c>
      <c r="AK696" s="33" t="str">
        <f>PROPER(TRIM(raw_orders!G696))</f>
        <v>South</v>
      </c>
      <c r="AL696" s="33" t="str">
        <f>PROPER(TRIM(raw_orders!M696))</f>
        <v>First Class</v>
      </c>
    </row>
    <row r="697" spans="1:38" ht="41.4">
      <c r="A697" t="s">
        <v>3260</v>
      </c>
      <c r="B697" s="10">
        <v>45474</v>
      </c>
      <c r="C697" s="10">
        <v>45298</v>
      </c>
      <c r="D697" t="s">
        <v>3262</v>
      </c>
      <c r="E697" s="34" t="str">
        <f>PROPER(TRIM(raw_orders!E697))</f>
        <v>Aarav Sharma</v>
      </c>
      <c r="F697" s="34" t="str">
        <f>PROPER(TRIM(raw_orders!F697))</f>
        <v>Consumer</v>
      </c>
      <c r="G697" s="34" t="str">
        <f>PROPER(TRIM(raw_orders!G697))</f>
        <v>West</v>
      </c>
      <c r="H697" s="34" t="str">
        <f>PROPER(TRIM(raw_orders!H697))</f>
        <v>Madhya Pradesh</v>
      </c>
      <c r="I697" s="34" t="str">
        <f>PROPER(TRIM(raw_orders!I697))</f>
        <v>Indore</v>
      </c>
      <c r="J697" s="34" t="str">
        <f>PROPER(TRIM(raw_orders!J697))</f>
        <v>Technology</v>
      </c>
      <c r="K697" s="34" t="str">
        <f>PROPER(TRIM(raw_orders!K697))</f>
        <v>Machines</v>
      </c>
      <c r="L697" t="s">
        <v>3263</v>
      </c>
      <c r="M697" s="9" t="str">
        <f>PROPER(TRIM(raw_orders!M697))</f>
        <v>Standard Class</v>
      </c>
      <c r="N697" s="11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s="9" t="str">
        <f>PROPER(TRIM(raw_orders!T697))</f>
        <v>Paid</v>
      </c>
      <c r="U697" s="9" t="str">
        <f>PROPER(TRIM(raw_orders!U697))</f>
        <v>Completed</v>
      </c>
      <c r="V697" s="11">
        <f t="shared" si="170"/>
        <v>-176</v>
      </c>
      <c r="W697" s="11">
        <f t="shared" si="173"/>
        <v>0</v>
      </c>
      <c r="X697" s="11">
        <f t="shared" si="174"/>
        <v>1029.56</v>
      </c>
      <c r="Y697" s="11">
        <f t="shared" si="175"/>
        <v>403.2299999999999</v>
      </c>
      <c r="Z697" s="11">
        <f t="shared" si="176"/>
        <v>0.39165274486188267</v>
      </c>
      <c r="AA697" s="11" t="str">
        <f t="shared" si="177"/>
        <v>July</v>
      </c>
      <c r="AB697" s="11">
        <f t="shared" si="178"/>
        <v>2024</v>
      </c>
      <c r="AC697" s="11" t="str">
        <f t="shared" si="179"/>
        <v>Invalid</v>
      </c>
      <c r="AD697" s="33" t="str">
        <f t="shared" si="171"/>
        <v>ORD-2024-106964547445298CUST-6257Aarav SharmaConsumerWestMadhya PradeshIndoreTechnologyMachinesPrime Machines 102Standard Class4257.3901029.56626.33403.23PaidCompleted-176</v>
      </c>
      <c r="AE697" s="56" t="str">
        <f t="shared" si="172"/>
        <v>OK</v>
      </c>
      <c r="AF697" s="33" t="str">
        <f t="shared" si="180"/>
        <v/>
      </c>
      <c r="AG697" s="33" t="str">
        <f t="shared" si="181"/>
        <v/>
      </c>
      <c r="AH697" s="55" t="str">
        <f>IF(V697&lt;0,"Invalid Shipping Record","")</f>
        <v>Invalid Shipping Record</v>
      </c>
      <c r="AI697" s="53" t="str">
        <f t="shared" si="183"/>
        <v>Match</v>
      </c>
      <c r="AJ697" s="53" t="str">
        <f t="shared" si="184"/>
        <v>Match</v>
      </c>
      <c r="AK697" s="33" t="str">
        <f>PROPER(TRIM(raw_orders!G697))</f>
        <v>West</v>
      </c>
      <c r="AL697" s="33" t="str">
        <f>PROPER(TRIM(raw_orders!M697))</f>
        <v>Standard Class</v>
      </c>
    </row>
    <row r="698" spans="1:38">
      <c r="A698" t="s">
        <v>3264</v>
      </c>
      <c r="B698" s="10">
        <v>45922</v>
      </c>
      <c r="C698" s="10">
        <v>45925</v>
      </c>
      <c r="D698" t="s">
        <v>3267</v>
      </c>
      <c r="E698" s="34" t="str">
        <f>PROPER(TRIM(raw_orders!E698))</f>
        <v>Isha Nair</v>
      </c>
      <c r="F698" s="34" t="str">
        <f>PROPER(TRIM(raw_orders!F698))</f>
        <v>Small Business</v>
      </c>
      <c r="G698" s="34" t="str">
        <f>PROPER(TRIM(raw_orders!G698))</f>
        <v>South</v>
      </c>
      <c r="H698" s="34" t="str">
        <f>PROPER(TRIM(raw_orders!H698))</f>
        <v>Kerala</v>
      </c>
      <c r="I698" s="34" t="str">
        <f>PROPER(TRIM(raw_orders!I698))</f>
        <v>Kochi</v>
      </c>
      <c r="J698" s="34" t="str">
        <f>PROPER(TRIM(raw_orders!J698))</f>
        <v>Technology</v>
      </c>
      <c r="K698" s="34" t="str">
        <f>PROPER(TRIM(raw_orders!K698))</f>
        <v>Phones</v>
      </c>
      <c r="L698" t="s">
        <v>3268</v>
      </c>
      <c r="M698" s="9" t="s">
        <v>4153</v>
      </c>
      <c r="N698" s="11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s="9" t="str">
        <f>PROPER(TRIM(raw_orders!T698))</f>
        <v>Paid</v>
      </c>
      <c r="U698" s="9" t="str">
        <f>PROPER(TRIM(raw_orders!U698))</f>
        <v>Completed</v>
      </c>
      <c r="V698" s="11">
        <f t="shared" si="170"/>
        <v>3</v>
      </c>
      <c r="W698" s="11">
        <f t="shared" si="173"/>
        <v>0.25</v>
      </c>
      <c r="X698" s="11">
        <f t="shared" si="174"/>
        <v>3536.5199999999995</v>
      </c>
      <c r="Y698" s="11">
        <f t="shared" si="175"/>
        <v>1434.1099999999997</v>
      </c>
      <c r="Z698" s="11">
        <f t="shared" si="176"/>
        <v>0.40551446054313278</v>
      </c>
      <c r="AA698" s="11" t="str">
        <f t="shared" si="177"/>
        <v>September</v>
      </c>
      <c r="AB698" s="11">
        <f t="shared" si="178"/>
        <v>2025</v>
      </c>
      <c r="AC698" s="11" t="str">
        <f t="shared" si="179"/>
        <v>Warning</v>
      </c>
      <c r="AD698" s="33" t="str">
        <f t="shared" si="171"/>
        <v>ORD-2025-106974592245925CUST-7812Isha NairSmall BusinessSouthKeralaKochiTechnologyPhonesClassic Phones 842Unknown41178.840.253536.522102.411363.28PaidCompleted3</v>
      </c>
      <c r="AE698" s="56" t="str">
        <f t="shared" si="172"/>
        <v>OK</v>
      </c>
      <c r="AF698" s="33" t="str">
        <f t="shared" si="180"/>
        <v/>
      </c>
      <c r="AG698" s="33" t="str">
        <f t="shared" si="181"/>
        <v/>
      </c>
      <c r="AH698" s="55" t="str">
        <f t="shared" si="182"/>
        <v/>
      </c>
      <c r="AI698" s="53" t="str">
        <f t="shared" si="183"/>
        <v>Match</v>
      </c>
      <c r="AJ698" s="53" t="str">
        <f t="shared" si="184"/>
        <v>Mismatch</v>
      </c>
      <c r="AK698" s="33" t="str">
        <f>PROPER(TRIM(raw_orders!G698))</f>
        <v>South</v>
      </c>
      <c r="AL698" s="33" t="str">
        <f>PROPER(TRIM(raw_orders!M698))</f>
        <v/>
      </c>
    </row>
    <row r="699" spans="1:38">
      <c r="A699" t="s">
        <v>3269</v>
      </c>
      <c r="B699" s="10">
        <v>45717</v>
      </c>
      <c r="C699" s="10">
        <v>45841</v>
      </c>
      <c r="D699" t="s">
        <v>3270</v>
      </c>
      <c r="E699" s="34" t="str">
        <f>PROPER(TRIM(raw_orders!E699))</f>
        <v>Arjun Bose</v>
      </c>
      <c r="F699" s="34" t="str">
        <f>PROPER(TRIM(raw_orders!F699))</f>
        <v>Corporate</v>
      </c>
      <c r="G699" s="34" t="str">
        <f>PROPER(TRIM(raw_orders!G699))</f>
        <v>South</v>
      </c>
      <c r="H699" s="34" t="str">
        <f>PROPER(TRIM(raw_orders!H699))</f>
        <v>Andhra Pradesh</v>
      </c>
      <c r="I699" s="34" t="str">
        <f>PROPER(TRIM(raw_orders!I699))</f>
        <v>Vijayawada</v>
      </c>
      <c r="J699" s="34" t="str">
        <f>PROPER(TRIM(raw_orders!J699))</f>
        <v>Office Supplies</v>
      </c>
      <c r="K699" s="34" t="str">
        <f>PROPER(TRIM(raw_orders!K699))</f>
        <v>Labels</v>
      </c>
      <c r="L699" t="s">
        <v>3271</v>
      </c>
      <c r="M699" s="9" t="str">
        <f>PROPER(TRIM(raw_orders!M699))</f>
        <v>First Class</v>
      </c>
      <c r="N699" s="11">
        <v>7</v>
      </c>
      <c r="O699">
        <v>567.15</v>
      </c>
      <c r="Q699">
        <v>2977.54</v>
      </c>
      <c r="R699">
        <v>1849.3</v>
      </c>
      <c r="S699">
        <v>1128.24</v>
      </c>
      <c r="T699" s="9" t="str">
        <f>PROPER(TRIM(raw_orders!T699))</f>
        <v>Refunded</v>
      </c>
      <c r="U699" s="9" t="str">
        <f>PROPER(TRIM(raw_orders!U699))</f>
        <v>Returned</v>
      </c>
      <c r="V699" s="11">
        <f t="shared" si="170"/>
        <v>124</v>
      </c>
      <c r="W699" s="11">
        <f t="shared" si="173"/>
        <v>0</v>
      </c>
      <c r="X699" s="11">
        <f t="shared" si="174"/>
        <v>3970.0499999999997</v>
      </c>
      <c r="Y699" s="11">
        <f t="shared" si="175"/>
        <v>2120.75</v>
      </c>
      <c r="Z699" s="11">
        <f t="shared" si="176"/>
        <v>0.53418722686112274</v>
      </c>
      <c r="AA699" s="11" t="str">
        <f t="shared" si="177"/>
        <v>March</v>
      </c>
      <c r="AB699" s="11">
        <f t="shared" si="178"/>
        <v>2025</v>
      </c>
      <c r="AC699" s="11" t="str">
        <f t="shared" si="179"/>
        <v>Warning</v>
      </c>
      <c r="AD699" s="33" t="str">
        <f t="shared" si="171"/>
        <v>ORD-2025-106984571745841CUST-6205Arjun BoseCorporateSouthAndhra PradeshVijayawadaOffice SuppliesLabelsMax Labels 970First Class7567.152977.541849.31128.24RefundedReturned124</v>
      </c>
      <c r="AE699" s="56" t="str">
        <f t="shared" si="172"/>
        <v>OK</v>
      </c>
      <c r="AF699" s="33" t="str">
        <f t="shared" si="180"/>
        <v/>
      </c>
      <c r="AG699" s="33" t="str">
        <f t="shared" si="181"/>
        <v/>
      </c>
      <c r="AH699" s="55" t="str">
        <f t="shared" si="182"/>
        <v/>
      </c>
      <c r="AI699" s="53" t="str">
        <f t="shared" si="183"/>
        <v>Mismatch</v>
      </c>
      <c r="AJ699" s="53" t="str">
        <f t="shared" si="184"/>
        <v>Mismatch</v>
      </c>
      <c r="AK699" s="33" t="str">
        <f>PROPER(TRIM(raw_orders!G699))</f>
        <v>South</v>
      </c>
      <c r="AL699" s="33" t="str">
        <f>PROPER(TRIM(raw_orders!M699))</f>
        <v>First Class</v>
      </c>
    </row>
    <row r="700" spans="1:38">
      <c r="A700" t="s">
        <v>3272</v>
      </c>
      <c r="B700" s="10">
        <v>45549</v>
      </c>
      <c r="C700" s="10">
        <v>45549</v>
      </c>
      <c r="D700" t="s">
        <v>3274</v>
      </c>
      <c r="E700" s="34" t="str">
        <f>PROPER(TRIM(raw_orders!E700))</f>
        <v>Mira Das</v>
      </c>
      <c r="F700" s="34" t="str">
        <f>PROPER(TRIM(raw_orders!F700))</f>
        <v>Corporate</v>
      </c>
      <c r="G700" s="34" t="str">
        <f>PROPER(TRIM(raw_orders!G700))</f>
        <v>North</v>
      </c>
      <c r="H700" s="34" t="str">
        <f>PROPER(TRIM(raw_orders!H700))</f>
        <v>Rajasthan</v>
      </c>
      <c r="I700" s="34" t="str">
        <f>PROPER(TRIM(raw_orders!I700))</f>
        <v>Jaipur</v>
      </c>
      <c r="J700" s="34" t="str">
        <f>PROPER(TRIM(raw_orders!J700))</f>
        <v>Technology</v>
      </c>
      <c r="K700" s="34" t="str">
        <f>PROPER(TRIM(raw_orders!K700))</f>
        <v>Machines</v>
      </c>
      <c r="L700" t="s">
        <v>3275</v>
      </c>
      <c r="M700" s="9" t="str">
        <f>PROPER(TRIM(raw_orders!M700))</f>
        <v>Standard Class</v>
      </c>
      <c r="N700" s="11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s="9" t="str">
        <f>PROPER(TRIM(raw_orders!T700))</f>
        <v>Paid</v>
      </c>
      <c r="U700" s="9" t="str">
        <f>PROPER(TRIM(raw_orders!U700))</f>
        <v>Returned</v>
      </c>
      <c r="V700" s="11">
        <f t="shared" si="170"/>
        <v>0</v>
      </c>
      <c r="W700" s="11">
        <f t="shared" si="173"/>
        <v>0.15</v>
      </c>
      <c r="X700" s="11">
        <f t="shared" si="174"/>
        <v>27755.287999999997</v>
      </c>
      <c r="Y700" s="11">
        <f t="shared" si="175"/>
        <v>4003.377999999997</v>
      </c>
      <c r="Z700" s="11">
        <f t="shared" si="176"/>
        <v>0.14423838801456493</v>
      </c>
      <c r="AA700" s="11" t="str">
        <f t="shared" si="177"/>
        <v>September</v>
      </c>
      <c r="AB700" s="11">
        <f t="shared" si="178"/>
        <v>2024</v>
      </c>
      <c r="AC700" s="11" t="str">
        <f t="shared" si="179"/>
        <v>Clean</v>
      </c>
      <c r="AD700" s="33" t="str">
        <f t="shared" si="171"/>
        <v>ORD-2024-106994554945549CUST-5357Mira DasCorporateNorthRajasthanJaipurTechnologyMachinesClassic Machines 648Standard Class84081.660.1528208.123751.914003.38PaidReturned0</v>
      </c>
      <c r="AE700" s="56" t="str">
        <f t="shared" si="172"/>
        <v>OK</v>
      </c>
      <c r="AF700" s="33" t="str">
        <f t="shared" si="180"/>
        <v/>
      </c>
      <c r="AG700" s="33" t="str">
        <f t="shared" si="181"/>
        <v/>
      </c>
      <c r="AH700" s="55" t="str">
        <f t="shared" ref="AH700:AH701" si="186">IF(V700&lt;0,"Invalid Shipping Record","")</f>
        <v/>
      </c>
      <c r="AI700" s="53" t="str">
        <f t="shared" si="183"/>
        <v>Mismatch</v>
      </c>
      <c r="AJ700" s="53" t="str">
        <f t="shared" si="184"/>
        <v>Match</v>
      </c>
      <c r="AK700" s="33" t="str">
        <f>PROPER(TRIM(raw_orders!G700))</f>
        <v>North</v>
      </c>
      <c r="AL700" s="33" t="str">
        <f>PROPER(TRIM(raw_orders!M700))</f>
        <v>Standard Class</v>
      </c>
    </row>
    <row r="701" spans="1:38">
      <c r="A701" t="s">
        <v>3276</v>
      </c>
      <c r="B701" s="10">
        <v>45454</v>
      </c>
      <c r="C701" s="10">
        <v>45454</v>
      </c>
      <c r="D701" t="s">
        <v>3279</v>
      </c>
      <c r="E701" s="34" t="str">
        <f>PROPER(TRIM(raw_orders!E701))</f>
        <v>Arjun Bose</v>
      </c>
      <c r="F701" s="34" t="str">
        <f>PROPER(TRIM(raw_orders!F701))</f>
        <v>Small Business</v>
      </c>
      <c r="G701" s="34" t="str">
        <f>PROPER(TRIM(raw_orders!G701))</f>
        <v>South</v>
      </c>
      <c r="H701" s="34" t="str">
        <f>PROPER(TRIM(raw_orders!H701))</f>
        <v>Karnataka</v>
      </c>
      <c r="I701" s="34" t="str">
        <f>PROPER(TRIM(raw_orders!I701))</f>
        <v>Bengaluru</v>
      </c>
      <c r="J701" s="34" t="str">
        <f>PROPER(TRIM(raw_orders!J701))</f>
        <v>Furniture</v>
      </c>
      <c r="K701" s="34" t="str">
        <f>PROPER(TRIM(raw_orders!K701))</f>
        <v>Bookcases</v>
      </c>
      <c r="L701" t="s">
        <v>3280</v>
      </c>
      <c r="M701" s="9" t="str">
        <f>PROPER(TRIM(raw_orders!M701))</f>
        <v>Standard Class</v>
      </c>
      <c r="N701" s="1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s="9" t="str">
        <f>PROPER(TRIM(raw_orders!T701))</f>
        <v>Paid</v>
      </c>
      <c r="U701" s="9" t="str">
        <f>PROPER(TRIM(raw_orders!U701))</f>
        <v>Completed</v>
      </c>
      <c r="V701" s="11">
        <f t="shared" si="170"/>
        <v>0</v>
      </c>
      <c r="W701" s="11">
        <f t="shared" si="173"/>
        <v>0.25</v>
      </c>
      <c r="X701" s="11">
        <f t="shared" si="174"/>
        <v>9450.7425000000003</v>
      </c>
      <c r="Y701" s="11">
        <f t="shared" si="175"/>
        <v>1652.1824999999999</v>
      </c>
      <c r="Z701" s="11">
        <f t="shared" si="176"/>
        <v>0.17482039109625511</v>
      </c>
      <c r="AA701" s="11" t="str">
        <f t="shared" si="177"/>
        <v>June</v>
      </c>
      <c r="AB701" s="11">
        <f t="shared" si="178"/>
        <v>2024</v>
      </c>
      <c r="AC701" s="11" t="str">
        <f t="shared" si="179"/>
        <v>Clean</v>
      </c>
      <c r="AD701" s="33" t="str">
        <f t="shared" si="171"/>
        <v>ORD-2024-107004545445454CUST-9802Arjun BoseSmall BusinessSouthKarnatakaBengaluruFurnitureBookcasesMax Bookcases 565Standard Class91400.110.259450.747798.561652.18PaidCompleted0</v>
      </c>
      <c r="AE701" s="56" t="str">
        <f t="shared" si="172"/>
        <v>OK</v>
      </c>
      <c r="AF701" s="33" t="str">
        <f t="shared" si="180"/>
        <v/>
      </c>
      <c r="AG701" s="33" t="str">
        <f t="shared" si="181"/>
        <v/>
      </c>
      <c r="AH701" s="55" t="str">
        <f t="shared" si="186"/>
        <v/>
      </c>
      <c r="AI701" s="53" t="str">
        <f t="shared" si="183"/>
        <v>Match</v>
      </c>
      <c r="AJ701" s="53" t="str">
        <f t="shared" si="184"/>
        <v>Match</v>
      </c>
      <c r="AK701" s="33" t="str">
        <f>PROPER(TRIM(raw_orders!G701))</f>
        <v>South</v>
      </c>
      <c r="AL701" s="33" t="str">
        <f>PROPER(TRIM(raw_orders!M701))</f>
        <v>Standard Class</v>
      </c>
    </row>
    <row r="702" spans="1:38">
      <c r="A702" t="s">
        <v>3281</v>
      </c>
      <c r="B702" s="10">
        <v>45553</v>
      </c>
      <c r="C702" s="10">
        <v>45556</v>
      </c>
      <c r="D702" t="s">
        <v>3283</v>
      </c>
      <c r="E702" s="34" t="str">
        <f>PROPER(TRIM(raw_orders!E702))</f>
        <v>Neha Gupta</v>
      </c>
      <c r="F702" s="34" t="str">
        <f>PROPER(TRIM(raw_orders!F702))</f>
        <v>Corporate</v>
      </c>
      <c r="G702" s="34" t="str">
        <f>PROPER(TRIM(raw_orders!G702))</f>
        <v>East</v>
      </c>
      <c r="H702" s="34" t="str">
        <f>PROPER(TRIM(raw_orders!H702))</f>
        <v>West Bengal</v>
      </c>
      <c r="I702" s="34" t="str">
        <f>PROPER(TRIM(raw_orders!I702))</f>
        <v>Kolkata</v>
      </c>
      <c r="J702" s="34" t="str">
        <f>PROPER(TRIM(raw_orders!J702))</f>
        <v>Technology</v>
      </c>
      <c r="K702" s="34" t="str">
        <f>PROPER(TRIM(raw_orders!K702))</f>
        <v>Machines</v>
      </c>
      <c r="L702" t="s">
        <v>3284</v>
      </c>
      <c r="M702" s="9" t="str">
        <f>PROPER(TRIM(raw_orders!M702))</f>
        <v>Standard Class</v>
      </c>
      <c r="N702" s="11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s="9" t="str">
        <f>PROPER(TRIM(raw_orders!T702))</f>
        <v>Paid</v>
      </c>
      <c r="U702" s="9" t="str">
        <f>PROPER(TRIM(raw_orders!U702))</f>
        <v>Completed</v>
      </c>
      <c r="V702" s="11">
        <f t="shared" si="170"/>
        <v>3</v>
      </c>
      <c r="W702" s="11">
        <f t="shared" si="173"/>
        <v>0.15</v>
      </c>
      <c r="X702" s="11">
        <f t="shared" si="174"/>
        <v>7792.5450000000001</v>
      </c>
      <c r="Y702" s="11">
        <f t="shared" si="175"/>
        <v>3100.8150000000005</v>
      </c>
      <c r="Z702" s="11">
        <f t="shared" si="176"/>
        <v>0.39792070498149201</v>
      </c>
      <c r="AA702" s="11" t="str">
        <f t="shared" si="177"/>
        <v>September</v>
      </c>
      <c r="AB702" s="11">
        <f t="shared" si="178"/>
        <v>2024</v>
      </c>
      <c r="AC702" s="11" t="str">
        <f t="shared" si="179"/>
        <v>Clean</v>
      </c>
      <c r="AD702" s="33" t="str">
        <f t="shared" si="171"/>
        <v>ORD-2024-107014555345556CUST-5646Neha GuptaCorporateEastWest BengalKolkataTechnologyMachinesBasic Machines 220Standard Class33055.90.157792.554691.733100.82PaidCompleted3</v>
      </c>
      <c r="AE702" s="56" t="str">
        <f t="shared" si="172"/>
        <v>OK</v>
      </c>
      <c r="AF702" s="33" t="str">
        <f t="shared" si="180"/>
        <v/>
      </c>
      <c r="AG702" s="33" t="str">
        <f t="shared" si="181"/>
        <v/>
      </c>
      <c r="AH702" s="55" t="str">
        <f t="shared" si="182"/>
        <v/>
      </c>
      <c r="AI702" s="53" t="str">
        <f t="shared" si="183"/>
        <v>Match</v>
      </c>
      <c r="AJ702" s="53" t="str">
        <f t="shared" si="184"/>
        <v>Match</v>
      </c>
      <c r="AK702" s="33" t="str">
        <f>PROPER(TRIM(raw_orders!G702))</f>
        <v>East</v>
      </c>
      <c r="AL702" s="33" t="str">
        <f>PROPER(TRIM(raw_orders!M702))</f>
        <v>Standard Class</v>
      </c>
    </row>
    <row r="703" spans="1:38">
      <c r="A703" t="s">
        <v>3285</v>
      </c>
      <c r="B703" s="10">
        <v>45412</v>
      </c>
      <c r="C703" s="10">
        <v>45416</v>
      </c>
      <c r="D703" t="s">
        <v>3286</v>
      </c>
      <c r="E703" s="34" t="str">
        <f>PROPER(TRIM(raw_orders!E703))</f>
        <v>Rohan Mehta</v>
      </c>
      <c r="F703" s="34" t="str">
        <f>PROPER(TRIM(raw_orders!F703))</f>
        <v>Small Business</v>
      </c>
      <c r="G703" s="34" t="str">
        <f>PROPER(TRIM(raw_orders!G703))</f>
        <v>West</v>
      </c>
      <c r="H703" s="34" t="str">
        <f>PROPER(TRIM(raw_orders!H703))</f>
        <v>Gujarat</v>
      </c>
      <c r="I703" s="34" t="str">
        <f>PROPER(TRIM(raw_orders!I703))</f>
        <v>Ahmedabad</v>
      </c>
      <c r="J703" s="34" t="str">
        <f>PROPER(TRIM(raw_orders!J703))</f>
        <v>Office Supplies</v>
      </c>
      <c r="K703" s="34" t="str">
        <f>PROPER(TRIM(raw_orders!K703))</f>
        <v>Art</v>
      </c>
      <c r="L703" t="s">
        <v>3287</v>
      </c>
      <c r="M703" s="9" t="str">
        <f>PROPER(TRIM(raw_orders!M703))</f>
        <v>Same Day</v>
      </c>
      <c r="N703" s="11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s="9" t="str">
        <f>PROPER(TRIM(raw_orders!T703))</f>
        <v>Paid</v>
      </c>
      <c r="U703" s="9" t="str">
        <f>PROPER(TRIM(raw_orders!U703))</f>
        <v>Returned</v>
      </c>
      <c r="V703" s="11">
        <f t="shared" si="170"/>
        <v>4</v>
      </c>
      <c r="W703" s="11">
        <f t="shared" si="173"/>
        <v>0</v>
      </c>
      <c r="X703" s="11">
        <f t="shared" si="174"/>
        <v>8574.58</v>
      </c>
      <c r="Y703" s="11">
        <f t="shared" si="175"/>
        <v>1888.7699999999995</v>
      </c>
      <c r="Z703" s="11">
        <f t="shared" si="176"/>
        <v>0.22027551203674112</v>
      </c>
      <c r="AA703" s="11" t="str">
        <f t="shared" si="177"/>
        <v>April</v>
      </c>
      <c r="AB703" s="11">
        <f t="shared" si="178"/>
        <v>2024</v>
      </c>
      <c r="AC703" s="11" t="str">
        <f t="shared" si="179"/>
        <v>Clean</v>
      </c>
      <c r="AD703" s="33" t="str">
        <f t="shared" si="171"/>
        <v>ORD-2024-107024541245416CUST-7171Rohan MehtaSmall BusinessWestGujaratAhmedabadOffice SuppliesArtPro Art 151Same Day71224.9408574.586685.811888.77PaidReturned4</v>
      </c>
      <c r="AE703" s="56" t="str">
        <f t="shared" si="172"/>
        <v>OK</v>
      </c>
      <c r="AF703" s="33" t="str">
        <f t="shared" si="180"/>
        <v/>
      </c>
      <c r="AG703" s="33" t="str">
        <f t="shared" si="181"/>
        <v/>
      </c>
      <c r="AH703" s="55" t="str">
        <f t="shared" si="182"/>
        <v/>
      </c>
      <c r="AI703" s="53" t="str">
        <f t="shared" si="183"/>
        <v>Match</v>
      </c>
      <c r="AJ703" s="53" t="str">
        <f t="shared" si="184"/>
        <v>Match</v>
      </c>
      <c r="AK703" s="33" t="str">
        <f>PROPER(TRIM(raw_orders!G703))</f>
        <v>West</v>
      </c>
      <c r="AL703" s="33" t="str">
        <f>PROPER(TRIM(raw_orders!M703))</f>
        <v>Same Day</v>
      </c>
    </row>
    <row r="704" spans="1:38">
      <c r="A704" t="s">
        <v>3288</v>
      </c>
      <c r="B704" s="10">
        <v>45690</v>
      </c>
      <c r="C704" s="10">
        <v>45694</v>
      </c>
      <c r="D704" t="s">
        <v>3290</v>
      </c>
      <c r="E704" s="34" t="str">
        <f>PROPER(TRIM(raw_orders!E704))</f>
        <v>Karan Malhotra</v>
      </c>
      <c r="F704" s="34" t="str">
        <f>PROPER(TRIM(raw_orders!F704))</f>
        <v>Small Business</v>
      </c>
      <c r="G704" s="34" t="str">
        <f>PROPER(TRIM(raw_orders!G704))</f>
        <v>West</v>
      </c>
      <c r="H704" s="34" t="str">
        <f>PROPER(TRIM(raw_orders!H704))</f>
        <v>Rajasthan</v>
      </c>
      <c r="I704" s="34" t="str">
        <f>PROPER(TRIM(raw_orders!I704))</f>
        <v>Udaipur</v>
      </c>
      <c r="J704" s="34" t="str">
        <f>PROPER(TRIM(raw_orders!J704))</f>
        <v>Furniture</v>
      </c>
      <c r="K704" s="34" t="str">
        <f>PROPER(TRIM(raw_orders!K704))</f>
        <v>Tables</v>
      </c>
      <c r="L704" t="s">
        <v>3291</v>
      </c>
      <c r="M704" s="9" t="str">
        <f>PROPER(TRIM(raw_orders!M704))</f>
        <v>Second Class</v>
      </c>
      <c r="N704" s="11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s="9" t="str">
        <f>PROPER(TRIM(raw_orders!T704))</f>
        <v>Paid</v>
      </c>
      <c r="U704" s="9" t="str">
        <f>PROPER(TRIM(raw_orders!U704))</f>
        <v>Completed</v>
      </c>
      <c r="V704" s="11">
        <f t="shared" si="170"/>
        <v>4</v>
      </c>
      <c r="W704" s="11">
        <f t="shared" si="173"/>
        <v>0.1</v>
      </c>
      <c r="X704" s="11">
        <f t="shared" si="174"/>
        <v>2692.8180000000002</v>
      </c>
      <c r="Y704" s="11">
        <f t="shared" si="175"/>
        <v>872.73800000000028</v>
      </c>
      <c r="Z704" s="11">
        <f t="shared" si="176"/>
        <v>0.32409839803506968</v>
      </c>
      <c r="AA704" s="11" t="str">
        <f t="shared" si="177"/>
        <v>February</v>
      </c>
      <c r="AB704" s="11">
        <f t="shared" si="178"/>
        <v>2025</v>
      </c>
      <c r="AC704" s="11" t="str">
        <f t="shared" si="179"/>
        <v>Clean</v>
      </c>
      <c r="AD704" s="33" t="str">
        <f t="shared" si="171"/>
        <v>ORD-2025-107034569045694CUST-5231Karan MalhotraSmall BusinessWestRajasthanUdaipurFurnitureTablesPro Tables 980Second Class3997.340.12692.821820.08872.74PaidCompleted4</v>
      </c>
      <c r="AE704" s="56" t="str">
        <f t="shared" si="172"/>
        <v>OK</v>
      </c>
      <c r="AF704" s="33" t="str">
        <f t="shared" si="180"/>
        <v/>
      </c>
      <c r="AG704" s="33" t="str">
        <f t="shared" si="181"/>
        <v/>
      </c>
      <c r="AH704" s="55" t="str">
        <f t="shared" si="182"/>
        <v/>
      </c>
      <c r="AI704" s="53" t="str">
        <f t="shared" si="183"/>
        <v>Match</v>
      </c>
      <c r="AJ704" s="53" t="str">
        <f t="shared" si="184"/>
        <v>Match</v>
      </c>
      <c r="AK704" s="33" t="str">
        <f>PROPER(TRIM(raw_orders!G704))</f>
        <v>West</v>
      </c>
      <c r="AL704" s="33" t="str">
        <f>PROPER(TRIM(raw_orders!M704))</f>
        <v>Second Class</v>
      </c>
    </row>
    <row r="705" spans="1:38">
      <c r="A705" t="s">
        <v>3292</v>
      </c>
      <c r="B705" s="10">
        <v>45584</v>
      </c>
      <c r="C705" s="10">
        <v>45585</v>
      </c>
      <c r="D705" t="s">
        <v>3294</v>
      </c>
      <c r="E705" s="34" t="str">
        <f>PROPER(TRIM(raw_orders!E705))</f>
        <v>Aditi Sen</v>
      </c>
      <c r="F705" s="34" t="str">
        <f>PROPER(TRIM(raw_orders!F705))</f>
        <v>Corporate</v>
      </c>
      <c r="G705" s="34" t="str">
        <f>PROPER(TRIM(raw_orders!G705))</f>
        <v>North</v>
      </c>
      <c r="H705" s="34" t="str">
        <f>PROPER(TRIM(raw_orders!H705))</f>
        <v>Rajasthan</v>
      </c>
      <c r="I705" s="34" t="str">
        <f>PROPER(TRIM(raw_orders!I705))</f>
        <v>Jaipur</v>
      </c>
      <c r="J705" s="34" t="str">
        <f>PROPER(TRIM(raw_orders!J705))</f>
        <v>Furniture</v>
      </c>
      <c r="K705" s="34" t="str">
        <f>PROPER(TRIM(raw_orders!K705))</f>
        <v>Tables</v>
      </c>
      <c r="L705" t="s">
        <v>3295</v>
      </c>
      <c r="M705" s="9" t="str">
        <f>PROPER(TRIM(raw_orders!M705))</f>
        <v>First Class</v>
      </c>
      <c r="N705" s="11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s="9" t="str">
        <f>PROPER(TRIM(raw_orders!T705))</f>
        <v>Paid</v>
      </c>
      <c r="U705" s="9" t="str">
        <f>PROPER(TRIM(raw_orders!U705))</f>
        <v>Completed</v>
      </c>
      <c r="V705" s="11">
        <f t="shared" si="170"/>
        <v>1</v>
      </c>
      <c r="W705" s="11">
        <f t="shared" si="173"/>
        <v>0.1</v>
      </c>
      <c r="X705" s="11">
        <f t="shared" si="174"/>
        <v>1035.027</v>
      </c>
      <c r="Y705" s="11">
        <f t="shared" si="175"/>
        <v>180.67700000000002</v>
      </c>
      <c r="Z705" s="11">
        <f t="shared" si="176"/>
        <v>0.1745625959516032</v>
      </c>
      <c r="AA705" s="11" t="str">
        <f t="shared" si="177"/>
        <v>October</v>
      </c>
      <c r="AB705" s="11">
        <f t="shared" si="178"/>
        <v>2024</v>
      </c>
      <c r="AC705" s="11" t="str">
        <f t="shared" si="179"/>
        <v>Clean</v>
      </c>
      <c r="AD705" s="33" t="str">
        <f t="shared" si="171"/>
        <v>ORD-2024-107044558445585CUST-8734Aditi SenCorporateNorthRajasthanJaipurFurnitureTablesClassic Tables 997First Class11150.030.11035.03854.35180.68PaidCompleted1</v>
      </c>
      <c r="AE705" s="56" t="str">
        <f t="shared" si="172"/>
        <v>OK</v>
      </c>
      <c r="AF705" s="33" t="str">
        <f t="shared" si="180"/>
        <v/>
      </c>
      <c r="AG705" s="33" t="str">
        <f t="shared" si="181"/>
        <v/>
      </c>
      <c r="AH705" s="55" t="str">
        <f t="shared" si="182"/>
        <v/>
      </c>
      <c r="AI705" s="53" t="str">
        <f t="shared" si="183"/>
        <v>Match</v>
      </c>
      <c r="AJ705" s="53" t="str">
        <f t="shared" si="184"/>
        <v>Match</v>
      </c>
      <c r="AK705" s="33" t="str">
        <f>PROPER(TRIM(raw_orders!G705))</f>
        <v>North</v>
      </c>
      <c r="AL705" s="33" t="str">
        <f>PROPER(TRIM(raw_orders!M705))</f>
        <v>First Class</v>
      </c>
    </row>
    <row r="706" spans="1:38">
      <c r="A706" t="s">
        <v>3296</v>
      </c>
      <c r="B706" s="10">
        <v>45364</v>
      </c>
      <c r="C706" s="10">
        <v>45371</v>
      </c>
      <c r="D706" t="s">
        <v>3298</v>
      </c>
      <c r="E706" s="34" t="str">
        <f>PROPER(TRIM(raw_orders!E706))</f>
        <v>Priya Menon</v>
      </c>
      <c r="F706" s="34" t="str">
        <f>PROPER(TRIM(raw_orders!F706))</f>
        <v>Home Office</v>
      </c>
      <c r="G706" s="34" t="str">
        <f>PROPER(TRIM(raw_orders!G706))</f>
        <v>South</v>
      </c>
      <c r="H706" s="34" t="str">
        <f>PROPER(TRIM(raw_orders!H706))</f>
        <v>Tamil Nadu</v>
      </c>
      <c r="I706" s="34" t="str">
        <f>PROPER(TRIM(raw_orders!I706))</f>
        <v>Chennai</v>
      </c>
      <c r="J706" s="34" t="str">
        <f>PROPER(TRIM(raw_orders!J706))</f>
        <v>Furniture</v>
      </c>
      <c r="K706" s="34" t="str">
        <f>PROPER(TRIM(raw_orders!K706))</f>
        <v>Bookcases</v>
      </c>
      <c r="L706" t="s">
        <v>3299</v>
      </c>
      <c r="M706" s="9" t="s">
        <v>4153</v>
      </c>
      <c r="N706" s="11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s="9" t="str">
        <f>PROPER(TRIM(raw_orders!T706))</f>
        <v>Paid</v>
      </c>
      <c r="U706" s="9" t="str">
        <f>PROPER(TRIM(raw_orders!U706))</f>
        <v>Completed</v>
      </c>
      <c r="V706" s="11">
        <f t="shared" ref="V706:V769" si="187">C706-B706</f>
        <v>7</v>
      </c>
      <c r="W706" s="11">
        <f t="shared" si="173"/>
        <v>0.15</v>
      </c>
      <c r="X706" s="11">
        <f t="shared" si="174"/>
        <v>2401.7855</v>
      </c>
      <c r="Y706" s="11">
        <f t="shared" si="175"/>
        <v>581.44550000000004</v>
      </c>
      <c r="Z706" s="11">
        <f t="shared" si="176"/>
        <v>0.24208885431276025</v>
      </c>
      <c r="AA706" s="11" t="str">
        <f t="shared" si="177"/>
        <v>March</v>
      </c>
      <c r="AB706" s="11">
        <f t="shared" si="178"/>
        <v>2024</v>
      </c>
      <c r="AC706" s="11" t="str">
        <f t="shared" si="179"/>
        <v>Warning</v>
      </c>
      <c r="AD706" s="33" t="str">
        <f t="shared" ref="AD706:AD769" si="188">A706&amp;B706&amp;C706&amp;D706&amp;E706&amp;F706&amp;G706&amp;H706&amp;I706&amp;J706&amp;K706&amp;L706&amp;M706&amp;N706&amp;O706&amp;P706&amp;Q706&amp;R706&amp;S706&amp;T706&amp;U706&amp;V706</f>
        <v>ORD-2024-107054536445371CUST-4916Priya MenonHome OfficeSouthTamil NaduChennaiFurnitureBookcasesMax Bookcases 738Unknown12825.630.152401.791820.34581.45PaidCompleted7</v>
      </c>
      <c r="AE706" s="56" t="str">
        <f t="shared" ref="AE706:AE769" si="189">IF(COUNTIF($A$2:$A$933,A706)=1,"OK",IF(COUNTIF($AD$2:$AD$933,AD706)&gt;1,"Exact Duplicate", "Review Required"))</f>
        <v>OK</v>
      </c>
      <c r="AF706" s="33" t="str">
        <f t="shared" si="180"/>
        <v/>
      </c>
      <c r="AG706" s="33" t="str">
        <f t="shared" si="181"/>
        <v/>
      </c>
      <c r="AH706" s="55" t="str">
        <f t="shared" si="182"/>
        <v/>
      </c>
      <c r="AI706" s="53" t="str">
        <f t="shared" si="183"/>
        <v>Match</v>
      </c>
      <c r="AJ706" s="53" t="str">
        <f t="shared" si="184"/>
        <v>Match</v>
      </c>
      <c r="AK706" s="33" t="str">
        <f>PROPER(TRIM(raw_orders!G706))</f>
        <v>South</v>
      </c>
      <c r="AL706" s="33" t="str">
        <f>PROPER(TRIM(raw_orders!M706))</f>
        <v/>
      </c>
    </row>
    <row r="707" spans="1:38">
      <c r="A707" t="s">
        <v>3300</v>
      </c>
      <c r="B707" s="10">
        <v>45543</v>
      </c>
      <c r="C707" s="10">
        <v>45549</v>
      </c>
      <c r="D707" t="s">
        <v>3303</v>
      </c>
      <c r="E707" s="34" t="str">
        <f>PROPER(TRIM(raw_orders!E707))</f>
        <v>Rohan Mehta</v>
      </c>
      <c r="F707" s="34" t="str">
        <f>PROPER(TRIM(raw_orders!F707))</f>
        <v>Consumer</v>
      </c>
      <c r="G707" s="34" t="str">
        <f>PROPER(TRIM(raw_orders!G707))</f>
        <v>North</v>
      </c>
      <c r="H707" s="34" t="str">
        <f>PROPER(TRIM(raw_orders!H707))</f>
        <v>Rajasthan</v>
      </c>
      <c r="I707" s="34" t="str">
        <f>PROPER(TRIM(raw_orders!I707))</f>
        <v>Jaipur</v>
      </c>
      <c r="J707" s="34" t="str">
        <f>PROPER(TRIM(raw_orders!J707))</f>
        <v>Office Supplies</v>
      </c>
      <c r="K707" s="34" t="str">
        <f>PROPER(TRIM(raw_orders!K707))</f>
        <v>Binders</v>
      </c>
      <c r="L707" t="s">
        <v>3304</v>
      </c>
      <c r="M707" s="9" t="str">
        <f>PROPER(TRIM(raw_orders!M707))</f>
        <v>Standard Class</v>
      </c>
      <c r="N707" s="11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s="9" t="str">
        <f>PROPER(TRIM(raw_orders!T707))</f>
        <v>Paid</v>
      </c>
      <c r="U707" s="9" t="str">
        <f>PROPER(TRIM(raw_orders!U707))</f>
        <v>Completed</v>
      </c>
      <c r="V707" s="11">
        <f t="shared" si="187"/>
        <v>6</v>
      </c>
      <c r="W707" s="11">
        <f t="shared" ref="W707:W770" si="190">IF(AND(P707="",Q707&lt;&gt;"",N707&lt;&gt;"",S707&lt;&gt;""),0,IF(OR(P707&lt;0,P707&gt;1),P707,P707))</f>
        <v>0.05</v>
      </c>
      <c r="X707" s="11">
        <f t="shared" ref="X707:X770" si="191">N707*O707*(1-P707)</f>
        <v>16015.8125</v>
      </c>
      <c r="Y707" s="11">
        <f t="shared" ref="Y707:Y770" si="192">X707-R707</f>
        <v>4663.4325000000008</v>
      </c>
      <c r="Z707" s="11">
        <f t="shared" ref="Z707:Z770" si="193">Y707/X707</f>
        <v>0.29117676671102394</v>
      </c>
      <c r="AA707" s="11" t="str">
        <f t="shared" ref="AA707:AA770" si="194">TEXT(B707,"MMMM")</f>
        <v>September</v>
      </c>
      <c r="AB707" s="11">
        <f t="shared" ref="AB707:AB770" si="195">YEAR(B707)</f>
        <v>2024</v>
      </c>
      <c r="AC707" s="11" t="str">
        <f t="shared" ref="AC707:AC770" si="196">IF(OR(AF707 = "Invalid Discount",AG707="Invalid Discount",AH707="Invalid Shipping Record",AE707="Review Required"),"Invalid",IF(OR(G707="Unknown",M707="Unknown",ISBLANK(P707)),"Warning","Clean"))</f>
        <v>Clean</v>
      </c>
      <c r="AD707" s="33" t="str">
        <f t="shared" si="188"/>
        <v>ORD-2024-107064554345549CUST-3289Rohan MehtaConsumerNorthRajasthanJaipurOffice SuppliesBindersMax Binders 411Standard Class53371.750.0516015.8111352.384663.43PaidCompleted6</v>
      </c>
      <c r="AE707" s="56" t="str">
        <f t="shared" si="189"/>
        <v>OK</v>
      </c>
      <c r="AF707" s="33" t="str">
        <f t="shared" ref="AF707:AF770" si="197">IF(P707&lt;0,"Invalid Discount","")</f>
        <v/>
      </c>
      <c r="AG707" s="33" t="str">
        <f t="shared" ref="AG707:AG770" si="198">IF(P707&gt;1,"Invalid Discount","")</f>
        <v/>
      </c>
      <c r="AH707" s="55" t="str">
        <f t="shared" ref="AH707:AH770" si="199">IF(V707&lt;1,"Invalid Shipping Record","")</f>
        <v/>
      </c>
      <c r="AI707" s="53" t="str">
        <f t="shared" ref="AI707:AI770" si="200">IF(ROUND(Q707,2)=ROUND(X707,2),"Match","Mismatch")</f>
        <v>Match</v>
      </c>
      <c r="AJ707" s="53" t="str">
        <f t="shared" ref="AJ707:AJ770" si="201">IF(ROUND(S707,2)=ROUND(Y707,2),"Match","Mismatch")</f>
        <v>Match</v>
      </c>
      <c r="AK707" s="33" t="str">
        <f>PROPER(TRIM(raw_orders!G707))</f>
        <v>North</v>
      </c>
      <c r="AL707" s="33" t="str">
        <f>PROPER(TRIM(raw_orders!M707))</f>
        <v>Standard Class</v>
      </c>
    </row>
    <row r="708" spans="1:38">
      <c r="A708" t="s">
        <v>3305</v>
      </c>
      <c r="B708" s="10">
        <v>45467</v>
      </c>
      <c r="C708" s="10">
        <v>45471</v>
      </c>
      <c r="D708" t="s">
        <v>3307</v>
      </c>
      <c r="E708" s="34" t="str">
        <f>PROPER(TRIM(raw_orders!E708))</f>
        <v>Isha Nair</v>
      </c>
      <c r="F708" s="34" t="str">
        <f>PROPER(TRIM(raw_orders!F708))</f>
        <v>Small Business</v>
      </c>
      <c r="G708" s="34" t="str">
        <f>PROPER(TRIM(raw_orders!G708))</f>
        <v>East</v>
      </c>
      <c r="H708" s="34" t="str">
        <f>PROPER(TRIM(raw_orders!H708))</f>
        <v>Odisha</v>
      </c>
      <c r="I708" s="34" t="str">
        <f>PROPER(TRIM(raw_orders!I708))</f>
        <v>Bhubaneswar</v>
      </c>
      <c r="J708" s="34" t="str">
        <f>PROPER(TRIM(raw_orders!J708))</f>
        <v>Office Supplies</v>
      </c>
      <c r="K708" s="34" t="str">
        <f>PROPER(TRIM(raw_orders!K708))</f>
        <v>Paper</v>
      </c>
      <c r="L708" t="s">
        <v>3308</v>
      </c>
      <c r="M708" s="9" t="str">
        <f>PROPER(TRIM(raw_orders!M708))</f>
        <v>Same Day</v>
      </c>
      <c r="N708" s="11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s="9" t="str">
        <f>PROPER(TRIM(raw_orders!T708))</f>
        <v>Paid</v>
      </c>
      <c r="U708" s="9" t="str">
        <f>PROPER(TRIM(raw_orders!U708))</f>
        <v>Completed</v>
      </c>
      <c r="V708" s="11">
        <f t="shared" si="187"/>
        <v>4</v>
      </c>
      <c r="W708" s="11">
        <f t="shared" si="190"/>
        <v>0.1</v>
      </c>
      <c r="X708" s="11">
        <f t="shared" si="191"/>
        <v>1901.4750000000001</v>
      </c>
      <c r="Y708" s="11">
        <f t="shared" si="192"/>
        <v>547.19500000000016</v>
      </c>
      <c r="Z708" s="11">
        <f t="shared" si="193"/>
        <v>0.28777396494826391</v>
      </c>
      <c r="AA708" s="11" t="str">
        <f t="shared" si="194"/>
        <v>June</v>
      </c>
      <c r="AB708" s="11">
        <f t="shared" si="195"/>
        <v>2024</v>
      </c>
      <c r="AC708" s="11" t="str">
        <f t="shared" si="196"/>
        <v>Clean</v>
      </c>
      <c r="AD708" s="33" t="str">
        <f t="shared" si="188"/>
        <v>ORD-2024-107074546745471CUST-4928Isha NairSmall BusinessEastOdishaBhubaneswarOffice SuppliesPaperMax Paper 343Same Day12112.750.11901.481354.28547.2PaidCompleted4</v>
      </c>
      <c r="AE708" s="56" t="str">
        <f t="shared" si="189"/>
        <v>OK</v>
      </c>
      <c r="AF708" s="33" t="str">
        <f t="shared" si="197"/>
        <v/>
      </c>
      <c r="AG708" s="33" t="str">
        <f t="shared" si="198"/>
        <v/>
      </c>
      <c r="AH708" s="55" t="str">
        <f t="shared" si="199"/>
        <v/>
      </c>
      <c r="AI708" s="53" t="str">
        <f t="shared" si="200"/>
        <v>Match</v>
      </c>
      <c r="AJ708" s="53" t="str">
        <f t="shared" si="201"/>
        <v>Match</v>
      </c>
      <c r="AK708" s="33" t="str">
        <f>PROPER(TRIM(raw_orders!G708))</f>
        <v>East</v>
      </c>
      <c r="AL708" s="33" t="str">
        <f>PROPER(TRIM(raw_orders!M708))</f>
        <v>Same Day</v>
      </c>
    </row>
    <row r="709" spans="1:38">
      <c r="A709" t="s">
        <v>3309</v>
      </c>
      <c r="B709" s="10">
        <v>45832</v>
      </c>
      <c r="C709" s="10">
        <v>45834</v>
      </c>
      <c r="D709" t="s">
        <v>3311</v>
      </c>
      <c r="E709" s="34" t="str">
        <f>PROPER(TRIM(raw_orders!E709))</f>
        <v>Vikram Iyer</v>
      </c>
      <c r="F709" s="34" t="str">
        <f>PROPER(TRIM(raw_orders!F709))</f>
        <v>Consumer</v>
      </c>
      <c r="G709" s="34" t="str">
        <f>PROPER(TRIM(raw_orders!G709))</f>
        <v>North</v>
      </c>
      <c r="H709" s="34" t="str">
        <f>PROPER(TRIM(raw_orders!H709))</f>
        <v>Rajasthan</v>
      </c>
      <c r="I709" s="34" t="str">
        <f>PROPER(TRIM(raw_orders!I709))</f>
        <v>Jaipur</v>
      </c>
      <c r="J709" s="34" t="str">
        <f>PROPER(TRIM(raw_orders!J709))</f>
        <v>Technology</v>
      </c>
      <c r="K709" s="34" t="str">
        <f>PROPER(TRIM(raw_orders!K709))</f>
        <v>Accessories</v>
      </c>
      <c r="L709" t="s">
        <v>3312</v>
      </c>
      <c r="M709" s="9" t="str">
        <f>PROPER(TRIM(raw_orders!M709))</f>
        <v>Same Day</v>
      </c>
      <c r="N709" s="11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s="9" t="str">
        <f>PROPER(TRIM(raw_orders!T709))</f>
        <v>Paid</v>
      </c>
      <c r="U709" s="9" t="str">
        <f>PROPER(TRIM(raw_orders!U709))</f>
        <v>Completed</v>
      </c>
      <c r="V709" s="11">
        <f t="shared" si="187"/>
        <v>2</v>
      </c>
      <c r="W709" s="11">
        <f t="shared" si="190"/>
        <v>0.55000000000000004</v>
      </c>
      <c r="X709" s="11">
        <f t="shared" si="191"/>
        <v>8375.9849999999988</v>
      </c>
      <c r="Y709" s="11">
        <f t="shared" si="192"/>
        <v>-3302.3350000000009</v>
      </c>
      <c r="Z709" s="11">
        <f t="shared" si="193"/>
        <v>-0.39426228676388525</v>
      </c>
      <c r="AA709" s="11" t="str">
        <f t="shared" si="194"/>
        <v>June</v>
      </c>
      <c r="AB709" s="11">
        <f t="shared" si="195"/>
        <v>2025</v>
      </c>
      <c r="AC709" s="11" t="str">
        <f t="shared" si="196"/>
        <v>Clean</v>
      </c>
      <c r="AD709" s="33" t="str">
        <f t="shared" si="188"/>
        <v>ORD-2025-107084583245834CUST-4902Vikram IyerConsumerNorthRajasthanJaipurTechnologyAccessoriesPro Accessories 485Same Day53722.660.5516751.9711678.325073.65PaidCompleted2</v>
      </c>
      <c r="AE709" s="56" t="str">
        <f t="shared" si="189"/>
        <v>OK</v>
      </c>
      <c r="AF709" s="33" t="str">
        <f t="shared" si="197"/>
        <v/>
      </c>
      <c r="AG709" s="33" t="str">
        <f t="shared" si="198"/>
        <v/>
      </c>
      <c r="AH709" s="55" t="str">
        <f t="shared" si="199"/>
        <v/>
      </c>
      <c r="AI709" s="53" t="str">
        <f t="shared" si="200"/>
        <v>Mismatch</v>
      </c>
      <c r="AJ709" s="53" t="str">
        <f t="shared" si="201"/>
        <v>Mismatch</v>
      </c>
      <c r="AK709" s="33" t="str">
        <f>PROPER(TRIM(raw_orders!G709))</f>
        <v>North</v>
      </c>
      <c r="AL709" s="33" t="str">
        <f>PROPER(TRIM(raw_orders!M709))</f>
        <v>Same Day</v>
      </c>
    </row>
    <row r="710" spans="1:38">
      <c r="A710" t="s">
        <v>3313</v>
      </c>
      <c r="B710" s="10">
        <v>45736</v>
      </c>
      <c r="C710" s="10">
        <v>45742</v>
      </c>
      <c r="D710" t="s">
        <v>3316</v>
      </c>
      <c r="E710" s="34" t="str">
        <f>PROPER(TRIM(raw_orders!E710))</f>
        <v>Sneha Kapoor</v>
      </c>
      <c r="F710" s="34" t="str">
        <f>PROPER(TRIM(raw_orders!F710))</f>
        <v>Consumer</v>
      </c>
      <c r="G710" s="34" t="str">
        <f>PROPER(TRIM(raw_orders!G710))</f>
        <v>East</v>
      </c>
      <c r="H710" s="34" t="str">
        <f>PROPER(TRIM(raw_orders!H710))</f>
        <v>Assam</v>
      </c>
      <c r="I710" s="34" t="str">
        <f>PROPER(TRIM(raw_orders!I710))</f>
        <v>Guwahati</v>
      </c>
      <c r="J710" s="34" t="str">
        <f>PROPER(TRIM(raw_orders!J710))</f>
        <v>Furniture</v>
      </c>
      <c r="K710" s="34" t="str">
        <f>PROPER(TRIM(raw_orders!K710))</f>
        <v>Bookcases</v>
      </c>
      <c r="L710" t="s">
        <v>3317</v>
      </c>
      <c r="M710" s="9" t="str">
        <f>PROPER(TRIM(raw_orders!M710))</f>
        <v>First Class</v>
      </c>
      <c r="N710" s="11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s="9" t="str">
        <f>PROPER(TRIM(raw_orders!T710))</f>
        <v>Paid</v>
      </c>
      <c r="U710" s="9" t="str">
        <f>PROPER(TRIM(raw_orders!U710))</f>
        <v>Completed</v>
      </c>
      <c r="V710" s="11">
        <f t="shared" si="187"/>
        <v>6</v>
      </c>
      <c r="W710" s="11">
        <f t="shared" si="190"/>
        <v>0.05</v>
      </c>
      <c r="X710" s="11">
        <f t="shared" si="191"/>
        <v>16559.108</v>
      </c>
      <c r="Y710" s="11">
        <f t="shared" si="192"/>
        <v>3325.3179999999993</v>
      </c>
      <c r="Z710" s="11">
        <f t="shared" si="193"/>
        <v>0.20081504390212318</v>
      </c>
      <c r="AA710" s="11" t="str">
        <f t="shared" si="194"/>
        <v>March</v>
      </c>
      <c r="AB710" s="11">
        <f t="shared" si="195"/>
        <v>2025</v>
      </c>
      <c r="AC710" s="11" t="str">
        <f t="shared" si="196"/>
        <v>Clean</v>
      </c>
      <c r="AD710" s="33" t="str">
        <f t="shared" si="188"/>
        <v>ORD-2025-107094573645742CUST-6504Sneha KapoorConsumerEastAssamGuwahatiFurnitureBookcasesElite Bookcases 113First Class44357.660.0516559.1113233.793325.32PaidCompleted6</v>
      </c>
      <c r="AE710" s="56" t="str">
        <f t="shared" si="189"/>
        <v>OK</v>
      </c>
      <c r="AF710" s="33" t="str">
        <f t="shared" si="197"/>
        <v/>
      </c>
      <c r="AG710" s="33" t="str">
        <f t="shared" si="198"/>
        <v/>
      </c>
      <c r="AH710" s="55" t="str">
        <f t="shared" si="199"/>
        <v/>
      </c>
      <c r="AI710" s="53" t="str">
        <f t="shared" si="200"/>
        <v>Match</v>
      </c>
      <c r="AJ710" s="53" t="str">
        <f t="shared" si="201"/>
        <v>Match</v>
      </c>
      <c r="AK710" s="33" t="str">
        <f>PROPER(TRIM(raw_orders!G710))</f>
        <v>East</v>
      </c>
      <c r="AL710" s="33" t="str">
        <f>PROPER(TRIM(raw_orders!M710))</f>
        <v>First Class</v>
      </c>
    </row>
    <row r="711" spans="1:38">
      <c r="A711" t="s">
        <v>3318</v>
      </c>
      <c r="B711" s="10">
        <v>45676</v>
      </c>
      <c r="C711" s="10">
        <v>45680</v>
      </c>
      <c r="D711" t="s">
        <v>3319</v>
      </c>
      <c r="E711" s="34" t="str">
        <f>PROPER(TRIM(raw_orders!E711))</f>
        <v>Kabir Singh</v>
      </c>
      <c r="F711" s="34" t="str">
        <f>PROPER(TRIM(raw_orders!F711))</f>
        <v>Home Office</v>
      </c>
      <c r="G711" s="34" t="str">
        <f>PROPER(TRIM(raw_orders!G711))</f>
        <v>North</v>
      </c>
      <c r="H711" s="34" t="str">
        <f>PROPER(TRIM(raw_orders!H711))</f>
        <v>Punjab</v>
      </c>
      <c r="I711" s="34" t="str">
        <f>PROPER(TRIM(raw_orders!I711))</f>
        <v>Ludhiana</v>
      </c>
      <c r="J711" s="34" t="str">
        <f>PROPER(TRIM(raw_orders!J711))</f>
        <v>Technology</v>
      </c>
      <c r="K711" s="34" t="str">
        <f>PROPER(TRIM(raw_orders!K711))</f>
        <v>Phones</v>
      </c>
      <c r="L711" t="s">
        <v>3320</v>
      </c>
      <c r="M711" s="9" t="str">
        <f>PROPER(TRIM(raw_orders!M711))</f>
        <v>Same Day</v>
      </c>
      <c r="N711" s="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s="9" t="str">
        <f>PROPER(TRIM(raw_orders!T711))</f>
        <v>Paid</v>
      </c>
      <c r="U711" s="9" t="str">
        <f>PROPER(TRIM(raw_orders!U711))</f>
        <v>Cancelled</v>
      </c>
      <c r="V711" s="11">
        <f t="shared" si="187"/>
        <v>4</v>
      </c>
      <c r="W711" s="11">
        <f t="shared" si="190"/>
        <v>0.15</v>
      </c>
      <c r="X711" s="11">
        <f t="shared" si="191"/>
        <v>8110.0879999999988</v>
      </c>
      <c r="Y711" s="11">
        <f t="shared" si="192"/>
        <v>1692.7679999999991</v>
      </c>
      <c r="Z711" s="11">
        <f t="shared" si="193"/>
        <v>0.2087237524426368</v>
      </c>
      <c r="AA711" s="11" t="str">
        <f t="shared" si="194"/>
        <v>January</v>
      </c>
      <c r="AB711" s="11">
        <f t="shared" si="195"/>
        <v>2025</v>
      </c>
      <c r="AC711" s="11" t="str">
        <f t="shared" si="196"/>
        <v>Clean</v>
      </c>
      <c r="AD711" s="33" t="str">
        <f t="shared" si="188"/>
        <v>ORD-2025-107104567645680CUST-8036Kabir SinghHome OfficeNorthPunjabLudhianaTechnologyPhonesEco Phones 787Same Day71363.040.158110.096417.321692.77PaidCancelled4</v>
      </c>
      <c r="AE711" s="56" t="str">
        <f t="shared" si="189"/>
        <v>OK</v>
      </c>
      <c r="AF711" s="33" t="str">
        <f t="shared" si="197"/>
        <v/>
      </c>
      <c r="AG711" s="33" t="str">
        <f t="shared" si="198"/>
        <v/>
      </c>
      <c r="AH711" s="55" t="str">
        <f t="shared" si="199"/>
        <v/>
      </c>
      <c r="AI711" s="53" t="str">
        <f t="shared" si="200"/>
        <v>Match</v>
      </c>
      <c r="AJ711" s="53" t="str">
        <f t="shared" si="201"/>
        <v>Match</v>
      </c>
      <c r="AK711" s="33" t="str">
        <f>PROPER(TRIM(raw_orders!G711))</f>
        <v>North</v>
      </c>
      <c r="AL711" s="33" t="str">
        <f>PROPER(TRIM(raw_orders!M711))</f>
        <v>Same Day</v>
      </c>
    </row>
    <row r="712" spans="1:38">
      <c r="A712" t="s">
        <v>3321</v>
      </c>
      <c r="B712" s="10">
        <v>45485</v>
      </c>
      <c r="C712" s="10">
        <v>45492</v>
      </c>
      <c r="D712" t="s">
        <v>3324</v>
      </c>
      <c r="E712" s="34" t="str">
        <f>PROPER(TRIM(raw_orders!E712))</f>
        <v>Vikram Iyer</v>
      </c>
      <c r="F712" s="34" t="str">
        <f>PROPER(TRIM(raw_orders!F712))</f>
        <v>Corporate</v>
      </c>
      <c r="G712" s="34" t="str">
        <f>PROPER(TRIM(raw_orders!G712))</f>
        <v>North</v>
      </c>
      <c r="H712" s="34" t="str">
        <f>PROPER(TRIM(raw_orders!H712))</f>
        <v>Punjab</v>
      </c>
      <c r="I712" s="34" t="str">
        <f>PROPER(TRIM(raw_orders!I712))</f>
        <v>Ludhiana</v>
      </c>
      <c r="J712" s="34" t="str">
        <f>PROPER(TRIM(raw_orders!J712))</f>
        <v>Office Supplies</v>
      </c>
      <c r="K712" s="34" t="str">
        <f>PROPER(TRIM(raw_orders!K712))</f>
        <v>Art</v>
      </c>
      <c r="L712" t="s">
        <v>3325</v>
      </c>
      <c r="M712" s="9" t="str">
        <f>PROPER(TRIM(raw_orders!M712))</f>
        <v>Second Class</v>
      </c>
      <c r="N712" s="11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s="9" t="str">
        <f>PROPER(TRIM(raw_orders!T712))</f>
        <v>Paid</v>
      </c>
      <c r="U712" s="9" t="str">
        <f>PROPER(TRIM(raw_orders!U712))</f>
        <v>Completed</v>
      </c>
      <c r="V712" s="11">
        <f t="shared" si="187"/>
        <v>7</v>
      </c>
      <c r="W712" s="11">
        <f t="shared" si="190"/>
        <v>0.05</v>
      </c>
      <c r="X712" s="11">
        <f t="shared" si="191"/>
        <v>7406.01</v>
      </c>
      <c r="Y712" s="11">
        <f t="shared" si="192"/>
        <v>1464.2700000000004</v>
      </c>
      <c r="Z712" s="11">
        <f t="shared" si="193"/>
        <v>0.19771374869869207</v>
      </c>
      <c r="AA712" s="11" t="str">
        <f t="shared" si="194"/>
        <v>July</v>
      </c>
      <c r="AB712" s="11">
        <f t="shared" si="195"/>
        <v>2024</v>
      </c>
      <c r="AC712" s="11" t="str">
        <f t="shared" si="196"/>
        <v>Clean</v>
      </c>
      <c r="AD712" s="33" t="str">
        <f t="shared" si="188"/>
        <v>ORD-2024-107114548545492CUST-7199Vikram IyerCorporateNorthPunjabLudhianaOffice SuppliesArtSmart Art 279Second Class51559.160.057406.015941.741464.27PaidCompleted7</v>
      </c>
      <c r="AE712" s="56" t="str">
        <f t="shared" si="189"/>
        <v>OK</v>
      </c>
      <c r="AF712" s="33" t="str">
        <f t="shared" si="197"/>
        <v/>
      </c>
      <c r="AG712" s="33" t="str">
        <f t="shared" si="198"/>
        <v/>
      </c>
      <c r="AH712" s="55" t="str">
        <f t="shared" si="199"/>
        <v/>
      </c>
      <c r="AI712" s="53" t="str">
        <f t="shared" si="200"/>
        <v>Match</v>
      </c>
      <c r="AJ712" s="53" t="str">
        <f t="shared" si="201"/>
        <v>Match</v>
      </c>
      <c r="AK712" s="33" t="str">
        <f>PROPER(TRIM(raw_orders!G712))</f>
        <v>North</v>
      </c>
      <c r="AL712" s="33" t="str">
        <f>PROPER(TRIM(raw_orders!M712))</f>
        <v>Second Class</v>
      </c>
    </row>
    <row r="713" spans="1:38">
      <c r="A713" t="s">
        <v>3326</v>
      </c>
      <c r="B713" s="10">
        <v>45690</v>
      </c>
      <c r="C713" s="10">
        <v>45690</v>
      </c>
      <c r="D713" t="s">
        <v>3328</v>
      </c>
      <c r="E713" s="34" t="str">
        <f>PROPER(TRIM(raw_orders!E713))</f>
        <v>Kabir Singh</v>
      </c>
      <c r="F713" s="34" t="str">
        <f>PROPER(TRIM(raw_orders!F713))</f>
        <v>Corporate</v>
      </c>
      <c r="G713" s="34" t="str">
        <f>PROPER(TRIM(raw_orders!G713))</f>
        <v>East</v>
      </c>
      <c r="H713" s="34" t="str">
        <f>PROPER(TRIM(raw_orders!H713))</f>
        <v>West Bengal</v>
      </c>
      <c r="I713" s="34" t="str">
        <f>PROPER(TRIM(raw_orders!I713))</f>
        <v>Kolkata</v>
      </c>
      <c r="J713" s="34" t="str">
        <f>PROPER(TRIM(raw_orders!J713))</f>
        <v>Technology</v>
      </c>
      <c r="K713" s="34" t="str">
        <f>PROPER(TRIM(raw_orders!K713))</f>
        <v>Machines</v>
      </c>
      <c r="L713" t="s">
        <v>3329</v>
      </c>
      <c r="M713" s="9" t="str">
        <f>PROPER(TRIM(raw_orders!M713))</f>
        <v>First Class</v>
      </c>
      <c r="N713" s="11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s="9" t="str">
        <f>PROPER(TRIM(raw_orders!T713))</f>
        <v>Pending</v>
      </c>
      <c r="U713" s="9" t="str">
        <f>PROPER(TRIM(raw_orders!U713))</f>
        <v>Returned</v>
      </c>
      <c r="V713" s="11">
        <f t="shared" si="187"/>
        <v>0</v>
      </c>
      <c r="W713" s="11">
        <f t="shared" si="190"/>
        <v>0.05</v>
      </c>
      <c r="X713" s="11">
        <f t="shared" si="191"/>
        <v>4110.4124999999995</v>
      </c>
      <c r="Y713" s="11">
        <f t="shared" si="192"/>
        <v>1716.2724999999996</v>
      </c>
      <c r="Z713" s="11">
        <f t="shared" si="193"/>
        <v>0.41754264322619683</v>
      </c>
      <c r="AA713" s="11" t="str">
        <f t="shared" si="194"/>
        <v>February</v>
      </c>
      <c r="AB713" s="11">
        <f t="shared" si="195"/>
        <v>2025</v>
      </c>
      <c r="AC713" s="11" t="str">
        <f t="shared" si="196"/>
        <v>Clean</v>
      </c>
      <c r="AD713" s="33" t="str">
        <f t="shared" si="188"/>
        <v>ORD-2025-107124569045690CUST-6176Kabir SinghCorporateEastWest BengalKolkataTechnologyMachinesBasic Machines 172First Class14326.750.054110.412394.141716.27PendingReturned0</v>
      </c>
      <c r="AE713" s="56" t="str">
        <f t="shared" si="189"/>
        <v>OK</v>
      </c>
      <c r="AF713" s="33" t="str">
        <f t="shared" si="197"/>
        <v/>
      </c>
      <c r="AG713" s="33" t="str">
        <f t="shared" si="198"/>
        <v/>
      </c>
      <c r="AH713" s="55" t="str">
        <f>IF(V713&lt;0,"Invalid Shipping Record","")</f>
        <v/>
      </c>
      <c r="AI713" s="53" t="str">
        <f t="shared" si="200"/>
        <v>Match</v>
      </c>
      <c r="AJ713" s="53" t="str">
        <f t="shared" si="201"/>
        <v>Match</v>
      </c>
      <c r="AK713" s="33" t="str">
        <f>PROPER(TRIM(raw_orders!G713))</f>
        <v>East</v>
      </c>
      <c r="AL713" s="33" t="str">
        <f>PROPER(TRIM(raw_orders!M713))</f>
        <v>First Class</v>
      </c>
    </row>
    <row r="714" spans="1:38">
      <c r="A714" t="s">
        <v>3330</v>
      </c>
      <c r="B714" s="10">
        <v>45332</v>
      </c>
      <c r="C714" s="10">
        <v>45340</v>
      </c>
      <c r="D714" t="s">
        <v>3332</v>
      </c>
      <c r="E714" s="34" t="str">
        <f>PROPER(TRIM(raw_orders!E714))</f>
        <v>Isha Nair</v>
      </c>
      <c r="F714" s="34" t="str">
        <f>PROPER(TRIM(raw_orders!F714))</f>
        <v>Home Office</v>
      </c>
      <c r="G714" s="34" t="str">
        <f>PROPER(TRIM(raw_orders!G714))</f>
        <v>West</v>
      </c>
      <c r="H714" s="34" t="str">
        <f>PROPER(TRIM(raw_orders!H714))</f>
        <v>Madhya Pradesh</v>
      </c>
      <c r="I714" s="34" t="str">
        <f>PROPER(TRIM(raw_orders!I714))</f>
        <v>Indore</v>
      </c>
      <c r="J714" s="34" t="str">
        <f>PROPER(TRIM(raw_orders!J714))</f>
        <v>Furniture</v>
      </c>
      <c r="K714" s="34" t="str">
        <f>PROPER(TRIM(raw_orders!K714))</f>
        <v>Chairs</v>
      </c>
      <c r="L714" t="s">
        <v>3333</v>
      </c>
      <c r="M714" s="9" t="str">
        <f>PROPER(TRIM(raw_orders!M714))</f>
        <v>First Class</v>
      </c>
      <c r="N714" s="11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s="9" t="str">
        <f>PROPER(TRIM(raw_orders!T714))</f>
        <v>Paid</v>
      </c>
      <c r="U714" s="9" t="str">
        <f>PROPER(TRIM(raw_orders!U714))</f>
        <v>Completed</v>
      </c>
      <c r="V714" s="11">
        <f t="shared" si="187"/>
        <v>8</v>
      </c>
      <c r="W714" s="11">
        <f t="shared" si="190"/>
        <v>0</v>
      </c>
      <c r="X714" s="11">
        <f t="shared" si="191"/>
        <v>9680.0199999999986</v>
      </c>
      <c r="Y714" s="11">
        <f t="shared" si="192"/>
        <v>2803.3599999999988</v>
      </c>
      <c r="Z714" s="11">
        <f t="shared" si="193"/>
        <v>0.28960270743242256</v>
      </c>
      <c r="AA714" s="11" t="str">
        <f t="shared" si="194"/>
        <v>February</v>
      </c>
      <c r="AB714" s="11">
        <f t="shared" si="195"/>
        <v>2024</v>
      </c>
      <c r="AC714" s="11" t="str">
        <f t="shared" si="196"/>
        <v>Clean</v>
      </c>
      <c r="AD714" s="33" t="str">
        <f t="shared" si="188"/>
        <v>ORD-2024-107134533245340CUST-5127Isha NairHome OfficeWestMadhya PradeshIndoreFurnitureChairsSmart Chairs 259First Class71382.8609680.026876.662803.36PaidCompleted8</v>
      </c>
      <c r="AE714" s="56" t="str">
        <f t="shared" si="189"/>
        <v>OK</v>
      </c>
      <c r="AF714" s="33" t="str">
        <f t="shared" si="197"/>
        <v/>
      </c>
      <c r="AG714" s="33" t="str">
        <f t="shared" si="198"/>
        <v/>
      </c>
      <c r="AH714" s="55" t="str">
        <f t="shared" si="199"/>
        <v/>
      </c>
      <c r="AI714" s="53" t="str">
        <f t="shared" si="200"/>
        <v>Match</v>
      </c>
      <c r="AJ714" s="53" t="str">
        <f t="shared" si="201"/>
        <v>Match</v>
      </c>
      <c r="AK714" s="33" t="str">
        <f>PROPER(TRIM(raw_orders!G714))</f>
        <v>West</v>
      </c>
      <c r="AL714" s="33" t="str">
        <f>PROPER(TRIM(raw_orders!M714))</f>
        <v>First Class</v>
      </c>
    </row>
    <row r="715" spans="1:38">
      <c r="A715" t="s">
        <v>3334</v>
      </c>
      <c r="B715" s="10">
        <v>45814</v>
      </c>
      <c r="C715" s="10">
        <v>45818</v>
      </c>
      <c r="D715" t="s">
        <v>903</v>
      </c>
      <c r="E715" s="34" t="str">
        <f>PROPER(TRIM(raw_orders!E715))</f>
        <v>Mira Das</v>
      </c>
      <c r="F715" s="34" t="str">
        <f>PROPER(TRIM(raw_orders!F715))</f>
        <v>Consumer</v>
      </c>
      <c r="G715" s="34" t="str">
        <f>PROPER(TRIM(raw_orders!G715))</f>
        <v>West</v>
      </c>
      <c r="H715" s="34" t="str">
        <f>PROPER(TRIM(raw_orders!H715))</f>
        <v>Rajasthan</v>
      </c>
      <c r="I715" s="34" t="str">
        <f>PROPER(TRIM(raw_orders!I715))</f>
        <v>Udaipur</v>
      </c>
      <c r="J715" s="34" t="str">
        <f>PROPER(TRIM(raw_orders!J715))</f>
        <v>Technology</v>
      </c>
      <c r="K715" s="34" t="str">
        <f>PROPER(TRIM(raw_orders!K715))</f>
        <v>Machines</v>
      </c>
      <c r="L715" t="s">
        <v>3336</v>
      </c>
      <c r="M715" s="9" t="str">
        <f>PROPER(TRIM(raw_orders!M715))</f>
        <v>Second Class</v>
      </c>
      <c r="N715" s="11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s="9" t="str">
        <f>PROPER(TRIM(raw_orders!T715))</f>
        <v>Paid</v>
      </c>
      <c r="U715" s="9" t="str">
        <f>PROPER(TRIM(raw_orders!U715))</f>
        <v>Completed</v>
      </c>
      <c r="V715" s="11">
        <f t="shared" si="187"/>
        <v>4</v>
      </c>
      <c r="W715" s="11">
        <f t="shared" si="190"/>
        <v>0.25</v>
      </c>
      <c r="X715" s="11">
        <f t="shared" si="191"/>
        <v>217.47750000000002</v>
      </c>
      <c r="Y715" s="11">
        <f t="shared" si="192"/>
        <v>85.347500000000025</v>
      </c>
      <c r="Z715" s="11">
        <f t="shared" si="193"/>
        <v>0.39244289639158081</v>
      </c>
      <c r="AA715" s="11" t="str">
        <f t="shared" si="194"/>
        <v>June</v>
      </c>
      <c r="AB715" s="11">
        <f t="shared" si="195"/>
        <v>2025</v>
      </c>
      <c r="AC715" s="11" t="str">
        <f t="shared" si="196"/>
        <v>Clean</v>
      </c>
      <c r="AD715" s="33" t="str">
        <f t="shared" si="188"/>
        <v>ORD-2025-107144581445818CUST-2548Mira DasConsumerWestRajasthanUdaipurTechnologyMachinesPro Machines 987Second Class1289.970.25217.48132.1385.35PaidCompleted4</v>
      </c>
      <c r="AE715" s="56" t="str">
        <f t="shared" si="189"/>
        <v>OK</v>
      </c>
      <c r="AF715" s="33" t="str">
        <f t="shared" si="197"/>
        <v/>
      </c>
      <c r="AG715" s="33" t="str">
        <f t="shared" si="198"/>
        <v/>
      </c>
      <c r="AH715" s="55" t="str">
        <f t="shared" si="199"/>
        <v/>
      </c>
      <c r="AI715" s="53" t="str">
        <f t="shared" si="200"/>
        <v>Match</v>
      </c>
      <c r="AJ715" s="53" t="str">
        <f t="shared" si="201"/>
        <v>Match</v>
      </c>
      <c r="AK715" s="33" t="str">
        <f>PROPER(TRIM(raw_orders!G715))</f>
        <v>West</v>
      </c>
      <c r="AL715" s="33" t="str">
        <f>PROPER(TRIM(raw_orders!M715))</f>
        <v>Second Class</v>
      </c>
    </row>
    <row r="716" spans="1:38">
      <c r="A716" t="s">
        <v>3337</v>
      </c>
      <c r="B716" s="10">
        <v>45738</v>
      </c>
      <c r="C716" s="10">
        <v>45739</v>
      </c>
      <c r="D716" t="s">
        <v>3338</v>
      </c>
      <c r="E716" s="34" t="str">
        <f>PROPER(TRIM(raw_orders!E716))</f>
        <v>Karan Malhotra</v>
      </c>
      <c r="F716" s="34" t="str">
        <f>PROPER(TRIM(raw_orders!F716))</f>
        <v>Home Office</v>
      </c>
      <c r="G716" s="34" t="str">
        <f>PROPER(TRIM(raw_orders!G716))</f>
        <v>North</v>
      </c>
      <c r="H716" s="34" t="str">
        <f>PROPER(TRIM(raw_orders!H716))</f>
        <v>Delhi</v>
      </c>
      <c r="I716" s="34" t="str">
        <f>PROPER(TRIM(raw_orders!I716))</f>
        <v>New Delhi</v>
      </c>
      <c r="J716" s="34" t="str">
        <f>PROPER(TRIM(raw_orders!J716))</f>
        <v>Technology</v>
      </c>
      <c r="K716" s="34" t="str">
        <f>PROPER(TRIM(raw_orders!K716))</f>
        <v>Copiers</v>
      </c>
      <c r="L716" t="s">
        <v>3339</v>
      </c>
      <c r="M716" s="9" t="str">
        <f>PROPER(TRIM(raw_orders!M716))</f>
        <v>Standard Class</v>
      </c>
      <c r="N716" s="11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s="9" t="str">
        <f>PROPER(TRIM(raw_orders!T716))</f>
        <v>Paid</v>
      </c>
      <c r="U716" s="9" t="str">
        <f>PROPER(TRIM(raw_orders!U716))</f>
        <v>Completed</v>
      </c>
      <c r="V716" s="11">
        <f t="shared" si="187"/>
        <v>1</v>
      </c>
      <c r="W716" s="11">
        <f t="shared" si="190"/>
        <v>0</v>
      </c>
      <c r="X716" s="11">
        <f t="shared" si="191"/>
        <v>18675.18</v>
      </c>
      <c r="Y716" s="11">
        <f t="shared" si="192"/>
        <v>4700.4799999999996</v>
      </c>
      <c r="Z716" s="11">
        <f t="shared" si="193"/>
        <v>0.25169663692665878</v>
      </c>
      <c r="AA716" s="11" t="str">
        <f t="shared" si="194"/>
        <v>March</v>
      </c>
      <c r="AB716" s="11">
        <f t="shared" si="195"/>
        <v>2025</v>
      </c>
      <c r="AC716" s="11" t="str">
        <f t="shared" si="196"/>
        <v>Clean</v>
      </c>
      <c r="AD716" s="33" t="str">
        <f t="shared" si="188"/>
        <v>ORD-2025-107154573845739CUST-9902Karan MalhotraHome OfficeNorthDelhiNew DelhiTechnologyCopiersPro Copiers 206Standard Class92075.02018675.1813974.74700.48PaidCompleted1</v>
      </c>
      <c r="AE716" s="56" t="str">
        <f t="shared" si="189"/>
        <v>OK</v>
      </c>
      <c r="AF716" s="33" t="str">
        <f t="shared" si="197"/>
        <v/>
      </c>
      <c r="AG716" s="33" t="str">
        <f t="shared" si="198"/>
        <v/>
      </c>
      <c r="AH716" s="55" t="str">
        <f t="shared" si="199"/>
        <v/>
      </c>
      <c r="AI716" s="53" t="str">
        <f t="shared" si="200"/>
        <v>Match</v>
      </c>
      <c r="AJ716" s="53" t="str">
        <f t="shared" si="201"/>
        <v>Match</v>
      </c>
      <c r="AK716" s="33" t="str">
        <f>PROPER(TRIM(raw_orders!G716))</f>
        <v>North</v>
      </c>
      <c r="AL716" s="33" t="str">
        <f>PROPER(TRIM(raw_orders!M716))</f>
        <v>Standard Class</v>
      </c>
    </row>
    <row r="717" spans="1:38">
      <c r="A717" t="s">
        <v>3340</v>
      </c>
      <c r="B717" s="10">
        <v>45891</v>
      </c>
      <c r="C717" s="10">
        <v>45896</v>
      </c>
      <c r="D717" t="s">
        <v>3341</v>
      </c>
      <c r="E717" s="34" t="str">
        <f>PROPER(TRIM(raw_orders!E717))</f>
        <v>Priya Menon</v>
      </c>
      <c r="F717" s="34" t="str">
        <f>PROPER(TRIM(raw_orders!F717))</f>
        <v>Consumer</v>
      </c>
      <c r="G717" s="34" t="str">
        <f>PROPER(TRIM(raw_orders!G717))</f>
        <v>North</v>
      </c>
      <c r="H717" s="34" t="str">
        <f>PROPER(TRIM(raw_orders!H717))</f>
        <v>Haryana</v>
      </c>
      <c r="I717" s="34" t="str">
        <f>PROPER(TRIM(raw_orders!I717))</f>
        <v>Gurugram</v>
      </c>
      <c r="J717" s="34" t="str">
        <f>PROPER(TRIM(raw_orders!J717))</f>
        <v>Furniture</v>
      </c>
      <c r="K717" s="34" t="str">
        <f>PROPER(TRIM(raw_orders!K717))</f>
        <v>Chairs</v>
      </c>
      <c r="L717" t="s">
        <v>3342</v>
      </c>
      <c r="M717" s="9" t="str">
        <f>PROPER(TRIM(raw_orders!M717))</f>
        <v>Second Class</v>
      </c>
      <c r="N717" s="11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s="9" t="str">
        <f>PROPER(TRIM(raw_orders!T717))</f>
        <v>Refunded</v>
      </c>
      <c r="U717" s="9" t="str">
        <f>PROPER(TRIM(raw_orders!U717))</f>
        <v>Cancelled</v>
      </c>
      <c r="V717" s="11">
        <f t="shared" si="187"/>
        <v>5</v>
      </c>
      <c r="W717" s="11">
        <f t="shared" si="190"/>
        <v>0</v>
      </c>
      <c r="X717" s="11">
        <f t="shared" si="191"/>
        <v>19901.63</v>
      </c>
      <c r="Y717" s="11">
        <f t="shared" si="192"/>
        <v>4409.6000000000004</v>
      </c>
      <c r="Z717" s="11">
        <f t="shared" si="193"/>
        <v>0.22156979101711771</v>
      </c>
      <c r="AA717" s="11" t="str">
        <f t="shared" si="194"/>
        <v>August</v>
      </c>
      <c r="AB717" s="11">
        <f t="shared" si="195"/>
        <v>2025</v>
      </c>
      <c r="AC717" s="11" t="str">
        <f t="shared" si="196"/>
        <v>Clean</v>
      </c>
      <c r="AD717" s="33" t="str">
        <f t="shared" si="188"/>
        <v>ORD-2025-107164589145896CUST-7446Priya MenonConsumerNorthHaryanaGurugramFurnitureChairsMax Chairs 372Second Class72843.09019901.6315492.034409.6RefundedCancelled5</v>
      </c>
      <c r="AE717" s="56" t="str">
        <f t="shared" si="189"/>
        <v>OK</v>
      </c>
      <c r="AF717" s="33" t="str">
        <f t="shared" si="197"/>
        <v/>
      </c>
      <c r="AG717" s="33" t="str">
        <f t="shared" si="198"/>
        <v/>
      </c>
      <c r="AH717" s="55" t="str">
        <f t="shared" si="199"/>
        <v/>
      </c>
      <c r="AI717" s="53" t="str">
        <f t="shared" si="200"/>
        <v>Match</v>
      </c>
      <c r="AJ717" s="53" t="str">
        <f t="shared" si="201"/>
        <v>Match</v>
      </c>
      <c r="AK717" s="33" t="str">
        <f>PROPER(TRIM(raw_orders!G717))</f>
        <v>North</v>
      </c>
      <c r="AL717" s="33" t="str">
        <f>PROPER(TRIM(raw_orders!M717))</f>
        <v>Second Class</v>
      </c>
    </row>
    <row r="718" spans="1:38">
      <c r="A718" t="s">
        <v>3343</v>
      </c>
      <c r="B718" s="10">
        <v>45895</v>
      </c>
      <c r="C718" s="10">
        <v>45900</v>
      </c>
      <c r="D718" t="s">
        <v>3345</v>
      </c>
      <c r="E718" s="34" t="str">
        <f>PROPER(TRIM(raw_orders!E718))</f>
        <v>Diya Patel</v>
      </c>
      <c r="F718" s="34" t="str">
        <f>PROPER(TRIM(raw_orders!F718))</f>
        <v>Small Business</v>
      </c>
      <c r="G718" s="34" t="str">
        <f>PROPER(TRIM(raw_orders!G718))</f>
        <v>North</v>
      </c>
      <c r="H718" s="34" t="str">
        <f>PROPER(TRIM(raw_orders!H718))</f>
        <v>Haryana</v>
      </c>
      <c r="I718" s="34" t="str">
        <f>PROPER(TRIM(raw_orders!I718))</f>
        <v>Gurugram</v>
      </c>
      <c r="J718" s="34" t="str">
        <f>PROPER(TRIM(raw_orders!J718))</f>
        <v>Technology</v>
      </c>
      <c r="K718" s="34" t="str">
        <f>PROPER(TRIM(raw_orders!K718))</f>
        <v>Phones</v>
      </c>
      <c r="L718" t="s">
        <v>3346</v>
      </c>
      <c r="M718" s="9" t="str">
        <f>PROPER(TRIM(raw_orders!M718))</f>
        <v>First Class</v>
      </c>
      <c r="N718" s="11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s="9" t="str">
        <f>PROPER(TRIM(raw_orders!T718))</f>
        <v>Paid</v>
      </c>
      <c r="U718" s="9" t="str">
        <f>PROPER(TRIM(raw_orders!U718))</f>
        <v>Completed</v>
      </c>
      <c r="V718" s="11">
        <f t="shared" si="187"/>
        <v>5</v>
      </c>
      <c r="W718" s="11">
        <f t="shared" si="190"/>
        <v>0.15</v>
      </c>
      <c r="X718" s="11">
        <f t="shared" si="191"/>
        <v>2879.817</v>
      </c>
      <c r="Y718" s="11">
        <f t="shared" si="192"/>
        <v>1054.9369999999999</v>
      </c>
      <c r="Z718" s="11">
        <f t="shared" si="193"/>
        <v>0.3663208460815392</v>
      </c>
      <c r="AA718" s="11" t="str">
        <f t="shared" si="194"/>
        <v>August</v>
      </c>
      <c r="AB718" s="11">
        <f t="shared" si="195"/>
        <v>2025</v>
      </c>
      <c r="AC718" s="11" t="str">
        <f t="shared" si="196"/>
        <v>Clean</v>
      </c>
      <c r="AD718" s="33" t="str">
        <f t="shared" si="188"/>
        <v>ORD-2025-107174589545900CUST-7540Diya PatelSmall BusinessNorthHaryanaGurugramTechnologyPhonesBasic Phones 496First Class13388.020.152879.821824.881054.94PaidCompleted5</v>
      </c>
      <c r="AE718" s="56" t="str">
        <f t="shared" si="189"/>
        <v>OK</v>
      </c>
      <c r="AF718" s="33" t="str">
        <f t="shared" si="197"/>
        <v/>
      </c>
      <c r="AG718" s="33" t="str">
        <f t="shared" si="198"/>
        <v/>
      </c>
      <c r="AH718" s="55" t="str">
        <f t="shared" si="199"/>
        <v/>
      </c>
      <c r="AI718" s="53" t="str">
        <f t="shared" si="200"/>
        <v>Match</v>
      </c>
      <c r="AJ718" s="53" t="str">
        <f t="shared" si="201"/>
        <v>Match</v>
      </c>
      <c r="AK718" s="33" t="str">
        <f>PROPER(TRIM(raw_orders!G718))</f>
        <v>North</v>
      </c>
      <c r="AL718" s="33" t="str">
        <f>PROPER(TRIM(raw_orders!M718))</f>
        <v>First Class</v>
      </c>
    </row>
    <row r="719" spans="1:38" ht="41.4">
      <c r="A719" t="s">
        <v>3347</v>
      </c>
      <c r="B719" s="10">
        <v>46001</v>
      </c>
      <c r="C719" s="10">
        <v>45945</v>
      </c>
      <c r="D719" t="s">
        <v>3349</v>
      </c>
      <c r="E719" s="34" t="str">
        <f>PROPER(TRIM(raw_orders!E719))</f>
        <v>Kabir Singh</v>
      </c>
      <c r="F719" s="34" t="str">
        <f>PROPER(TRIM(raw_orders!F719))</f>
        <v>Small Business</v>
      </c>
      <c r="G719" s="34" t="str">
        <f>PROPER(TRIM(raw_orders!G719))</f>
        <v>North</v>
      </c>
      <c r="H719" s="34" t="str">
        <f>PROPER(TRIM(raw_orders!H719))</f>
        <v>Haryana</v>
      </c>
      <c r="I719" s="34" t="str">
        <f>PROPER(TRIM(raw_orders!I719))</f>
        <v>Gurugram</v>
      </c>
      <c r="J719" s="34" t="str">
        <f>PROPER(TRIM(raw_orders!J719))</f>
        <v>Technology</v>
      </c>
      <c r="K719" s="34" t="str">
        <f>PROPER(TRIM(raw_orders!K719))</f>
        <v>Machines</v>
      </c>
      <c r="L719" t="s">
        <v>3350</v>
      </c>
      <c r="M719" s="9" t="str">
        <f>PROPER(TRIM(raw_orders!M719))</f>
        <v>Standard Class</v>
      </c>
      <c r="N719" s="11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s="9" t="str">
        <f>PROPER(TRIM(raw_orders!T719))</f>
        <v>Pending</v>
      </c>
      <c r="U719" s="9" t="str">
        <f>PROPER(TRIM(raw_orders!U719))</f>
        <v>Cancelled</v>
      </c>
      <c r="V719" s="11">
        <f t="shared" si="187"/>
        <v>-56</v>
      </c>
      <c r="W719" s="11">
        <f t="shared" si="190"/>
        <v>0.2</v>
      </c>
      <c r="X719" s="11">
        <f t="shared" si="191"/>
        <v>18712.223999999998</v>
      </c>
      <c r="Y719" s="11">
        <f t="shared" si="192"/>
        <v>6860.003999999999</v>
      </c>
      <c r="Z719" s="11">
        <f t="shared" si="193"/>
        <v>0.3666054874075898</v>
      </c>
      <c r="AA719" s="11" t="str">
        <f t="shared" si="194"/>
        <v>December</v>
      </c>
      <c r="AB719" s="11">
        <f t="shared" si="195"/>
        <v>2025</v>
      </c>
      <c r="AC719" s="11" t="str">
        <f t="shared" si="196"/>
        <v>Invalid</v>
      </c>
      <c r="AD719" s="33" t="str">
        <f t="shared" si="188"/>
        <v>ORD-2025-107184600145945CUST-8351Kabir SinghSmall BusinessNorthHaryanaGurugramTechnologyMachinesPrime Machines 612Standard Class92598.920.218712.2211852.226860PendingCancelled-56</v>
      </c>
      <c r="AE719" s="56" t="str">
        <f t="shared" si="189"/>
        <v>OK</v>
      </c>
      <c r="AF719" s="33" t="str">
        <f t="shared" si="197"/>
        <v/>
      </c>
      <c r="AG719" s="33" t="str">
        <f t="shared" si="198"/>
        <v/>
      </c>
      <c r="AH719" s="55" t="str">
        <f>IF(V719&lt;0,"Invalid Shipping Record","")</f>
        <v>Invalid Shipping Record</v>
      </c>
      <c r="AI719" s="53" t="str">
        <f t="shared" si="200"/>
        <v>Match</v>
      </c>
      <c r="AJ719" s="53" t="str">
        <f t="shared" si="201"/>
        <v>Match</v>
      </c>
      <c r="AK719" s="33" t="str">
        <f>PROPER(TRIM(raw_orders!G719))</f>
        <v>North</v>
      </c>
      <c r="AL719" s="33" t="str">
        <f>PROPER(TRIM(raw_orders!M719))</f>
        <v>Standard Class</v>
      </c>
    </row>
    <row r="720" spans="1:38">
      <c r="A720" t="s">
        <v>3351</v>
      </c>
      <c r="B720" s="10">
        <v>45541</v>
      </c>
      <c r="C720" s="10">
        <v>45544</v>
      </c>
      <c r="D720" t="s">
        <v>3353</v>
      </c>
      <c r="E720" s="34" t="str">
        <f>PROPER(TRIM(raw_orders!E720))</f>
        <v>Mira Das</v>
      </c>
      <c r="F720" s="34" t="str">
        <f>PROPER(TRIM(raw_orders!F720))</f>
        <v>Consumer</v>
      </c>
      <c r="G720" s="34" t="str">
        <f>PROPER(TRIM(raw_orders!G720))</f>
        <v>West</v>
      </c>
      <c r="H720" s="34" t="str">
        <f>PROPER(TRIM(raw_orders!H720))</f>
        <v>Maharashtra</v>
      </c>
      <c r="I720" s="34" t="str">
        <f>PROPER(TRIM(raw_orders!I720))</f>
        <v>Mumbai</v>
      </c>
      <c r="J720" s="34" t="str">
        <f>PROPER(TRIM(raw_orders!J720))</f>
        <v>Office Supplies</v>
      </c>
      <c r="K720" s="34" t="str">
        <f>PROPER(TRIM(raw_orders!K720))</f>
        <v>Art</v>
      </c>
      <c r="L720" t="s">
        <v>3354</v>
      </c>
      <c r="M720" s="9" t="str">
        <f>PROPER(TRIM(raw_orders!M720))</f>
        <v>Same Day</v>
      </c>
      <c r="N720" s="11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s="9" t="str">
        <f>PROPER(TRIM(raw_orders!T720))</f>
        <v>Paid</v>
      </c>
      <c r="U720" s="9" t="str">
        <f>PROPER(TRIM(raw_orders!U720))</f>
        <v>Completed</v>
      </c>
      <c r="V720" s="11">
        <f t="shared" si="187"/>
        <v>3</v>
      </c>
      <c r="W720" s="11">
        <f t="shared" si="190"/>
        <v>0.2</v>
      </c>
      <c r="X720" s="11">
        <f t="shared" si="191"/>
        <v>4733.4479999999994</v>
      </c>
      <c r="Y720" s="11">
        <f t="shared" si="192"/>
        <v>1061.1279999999992</v>
      </c>
      <c r="Z720" s="11">
        <f t="shared" si="193"/>
        <v>0.22417654107534282</v>
      </c>
      <c r="AA720" s="11" t="str">
        <f t="shared" si="194"/>
        <v>September</v>
      </c>
      <c r="AB720" s="11">
        <f t="shared" si="195"/>
        <v>2024</v>
      </c>
      <c r="AC720" s="11" t="str">
        <f t="shared" si="196"/>
        <v>Clean</v>
      </c>
      <c r="AD720" s="33" t="str">
        <f t="shared" si="188"/>
        <v>ORD-2024-107194554145544CUST-3918Mira DasConsumerWestMaharashtraMumbaiOffice SuppliesArtSmart Art 866Same Day31972.270.24733.453672.321061.13PaidCompleted3</v>
      </c>
      <c r="AE720" s="56" t="str">
        <f t="shared" si="189"/>
        <v>OK</v>
      </c>
      <c r="AF720" s="33" t="str">
        <f t="shared" si="197"/>
        <v/>
      </c>
      <c r="AG720" s="33" t="str">
        <f t="shared" si="198"/>
        <v/>
      </c>
      <c r="AH720" s="55" t="str">
        <f t="shared" si="199"/>
        <v/>
      </c>
      <c r="AI720" s="53" t="str">
        <f t="shared" si="200"/>
        <v>Match</v>
      </c>
      <c r="AJ720" s="53" t="str">
        <f t="shared" si="201"/>
        <v>Match</v>
      </c>
      <c r="AK720" s="33" t="str">
        <f>PROPER(TRIM(raw_orders!G720))</f>
        <v>West</v>
      </c>
      <c r="AL720" s="33" t="str">
        <f>PROPER(TRIM(raw_orders!M720))</f>
        <v>Same Day</v>
      </c>
    </row>
    <row r="721" spans="1:38">
      <c r="A721" t="s">
        <v>3355</v>
      </c>
      <c r="B721" s="10">
        <v>45908</v>
      </c>
      <c r="C721" s="10">
        <v>45909</v>
      </c>
      <c r="D721" t="s">
        <v>185</v>
      </c>
      <c r="E721" s="34" t="str">
        <f>PROPER(TRIM(raw_orders!E721))</f>
        <v>Kabir Singh</v>
      </c>
      <c r="F721" s="34" t="str">
        <f>PROPER(TRIM(raw_orders!F721))</f>
        <v>Corporate</v>
      </c>
      <c r="G721" s="34" t="str">
        <f>PROPER(TRIM(raw_orders!G721))</f>
        <v>West</v>
      </c>
      <c r="H721" s="34" t="str">
        <f>PROPER(TRIM(raw_orders!H721))</f>
        <v>Gujarat</v>
      </c>
      <c r="I721" s="34" t="str">
        <f>PROPER(TRIM(raw_orders!I721))</f>
        <v>Ahmedabad</v>
      </c>
      <c r="J721" s="34" t="str">
        <f>PROPER(TRIM(raw_orders!J721))</f>
        <v>Office Supplies</v>
      </c>
      <c r="K721" s="34" t="str">
        <f>PROPER(TRIM(raw_orders!K721))</f>
        <v>Art</v>
      </c>
      <c r="L721" t="s">
        <v>3356</v>
      </c>
      <c r="M721" s="9" t="str">
        <f>PROPER(TRIM(raw_orders!M721))</f>
        <v>Same Day</v>
      </c>
      <c r="N721" s="1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s="9" t="str">
        <f>PROPER(TRIM(raw_orders!T721))</f>
        <v>Paid</v>
      </c>
      <c r="U721" s="9" t="str">
        <f>PROPER(TRIM(raw_orders!U721))</f>
        <v>Completed</v>
      </c>
      <c r="V721" s="11">
        <f t="shared" si="187"/>
        <v>1</v>
      </c>
      <c r="W721" s="11">
        <f t="shared" si="190"/>
        <v>0.2</v>
      </c>
      <c r="X721" s="11">
        <f t="shared" si="191"/>
        <v>3795.8559999999998</v>
      </c>
      <c r="Y721" s="11">
        <f t="shared" si="192"/>
        <v>1530.9359999999997</v>
      </c>
      <c r="Z721" s="11">
        <f t="shared" si="193"/>
        <v>0.40331772332775528</v>
      </c>
      <c r="AA721" s="11" t="str">
        <f t="shared" si="194"/>
        <v>September</v>
      </c>
      <c r="AB721" s="11">
        <f t="shared" si="195"/>
        <v>2025</v>
      </c>
      <c r="AC721" s="11" t="str">
        <f t="shared" si="196"/>
        <v>Clean</v>
      </c>
      <c r="AD721" s="33" t="str">
        <f t="shared" si="188"/>
        <v>ORD-2025-107204590845909CUST-3190Kabir SinghCorporateWestGujaratAhmedabadOffice SuppliesArtPro Art 447Same Day22372.410.23795.862264.921530.94PaidCompleted1</v>
      </c>
      <c r="AE721" s="56" t="str">
        <f t="shared" si="189"/>
        <v>OK</v>
      </c>
      <c r="AF721" s="33" t="str">
        <f t="shared" si="197"/>
        <v/>
      </c>
      <c r="AG721" s="33" t="str">
        <f t="shared" si="198"/>
        <v/>
      </c>
      <c r="AH721" s="55" t="str">
        <f t="shared" si="199"/>
        <v/>
      </c>
      <c r="AI721" s="53" t="str">
        <f t="shared" si="200"/>
        <v>Match</v>
      </c>
      <c r="AJ721" s="53" t="str">
        <f t="shared" si="201"/>
        <v>Match</v>
      </c>
      <c r="AK721" s="33" t="str">
        <f>PROPER(TRIM(raw_orders!G721))</f>
        <v>West</v>
      </c>
      <c r="AL721" s="33" t="str">
        <f>PROPER(TRIM(raw_orders!M721))</f>
        <v>Same Day</v>
      </c>
    </row>
    <row r="722" spans="1:38">
      <c r="A722" t="s">
        <v>3357</v>
      </c>
      <c r="B722" s="10">
        <v>45489</v>
      </c>
      <c r="C722" s="10">
        <v>45489</v>
      </c>
      <c r="D722" t="s">
        <v>3359</v>
      </c>
      <c r="E722" s="34" t="str">
        <f>PROPER(TRIM(raw_orders!E722))</f>
        <v>Aditi Sen</v>
      </c>
      <c r="F722" s="34" t="str">
        <f>PROPER(TRIM(raw_orders!F722))</f>
        <v>Home Office</v>
      </c>
      <c r="G722" s="34" t="str">
        <f>PROPER(TRIM(raw_orders!G722))</f>
        <v>West</v>
      </c>
      <c r="H722" s="34" t="str">
        <f>PROPER(TRIM(raw_orders!H722))</f>
        <v>Madhya Pradesh</v>
      </c>
      <c r="I722" s="34" t="str">
        <f>PROPER(TRIM(raw_orders!I722))</f>
        <v>Indore</v>
      </c>
      <c r="J722" s="34" t="str">
        <f>PROPER(TRIM(raw_orders!J722))</f>
        <v>Technology</v>
      </c>
      <c r="K722" s="34" t="str">
        <f>PROPER(TRIM(raw_orders!K722))</f>
        <v>Copiers</v>
      </c>
      <c r="L722" t="s">
        <v>3360</v>
      </c>
      <c r="M722" s="9" t="str">
        <f>PROPER(TRIM(raw_orders!M722))</f>
        <v>Same Day</v>
      </c>
      <c r="N722" s="11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s="9" t="str">
        <f>PROPER(TRIM(raw_orders!T722))</f>
        <v>Paid</v>
      </c>
      <c r="U722" s="9" t="str">
        <f>PROPER(TRIM(raw_orders!U722))</f>
        <v>Completed</v>
      </c>
      <c r="V722" s="11">
        <f t="shared" si="187"/>
        <v>0</v>
      </c>
      <c r="W722" s="11">
        <f t="shared" si="190"/>
        <v>0.15</v>
      </c>
      <c r="X722" s="11">
        <f t="shared" si="191"/>
        <v>15231.727999999999</v>
      </c>
      <c r="Y722" s="11">
        <f t="shared" si="192"/>
        <v>2780.268</v>
      </c>
      <c r="Z722" s="11">
        <f t="shared" si="193"/>
        <v>0.1825313582280356</v>
      </c>
      <c r="AA722" s="11" t="str">
        <f t="shared" si="194"/>
        <v>July</v>
      </c>
      <c r="AB722" s="11">
        <f t="shared" si="195"/>
        <v>2024</v>
      </c>
      <c r="AC722" s="11" t="str">
        <f t="shared" si="196"/>
        <v>Clean</v>
      </c>
      <c r="AD722" s="33" t="str">
        <f t="shared" si="188"/>
        <v>ORD-2024-107214548945489CUST-1991Aditi SenHome OfficeWestMadhya PradeshIndoreTechnologyCopiersSmart Copiers 196Same Day44479.920.1515231.7312451.462780.27PaidCompleted0</v>
      </c>
      <c r="AE722" s="56" t="str">
        <f t="shared" si="189"/>
        <v>OK</v>
      </c>
      <c r="AF722" s="33" t="str">
        <f t="shared" si="197"/>
        <v/>
      </c>
      <c r="AG722" s="33" t="str">
        <f t="shared" si="198"/>
        <v/>
      </c>
      <c r="AH722" s="55" t="str">
        <f>IF(V722&lt;0,"Invalid Shipping Record","")</f>
        <v/>
      </c>
      <c r="AI722" s="53" t="str">
        <f t="shared" si="200"/>
        <v>Match</v>
      </c>
      <c r="AJ722" s="53" t="str">
        <f t="shared" si="201"/>
        <v>Match</v>
      </c>
      <c r="AK722" s="33" t="str">
        <f>PROPER(TRIM(raw_orders!G722))</f>
        <v>West</v>
      </c>
      <c r="AL722" s="33" t="str">
        <f>PROPER(TRIM(raw_orders!M722))</f>
        <v>Same Day</v>
      </c>
    </row>
    <row r="723" spans="1:38">
      <c r="A723" t="s">
        <v>3361</v>
      </c>
      <c r="B723" s="10">
        <v>45827</v>
      </c>
      <c r="C723" s="10">
        <v>45831</v>
      </c>
      <c r="D723" t="s">
        <v>3363</v>
      </c>
      <c r="E723" s="34" t="str">
        <f>PROPER(TRIM(raw_orders!E723))</f>
        <v>Sneha Kapoor</v>
      </c>
      <c r="F723" s="34" t="str">
        <f>PROPER(TRIM(raw_orders!F723))</f>
        <v>Consumer</v>
      </c>
      <c r="G723" s="34" t="str">
        <f>PROPER(TRIM(raw_orders!G723))</f>
        <v>South</v>
      </c>
      <c r="H723" s="34" t="str">
        <f>PROPER(TRIM(raw_orders!H723))</f>
        <v>Karnataka</v>
      </c>
      <c r="I723" s="34" t="str">
        <f>PROPER(TRIM(raw_orders!I723))</f>
        <v>Bengaluru</v>
      </c>
      <c r="J723" s="34" t="str">
        <f>PROPER(TRIM(raw_orders!J723))</f>
        <v>Technology</v>
      </c>
      <c r="K723" s="34" t="str">
        <f>PROPER(TRIM(raw_orders!K723))</f>
        <v>Copiers</v>
      </c>
      <c r="L723" t="s">
        <v>3364</v>
      </c>
      <c r="M723" s="9" t="str">
        <f>PROPER(TRIM(raw_orders!M723))</f>
        <v>First Class</v>
      </c>
      <c r="N723" s="11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s="9" t="str">
        <f>PROPER(TRIM(raw_orders!T723))</f>
        <v>Paid</v>
      </c>
      <c r="U723" s="9" t="str">
        <f>PROPER(TRIM(raw_orders!U723))</f>
        <v>Completed</v>
      </c>
      <c r="V723" s="11">
        <f t="shared" si="187"/>
        <v>4</v>
      </c>
      <c r="W723" s="11">
        <f t="shared" si="190"/>
        <v>0</v>
      </c>
      <c r="X723" s="11">
        <f t="shared" si="191"/>
        <v>13649.75</v>
      </c>
      <c r="Y723" s="11">
        <f t="shared" si="192"/>
        <v>3361.7199999999993</v>
      </c>
      <c r="Z723" s="11">
        <f t="shared" si="193"/>
        <v>0.24628436418249414</v>
      </c>
      <c r="AA723" s="11" t="str">
        <f t="shared" si="194"/>
        <v>June</v>
      </c>
      <c r="AB723" s="11">
        <f t="shared" si="195"/>
        <v>2025</v>
      </c>
      <c r="AC723" s="11" t="str">
        <f t="shared" si="196"/>
        <v>Clean</v>
      </c>
      <c r="AD723" s="33" t="str">
        <f t="shared" si="188"/>
        <v>ORD-2025-107224582745831CUST-7606Sneha KapoorConsumerSouthKarnatakaBengaluruTechnologyCopiersPro Copiers 532First Class52729.95013649.7510288.033361.72PaidCompleted4</v>
      </c>
      <c r="AE723" s="56" t="str">
        <f t="shared" si="189"/>
        <v>OK</v>
      </c>
      <c r="AF723" s="33" t="str">
        <f t="shared" si="197"/>
        <v/>
      </c>
      <c r="AG723" s="33" t="str">
        <f t="shared" si="198"/>
        <v/>
      </c>
      <c r="AH723" s="55" t="str">
        <f t="shared" si="199"/>
        <v/>
      </c>
      <c r="AI723" s="53" t="str">
        <f t="shared" si="200"/>
        <v>Match</v>
      </c>
      <c r="AJ723" s="53" t="str">
        <f t="shared" si="201"/>
        <v>Match</v>
      </c>
      <c r="AK723" s="33" t="str">
        <f>PROPER(TRIM(raw_orders!G723))</f>
        <v>South</v>
      </c>
      <c r="AL723" s="33" t="str">
        <f>PROPER(TRIM(raw_orders!M723))</f>
        <v>First Class</v>
      </c>
    </row>
    <row r="724" spans="1:38">
      <c r="A724" t="s">
        <v>3365</v>
      </c>
      <c r="B724" s="10">
        <v>45572</v>
      </c>
      <c r="C724" s="10">
        <v>45575</v>
      </c>
      <c r="D724" t="s">
        <v>3367</v>
      </c>
      <c r="E724" s="34" t="str">
        <f>PROPER(TRIM(raw_orders!E724))</f>
        <v>Vikram Iyer</v>
      </c>
      <c r="F724" s="34" t="str">
        <f>PROPER(TRIM(raw_orders!F724))</f>
        <v>Consumer</v>
      </c>
      <c r="G724" s="34" t="str">
        <f>PROPER(TRIM(raw_orders!G724))</f>
        <v>East</v>
      </c>
      <c r="H724" s="34" t="str">
        <f>PROPER(TRIM(raw_orders!H724))</f>
        <v>West Bengal</v>
      </c>
      <c r="I724" s="34" t="str">
        <f>PROPER(TRIM(raw_orders!I724))</f>
        <v>Kolkata</v>
      </c>
      <c r="J724" s="34" t="str">
        <f>PROPER(TRIM(raw_orders!J724))</f>
        <v>Furniture</v>
      </c>
      <c r="K724" s="34" t="str">
        <f>PROPER(TRIM(raw_orders!K724))</f>
        <v>Chairs</v>
      </c>
      <c r="L724" t="s">
        <v>3368</v>
      </c>
      <c r="M724" s="9" t="str">
        <f>PROPER(TRIM(raw_orders!M724))</f>
        <v>Second Class</v>
      </c>
      <c r="N724" s="11">
        <v>9</v>
      </c>
      <c r="O724">
        <v>481.51</v>
      </c>
      <c r="Q724">
        <v>4333.59</v>
      </c>
      <c r="R724">
        <v>2533.59</v>
      </c>
      <c r="S724">
        <v>1800</v>
      </c>
      <c r="T724" s="9" t="str">
        <f>PROPER(TRIM(raw_orders!T724))</f>
        <v>Refunded</v>
      </c>
      <c r="U724" s="9" t="str">
        <f>PROPER(TRIM(raw_orders!U724))</f>
        <v>Cancelled</v>
      </c>
      <c r="V724" s="11">
        <f t="shared" si="187"/>
        <v>3</v>
      </c>
      <c r="W724" s="11">
        <f t="shared" si="190"/>
        <v>0</v>
      </c>
      <c r="X724" s="11">
        <f t="shared" si="191"/>
        <v>4333.59</v>
      </c>
      <c r="Y724" s="11">
        <f t="shared" si="192"/>
        <v>1800</v>
      </c>
      <c r="Z724" s="11">
        <f t="shared" si="193"/>
        <v>0.41536001329152039</v>
      </c>
      <c r="AA724" s="11" t="str">
        <f t="shared" si="194"/>
        <v>October</v>
      </c>
      <c r="AB724" s="11">
        <f t="shared" si="195"/>
        <v>2024</v>
      </c>
      <c r="AC724" s="11" t="str">
        <f t="shared" si="196"/>
        <v>Warning</v>
      </c>
      <c r="AD724" s="33" t="str">
        <f t="shared" si="188"/>
        <v>ORD-2024-107234557245575CUST-8844Vikram IyerConsumerEastWest BengalKolkataFurnitureChairsEco Chairs 442Second Class9481.514333.592533.591800RefundedCancelled3</v>
      </c>
      <c r="AE724" s="56" t="str">
        <f t="shared" si="189"/>
        <v>OK</v>
      </c>
      <c r="AF724" s="33" t="str">
        <f t="shared" si="197"/>
        <v/>
      </c>
      <c r="AG724" s="33" t="str">
        <f t="shared" si="198"/>
        <v/>
      </c>
      <c r="AH724" s="55" t="str">
        <f t="shared" si="199"/>
        <v/>
      </c>
      <c r="AI724" s="53" t="str">
        <f t="shared" si="200"/>
        <v>Match</v>
      </c>
      <c r="AJ724" s="53" t="str">
        <f t="shared" si="201"/>
        <v>Match</v>
      </c>
      <c r="AK724" s="33" t="str">
        <f>PROPER(TRIM(raw_orders!G724))</f>
        <v>East</v>
      </c>
      <c r="AL724" s="33" t="str">
        <f>PROPER(TRIM(raw_orders!M724))</f>
        <v>Second Class</v>
      </c>
    </row>
    <row r="725" spans="1:38">
      <c r="A725" t="s">
        <v>3369</v>
      </c>
      <c r="B725" s="10">
        <v>45936</v>
      </c>
      <c r="C725" s="10">
        <v>45943</v>
      </c>
      <c r="D725" t="s">
        <v>3371</v>
      </c>
      <c r="E725" s="34" t="str">
        <f>PROPER(TRIM(raw_orders!E725))</f>
        <v>Kabir Singh</v>
      </c>
      <c r="F725" s="34" t="str">
        <f>PROPER(TRIM(raw_orders!F725))</f>
        <v>Home Office</v>
      </c>
      <c r="G725" s="34" t="str">
        <f>PROPER(TRIM(raw_orders!G725))</f>
        <v>East</v>
      </c>
      <c r="H725" s="34" t="str">
        <f>PROPER(TRIM(raw_orders!H725))</f>
        <v>Jharkhand</v>
      </c>
      <c r="I725" s="34" t="str">
        <f>PROPER(TRIM(raw_orders!I725))</f>
        <v>Ranchi</v>
      </c>
      <c r="J725" s="34" t="str">
        <f>PROPER(TRIM(raw_orders!J725))</f>
        <v>Technology</v>
      </c>
      <c r="K725" s="34" t="str">
        <f>PROPER(TRIM(raw_orders!K725))</f>
        <v>Accessories</v>
      </c>
      <c r="L725" t="s">
        <v>3372</v>
      </c>
      <c r="M725" s="9" t="str">
        <f>PROPER(TRIM(raw_orders!M725))</f>
        <v>Standard Class</v>
      </c>
      <c r="N725" s="11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s="9" t="str">
        <f>PROPER(TRIM(raw_orders!T725))</f>
        <v>Failed</v>
      </c>
      <c r="U725" s="9" t="str">
        <f>PROPER(TRIM(raw_orders!U725))</f>
        <v>Returned</v>
      </c>
      <c r="V725" s="11">
        <f t="shared" si="187"/>
        <v>7</v>
      </c>
      <c r="W725" s="11">
        <f t="shared" si="190"/>
        <v>0.05</v>
      </c>
      <c r="X725" s="11">
        <f t="shared" si="191"/>
        <v>13634.000999999998</v>
      </c>
      <c r="Y725" s="11">
        <f t="shared" si="192"/>
        <v>4044.1909999999989</v>
      </c>
      <c r="Z725" s="11">
        <f t="shared" si="193"/>
        <v>0.29662539998346776</v>
      </c>
      <c r="AA725" s="11" t="str">
        <f t="shared" si="194"/>
        <v>October</v>
      </c>
      <c r="AB725" s="11">
        <f t="shared" si="195"/>
        <v>2025</v>
      </c>
      <c r="AC725" s="11" t="str">
        <f t="shared" si="196"/>
        <v>Clean</v>
      </c>
      <c r="AD725" s="33" t="str">
        <f t="shared" si="188"/>
        <v>ORD-2025-107244593645943CUST-4335Kabir SinghHome OfficeEastJharkhandRanchiTechnologyAccessoriesEco Accessories 364Standard Class62391.930.05136349589.814044.19FailedReturned7</v>
      </c>
      <c r="AE725" s="56" t="str">
        <f t="shared" si="189"/>
        <v>OK</v>
      </c>
      <c r="AF725" s="33" t="str">
        <f t="shared" si="197"/>
        <v/>
      </c>
      <c r="AG725" s="33" t="str">
        <f t="shared" si="198"/>
        <v/>
      </c>
      <c r="AH725" s="55" t="str">
        <f t="shared" si="199"/>
        <v/>
      </c>
      <c r="AI725" s="53" t="str">
        <f t="shared" si="200"/>
        <v>Match</v>
      </c>
      <c r="AJ725" s="53" t="str">
        <f t="shared" si="201"/>
        <v>Match</v>
      </c>
      <c r="AK725" s="33" t="str">
        <f>PROPER(TRIM(raw_orders!G725))</f>
        <v>East</v>
      </c>
      <c r="AL725" s="33" t="str">
        <f>PROPER(TRIM(raw_orders!M725))</f>
        <v>Standard Class</v>
      </c>
    </row>
    <row r="726" spans="1:38">
      <c r="A726" t="s">
        <v>3373</v>
      </c>
      <c r="B726" s="10">
        <v>45332</v>
      </c>
      <c r="C726" s="10">
        <v>45338</v>
      </c>
      <c r="D726" t="s">
        <v>3375</v>
      </c>
      <c r="E726" s="34" t="str">
        <f>PROPER(TRIM(raw_orders!E726))</f>
        <v>Karan Malhotra</v>
      </c>
      <c r="F726" s="34" t="str">
        <f>PROPER(TRIM(raw_orders!F726))</f>
        <v>Consumer</v>
      </c>
      <c r="G726" s="34" t="str">
        <f>PROPER(TRIM(raw_orders!G726))</f>
        <v>West</v>
      </c>
      <c r="H726" s="34" t="str">
        <f>PROPER(TRIM(raw_orders!H726))</f>
        <v>Goa</v>
      </c>
      <c r="I726" s="34" t="str">
        <f>PROPER(TRIM(raw_orders!I726))</f>
        <v>Panaji</v>
      </c>
      <c r="J726" s="34" t="str">
        <f>PROPER(TRIM(raw_orders!J726))</f>
        <v>Furniture</v>
      </c>
      <c r="K726" s="34" t="str">
        <f>PROPER(TRIM(raw_orders!K726))</f>
        <v>Furnishings</v>
      </c>
      <c r="L726" t="s">
        <v>3376</v>
      </c>
      <c r="M726" s="9" t="str">
        <f>PROPER(TRIM(raw_orders!M726))</f>
        <v>Second Class</v>
      </c>
      <c r="N726" s="11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s="9" t="str">
        <f>PROPER(TRIM(raw_orders!T726))</f>
        <v>Paid</v>
      </c>
      <c r="U726" s="9" t="str">
        <f>PROPER(TRIM(raw_orders!U726))</f>
        <v>Completed</v>
      </c>
      <c r="V726" s="11">
        <f t="shared" si="187"/>
        <v>6</v>
      </c>
      <c r="W726" s="11">
        <f t="shared" si="190"/>
        <v>0</v>
      </c>
      <c r="X726" s="11">
        <f t="shared" si="191"/>
        <v>760.29</v>
      </c>
      <c r="Y726" s="11">
        <f t="shared" si="192"/>
        <v>262.52</v>
      </c>
      <c r="Z726" s="11">
        <f t="shared" si="193"/>
        <v>0.34528929750489945</v>
      </c>
      <c r="AA726" s="11" t="str">
        <f t="shared" si="194"/>
        <v>February</v>
      </c>
      <c r="AB726" s="11">
        <f t="shared" si="195"/>
        <v>2024</v>
      </c>
      <c r="AC726" s="11" t="str">
        <f t="shared" si="196"/>
        <v>Clean</v>
      </c>
      <c r="AD726" s="33" t="str">
        <f t="shared" si="188"/>
        <v>ORD-2024-107254533245338CUST-5891Karan MalhotraConsumerWestGoaPanajiFurnitureFurnishingsElite Furnishings 921Second Class3253.430760.29497.77262.52PaidCompleted6</v>
      </c>
      <c r="AE726" s="56" t="str">
        <f t="shared" si="189"/>
        <v>OK</v>
      </c>
      <c r="AF726" s="33" t="str">
        <f t="shared" si="197"/>
        <v/>
      </c>
      <c r="AG726" s="33" t="str">
        <f t="shared" si="198"/>
        <v/>
      </c>
      <c r="AH726" s="55" t="str">
        <f t="shared" si="199"/>
        <v/>
      </c>
      <c r="AI726" s="53" t="str">
        <f t="shared" si="200"/>
        <v>Match</v>
      </c>
      <c r="AJ726" s="53" t="str">
        <f t="shared" si="201"/>
        <v>Match</v>
      </c>
      <c r="AK726" s="33" t="str">
        <f>PROPER(TRIM(raw_orders!G726))</f>
        <v>West</v>
      </c>
      <c r="AL726" s="33" t="str">
        <f>PROPER(TRIM(raw_orders!M726))</f>
        <v>Second Class</v>
      </c>
    </row>
    <row r="727" spans="1:38">
      <c r="A727" t="s">
        <v>3377</v>
      </c>
      <c r="B727" s="10">
        <v>45935</v>
      </c>
      <c r="C727" s="10">
        <v>45942</v>
      </c>
      <c r="D727" t="s">
        <v>3379</v>
      </c>
      <c r="E727" s="34" t="str">
        <f>PROPER(TRIM(raw_orders!E727))</f>
        <v>Priya Menon</v>
      </c>
      <c r="F727" s="34" t="str">
        <f>PROPER(TRIM(raw_orders!F727))</f>
        <v>Corporate</v>
      </c>
      <c r="G727" s="34" t="str">
        <f>PROPER(TRIM(raw_orders!G727))</f>
        <v>South</v>
      </c>
      <c r="H727" s="34" t="str">
        <f>PROPER(TRIM(raw_orders!H727))</f>
        <v>Karnataka</v>
      </c>
      <c r="I727" s="34" t="str">
        <f>PROPER(TRIM(raw_orders!I727))</f>
        <v>Bengaluru</v>
      </c>
      <c r="J727" s="34" t="str">
        <f>PROPER(TRIM(raw_orders!J727))</f>
        <v>Furniture</v>
      </c>
      <c r="K727" s="34" t="str">
        <f>PROPER(TRIM(raw_orders!K727))</f>
        <v>Tables</v>
      </c>
      <c r="L727" t="s">
        <v>3380</v>
      </c>
      <c r="M727" s="9" t="str">
        <f>PROPER(TRIM(raw_orders!M727))</f>
        <v>Second Class</v>
      </c>
      <c r="N727" s="11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s="9" t="str">
        <f>PROPER(TRIM(raw_orders!T727))</f>
        <v>Paid</v>
      </c>
      <c r="U727" s="9" t="str">
        <f>PROPER(TRIM(raw_orders!U727))</f>
        <v>Completed</v>
      </c>
      <c r="V727" s="11">
        <f t="shared" si="187"/>
        <v>7</v>
      </c>
      <c r="W727" s="11">
        <f t="shared" si="190"/>
        <v>0</v>
      </c>
      <c r="X727" s="11">
        <f t="shared" si="191"/>
        <v>14943.11</v>
      </c>
      <c r="Y727" s="11">
        <f t="shared" si="192"/>
        <v>6421.6100000000006</v>
      </c>
      <c r="Z727" s="11">
        <f t="shared" si="193"/>
        <v>0.42973718322357263</v>
      </c>
      <c r="AA727" s="11" t="str">
        <f t="shared" si="194"/>
        <v>October</v>
      </c>
      <c r="AB727" s="11">
        <f t="shared" si="195"/>
        <v>2025</v>
      </c>
      <c r="AC727" s="11" t="str">
        <f t="shared" si="196"/>
        <v>Clean</v>
      </c>
      <c r="AD727" s="33" t="str">
        <f t="shared" si="188"/>
        <v>ORD-2025-107264593545942CUST-6371Priya MenonCorporateSouthKarnatakaBengaluruFurnitureTablesMax Tables 309Second Class72134.73014943.118521.56421.61PaidCompleted7</v>
      </c>
      <c r="AE727" s="56" t="str">
        <f t="shared" si="189"/>
        <v>OK</v>
      </c>
      <c r="AF727" s="33" t="str">
        <f t="shared" si="197"/>
        <v/>
      </c>
      <c r="AG727" s="33" t="str">
        <f t="shared" si="198"/>
        <v/>
      </c>
      <c r="AH727" s="55" t="str">
        <f t="shared" si="199"/>
        <v/>
      </c>
      <c r="AI727" s="53" t="str">
        <f t="shared" si="200"/>
        <v>Match</v>
      </c>
      <c r="AJ727" s="53" t="str">
        <f t="shared" si="201"/>
        <v>Match</v>
      </c>
      <c r="AK727" s="33" t="str">
        <f>PROPER(TRIM(raw_orders!G727))</f>
        <v>South</v>
      </c>
      <c r="AL727" s="33" t="str">
        <f>PROPER(TRIM(raw_orders!M727))</f>
        <v>Second Class</v>
      </c>
    </row>
    <row r="728" spans="1:38">
      <c r="A728" t="s">
        <v>3381</v>
      </c>
      <c r="B728" s="10">
        <v>45308</v>
      </c>
      <c r="C728" s="10">
        <v>45314</v>
      </c>
      <c r="D728" t="s">
        <v>3384</v>
      </c>
      <c r="E728" s="34" t="str">
        <f>PROPER(TRIM(raw_orders!E728))</f>
        <v>Kabir Singh</v>
      </c>
      <c r="F728" s="34" t="str">
        <f>PROPER(TRIM(raw_orders!F728))</f>
        <v>Home Office</v>
      </c>
      <c r="G728" s="34" t="str">
        <f>PROPER(TRIM(raw_orders!G728))</f>
        <v>West</v>
      </c>
      <c r="H728" s="34" t="str">
        <f>PROPER(TRIM(raw_orders!H728))</f>
        <v>Gujarat</v>
      </c>
      <c r="I728" s="34" t="str">
        <f>PROPER(TRIM(raw_orders!I728))</f>
        <v>Ahmedabad</v>
      </c>
      <c r="J728" s="34" t="str">
        <f>PROPER(TRIM(raw_orders!J728))</f>
        <v>Technology</v>
      </c>
      <c r="K728" s="34" t="str">
        <f>PROPER(TRIM(raw_orders!K728))</f>
        <v>Phones</v>
      </c>
      <c r="L728" t="s">
        <v>3385</v>
      </c>
      <c r="M728" s="9" t="str">
        <f>PROPER(TRIM(raw_orders!M728))</f>
        <v>Standard Class</v>
      </c>
      <c r="N728" s="11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s="9" t="str">
        <f>PROPER(TRIM(raw_orders!T728))</f>
        <v>Pending</v>
      </c>
      <c r="U728" s="9" t="str">
        <f>PROPER(TRIM(raw_orders!U728))</f>
        <v>Returned</v>
      </c>
      <c r="V728" s="11">
        <f t="shared" si="187"/>
        <v>6</v>
      </c>
      <c r="W728" s="11">
        <f t="shared" si="190"/>
        <v>0.2</v>
      </c>
      <c r="X728" s="11">
        <f t="shared" si="191"/>
        <v>8072</v>
      </c>
      <c r="Y728" s="11">
        <f t="shared" si="192"/>
        <v>2692.7799999999997</v>
      </c>
      <c r="Z728" s="11">
        <f t="shared" si="193"/>
        <v>0.33359514370664023</v>
      </c>
      <c r="AA728" s="11" t="str">
        <f t="shared" si="194"/>
        <v>January</v>
      </c>
      <c r="AB728" s="11">
        <f t="shared" si="195"/>
        <v>2024</v>
      </c>
      <c r="AC728" s="11" t="str">
        <f t="shared" si="196"/>
        <v>Clean</v>
      </c>
      <c r="AD728" s="33" t="str">
        <f t="shared" si="188"/>
        <v>ORD-2024-107274530845314CUST-6655Kabir SinghHome OfficeWestGujaratAhmedabadTechnologyPhonesPro Phones 857Standard Class520180.280725379.222692.78PendingReturned6</v>
      </c>
      <c r="AE728" s="56" t="str">
        <f t="shared" si="189"/>
        <v>OK</v>
      </c>
      <c r="AF728" s="33" t="str">
        <f t="shared" si="197"/>
        <v/>
      </c>
      <c r="AG728" s="33" t="str">
        <f t="shared" si="198"/>
        <v/>
      </c>
      <c r="AH728" s="55" t="str">
        <f t="shared" si="199"/>
        <v/>
      </c>
      <c r="AI728" s="53" t="str">
        <f t="shared" si="200"/>
        <v>Match</v>
      </c>
      <c r="AJ728" s="53" t="str">
        <f t="shared" si="201"/>
        <v>Match</v>
      </c>
      <c r="AK728" s="33" t="str">
        <f>PROPER(TRIM(raw_orders!G728))</f>
        <v>West</v>
      </c>
      <c r="AL728" s="33" t="str">
        <f>PROPER(TRIM(raw_orders!M728))</f>
        <v>Standard Class</v>
      </c>
    </row>
    <row r="729" spans="1:38">
      <c r="A729" t="s">
        <v>3386</v>
      </c>
      <c r="B729" s="10">
        <v>45578</v>
      </c>
      <c r="C729" s="10">
        <v>45578</v>
      </c>
      <c r="D729" t="s">
        <v>3388</v>
      </c>
      <c r="E729" s="34" t="str">
        <f>PROPER(TRIM(raw_orders!E729))</f>
        <v>Aarav Sharma</v>
      </c>
      <c r="F729" s="34" t="str">
        <f>PROPER(TRIM(raw_orders!F729))</f>
        <v>Small Business</v>
      </c>
      <c r="G729" s="34" t="str">
        <f>PROPER(TRIM(raw_orders!G729))</f>
        <v>East</v>
      </c>
      <c r="H729" s="34" t="str">
        <f>PROPER(TRIM(raw_orders!H729))</f>
        <v>Assam</v>
      </c>
      <c r="I729" s="34" t="str">
        <f>PROPER(TRIM(raw_orders!I729))</f>
        <v>Guwahati</v>
      </c>
      <c r="J729" s="34" t="str">
        <f>PROPER(TRIM(raw_orders!J729))</f>
        <v>Technology</v>
      </c>
      <c r="K729" s="34" t="str">
        <f>PROPER(TRIM(raw_orders!K729))</f>
        <v>Accessories</v>
      </c>
      <c r="L729" t="s">
        <v>3389</v>
      </c>
      <c r="M729" s="9" t="str">
        <f>PROPER(TRIM(raw_orders!M729))</f>
        <v>Second Class</v>
      </c>
      <c r="N729" s="11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s="9" t="str">
        <f>PROPER(TRIM(raw_orders!T729))</f>
        <v>Paid</v>
      </c>
      <c r="U729" s="9" t="str">
        <f>PROPER(TRIM(raw_orders!U729))</f>
        <v>Completed</v>
      </c>
      <c r="V729" s="11">
        <f t="shared" si="187"/>
        <v>0</v>
      </c>
      <c r="W729" s="11">
        <f t="shared" si="190"/>
        <v>0.05</v>
      </c>
      <c r="X729" s="11">
        <f t="shared" si="191"/>
        <v>28353.015999999996</v>
      </c>
      <c r="Y729" s="11">
        <f t="shared" si="192"/>
        <v>9095.1659999999974</v>
      </c>
      <c r="Z729" s="11">
        <f t="shared" si="193"/>
        <v>0.3207830165228277</v>
      </c>
      <c r="AA729" s="11" t="str">
        <f t="shared" si="194"/>
        <v>October</v>
      </c>
      <c r="AB729" s="11">
        <f t="shared" si="195"/>
        <v>2024</v>
      </c>
      <c r="AC729" s="11" t="str">
        <f t="shared" si="196"/>
        <v>Clean</v>
      </c>
      <c r="AD729" s="33" t="str">
        <f t="shared" si="188"/>
        <v>ORD-2024-107284557845578CUST-6492Aarav SharmaSmall BusinessEastAssamGuwahatiTechnologyAccessoriesMax Accessories 567Second Class83730.660.0528353.0219257.859095.17PaidCompleted0</v>
      </c>
      <c r="AE729" s="56" t="str">
        <f t="shared" si="189"/>
        <v>OK</v>
      </c>
      <c r="AF729" s="33" t="str">
        <f t="shared" si="197"/>
        <v/>
      </c>
      <c r="AG729" s="33" t="str">
        <f t="shared" si="198"/>
        <v/>
      </c>
      <c r="AH729" s="55" t="str">
        <f>IF(V729&lt;0,"Invalid Shipping Record","")</f>
        <v/>
      </c>
      <c r="AI729" s="53" t="str">
        <f t="shared" si="200"/>
        <v>Match</v>
      </c>
      <c r="AJ729" s="53" t="str">
        <f t="shared" si="201"/>
        <v>Match</v>
      </c>
      <c r="AK729" s="33" t="str">
        <f>PROPER(TRIM(raw_orders!G729))</f>
        <v>East</v>
      </c>
      <c r="AL729" s="33" t="str">
        <f>PROPER(TRIM(raw_orders!M729))</f>
        <v>Second Class</v>
      </c>
    </row>
    <row r="730" spans="1:38">
      <c r="A730" t="s">
        <v>3390</v>
      </c>
      <c r="B730" s="10">
        <v>45295</v>
      </c>
      <c r="C730" s="10">
        <v>45474</v>
      </c>
      <c r="D730" t="s">
        <v>3391</v>
      </c>
      <c r="E730" s="34" t="str">
        <f>PROPER(TRIM(raw_orders!E730))</f>
        <v>Sneha Kapoor</v>
      </c>
      <c r="F730" s="34" t="str">
        <f>PROPER(TRIM(raw_orders!F730))</f>
        <v>Small Business</v>
      </c>
      <c r="G730" s="34" t="str">
        <f>PROPER(TRIM(raw_orders!G730))</f>
        <v>South</v>
      </c>
      <c r="H730" s="34" t="str">
        <f>PROPER(TRIM(raw_orders!H730))</f>
        <v>Karnataka</v>
      </c>
      <c r="I730" s="34" t="str">
        <f>PROPER(TRIM(raw_orders!I730))</f>
        <v>Bengaluru</v>
      </c>
      <c r="J730" s="34" t="str">
        <f>PROPER(TRIM(raw_orders!J730))</f>
        <v>Technology</v>
      </c>
      <c r="K730" s="34" t="str">
        <f>PROPER(TRIM(raw_orders!K730))</f>
        <v>Machines</v>
      </c>
      <c r="L730" t="s">
        <v>3392</v>
      </c>
      <c r="M730" s="9" t="str">
        <f>PROPER(TRIM(raw_orders!M730))</f>
        <v>First Class</v>
      </c>
      <c r="N730" s="11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s="9" t="str">
        <f>PROPER(TRIM(raw_orders!T730))</f>
        <v>Paid</v>
      </c>
      <c r="U730" s="9" t="str">
        <f>PROPER(TRIM(raw_orders!U730))</f>
        <v>Completed</v>
      </c>
      <c r="V730" s="11">
        <f t="shared" si="187"/>
        <v>179</v>
      </c>
      <c r="W730" s="11">
        <f t="shared" si="190"/>
        <v>0.15</v>
      </c>
      <c r="X730" s="11">
        <f t="shared" si="191"/>
        <v>2008.567</v>
      </c>
      <c r="Y730" s="11">
        <f t="shared" si="192"/>
        <v>813.73700000000008</v>
      </c>
      <c r="Z730" s="11">
        <f t="shared" si="193"/>
        <v>0.40513311231340554</v>
      </c>
      <c r="AA730" s="11" t="str">
        <f t="shared" si="194"/>
        <v>January</v>
      </c>
      <c r="AB730" s="11">
        <f t="shared" si="195"/>
        <v>2024</v>
      </c>
      <c r="AC730" s="11" t="str">
        <f t="shared" si="196"/>
        <v>Clean</v>
      </c>
      <c r="AD730" s="33" t="str">
        <f t="shared" si="188"/>
        <v>ORD-2024-107294529545474CUST-1154Sneha KapoorSmall BusinessSouthKarnatakaBengaluruTechnologyMachinesMax Machines 200First Class12363.020.152008.571194.83813.74PaidCompleted179</v>
      </c>
      <c r="AE730" s="56" t="str">
        <f t="shared" si="189"/>
        <v>OK</v>
      </c>
      <c r="AF730" s="33" t="str">
        <f t="shared" si="197"/>
        <v/>
      </c>
      <c r="AG730" s="33" t="str">
        <f t="shared" si="198"/>
        <v/>
      </c>
      <c r="AH730" s="55" t="str">
        <f t="shared" si="199"/>
        <v/>
      </c>
      <c r="AI730" s="53" t="str">
        <f t="shared" si="200"/>
        <v>Match</v>
      </c>
      <c r="AJ730" s="53" t="str">
        <f t="shared" si="201"/>
        <v>Match</v>
      </c>
      <c r="AK730" s="33" t="str">
        <f>PROPER(TRIM(raw_orders!G730))</f>
        <v>South</v>
      </c>
      <c r="AL730" s="33" t="str">
        <f>PROPER(TRIM(raw_orders!M730))</f>
        <v>First Class</v>
      </c>
    </row>
    <row r="731" spans="1:38">
      <c r="A731" t="s">
        <v>3393</v>
      </c>
      <c r="B731" s="10">
        <v>45794</v>
      </c>
      <c r="C731" s="10">
        <v>45802</v>
      </c>
      <c r="D731" t="s">
        <v>3396</v>
      </c>
      <c r="E731" s="34" t="str">
        <f>PROPER(TRIM(raw_orders!E731))</f>
        <v>Ananya Rao</v>
      </c>
      <c r="F731" s="34" t="str">
        <f>PROPER(TRIM(raw_orders!F731))</f>
        <v>Corporate</v>
      </c>
      <c r="G731" s="34" t="str">
        <f>PROPER(TRIM(raw_orders!G731))</f>
        <v>South</v>
      </c>
      <c r="H731" s="34" t="str">
        <f>PROPER(TRIM(raw_orders!H731))</f>
        <v>Tamil Nadu</v>
      </c>
      <c r="I731" s="34" t="str">
        <f>PROPER(TRIM(raw_orders!I731))</f>
        <v>Chennai</v>
      </c>
      <c r="J731" s="34" t="str">
        <f>PROPER(TRIM(raw_orders!J731))</f>
        <v>Technology</v>
      </c>
      <c r="K731" s="34" t="str">
        <f>PROPER(TRIM(raw_orders!K731))</f>
        <v>Machines</v>
      </c>
      <c r="L731" t="s">
        <v>3397</v>
      </c>
      <c r="M731" s="9" t="str">
        <f>PROPER(TRIM(raw_orders!M731))</f>
        <v>Same Day</v>
      </c>
      <c r="N731" s="1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s="9" t="str">
        <f>PROPER(TRIM(raw_orders!T731))</f>
        <v>Paid</v>
      </c>
      <c r="U731" s="9" t="str">
        <f>PROPER(TRIM(raw_orders!U731))</f>
        <v>Completed</v>
      </c>
      <c r="V731" s="11">
        <f t="shared" si="187"/>
        <v>8</v>
      </c>
      <c r="W731" s="11">
        <f t="shared" si="190"/>
        <v>0.15</v>
      </c>
      <c r="X731" s="11">
        <f t="shared" si="191"/>
        <v>9234.2129999999997</v>
      </c>
      <c r="Y731" s="11">
        <f t="shared" si="192"/>
        <v>3717.6929999999993</v>
      </c>
      <c r="Z731" s="11">
        <f t="shared" si="193"/>
        <v>0.40259987505161504</v>
      </c>
      <c r="AA731" s="11" t="str">
        <f t="shared" si="194"/>
        <v>May</v>
      </c>
      <c r="AB731" s="11">
        <f t="shared" si="195"/>
        <v>2025</v>
      </c>
      <c r="AC731" s="11" t="str">
        <f t="shared" si="196"/>
        <v>Clean</v>
      </c>
      <c r="AD731" s="33" t="str">
        <f t="shared" si="188"/>
        <v>ORD-2025-107304579445802CUST-8713Ananya RaoCorporateSouthTamil NaduChennaiTechnologyMachinesPro Machines 563Same Day61810.630.159234.215516.523717.69PaidCompleted8</v>
      </c>
      <c r="AE731" s="56" t="str">
        <f t="shared" si="189"/>
        <v>OK</v>
      </c>
      <c r="AF731" s="33" t="str">
        <f t="shared" si="197"/>
        <v/>
      </c>
      <c r="AG731" s="33" t="str">
        <f t="shared" si="198"/>
        <v/>
      </c>
      <c r="AH731" s="55" t="str">
        <f t="shared" si="199"/>
        <v/>
      </c>
      <c r="AI731" s="53" t="str">
        <f t="shared" si="200"/>
        <v>Match</v>
      </c>
      <c r="AJ731" s="53" t="str">
        <f t="shared" si="201"/>
        <v>Match</v>
      </c>
      <c r="AK731" s="33" t="str">
        <f>PROPER(TRIM(raw_orders!G731))</f>
        <v>South</v>
      </c>
      <c r="AL731" s="33" t="str">
        <f>PROPER(TRIM(raw_orders!M731))</f>
        <v>Same Day</v>
      </c>
    </row>
    <row r="732" spans="1:38">
      <c r="A732" t="s">
        <v>3398</v>
      </c>
      <c r="B732" s="10">
        <v>45827</v>
      </c>
      <c r="C732" s="10">
        <v>45832</v>
      </c>
      <c r="D732" t="s">
        <v>3400</v>
      </c>
      <c r="E732" s="34" t="str">
        <f>PROPER(TRIM(raw_orders!E732))</f>
        <v>Arjun Bose</v>
      </c>
      <c r="F732" s="34" t="str">
        <f>PROPER(TRIM(raw_orders!F732))</f>
        <v>Consumer</v>
      </c>
      <c r="G732" s="34" t="str">
        <f>PROPER(TRIM(raw_orders!G732))</f>
        <v>East</v>
      </c>
      <c r="H732" s="34" t="str">
        <f>PROPER(TRIM(raw_orders!H732))</f>
        <v>West Bengal</v>
      </c>
      <c r="I732" s="34" t="str">
        <f>PROPER(TRIM(raw_orders!I732))</f>
        <v>Kolkata</v>
      </c>
      <c r="J732" s="34" t="str">
        <f>PROPER(TRIM(raw_orders!J732))</f>
        <v>Office Supplies</v>
      </c>
      <c r="K732" s="34" t="str">
        <f>PROPER(TRIM(raw_orders!K732))</f>
        <v>Art</v>
      </c>
      <c r="L732" t="s">
        <v>3401</v>
      </c>
      <c r="M732" s="9" t="str">
        <f>PROPER(TRIM(raw_orders!M732))</f>
        <v>Second Class</v>
      </c>
      <c r="N732" s="11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s="9" t="str">
        <f>PROPER(TRIM(raw_orders!T732))</f>
        <v>Refunded</v>
      </c>
      <c r="U732" s="9" t="str">
        <f>PROPER(TRIM(raw_orders!U732))</f>
        <v>Returned</v>
      </c>
      <c r="V732" s="11">
        <f t="shared" si="187"/>
        <v>5</v>
      </c>
      <c r="W732" s="11">
        <f t="shared" si="190"/>
        <v>0.15</v>
      </c>
      <c r="X732" s="11">
        <f t="shared" si="191"/>
        <v>2658.8339999999998</v>
      </c>
      <c r="Y732" s="11">
        <f t="shared" si="192"/>
        <v>431.86400000000003</v>
      </c>
      <c r="Z732" s="11">
        <f t="shared" si="193"/>
        <v>0.16242608602116568</v>
      </c>
      <c r="AA732" s="11" t="str">
        <f t="shared" si="194"/>
        <v>June</v>
      </c>
      <c r="AB732" s="11">
        <f t="shared" si="195"/>
        <v>2025</v>
      </c>
      <c r="AC732" s="11" t="str">
        <f t="shared" si="196"/>
        <v>Clean</v>
      </c>
      <c r="AD732" s="33" t="str">
        <f t="shared" si="188"/>
        <v>ORD-2025-107314582745832CUST-6765Arjun BoseConsumerEastWest BengalKolkataOffice SuppliesArtElite Art 696Second Class4782.010.152658.832226.97431.86RefundedReturned5</v>
      </c>
      <c r="AE732" s="56" t="str">
        <f t="shared" si="189"/>
        <v>OK</v>
      </c>
      <c r="AF732" s="33" t="str">
        <f t="shared" si="197"/>
        <v/>
      </c>
      <c r="AG732" s="33" t="str">
        <f t="shared" si="198"/>
        <v/>
      </c>
      <c r="AH732" s="55" t="str">
        <f t="shared" si="199"/>
        <v/>
      </c>
      <c r="AI732" s="53" t="str">
        <f t="shared" si="200"/>
        <v>Match</v>
      </c>
      <c r="AJ732" s="53" t="str">
        <f t="shared" si="201"/>
        <v>Match</v>
      </c>
      <c r="AK732" s="33" t="str">
        <f>PROPER(TRIM(raw_orders!G732))</f>
        <v>East</v>
      </c>
      <c r="AL732" s="33" t="str">
        <f>PROPER(TRIM(raw_orders!M732))</f>
        <v>Second Class</v>
      </c>
    </row>
    <row r="733" spans="1:38">
      <c r="A733" t="s">
        <v>3402</v>
      </c>
      <c r="B733" s="10">
        <v>45368</v>
      </c>
      <c r="C733" s="10">
        <v>45370</v>
      </c>
      <c r="D733" t="s">
        <v>3405</v>
      </c>
      <c r="E733" s="34" t="str">
        <f>PROPER(TRIM(raw_orders!E733))</f>
        <v>Ananya Rao</v>
      </c>
      <c r="F733" s="34" t="str">
        <f>PROPER(TRIM(raw_orders!F733))</f>
        <v>Corporate</v>
      </c>
      <c r="G733" s="34" t="str">
        <f>PROPER(TRIM(raw_orders!G733))</f>
        <v>East</v>
      </c>
      <c r="H733" s="34" t="str">
        <f>PROPER(TRIM(raw_orders!H733))</f>
        <v>Odisha</v>
      </c>
      <c r="I733" s="34" t="str">
        <f>PROPER(TRIM(raw_orders!I733))</f>
        <v>Bhubaneswar</v>
      </c>
      <c r="J733" s="34" t="str">
        <f>PROPER(TRIM(raw_orders!J733))</f>
        <v>Office Supplies</v>
      </c>
      <c r="K733" s="34" t="str">
        <f>PROPER(TRIM(raw_orders!K733))</f>
        <v>Binders</v>
      </c>
      <c r="L733" t="s">
        <v>3406</v>
      </c>
      <c r="M733" s="9" t="str">
        <f>PROPER(TRIM(raw_orders!M733))</f>
        <v>First Class</v>
      </c>
      <c r="N733" s="11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s="9" t="str">
        <f>PROPER(TRIM(raw_orders!T733))</f>
        <v>Paid</v>
      </c>
      <c r="U733" s="9" t="str">
        <f>PROPER(TRIM(raw_orders!U733))</f>
        <v>Completed</v>
      </c>
      <c r="V733" s="11">
        <f t="shared" si="187"/>
        <v>2</v>
      </c>
      <c r="W733" s="11">
        <f t="shared" si="190"/>
        <v>0.1</v>
      </c>
      <c r="X733" s="11">
        <f t="shared" si="191"/>
        <v>15756.048000000001</v>
      </c>
      <c r="Y733" s="11">
        <f t="shared" si="192"/>
        <v>5510.6080000000002</v>
      </c>
      <c r="Z733" s="11">
        <f t="shared" si="193"/>
        <v>0.3497455707167178</v>
      </c>
      <c r="AA733" s="11" t="str">
        <f t="shared" si="194"/>
        <v>March</v>
      </c>
      <c r="AB733" s="11">
        <f t="shared" si="195"/>
        <v>2024</v>
      </c>
      <c r="AC733" s="11" t="str">
        <f t="shared" si="196"/>
        <v>Clean</v>
      </c>
      <c r="AD733" s="33" t="str">
        <f t="shared" si="188"/>
        <v>ORD-2024-107324536845370CUST-6849Ananya RaoCorporateEastOdishaBhubaneswarOffice SuppliesBindersEco Binders 178First Class44376.680.115756.0510245.445510.61PaidCompleted2</v>
      </c>
      <c r="AE733" s="56" t="str">
        <f t="shared" si="189"/>
        <v>OK</v>
      </c>
      <c r="AF733" s="33" t="str">
        <f t="shared" si="197"/>
        <v/>
      </c>
      <c r="AG733" s="33" t="str">
        <f t="shared" si="198"/>
        <v/>
      </c>
      <c r="AH733" s="55" t="str">
        <f t="shared" si="199"/>
        <v/>
      </c>
      <c r="AI733" s="53" t="str">
        <f t="shared" si="200"/>
        <v>Match</v>
      </c>
      <c r="AJ733" s="53" t="str">
        <f t="shared" si="201"/>
        <v>Match</v>
      </c>
      <c r="AK733" s="33" t="str">
        <f>PROPER(TRIM(raw_orders!G733))</f>
        <v>East</v>
      </c>
      <c r="AL733" s="33" t="str">
        <f>PROPER(TRIM(raw_orders!M733))</f>
        <v>First Class</v>
      </c>
    </row>
    <row r="734" spans="1:38">
      <c r="A734" t="s">
        <v>3407</v>
      </c>
      <c r="B734" s="10">
        <v>45624</v>
      </c>
      <c r="C734" s="10">
        <v>45632</v>
      </c>
      <c r="D734" t="s">
        <v>3409</v>
      </c>
      <c r="E734" s="34" t="str">
        <f>PROPER(TRIM(raw_orders!E734))</f>
        <v>Arjun Bose</v>
      </c>
      <c r="F734" s="34" t="str">
        <f>PROPER(TRIM(raw_orders!F734))</f>
        <v>Small Business</v>
      </c>
      <c r="G734" s="34" t="str">
        <f>PROPER(TRIM(raw_orders!G734))</f>
        <v>North</v>
      </c>
      <c r="H734" s="34" t="str">
        <f>PROPER(TRIM(raw_orders!H734))</f>
        <v>Punjab</v>
      </c>
      <c r="I734" s="34" t="str">
        <f>PROPER(TRIM(raw_orders!I734))</f>
        <v>Ludhiana</v>
      </c>
      <c r="J734" s="34" t="str">
        <f>PROPER(TRIM(raw_orders!J734))</f>
        <v>Technology</v>
      </c>
      <c r="K734" s="34" t="str">
        <f>PROPER(TRIM(raw_orders!K734))</f>
        <v>Phones</v>
      </c>
      <c r="L734" t="s">
        <v>3410</v>
      </c>
      <c r="M734" s="9" t="str">
        <f>PROPER(TRIM(raw_orders!M734))</f>
        <v>Standard Class</v>
      </c>
      <c r="N734" s="11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s="9" t="str">
        <f>PROPER(TRIM(raw_orders!T734))</f>
        <v>Paid</v>
      </c>
      <c r="U734" s="9" t="str">
        <f>PROPER(TRIM(raw_orders!U734))</f>
        <v>Completed</v>
      </c>
      <c r="V734" s="11">
        <f t="shared" si="187"/>
        <v>8</v>
      </c>
      <c r="W734" s="11">
        <f t="shared" si="190"/>
        <v>0</v>
      </c>
      <c r="X734" s="11">
        <f t="shared" si="191"/>
        <v>14787.78</v>
      </c>
      <c r="Y734" s="11">
        <f t="shared" si="192"/>
        <v>6191.130000000001</v>
      </c>
      <c r="Z734" s="11">
        <f t="shared" si="193"/>
        <v>0.41866527632950995</v>
      </c>
      <c r="AA734" s="11" t="str">
        <f t="shared" si="194"/>
        <v>November</v>
      </c>
      <c r="AB734" s="11">
        <f t="shared" si="195"/>
        <v>2024</v>
      </c>
      <c r="AC734" s="11" t="str">
        <f t="shared" si="196"/>
        <v>Clean</v>
      </c>
      <c r="AD734" s="33" t="str">
        <f t="shared" si="188"/>
        <v>ORD-2024-107334562445632CUST-4973Arjun BoseSmall BusinessNorthPunjabLudhianaTechnologyPhonesMax Phones 678Standard Class62464.63014787.788596.656191.13PaidCompleted8</v>
      </c>
      <c r="AE734" s="56" t="str">
        <f t="shared" si="189"/>
        <v>OK</v>
      </c>
      <c r="AF734" s="33" t="str">
        <f t="shared" si="197"/>
        <v/>
      </c>
      <c r="AG734" s="33" t="str">
        <f t="shared" si="198"/>
        <v/>
      </c>
      <c r="AH734" s="55" t="str">
        <f t="shared" si="199"/>
        <v/>
      </c>
      <c r="AI734" s="53" t="str">
        <f t="shared" si="200"/>
        <v>Match</v>
      </c>
      <c r="AJ734" s="53" t="str">
        <f t="shared" si="201"/>
        <v>Match</v>
      </c>
      <c r="AK734" s="33" t="str">
        <f>PROPER(TRIM(raw_orders!G734))</f>
        <v>North</v>
      </c>
      <c r="AL734" s="33" t="str">
        <f>PROPER(TRIM(raw_orders!M734))</f>
        <v>Standard Class</v>
      </c>
    </row>
    <row r="735" spans="1:38">
      <c r="A735" t="s">
        <v>3411</v>
      </c>
      <c r="B735" s="10">
        <v>45464</v>
      </c>
      <c r="C735" s="10">
        <v>45471</v>
      </c>
      <c r="D735" t="s">
        <v>3413</v>
      </c>
      <c r="E735" s="34" t="str">
        <f>PROPER(TRIM(raw_orders!E735))</f>
        <v>Aarav Sharma</v>
      </c>
      <c r="F735" s="34" t="str">
        <f>PROPER(TRIM(raw_orders!F735))</f>
        <v>Home Office</v>
      </c>
      <c r="G735" s="34" t="str">
        <f>PROPER(TRIM(raw_orders!G735))</f>
        <v>North</v>
      </c>
      <c r="H735" s="34" t="str">
        <f>PROPER(TRIM(raw_orders!H735))</f>
        <v>Rajasthan</v>
      </c>
      <c r="I735" s="34" t="str">
        <f>PROPER(TRIM(raw_orders!I735))</f>
        <v>Jaipur</v>
      </c>
      <c r="J735" s="34" t="str">
        <f>PROPER(TRIM(raw_orders!J735))</f>
        <v>Furniture</v>
      </c>
      <c r="K735" s="34" t="str">
        <f>PROPER(TRIM(raw_orders!K735))</f>
        <v>Furnishings</v>
      </c>
      <c r="L735" t="s">
        <v>3414</v>
      </c>
      <c r="M735" s="9" t="str">
        <f>PROPER(TRIM(raw_orders!M735))</f>
        <v>First Class</v>
      </c>
      <c r="N735" s="11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s="9" t="str">
        <f>PROPER(TRIM(raw_orders!T735))</f>
        <v>Paid</v>
      </c>
      <c r="U735" s="9" t="str">
        <f>PROPER(TRIM(raw_orders!U735))</f>
        <v>Completed</v>
      </c>
      <c r="V735" s="11">
        <f t="shared" si="187"/>
        <v>7</v>
      </c>
      <c r="W735" s="11">
        <f t="shared" si="190"/>
        <v>0</v>
      </c>
      <c r="X735" s="11">
        <f t="shared" si="191"/>
        <v>25181.64</v>
      </c>
      <c r="Y735" s="11">
        <f t="shared" si="192"/>
        <v>9843.74</v>
      </c>
      <c r="Z735" s="11">
        <f t="shared" si="193"/>
        <v>0.39090940860086953</v>
      </c>
      <c r="AA735" s="11" t="str">
        <f t="shared" si="194"/>
        <v>June</v>
      </c>
      <c r="AB735" s="11">
        <f t="shared" si="195"/>
        <v>2024</v>
      </c>
      <c r="AC735" s="11" t="str">
        <f t="shared" si="196"/>
        <v>Clean</v>
      </c>
      <c r="AD735" s="33" t="str">
        <f t="shared" si="188"/>
        <v>ORD-2024-107344546445471CUST-2394Aarav SharmaHome OfficeNorthRajasthanJaipurFurnitureFurnishingsClassic Furnishings 582First Class92797.96025181.6415337.99843.74PaidCompleted7</v>
      </c>
      <c r="AE735" s="56" t="str">
        <f t="shared" si="189"/>
        <v>OK</v>
      </c>
      <c r="AF735" s="33" t="str">
        <f t="shared" si="197"/>
        <v/>
      </c>
      <c r="AG735" s="33" t="str">
        <f t="shared" si="198"/>
        <v/>
      </c>
      <c r="AH735" s="55" t="str">
        <f t="shared" si="199"/>
        <v/>
      </c>
      <c r="AI735" s="53" t="str">
        <f t="shared" si="200"/>
        <v>Match</v>
      </c>
      <c r="AJ735" s="53" t="str">
        <f t="shared" si="201"/>
        <v>Match</v>
      </c>
      <c r="AK735" s="33" t="str">
        <f>PROPER(TRIM(raw_orders!G735))</f>
        <v>North</v>
      </c>
      <c r="AL735" s="33" t="str">
        <f>PROPER(TRIM(raw_orders!M735))</f>
        <v>First Class</v>
      </c>
    </row>
    <row r="736" spans="1:38">
      <c r="A736" t="s">
        <v>3415</v>
      </c>
      <c r="B736" s="10">
        <v>45528</v>
      </c>
      <c r="C736" s="10">
        <v>45528</v>
      </c>
      <c r="D736" t="s">
        <v>3417</v>
      </c>
      <c r="E736" s="34" t="str">
        <f>PROPER(TRIM(raw_orders!E736))</f>
        <v>Ananya Rao</v>
      </c>
      <c r="F736" s="34" t="str">
        <f>PROPER(TRIM(raw_orders!F736))</f>
        <v>Small Business</v>
      </c>
      <c r="G736" s="34" t="str">
        <f>PROPER(TRIM(raw_orders!G736))</f>
        <v>North</v>
      </c>
      <c r="H736" s="34" t="str">
        <f>PROPER(TRIM(raw_orders!H736))</f>
        <v>Rajasthan</v>
      </c>
      <c r="I736" s="34" t="str">
        <f>PROPER(TRIM(raw_orders!I736))</f>
        <v>Jaipur</v>
      </c>
      <c r="J736" s="34" t="str">
        <f>PROPER(TRIM(raw_orders!J736))</f>
        <v>Technology</v>
      </c>
      <c r="K736" s="34" t="str">
        <f>PROPER(TRIM(raw_orders!K736))</f>
        <v>Accessories</v>
      </c>
      <c r="L736" t="s">
        <v>3418</v>
      </c>
      <c r="M736" s="9" t="str">
        <f>PROPER(TRIM(raw_orders!M736))</f>
        <v>First Class</v>
      </c>
      <c r="N736" s="11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s="9" t="str">
        <f>PROPER(TRIM(raw_orders!T736))</f>
        <v>Paid</v>
      </c>
      <c r="U736" s="9" t="str">
        <f>PROPER(TRIM(raw_orders!U736))</f>
        <v>Completed</v>
      </c>
      <c r="V736" s="11">
        <f t="shared" si="187"/>
        <v>0</v>
      </c>
      <c r="W736" s="11">
        <f t="shared" si="190"/>
        <v>0.2</v>
      </c>
      <c r="X736" s="11">
        <f t="shared" si="191"/>
        <v>8837.9520000000011</v>
      </c>
      <c r="Y736" s="11">
        <f t="shared" si="192"/>
        <v>2680.6820000000007</v>
      </c>
      <c r="Z736" s="11">
        <f t="shared" si="193"/>
        <v>0.30331484036120587</v>
      </c>
      <c r="AA736" s="11" t="str">
        <f t="shared" si="194"/>
        <v>August</v>
      </c>
      <c r="AB736" s="11">
        <f t="shared" si="195"/>
        <v>2024</v>
      </c>
      <c r="AC736" s="11" t="str">
        <f t="shared" si="196"/>
        <v>Clean</v>
      </c>
      <c r="AD736" s="33" t="str">
        <f t="shared" si="188"/>
        <v>ORD-2024-107354552845528CUST-5406Ananya RaoSmall BusinessNorthRajasthanJaipurTechnologyAccessoriesClassic Accessories 981First Class42761.860.28837.956157.272680.68PaidCompleted0</v>
      </c>
      <c r="AE736" s="56" t="str">
        <f t="shared" si="189"/>
        <v>OK</v>
      </c>
      <c r="AF736" s="33" t="str">
        <f t="shared" si="197"/>
        <v/>
      </c>
      <c r="AG736" s="33" t="str">
        <f t="shared" si="198"/>
        <v/>
      </c>
      <c r="AH736" s="55" t="str">
        <f>IF(V736&lt;0,"Invalid Shipping Record","")</f>
        <v/>
      </c>
      <c r="AI736" s="53" t="str">
        <f t="shared" si="200"/>
        <v>Match</v>
      </c>
      <c r="AJ736" s="53" t="str">
        <f t="shared" si="201"/>
        <v>Match</v>
      </c>
      <c r="AK736" s="33" t="str">
        <f>PROPER(TRIM(raw_orders!G736))</f>
        <v>North</v>
      </c>
      <c r="AL736" s="33" t="str">
        <f>PROPER(TRIM(raw_orders!M736))</f>
        <v>First Class</v>
      </c>
    </row>
    <row r="737" spans="1:38">
      <c r="A737" t="s">
        <v>3419</v>
      </c>
      <c r="B737" s="10">
        <v>45515</v>
      </c>
      <c r="C737" s="10">
        <v>45523</v>
      </c>
      <c r="D737" t="s">
        <v>3421</v>
      </c>
      <c r="E737" s="34" t="str">
        <f>PROPER(TRIM(raw_orders!E737))</f>
        <v>Mira Das</v>
      </c>
      <c r="F737" s="34" t="str">
        <f>PROPER(TRIM(raw_orders!F737))</f>
        <v>Consumer</v>
      </c>
      <c r="G737" s="34" t="str">
        <f>PROPER(TRIM(raw_orders!G737))</f>
        <v>West</v>
      </c>
      <c r="H737" s="34" t="str">
        <f>PROPER(TRIM(raw_orders!H737))</f>
        <v>Maharashtra</v>
      </c>
      <c r="I737" s="34" t="str">
        <f>PROPER(TRIM(raw_orders!I737))</f>
        <v>Mumbai</v>
      </c>
      <c r="J737" s="34" t="str">
        <f>PROPER(TRIM(raw_orders!J737))</f>
        <v>Furniture</v>
      </c>
      <c r="K737" s="34" t="str">
        <f>PROPER(TRIM(raw_orders!K737))</f>
        <v>Tables</v>
      </c>
      <c r="L737" t="s">
        <v>3422</v>
      </c>
      <c r="M737" s="9" t="str">
        <f>PROPER(TRIM(raw_orders!M737))</f>
        <v>Standard Class</v>
      </c>
      <c r="N737" s="11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s="9" t="str">
        <f>PROPER(TRIM(raw_orders!T737))</f>
        <v>Paid</v>
      </c>
      <c r="U737" s="9" t="str">
        <f>PROPER(TRIM(raw_orders!U737))</f>
        <v>Completed</v>
      </c>
      <c r="V737" s="11">
        <f t="shared" si="187"/>
        <v>8</v>
      </c>
      <c r="W737" s="11">
        <f t="shared" si="190"/>
        <v>0.2</v>
      </c>
      <c r="X737" s="11">
        <f t="shared" si="191"/>
        <v>7275.7920000000004</v>
      </c>
      <c r="Y737" s="11">
        <f t="shared" si="192"/>
        <v>1122.9220000000005</v>
      </c>
      <c r="Z737" s="11">
        <f t="shared" si="193"/>
        <v>0.15433673749881804</v>
      </c>
      <c r="AA737" s="11" t="str">
        <f t="shared" si="194"/>
        <v>August</v>
      </c>
      <c r="AB737" s="11">
        <f t="shared" si="195"/>
        <v>2024</v>
      </c>
      <c r="AC737" s="11" t="str">
        <f t="shared" si="196"/>
        <v>Clean</v>
      </c>
      <c r="AD737" s="33" t="str">
        <f t="shared" si="188"/>
        <v>ORD-2024-107364551545523CUST-1963Mira DasConsumerWestMaharashtraMumbaiFurnitureTablesClassic Tables 534Standard Class61515.790.27275.796152.871122.92PaidCompleted8</v>
      </c>
      <c r="AE737" s="56" t="str">
        <f t="shared" si="189"/>
        <v>OK</v>
      </c>
      <c r="AF737" s="33" t="str">
        <f t="shared" si="197"/>
        <v/>
      </c>
      <c r="AG737" s="33" t="str">
        <f t="shared" si="198"/>
        <v/>
      </c>
      <c r="AH737" s="55" t="str">
        <f t="shared" si="199"/>
        <v/>
      </c>
      <c r="AI737" s="53" t="str">
        <f t="shared" si="200"/>
        <v>Match</v>
      </c>
      <c r="AJ737" s="53" t="str">
        <f t="shared" si="201"/>
        <v>Match</v>
      </c>
      <c r="AK737" s="33" t="str">
        <f>PROPER(TRIM(raw_orders!G737))</f>
        <v>West</v>
      </c>
      <c r="AL737" s="33" t="str">
        <f>PROPER(TRIM(raw_orders!M737))</f>
        <v>Standard Class</v>
      </c>
    </row>
    <row r="738" spans="1:38" ht="41.4">
      <c r="A738" t="s">
        <v>3423</v>
      </c>
      <c r="B738" s="10">
        <v>45632</v>
      </c>
      <c r="C738" s="10">
        <v>45547</v>
      </c>
      <c r="D738" t="s">
        <v>3425</v>
      </c>
      <c r="E738" s="34" t="str">
        <f>PROPER(TRIM(raw_orders!E738))</f>
        <v>Aditi Sen</v>
      </c>
      <c r="F738" s="34" t="str">
        <f>PROPER(TRIM(raw_orders!F738))</f>
        <v>Consumer</v>
      </c>
      <c r="G738" s="34" t="str">
        <f>PROPER(TRIM(raw_orders!G738))</f>
        <v>West</v>
      </c>
      <c r="H738" s="34" t="str">
        <f>PROPER(TRIM(raw_orders!H738))</f>
        <v>Maharashtra</v>
      </c>
      <c r="I738" s="34" t="str">
        <f>PROPER(TRIM(raw_orders!I738))</f>
        <v>Mumbai</v>
      </c>
      <c r="J738" s="34" t="str">
        <f>PROPER(TRIM(raw_orders!J738))</f>
        <v>Furniture</v>
      </c>
      <c r="K738" s="34" t="str">
        <f>PROPER(TRIM(raw_orders!K738))</f>
        <v>Chairs</v>
      </c>
      <c r="L738" t="s">
        <v>3426</v>
      </c>
      <c r="M738" s="9" t="str">
        <f>PROPER(TRIM(raw_orders!M738))</f>
        <v>Second Class</v>
      </c>
      <c r="N738" s="11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s="9" t="str">
        <f>PROPER(TRIM(raw_orders!T738))</f>
        <v>Paid</v>
      </c>
      <c r="U738" s="9" t="str">
        <f>PROPER(TRIM(raw_orders!U738))</f>
        <v>Completed</v>
      </c>
      <c r="V738" s="11">
        <f t="shared" si="187"/>
        <v>-85</v>
      </c>
      <c r="W738" s="11">
        <f t="shared" si="190"/>
        <v>0.1</v>
      </c>
      <c r="X738" s="11">
        <f t="shared" si="191"/>
        <v>2355.0750000000003</v>
      </c>
      <c r="Y738" s="11">
        <f t="shared" si="192"/>
        <v>1005.0450000000003</v>
      </c>
      <c r="Z738" s="11">
        <f t="shared" si="193"/>
        <v>0.42675710964618968</v>
      </c>
      <c r="AA738" s="11" t="str">
        <f t="shared" si="194"/>
        <v>December</v>
      </c>
      <c r="AB738" s="11">
        <f t="shared" si="195"/>
        <v>2024</v>
      </c>
      <c r="AC738" s="11" t="str">
        <f t="shared" si="196"/>
        <v>Invalid</v>
      </c>
      <c r="AD738" s="33" t="str">
        <f t="shared" si="188"/>
        <v>ORD-2024-107374563245547CUST-9017Aditi SenConsumerWestMaharashtraMumbaiFurnitureChairsPro Chairs 383Second Class9290.750.12355.081350.031005.05PaidCompleted-85</v>
      </c>
      <c r="AE738" s="56" t="str">
        <f t="shared" si="189"/>
        <v>OK</v>
      </c>
      <c r="AF738" s="33" t="str">
        <f t="shared" si="197"/>
        <v/>
      </c>
      <c r="AG738" s="33" t="str">
        <f t="shared" si="198"/>
        <v/>
      </c>
      <c r="AH738" s="55" t="str">
        <f t="shared" ref="AH738:AH739" si="202">IF(V738&lt;0,"Invalid Shipping Record","")</f>
        <v>Invalid Shipping Record</v>
      </c>
      <c r="AI738" s="53" t="str">
        <f t="shared" si="200"/>
        <v>Match</v>
      </c>
      <c r="AJ738" s="53" t="str">
        <f t="shared" si="201"/>
        <v>Match</v>
      </c>
      <c r="AK738" s="33" t="str">
        <f>PROPER(TRIM(raw_orders!G738))</f>
        <v>West</v>
      </c>
      <c r="AL738" s="33" t="str">
        <f>PROPER(TRIM(raw_orders!M738))</f>
        <v>Second Class</v>
      </c>
    </row>
    <row r="739" spans="1:38">
      <c r="A739" t="s">
        <v>3427</v>
      </c>
      <c r="B739" s="10">
        <v>45332</v>
      </c>
      <c r="C739" s="10">
        <v>45332</v>
      </c>
      <c r="D739" t="s">
        <v>3428</v>
      </c>
      <c r="E739" s="34" t="str">
        <f>PROPER(TRIM(raw_orders!E739))</f>
        <v>Isha Nair</v>
      </c>
      <c r="F739" s="34" t="str">
        <f>PROPER(TRIM(raw_orders!F739))</f>
        <v>Home Office</v>
      </c>
      <c r="G739" s="34" t="str">
        <f>PROPER(TRIM(raw_orders!G739))</f>
        <v>West</v>
      </c>
      <c r="H739" s="34" t="str">
        <f>PROPER(TRIM(raw_orders!H739))</f>
        <v>Maharashtra</v>
      </c>
      <c r="I739" s="34" t="str">
        <f>PROPER(TRIM(raw_orders!I739))</f>
        <v>Mumbai</v>
      </c>
      <c r="J739" s="34" t="str">
        <f>PROPER(TRIM(raw_orders!J739))</f>
        <v>Furniture</v>
      </c>
      <c r="K739" s="34" t="str">
        <f>PROPER(TRIM(raw_orders!K739))</f>
        <v>Chairs</v>
      </c>
      <c r="L739" t="s">
        <v>3429</v>
      </c>
      <c r="M739" s="9" t="str">
        <f>PROPER(TRIM(raw_orders!M739))</f>
        <v>Same Day</v>
      </c>
      <c r="N739" s="11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s="9" t="str">
        <f>PROPER(TRIM(raw_orders!T739))</f>
        <v>Paid</v>
      </c>
      <c r="U739" s="9" t="str">
        <f>PROPER(TRIM(raw_orders!U739))</f>
        <v>Completed</v>
      </c>
      <c r="V739" s="11">
        <f t="shared" si="187"/>
        <v>0</v>
      </c>
      <c r="W739" s="11">
        <f t="shared" si="190"/>
        <v>0</v>
      </c>
      <c r="X739" s="11">
        <f t="shared" si="191"/>
        <v>3609.12</v>
      </c>
      <c r="Y739" s="11">
        <f t="shared" si="192"/>
        <v>963.61999999999989</v>
      </c>
      <c r="Z739" s="11">
        <f t="shared" si="193"/>
        <v>0.2669958327791816</v>
      </c>
      <c r="AA739" s="11" t="str">
        <f t="shared" si="194"/>
        <v>February</v>
      </c>
      <c r="AB739" s="11">
        <f t="shared" si="195"/>
        <v>2024</v>
      </c>
      <c r="AC739" s="11" t="str">
        <f t="shared" si="196"/>
        <v>Clean</v>
      </c>
      <c r="AD739" s="33" t="str">
        <f t="shared" si="188"/>
        <v>ORD-2024-107384533245332CUST-7967Isha NairHome OfficeWestMaharashtraMumbaiFurnitureChairsMax Chairs 845Same Day6601.5203609.122645.5963.62PaidCompleted0</v>
      </c>
      <c r="AE739" s="56" t="str">
        <f t="shared" si="189"/>
        <v>OK</v>
      </c>
      <c r="AF739" s="33" t="str">
        <f t="shared" si="197"/>
        <v/>
      </c>
      <c r="AG739" s="33" t="str">
        <f t="shared" si="198"/>
        <v/>
      </c>
      <c r="AH739" s="55" t="str">
        <f t="shared" si="202"/>
        <v/>
      </c>
      <c r="AI739" s="53" t="str">
        <f t="shared" si="200"/>
        <v>Match</v>
      </c>
      <c r="AJ739" s="53" t="str">
        <f t="shared" si="201"/>
        <v>Match</v>
      </c>
      <c r="AK739" s="33" t="str">
        <f>PROPER(TRIM(raw_orders!G739))</f>
        <v>West</v>
      </c>
      <c r="AL739" s="33" t="str">
        <f>PROPER(TRIM(raw_orders!M739))</f>
        <v>Same Day</v>
      </c>
    </row>
    <row r="740" spans="1:38">
      <c r="A740" t="s">
        <v>3430</v>
      </c>
      <c r="B740" s="10">
        <v>45708</v>
      </c>
      <c r="C740" s="10">
        <v>45710</v>
      </c>
      <c r="D740" t="s">
        <v>3432</v>
      </c>
      <c r="E740" s="34" t="str">
        <f>PROPER(TRIM(raw_orders!E740))</f>
        <v>Priya Menon</v>
      </c>
      <c r="F740" s="34" t="str">
        <f>PROPER(TRIM(raw_orders!F740))</f>
        <v>Corporate</v>
      </c>
      <c r="G740" s="34" t="str">
        <f>PROPER(TRIM(raw_orders!G740))</f>
        <v>South</v>
      </c>
      <c r="H740" s="34" t="str">
        <f>PROPER(TRIM(raw_orders!H740))</f>
        <v>Kerala</v>
      </c>
      <c r="I740" s="34" t="str">
        <f>PROPER(TRIM(raw_orders!I740))</f>
        <v>Kochi</v>
      </c>
      <c r="J740" s="34" t="str">
        <f>PROPER(TRIM(raw_orders!J740))</f>
        <v>Office Supplies</v>
      </c>
      <c r="K740" s="34" t="str">
        <f>PROPER(TRIM(raw_orders!K740))</f>
        <v>Paper</v>
      </c>
      <c r="L740" t="s">
        <v>3433</v>
      </c>
      <c r="M740" s="9" t="str">
        <f>PROPER(TRIM(raw_orders!M740))</f>
        <v>First Class</v>
      </c>
      <c r="N740" s="11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s="9" t="str">
        <f>PROPER(TRIM(raw_orders!T740))</f>
        <v>Paid</v>
      </c>
      <c r="U740" s="9" t="str">
        <f>PROPER(TRIM(raw_orders!U740))</f>
        <v>Completed</v>
      </c>
      <c r="V740" s="11">
        <f t="shared" si="187"/>
        <v>2</v>
      </c>
      <c r="W740" s="11">
        <f t="shared" si="190"/>
        <v>0</v>
      </c>
      <c r="X740" s="11">
        <f t="shared" si="191"/>
        <v>2188.19</v>
      </c>
      <c r="Y740" s="11">
        <f t="shared" si="192"/>
        <v>889.35000000000014</v>
      </c>
      <c r="Z740" s="11">
        <f t="shared" si="193"/>
        <v>0.40643179979800664</v>
      </c>
      <c r="AA740" s="11" t="str">
        <f t="shared" si="194"/>
        <v>February</v>
      </c>
      <c r="AB740" s="11">
        <f t="shared" si="195"/>
        <v>2025</v>
      </c>
      <c r="AC740" s="11" t="str">
        <f t="shared" si="196"/>
        <v>Clean</v>
      </c>
      <c r="AD740" s="33" t="str">
        <f t="shared" si="188"/>
        <v>ORD-2025-107394570845710CUST-5334Priya MenonCorporateSouthKeralaKochiOffice SuppliesPaperPrime Paper 307First Class12188.1902188.191298.84889.35PaidCompleted2</v>
      </c>
      <c r="AE740" s="56" t="str">
        <f t="shared" si="189"/>
        <v>OK</v>
      </c>
      <c r="AF740" s="33" t="str">
        <f t="shared" si="197"/>
        <v/>
      </c>
      <c r="AG740" s="33" t="str">
        <f t="shared" si="198"/>
        <v/>
      </c>
      <c r="AH740" s="55" t="str">
        <f t="shared" si="199"/>
        <v/>
      </c>
      <c r="AI740" s="53" t="str">
        <f t="shared" si="200"/>
        <v>Match</v>
      </c>
      <c r="AJ740" s="53" t="str">
        <f t="shared" si="201"/>
        <v>Match</v>
      </c>
      <c r="AK740" s="33" t="str">
        <f>PROPER(TRIM(raw_orders!G740))</f>
        <v>South</v>
      </c>
      <c r="AL740" s="33" t="str">
        <f>PROPER(TRIM(raw_orders!M740))</f>
        <v>First Class</v>
      </c>
    </row>
    <row r="741" spans="1:38">
      <c r="A741" t="s">
        <v>3434</v>
      </c>
      <c r="B741" s="10">
        <v>45629</v>
      </c>
      <c r="C741" s="10">
        <v>45636</v>
      </c>
      <c r="D741" t="s">
        <v>3437</v>
      </c>
      <c r="E741" s="34" t="str">
        <f>PROPER(TRIM(raw_orders!E741))</f>
        <v>Neha Gupta</v>
      </c>
      <c r="F741" s="34" t="str">
        <f>PROPER(TRIM(raw_orders!F741))</f>
        <v>Corporate</v>
      </c>
      <c r="G741" s="34" t="str">
        <f>PROPER(TRIM(raw_orders!G741))</f>
        <v>North</v>
      </c>
      <c r="H741" s="34" t="str">
        <f>PROPER(TRIM(raw_orders!H741))</f>
        <v>Rajasthan</v>
      </c>
      <c r="I741" s="34" t="str">
        <f>PROPER(TRIM(raw_orders!I741))</f>
        <v>Jaipur</v>
      </c>
      <c r="J741" s="34" t="str">
        <f>PROPER(TRIM(raw_orders!J741))</f>
        <v>Technology</v>
      </c>
      <c r="K741" s="34" t="str">
        <f>PROPER(TRIM(raw_orders!K741))</f>
        <v>Phones</v>
      </c>
      <c r="L741" t="s">
        <v>3438</v>
      </c>
      <c r="M741" s="9" t="str">
        <f>PROPER(TRIM(raw_orders!M741))</f>
        <v>Standard Class</v>
      </c>
      <c r="N741" s="1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s="9" t="str">
        <f>PROPER(TRIM(raw_orders!T741))</f>
        <v>Paid</v>
      </c>
      <c r="U741" s="9" t="str">
        <f>PROPER(TRIM(raw_orders!U741))</f>
        <v>Completed</v>
      </c>
      <c r="V741" s="11">
        <f t="shared" si="187"/>
        <v>7</v>
      </c>
      <c r="W741" s="11">
        <f t="shared" si="190"/>
        <v>0.05</v>
      </c>
      <c r="X741" s="11">
        <f t="shared" si="191"/>
        <v>11370.835000000001</v>
      </c>
      <c r="Y741" s="11">
        <f t="shared" si="192"/>
        <v>3901.255000000001</v>
      </c>
      <c r="Z741" s="11">
        <f t="shared" si="193"/>
        <v>0.34309309738466881</v>
      </c>
      <c r="AA741" s="11" t="str">
        <f t="shared" si="194"/>
        <v>December</v>
      </c>
      <c r="AB741" s="11">
        <f t="shared" si="195"/>
        <v>2024</v>
      </c>
      <c r="AC741" s="11" t="str">
        <f t="shared" si="196"/>
        <v>Clean</v>
      </c>
      <c r="AD741" s="33" t="str">
        <f t="shared" si="188"/>
        <v>ORD-2024-107404562945636CUST-5846Neha GuptaCorporateNorthRajasthanJaipurTechnologyPhonesBasic Phones 859Standard Class52393.860.0511370.847469.583901.26PaidCompleted7</v>
      </c>
      <c r="AE741" s="56" t="str">
        <f t="shared" si="189"/>
        <v>OK</v>
      </c>
      <c r="AF741" s="33" t="str">
        <f t="shared" si="197"/>
        <v/>
      </c>
      <c r="AG741" s="33" t="str">
        <f t="shared" si="198"/>
        <v/>
      </c>
      <c r="AH741" s="55" t="str">
        <f t="shared" si="199"/>
        <v/>
      </c>
      <c r="AI741" s="53" t="str">
        <f t="shared" si="200"/>
        <v>Match</v>
      </c>
      <c r="AJ741" s="53" t="str">
        <f t="shared" si="201"/>
        <v>Match</v>
      </c>
      <c r="AK741" s="33" t="str">
        <f>PROPER(TRIM(raw_orders!G741))</f>
        <v>North</v>
      </c>
      <c r="AL741" s="33" t="str">
        <f>PROPER(TRIM(raw_orders!M741))</f>
        <v>Standard Class</v>
      </c>
    </row>
    <row r="742" spans="1:38">
      <c r="A742" t="s">
        <v>3439</v>
      </c>
      <c r="B742" s="10">
        <v>45384</v>
      </c>
      <c r="C742" s="10">
        <v>45384</v>
      </c>
      <c r="D742" t="s">
        <v>778</v>
      </c>
      <c r="E742" s="34" t="str">
        <f>PROPER(TRIM(raw_orders!E742))</f>
        <v>Sneha Kapoor</v>
      </c>
      <c r="F742" s="34" t="str">
        <f>PROPER(TRIM(raw_orders!F742))</f>
        <v>Small Business</v>
      </c>
      <c r="G742" s="34" t="str">
        <f>PROPER(TRIM(raw_orders!G742))</f>
        <v>West</v>
      </c>
      <c r="H742" s="34" t="str">
        <f>PROPER(TRIM(raw_orders!H742))</f>
        <v>Maharashtra</v>
      </c>
      <c r="I742" s="34" t="str">
        <f>PROPER(TRIM(raw_orders!I742))</f>
        <v>Mumbai</v>
      </c>
      <c r="J742" s="34" t="str">
        <f>PROPER(TRIM(raw_orders!J742))</f>
        <v>Furniture</v>
      </c>
      <c r="K742" s="34" t="str">
        <f>PROPER(TRIM(raw_orders!K742))</f>
        <v>Chairs</v>
      </c>
      <c r="L742" t="s">
        <v>3441</v>
      </c>
      <c r="M742" s="9" t="str">
        <f>PROPER(TRIM(raw_orders!M742))</f>
        <v>First Class</v>
      </c>
      <c r="N742" s="11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s="9" t="str">
        <f>PROPER(TRIM(raw_orders!T742))</f>
        <v>Paid</v>
      </c>
      <c r="U742" s="9" t="str">
        <f>PROPER(TRIM(raw_orders!U742))</f>
        <v>Completed</v>
      </c>
      <c r="V742" s="11">
        <f t="shared" si="187"/>
        <v>0</v>
      </c>
      <c r="W742" s="11">
        <f t="shared" si="190"/>
        <v>0.1</v>
      </c>
      <c r="X742" s="11">
        <f t="shared" si="191"/>
        <v>9298.8000000000011</v>
      </c>
      <c r="Y742" s="11">
        <f t="shared" si="192"/>
        <v>2750.3000000000011</v>
      </c>
      <c r="Z742" s="11">
        <f t="shared" si="193"/>
        <v>0.29576934658235482</v>
      </c>
      <c r="AA742" s="11" t="str">
        <f t="shared" si="194"/>
        <v>April</v>
      </c>
      <c r="AB742" s="11">
        <f t="shared" si="195"/>
        <v>2024</v>
      </c>
      <c r="AC742" s="11" t="str">
        <f t="shared" si="196"/>
        <v>Clean</v>
      </c>
      <c r="AD742" s="33" t="str">
        <f t="shared" si="188"/>
        <v>ORD-2024-107414538445384CUST-7932Sneha KapoorSmall BusinessWestMaharashtraMumbaiFurnitureChairsEco Chairs 883First Class425830.19298.86548.52750.3PaidCompleted0</v>
      </c>
      <c r="AE742" s="56" t="str">
        <f t="shared" si="189"/>
        <v>OK</v>
      </c>
      <c r="AF742" s="33" t="str">
        <f t="shared" si="197"/>
        <v/>
      </c>
      <c r="AG742" s="33" t="str">
        <f t="shared" si="198"/>
        <v/>
      </c>
      <c r="AH742" s="55" t="str">
        <f>IF(V742&lt;0,"Invalid Shipping Record","")</f>
        <v/>
      </c>
      <c r="AI742" s="53" t="str">
        <f t="shared" si="200"/>
        <v>Match</v>
      </c>
      <c r="AJ742" s="53" t="str">
        <f t="shared" si="201"/>
        <v>Match</v>
      </c>
      <c r="AK742" s="33" t="str">
        <f>PROPER(TRIM(raw_orders!G742))</f>
        <v>West</v>
      </c>
      <c r="AL742" s="33" t="str">
        <f>PROPER(TRIM(raw_orders!M742))</f>
        <v>First Class</v>
      </c>
    </row>
    <row r="743" spans="1:38">
      <c r="A743" t="s">
        <v>3442</v>
      </c>
      <c r="B743" s="10">
        <v>45770</v>
      </c>
      <c r="C743" s="10">
        <v>45772</v>
      </c>
      <c r="D743" t="s">
        <v>3445</v>
      </c>
      <c r="E743" s="34" t="str">
        <f>PROPER(TRIM(raw_orders!E743))</f>
        <v>Isha Nair</v>
      </c>
      <c r="F743" s="34" t="str">
        <f>PROPER(TRIM(raw_orders!F743))</f>
        <v>Home Office</v>
      </c>
      <c r="G743" s="34" t="str">
        <f>PROPER(TRIM(raw_orders!G743))</f>
        <v>South</v>
      </c>
      <c r="H743" s="34" t="str">
        <f>PROPER(TRIM(raw_orders!H743))</f>
        <v>Tamil Nadu</v>
      </c>
      <c r="I743" s="34" t="str">
        <f>PROPER(TRIM(raw_orders!I743))</f>
        <v>Chennai</v>
      </c>
      <c r="J743" s="34" t="str">
        <f>PROPER(TRIM(raw_orders!J743))</f>
        <v>Furniture</v>
      </c>
      <c r="K743" s="34" t="str">
        <f>PROPER(TRIM(raw_orders!K743))</f>
        <v>Chairs</v>
      </c>
      <c r="L743" t="s">
        <v>3446</v>
      </c>
      <c r="M743" s="9" t="str">
        <f>PROPER(TRIM(raw_orders!M743))</f>
        <v>Second Class</v>
      </c>
      <c r="N743" s="11">
        <v>3</v>
      </c>
      <c r="O743">
        <v>2951.12</v>
      </c>
      <c r="Q743">
        <v>7082.69</v>
      </c>
      <c r="R743">
        <v>5596.34</v>
      </c>
      <c r="S743">
        <v>1486.35</v>
      </c>
      <c r="T743" s="9" t="str">
        <f>PROPER(TRIM(raw_orders!T743))</f>
        <v>Paid</v>
      </c>
      <c r="U743" s="9" t="str">
        <f>PROPER(TRIM(raw_orders!U743))</f>
        <v>Cancelled</v>
      </c>
      <c r="V743" s="11">
        <f t="shared" si="187"/>
        <v>2</v>
      </c>
      <c r="W743" s="11">
        <f t="shared" si="190"/>
        <v>0</v>
      </c>
      <c r="X743" s="11">
        <f t="shared" si="191"/>
        <v>8853.36</v>
      </c>
      <c r="Y743" s="11">
        <f t="shared" si="192"/>
        <v>3257.0200000000004</v>
      </c>
      <c r="Z743" s="11">
        <f t="shared" si="193"/>
        <v>0.36788518709280998</v>
      </c>
      <c r="AA743" s="11" t="str">
        <f t="shared" si="194"/>
        <v>April</v>
      </c>
      <c r="AB743" s="11">
        <f t="shared" si="195"/>
        <v>2025</v>
      </c>
      <c r="AC743" s="11" t="str">
        <f t="shared" si="196"/>
        <v>Warning</v>
      </c>
      <c r="AD743" s="33" t="str">
        <f t="shared" si="188"/>
        <v>ORD-2025-107424577045772CUST-3285Isha NairHome OfficeSouthTamil NaduChennaiFurnitureChairsMax Chairs 706Second Class32951.127082.695596.341486.35PaidCancelled2</v>
      </c>
      <c r="AE743" s="56" t="str">
        <f t="shared" si="189"/>
        <v>OK</v>
      </c>
      <c r="AF743" s="33" t="str">
        <f t="shared" si="197"/>
        <v/>
      </c>
      <c r="AG743" s="33" t="str">
        <f t="shared" si="198"/>
        <v/>
      </c>
      <c r="AH743" s="55" t="str">
        <f t="shared" si="199"/>
        <v/>
      </c>
      <c r="AI743" s="53" t="str">
        <f t="shared" si="200"/>
        <v>Mismatch</v>
      </c>
      <c r="AJ743" s="53" t="str">
        <f t="shared" si="201"/>
        <v>Mismatch</v>
      </c>
      <c r="AK743" s="33" t="str">
        <f>PROPER(TRIM(raw_orders!G743))</f>
        <v>South</v>
      </c>
      <c r="AL743" s="33" t="str">
        <f>PROPER(TRIM(raw_orders!M743))</f>
        <v>Second Class</v>
      </c>
    </row>
    <row r="744" spans="1:38">
      <c r="A744" t="s">
        <v>3447</v>
      </c>
      <c r="B744" s="10">
        <v>45580</v>
      </c>
      <c r="C744" s="10">
        <v>45587</v>
      </c>
      <c r="D744" t="s">
        <v>3450</v>
      </c>
      <c r="E744" s="34" t="str">
        <f>PROPER(TRIM(raw_orders!E744))</f>
        <v>Karan Malhotra</v>
      </c>
      <c r="F744" s="34" t="str">
        <f>PROPER(TRIM(raw_orders!F744))</f>
        <v>Corporate</v>
      </c>
      <c r="G744" s="34" t="str">
        <f>PROPER(TRIM(raw_orders!G744))</f>
        <v>East</v>
      </c>
      <c r="H744" s="34" t="str">
        <f>PROPER(TRIM(raw_orders!H744))</f>
        <v>Odisha</v>
      </c>
      <c r="I744" s="34" t="str">
        <f>PROPER(TRIM(raw_orders!I744))</f>
        <v>Bhubaneswar</v>
      </c>
      <c r="J744" s="34" t="str">
        <f>PROPER(TRIM(raw_orders!J744))</f>
        <v>Office Supplies</v>
      </c>
      <c r="K744" s="34" t="str">
        <f>PROPER(TRIM(raw_orders!K744))</f>
        <v>Paper</v>
      </c>
      <c r="L744" t="s">
        <v>3452</v>
      </c>
      <c r="M744" s="9" t="str">
        <f>PROPER(TRIM(raw_orders!M744))</f>
        <v>Standard Class</v>
      </c>
      <c r="N744" s="11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s="9" t="str">
        <f>PROPER(TRIM(raw_orders!T744))</f>
        <v>Paid</v>
      </c>
      <c r="U744" s="9" t="str">
        <f>PROPER(TRIM(raw_orders!U744))</f>
        <v>Completed</v>
      </c>
      <c r="V744" s="11">
        <f t="shared" si="187"/>
        <v>7</v>
      </c>
      <c r="W744" s="11">
        <f t="shared" si="190"/>
        <v>0</v>
      </c>
      <c r="X744" s="11">
        <f t="shared" si="191"/>
        <v>9043.7999999999993</v>
      </c>
      <c r="Y744" s="11">
        <f t="shared" si="192"/>
        <v>3130.4199999999992</v>
      </c>
      <c r="Z744" s="11">
        <f t="shared" si="193"/>
        <v>0.34613989694597397</v>
      </c>
      <c r="AA744" s="11" t="str">
        <f t="shared" si="194"/>
        <v>October</v>
      </c>
      <c r="AB744" s="11">
        <f t="shared" si="195"/>
        <v>2024</v>
      </c>
      <c r="AC744" s="11" t="str">
        <f t="shared" si="196"/>
        <v>Clean</v>
      </c>
      <c r="AD744" s="33" t="str">
        <f t="shared" si="188"/>
        <v>ORD-2024-107434558045587CUST-6368Karan MalhotraCorporateEastOdishaBhubaneswarOffice SuppliesPaperPrime Paper 768Standard Class42260.9509043.85913.383130.42PaidCompleted7</v>
      </c>
      <c r="AE744" s="56" t="str">
        <f t="shared" si="189"/>
        <v>OK</v>
      </c>
      <c r="AF744" s="33" t="str">
        <f t="shared" si="197"/>
        <v/>
      </c>
      <c r="AG744" s="33" t="str">
        <f t="shared" si="198"/>
        <v/>
      </c>
      <c r="AH744" s="55" t="str">
        <f t="shared" si="199"/>
        <v/>
      </c>
      <c r="AI744" s="53" t="str">
        <f t="shared" si="200"/>
        <v>Match</v>
      </c>
      <c r="AJ744" s="53" t="str">
        <f t="shared" si="201"/>
        <v>Match</v>
      </c>
      <c r="AK744" s="33" t="str">
        <f>PROPER(TRIM(raw_orders!G744))</f>
        <v>East</v>
      </c>
      <c r="AL744" s="33" t="str">
        <f>PROPER(TRIM(raw_orders!M744))</f>
        <v>Standard Class</v>
      </c>
    </row>
    <row r="745" spans="1:38">
      <c r="A745" t="s">
        <v>3453</v>
      </c>
      <c r="B745" s="10">
        <v>45700</v>
      </c>
      <c r="C745" s="10">
        <v>45702</v>
      </c>
      <c r="D745" t="s">
        <v>3454</v>
      </c>
      <c r="E745" s="34" t="str">
        <f>PROPER(TRIM(raw_orders!E745))</f>
        <v>Sneha Kapoor</v>
      </c>
      <c r="F745" s="34" t="str">
        <f>PROPER(TRIM(raw_orders!F745))</f>
        <v>Consumer</v>
      </c>
      <c r="G745" s="34" t="str">
        <f>PROPER(TRIM(raw_orders!G745))</f>
        <v>North</v>
      </c>
      <c r="H745" s="34" t="str">
        <f>PROPER(TRIM(raw_orders!H745))</f>
        <v>Uttar Pradesh</v>
      </c>
      <c r="I745" s="34" t="str">
        <f>PROPER(TRIM(raw_orders!I745))</f>
        <v>Noida</v>
      </c>
      <c r="J745" s="34" t="str">
        <f>PROPER(TRIM(raw_orders!J745))</f>
        <v>Office Supplies</v>
      </c>
      <c r="K745" s="34" t="str">
        <f>PROPER(TRIM(raw_orders!K745))</f>
        <v>Art</v>
      </c>
      <c r="L745" t="s">
        <v>3455</v>
      </c>
      <c r="M745" s="9" t="str">
        <f>PROPER(TRIM(raw_orders!M745))</f>
        <v>Standard Class</v>
      </c>
      <c r="N745" s="11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s="9" t="str">
        <f>PROPER(TRIM(raw_orders!T745))</f>
        <v>Paid</v>
      </c>
      <c r="U745" s="9" t="str">
        <f>PROPER(TRIM(raw_orders!U745))</f>
        <v>Completed</v>
      </c>
      <c r="V745" s="11">
        <f t="shared" si="187"/>
        <v>2</v>
      </c>
      <c r="W745" s="11">
        <f t="shared" si="190"/>
        <v>0.25</v>
      </c>
      <c r="X745" s="11">
        <f t="shared" si="191"/>
        <v>2211.2999999999997</v>
      </c>
      <c r="Y745" s="11">
        <f t="shared" si="192"/>
        <v>475.65999999999963</v>
      </c>
      <c r="Z745" s="11">
        <f t="shared" si="193"/>
        <v>0.21510423732645942</v>
      </c>
      <c r="AA745" s="11" t="str">
        <f t="shared" si="194"/>
        <v>February</v>
      </c>
      <c r="AB745" s="11">
        <f t="shared" si="195"/>
        <v>2025</v>
      </c>
      <c r="AC745" s="11" t="str">
        <f t="shared" si="196"/>
        <v>Clean</v>
      </c>
      <c r="AD745" s="33" t="str">
        <f t="shared" si="188"/>
        <v>ORD-2025-107444570045702CUST-6231Sneha KapoorConsumerNorthUttar PradeshNoidaOffice SuppliesArtBasic Art 764Standard Class6491.40.252211.31735.64475.66PaidCompleted2</v>
      </c>
      <c r="AE745" s="56" t="str">
        <f t="shared" si="189"/>
        <v>OK</v>
      </c>
      <c r="AF745" s="33" t="str">
        <f t="shared" si="197"/>
        <v/>
      </c>
      <c r="AG745" s="33" t="str">
        <f t="shared" si="198"/>
        <v/>
      </c>
      <c r="AH745" s="55" t="str">
        <f t="shared" si="199"/>
        <v/>
      </c>
      <c r="AI745" s="53" t="str">
        <f t="shared" si="200"/>
        <v>Match</v>
      </c>
      <c r="AJ745" s="53" t="str">
        <f t="shared" si="201"/>
        <v>Match</v>
      </c>
      <c r="AK745" s="33" t="str">
        <f>PROPER(TRIM(raw_orders!G745))</f>
        <v>North</v>
      </c>
      <c r="AL745" s="33" t="str">
        <f>PROPER(TRIM(raw_orders!M745))</f>
        <v>Standard Class</v>
      </c>
    </row>
    <row r="746" spans="1:38">
      <c r="A746" t="s">
        <v>3456</v>
      </c>
      <c r="B746" s="10">
        <v>45886</v>
      </c>
      <c r="C746" s="10">
        <v>45889</v>
      </c>
      <c r="D746" t="s">
        <v>3458</v>
      </c>
      <c r="E746" s="34" t="str">
        <f>PROPER(TRIM(raw_orders!E746))</f>
        <v>Mira Das</v>
      </c>
      <c r="F746" s="34" t="str">
        <f>PROPER(TRIM(raw_orders!F746))</f>
        <v>Home Office</v>
      </c>
      <c r="G746" s="34" t="str">
        <f>PROPER(TRIM(raw_orders!G746))</f>
        <v>North</v>
      </c>
      <c r="H746" s="34" t="str">
        <f>PROPER(TRIM(raw_orders!H746))</f>
        <v>Punjab</v>
      </c>
      <c r="I746" s="34" t="str">
        <f>PROPER(TRIM(raw_orders!I746))</f>
        <v>Ludhiana</v>
      </c>
      <c r="J746" s="34" t="str">
        <f>PROPER(TRIM(raw_orders!J746))</f>
        <v>Office Supplies</v>
      </c>
      <c r="K746" s="34" t="str">
        <f>PROPER(TRIM(raw_orders!K746))</f>
        <v>Binders</v>
      </c>
      <c r="L746" t="s">
        <v>3459</v>
      </c>
      <c r="M746" s="9" t="str">
        <f>PROPER(TRIM(raw_orders!M746))</f>
        <v>First Class</v>
      </c>
      <c r="N746" s="11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s="9" t="str">
        <f>PROPER(TRIM(raw_orders!T746))</f>
        <v>Paid</v>
      </c>
      <c r="U746" s="9" t="str">
        <f>PROPER(TRIM(raw_orders!U746))</f>
        <v>Cancelled</v>
      </c>
      <c r="V746" s="11">
        <f t="shared" si="187"/>
        <v>3</v>
      </c>
      <c r="W746" s="11">
        <f t="shared" si="190"/>
        <v>0.1</v>
      </c>
      <c r="X746" s="11">
        <f t="shared" si="191"/>
        <v>12158.504999999999</v>
      </c>
      <c r="Y746" s="11">
        <f t="shared" si="192"/>
        <v>1898.4349999999995</v>
      </c>
      <c r="Z746" s="11">
        <f t="shared" si="193"/>
        <v>0.15614049589155901</v>
      </c>
      <c r="AA746" s="11" t="str">
        <f t="shared" si="194"/>
        <v>August</v>
      </c>
      <c r="AB746" s="11">
        <f t="shared" si="195"/>
        <v>2025</v>
      </c>
      <c r="AC746" s="11" t="str">
        <f t="shared" si="196"/>
        <v>Clean</v>
      </c>
      <c r="AD746" s="33" t="str">
        <f t="shared" si="188"/>
        <v>ORD-2025-107454588645889CUST-2021Mira DasHome OfficeNorthPunjabLudhianaOffice SuppliesBindersPrime Binders 181First Class52701.890.112158.510260.071898.43PaidCancelled3</v>
      </c>
      <c r="AE746" s="56" t="str">
        <f t="shared" si="189"/>
        <v>OK</v>
      </c>
      <c r="AF746" s="33" t="str">
        <f t="shared" si="197"/>
        <v/>
      </c>
      <c r="AG746" s="33" t="str">
        <f t="shared" si="198"/>
        <v/>
      </c>
      <c r="AH746" s="55" t="str">
        <f t="shared" si="199"/>
        <v/>
      </c>
      <c r="AI746" s="53" t="str">
        <f t="shared" si="200"/>
        <v>Mismatch</v>
      </c>
      <c r="AJ746" s="53" t="str">
        <f t="shared" si="201"/>
        <v>Mismatch</v>
      </c>
      <c r="AK746" s="33" t="str">
        <f>PROPER(TRIM(raw_orders!G746))</f>
        <v>North</v>
      </c>
      <c r="AL746" s="33" t="str">
        <f>PROPER(TRIM(raw_orders!M746))</f>
        <v>First Class</v>
      </c>
    </row>
    <row r="747" spans="1:38">
      <c r="A747" t="s">
        <v>3460</v>
      </c>
      <c r="B747" s="10">
        <v>45589</v>
      </c>
      <c r="C747" s="10">
        <v>45593</v>
      </c>
      <c r="D747" t="s">
        <v>3463</v>
      </c>
      <c r="E747" s="34" t="str">
        <f>PROPER(TRIM(raw_orders!E747))</f>
        <v>Mira Das</v>
      </c>
      <c r="F747" s="34" t="str">
        <f>PROPER(TRIM(raw_orders!F747))</f>
        <v>Small Business</v>
      </c>
      <c r="G747" s="34" t="str">
        <f>PROPER(TRIM(raw_orders!G747))</f>
        <v>East</v>
      </c>
      <c r="H747" s="34" t="str">
        <f>PROPER(TRIM(raw_orders!H747))</f>
        <v>Assam</v>
      </c>
      <c r="I747" s="34" t="str">
        <f>PROPER(TRIM(raw_orders!I747))</f>
        <v>Guwahati</v>
      </c>
      <c r="J747" s="34" t="str">
        <f>PROPER(TRIM(raw_orders!J747))</f>
        <v>Technology</v>
      </c>
      <c r="K747" s="34" t="str">
        <f>PROPER(TRIM(raw_orders!K747))</f>
        <v>Copiers</v>
      </c>
      <c r="L747" t="s">
        <v>3464</v>
      </c>
      <c r="M747" s="9" t="str">
        <f>PROPER(TRIM(raw_orders!M747))</f>
        <v>Standard Class</v>
      </c>
      <c r="N747" s="11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s="9" t="str">
        <f>PROPER(TRIM(raw_orders!T747))</f>
        <v>Paid</v>
      </c>
      <c r="U747" s="9" t="str">
        <f>PROPER(TRIM(raw_orders!U747))</f>
        <v>Completed</v>
      </c>
      <c r="V747" s="11">
        <f t="shared" si="187"/>
        <v>4</v>
      </c>
      <c r="W747" s="11">
        <f t="shared" si="190"/>
        <v>0.2</v>
      </c>
      <c r="X747" s="11">
        <f t="shared" si="191"/>
        <v>1736.616</v>
      </c>
      <c r="Y747" s="11">
        <f t="shared" si="192"/>
        <v>677.096</v>
      </c>
      <c r="Z747" s="11">
        <f t="shared" si="193"/>
        <v>0.38989390861307277</v>
      </c>
      <c r="AA747" s="11" t="str">
        <f t="shared" si="194"/>
        <v>October</v>
      </c>
      <c r="AB747" s="11">
        <f t="shared" si="195"/>
        <v>2024</v>
      </c>
      <c r="AC747" s="11" t="str">
        <f t="shared" si="196"/>
        <v>Clean</v>
      </c>
      <c r="AD747" s="33" t="str">
        <f t="shared" si="188"/>
        <v>ORD-2024-107464558945593CUST-1493Mira DasSmall BusinessEastAssamGuwahatiTechnologyCopiersMax Copiers 866Standard Class3723.590.21736.621059.52677.1PaidCompleted4</v>
      </c>
      <c r="AE747" s="56" t="str">
        <f t="shared" si="189"/>
        <v>OK</v>
      </c>
      <c r="AF747" s="33" t="str">
        <f t="shared" si="197"/>
        <v/>
      </c>
      <c r="AG747" s="33" t="str">
        <f t="shared" si="198"/>
        <v/>
      </c>
      <c r="AH747" s="55" t="str">
        <f t="shared" si="199"/>
        <v/>
      </c>
      <c r="AI747" s="53" t="str">
        <f t="shared" si="200"/>
        <v>Match</v>
      </c>
      <c r="AJ747" s="53" t="str">
        <f t="shared" si="201"/>
        <v>Match</v>
      </c>
      <c r="AK747" s="33" t="str">
        <f>PROPER(TRIM(raw_orders!G747))</f>
        <v>East</v>
      </c>
      <c r="AL747" s="33" t="str">
        <f>PROPER(TRIM(raw_orders!M747))</f>
        <v>Standard Class</v>
      </c>
    </row>
    <row r="748" spans="1:38">
      <c r="A748" t="s">
        <v>3465</v>
      </c>
      <c r="B748" s="10">
        <v>45661</v>
      </c>
      <c r="C748" s="10">
        <v>45931</v>
      </c>
      <c r="D748" t="s">
        <v>3053</v>
      </c>
      <c r="E748" s="34" t="str">
        <f>PROPER(TRIM(raw_orders!E748))</f>
        <v>Aarav Sharma</v>
      </c>
      <c r="F748" s="34" t="str">
        <f>PROPER(TRIM(raw_orders!F748))</f>
        <v>Home Office</v>
      </c>
      <c r="G748" s="34" t="str">
        <f>PROPER(TRIM(raw_orders!G748))</f>
        <v>East</v>
      </c>
      <c r="H748" s="34" t="str">
        <f>PROPER(TRIM(raw_orders!H748))</f>
        <v>West Bengal</v>
      </c>
      <c r="I748" s="34" t="str">
        <f>PROPER(TRIM(raw_orders!I748))</f>
        <v>Kolkata</v>
      </c>
      <c r="J748" s="34" t="str">
        <f>PROPER(TRIM(raw_orders!J748))</f>
        <v>Office Supplies</v>
      </c>
      <c r="K748" s="34" t="str">
        <f>PROPER(TRIM(raw_orders!K748))</f>
        <v>Paper</v>
      </c>
      <c r="L748" t="s">
        <v>3467</v>
      </c>
      <c r="M748" s="9" t="str">
        <f>PROPER(TRIM(raw_orders!M748))</f>
        <v>Standard Class</v>
      </c>
      <c r="N748" s="11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s="9" t="str">
        <f>PROPER(TRIM(raw_orders!T748))</f>
        <v>Paid</v>
      </c>
      <c r="U748" s="9" t="str">
        <f>PROPER(TRIM(raw_orders!U748))</f>
        <v>Completed</v>
      </c>
      <c r="V748" s="11">
        <f t="shared" si="187"/>
        <v>270</v>
      </c>
      <c r="W748" s="11">
        <f t="shared" si="190"/>
        <v>0.2</v>
      </c>
      <c r="X748" s="11">
        <f t="shared" si="191"/>
        <v>8266.2080000000005</v>
      </c>
      <c r="Y748" s="11">
        <f t="shared" si="192"/>
        <v>2029.8880000000008</v>
      </c>
      <c r="Z748" s="11">
        <f t="shared" si="193"/>
        <v>0.24556459261610653</v>
      </c>
      <c r="AA748" s="11" t="str">
        <f t="shared" si="194"/>
        <v>January</v>
      </c>
      <c r="AB748" s="11">
        <f t="shared" si="195"/>
        <v>2025</v>
      </c>
      <c r="AC748" s="11" t="str">
        <f t="shared" si="196"/>
        <v>Clean</v>
      </c>
      <c r="AD748" s="33" t="str">
        <f t="shared" si="188"/>
        <v>ORD-2025-107474566145931CUST-2314Aarav SharmaHome OfficeEastWest BengalKolkataOffice SuppliesPaperPro Paper 662Standard Class42583.190.28266.216236.322029.89PaidCompleted270</v>
      </c>
      <c r="AE748" s="56" t="str">
        <f t="shared" si="189"/>
        <v>OK</v>
      </c>
      <c r="AF748" s="33" t="str">
        <f t="shared" si="197"/>
        <v/>
      </c>
      <c r="AG748" s="33" t="str">
        <f t="shared" si="198"/>
        <v/>
      </c>
      <c r="AH748" s="55" t="str">
        <f t="shared" si="199"/>
        <v/>
      </c>
      <c r="AI748" s="53" t="str">
        <f t="shared" si="200"/>
        <v>Match</v>
      </c>
      <c r="AJ748" s="53" t="str">
        <f t="shared" si="201"/>
        <v>Match</v>
      </c>
      <c r="AK748" s="33" t="str">
        <f>PROPER(TRIM(raw_orders!G748))</f>
        <v>East</v>
      </c>
      <c r="AL748" s="33" t="str">
        <f>PROPER(TRIM(raw_orders!M748))</f>
        <v>Standard Class</v>
      </c>
    </row>
    <row r="749" spans="1:38">
      <c r="A749" t="s">
        <v>3468</v>
      </c>
      <c r="B749" s="10">
        <v>45413</v>
      </c>
      <c r="C749" s="10">
        <v>45419</v>
      </c>
      <c r="D749" t="s">
        <v>3471</v>
      </c>
      <c r="E749" s="34" t="str">
        <f>PROPER(TRIM(raw_orders!E749))</f>
        <v>Isha Nair</v>
      </c>
      <c r="F749" s="34" t="str">
        <f>PROPER(TRIM(raw_orders!F749))</f>
        <v>Home Office</v>
      </c>
      <c r="G749" s="34" t="str">
        <f>PROPER(TRIM(raw_orders!G749))</f>
        <v>East</v>
      </c>
      <c r="H749" s="34" t="str">
        <f>PROPER(TRIM(raw_orders!H749))</f>
        <v>Odisha</v>
      </c>
      <c r="I749" s="34" t="str">
        <f>PROPER(TRIM(raw_orders!I749))</f>
        <v>Bhubaneswar</v>
      </c>
      <c r="J749" s="34" t="str">
        <f>PROPER(TRIM(raw_orders!J749))</f>
        <v>Office Supplies</v>
      </c>
      <c r="K749" s="34" t="str">
        <f>PROPER(TRIM(raw_orders!K749))</f>
        <v>Paper</v>
      </c>
      <c r="L749" t="s">
        <v>3472</v>
      </c>
      <c r="M749" s="9" t="str">
        <f>PROPER(TRIM(raw_orders!M749))</f>
        <v>Same Day</v>
      </c>
      <c r="N749" s="11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s="9" t="str">
        <f>PROPER(TRIM(raw_orders!T749))</f>
        <v>Paid</v>
      </c>
      <c r="U749" s="9" t="str">
        <f>PROPER(TRIM(raw_orders!U749))</f>
        <v>Completed</v>
      </c>
      <c r="V749" s="11">
        <f t="shared" si="187"/>
        <v>6</v>
      </c>
      <c r="W749" s="11">
        <f t="shared" si="190"/>
        <v>0.15</v>
      </c>
      <c r="X749" s="11">
        <f t="shared" si="191"/>
        <v>10022.044</v>
      </c>
      <c r="Y749" s="11">
        <f t="shared" si="192"/>
        <v>4445.0640000000003</v>
      </c>
      <c r="Z749" s="11">
        <f t="shared" si="193"/>
        <v>0.44352868536597928</v>
      </c>
      <c r="AA749" s="11" t="str">
        <f t="shared" si="194"/>
        <v>May</v>
      </c>
      <c r="AB749" s="11">
        <f t="shared" si="195"/>
        <v>2024</v>
      </c>
      <c r="AC749" s="11" t="str">
        <f t="shared" si="196"/>
        <v>Clean</v>
      </c>
      <c r="AD749" s="33" t="str">
        <f t="shared" si="188"/>
        <v>ORD-2024-107484541345419CUST-8416Isha NairHome OfficeEastOdishaBhubaneswarOffice SuppliesPaperClassic Paper 388Same Day81473.830.1510022.045576.984445.06PaidCompleted6</v>
      </c>
      <c r="AE749" s="56" t="str">
        <f t="shared" si="189"/>
        <v>OK</v>
      </c>
      <c r="AF749" s="33" t="str">
        <f t="shared" si="197"/>
        <v/>
      </c>
      <c r="AG749" s="33" t="str">
        <f t="shared" si="198"/>
        <v/>
      </c>
      <c r="AH749" s="55" t="str">
        <f t="shared" si="199"/>
        <v/>
      </c>
      <c r="AI749" s="53" t="str">
        <f t="shared" si="200"/>
        <v>Match</v>
      </c>
      <c r="AJ749" s="53" t="str">
        <f t="shared" si="201"/>
        <v>Match</v>
      </c>
      <c r="AK749" s="33" t="str">
        <f>PROPER(TRIM(raw_orders!G749))</f>
        <v>East</v>
      </c>
      <c r="AL749" s="33" t="str">
        <f>PROPER(TRIM(raw_orders!M749))</f>
        <v>Same Day</v>
      </c>
    </row>
    <row r="750" spans="1:38">
      <c r="A750" t="s">
        <v>3473</v>
      </c>
      <c r="B750" s="10">
        <v>45442</v>
      </c>
      <c r="C750" s="10">
        <v>45442</v>
      </c>
      <c r="D750" t="s">
        <v>3476</v>
      </c>
      <c r="E750" s="34" t="str">
        <f>PROPER(TRIM(raw_orders!E750))</f>
        <v>Diya Patel</v>
      </c>
      <c r="F750" s="34" t="str">
        <f>PROPER(TRIM(raw_orders!F750))</f>
        <v>Home Office</v>
      </c>
      <c r="G750" s="34" t="str">
        <f>PROPER(TRIM(raw_orders!G750))</f>
        <v>North</v>
      </c>
      <c r="H750" s="34" t="str">
        <f>PROPER(TRIM(raw_orders!H750))</f>
        <v>Haryana</v>
      </c>
      <c r="I750" s="34" t="str">
        <f>PROPER(TRIM(raw_orders!I750))</f>
        <v>Gurugram</v>
      </c>
      <c r="J750" s="34" t="str">
        <f>PROPER(TRIM(raw_orders!J750))</f>
        <v>Technology</v>
      </c>
      <c r="K750" s="34" t="str">
        <f>PROPER(TRIM(raw_orders!K750))</f>
        <v>Phones</v>
      </c>
      <c r="L750" t="s">
        <v>3477</v>
      </c>
      <c r="M750" s="9" t="str">
        <f>PROPER(TRIM(raw_orders!M750))</f>
        <v>Second Class</v>
      </c>
      <c r="N750" s="11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s="9" t="str">
        <f>PROPER(TRIM(raw_orders!T750))</f>
        <v>Paid</v>
      </c>
      <c r="U750" s="9" t="str">
        <f>PROPER(TRIM(raw_orders!U750))</f>
        <v>Completed</v>
      </c>
      <c r="V750" s="11">
        <f t="shared" si="187"/>
        <v>0</v>
      </c>
      <c r="W750" s="11">
        <f t="shared" si="190"/>
        <v>0.25</v>
      </c>
      <c r="X750" s="11">
        <f t="shared" si="191"/>
        <v>2886.0299999999997</v>
      </c>
      <c r="Y750" s="11">
        <f t="shared" si="192"/>
        <v>821.19999999999982</v>
      </c>
      <c r="Z750" s="11">
        <f t="shared" si="193"/>
        <v>0.28454312671732446</v>
      </c>
      <c r="AA750" s="11" t="str">
        <f t="shared" si="194"/>
        <v>May</v>
      </c>
      <c r="AB750" s="11">
        <f t="shared" si="195"/>
        <v>2024</v>
      </c>
      <c r="AC750" s="11" t="str">
        <f t="shared" si="196"/>
        <v>Clean</v>
      </c>
      <c r="AD750" s="33" t="str">
        <f t="shared" si="188"/>
        <v>ORD-2024-107494544245442CUST-3103Diya PatelHome OfficeNorthHaryanaGurugramTechnologyPhonesPro Phones 765Second Class13848.040.252886.032064.83821.2PaidCompleted0</v>
      </c>
      <c r="AE750" s="56" t="str">
        <f t="shared" si="189"/>
        <v>OK</v>
      </c>
      <c r="AF750" s="33" t="str">
        <f t="shared" si="197"/>
        <v/>
      </c>
      <c r="AG750" s="33" t="str">
        <f t="shared" si="198"/>
        <v/>
      </c>
      <c r="AH750" s="55" t="str">
        <f>IF(V750&lt;0,"Invalid Shipping Record","")</f>
        <v/>
      </c>
      <c r="AI750" s="53" t="str">
        <f t="shared" si="200"/>
        <v>Match</v>
      </c>
      <c r="AJ750" s="53" t="str">
        <f t="shared" si="201"/>
        <v>Match</v>
      </c>
      <c r="AK750" s="33" t="str">
        <f>PROPER(TRIM(raw_orders!G750))</f>
        <v>North</v>
      </c>
      <c r="AL750" s="33" t="str">
        <f>PROPER(TRIM(raw_orders!M750))</f>
        <v>Second Class</v>
      </c>
    </row>
    <row r="751" spans="1:38">
      <c r="A751" t="s">
        <v>3478</v>
      </c>
      <c r="B751" s="10">
        <v>45372</v>
      </c>
      <c r="C751" s="10">
        <v>45376</v>
      </c>
      <c r="D751" t="s">
        <v>3481</v>
      </c>
      <c r="E751" s="34" t="str">
        <f>PROPER(TRIM(raw_orders!E751))</f>
        <v>Aditi Sen</v>
      </c>
      <c r="F751" s="34" t="str">
        <f>PROPER(TRIM(raw_orders!F751))</f>
        <v>Home Office</v>
      </c>
      <c r="G751" s="34" t="str">
        <f>PROPER(TRIM(raw_orders!G751))</f>
        <v>East</v>
      </c>
      <c r="H751" s="34" t="str">
        <f>PROPER(TRIM(raw_orders!H751))</f>
        <v>Assam</v>
      </c>
      <c r="I751" s="34" t="str">
        <f>PROPER(TRIM(raw_orders!I751))</f>
        <v>Guwahati</v>
      </c>
      <c r="J751" s="34" t="str">
        <f>PROPER(TRIM(raw_orders!J751))</f>
        <v>Technology</v>
      </c>
      <c r="K751" s="34" t="str">
        <f>PROPER(TRIM(raw_orders!K751))</f>
        <v>Machines</v>
      </c>
      <c r="L751" t="s">
        <v>3482</v>
      </c>
      <c r="M751" s="9" t="str">
        <f>PROPER(TRIM(raw_orders!M751))</f>
        <v>Standard Class</v>
      </c>
      <c r="N751" s="1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s="9" t="str">
        <f>PROPER(TRIM(raw_orders!T751))</f>
        <v>Paid</v>
      </c>
      <c r="U751" s="9" t="str">
        <f>PROPER(TRIM(raw_orders!U751))</f>
        <v>Completed</v>
      </c>
      <c r="V751" s="11">
        <f t="shared" si="187"/>
        <v>4</v>
      </c>
      <c r="W751" s="11">
        <f t="shared" si="190"/>
        <v>0.15</v>
      </c>
      <c r="X751" s="11">
        <f t="shared" si="191"/>
        <v>1459.1949999999999</v>
      </c>
      <c r="Y751" s="11">
        <f t="shared" si="192"/>
        <v>403.40499999999997</v>
      </c>
      <c r="Z751" s="11">
        <f t="shared" si="193"/>
        <v>0.27645722470266137</v>
      </c>
      <c r="AA751" s="11" t="str">
        <f t="shared" si="194"/>
        <v>March</v>
      </c>
      <c r="AB751" s="11">
        <f t="shared" si="195"/>
        <v>2024</v>
      </c>
      <c r="AC751" s="11" t="str">
        <f t="shared" si="196"/>
        <v>Clean</v>
      </c>
      <c r="AD751" s="33" t="str">
        <f t="shared" si="188"/>
        <v>ORD-2024-107504537245376CUST-4457Aditi SenHome OfficeEastAssamGuwahatiTechnologyMachinesClassic Machines 543Standard Class11716.70.151459.191055.79403.4PaidCompleted4</v>
      </c>
      <c r="AE751" s="56" t="str">
        <f t="shared" si="189"/>
        <v>OK</v>
      </c>
      <c r="AF751" s="33" t="str">
        <f t="shared" si="197"/>
        <v/>
      </c>
      <c r="AG751" s="33" t="str">
        <f t="shared" si="198"/>
        <v/>
      </c>
      <c r="AH751" s="55" t="str">
        <f t="shared" si="199"/>
        <v/>
      </c>
      <c r="AI751" s="53" t="str">
        <f t="shared" si="200"/>
        <v>Mismatch</v>
      </c>
      <c r="AJ751" s="53" t="str">
        <f t="shared" si="201"/>
        <v>Mismatch</v>
      </c>
      <c r="AK751" s="33" t="str">
        <f>PROPER(TRIM(raw_orders!G751))</f>
        <v>East</v>
      </c>
      <c r="AL751" s="33" t="str">
        <f>PROPER(TRIM(raw_orders!M751))</f>
        <v>Standard Class</v>
      </c>
    </row>
    <row r="752" spans="1:38">
      <c r="A752" t="s">
        <v>3483</v>
      </c>
      <c r="B752" s="10">
        <v>45810</v>
      </c>
      <c r="C752" s="10">
        <v>45810</v>
      </c>
      <c r="D752" t="s">
        <v>3485</v>
      </c>
      <c r="E752" s="34" t="str">
        <f>PROPER(TRIM(raw_orders!E752))</f>
        <v>Aarav Sharma</v>
      </c>
      <c r="F752" s="34" t="str">
        <f>PROPER(TRIM(raw_orders!F752))</f>
        <v>Home Office</v>
      </c>
      <c r="G752" s="34" t="str">
        <f>PROPER(TRIM(raw_orders!G752))</f>
        <v>South</v>
      </c>
      <c r="H752" s="34" t="str">
        <f>PROPER(TRIM(raw_orders!H752))</f>
        <v>Telangana</v>
      </c>
      <c r="I752" s="34" t="str">
        <f>PROPER(TRIM(raw_orders!I752))</f>
        <v>Hyderabad</v>
      </c>
      <c r="J752" s="34" t="str">
        <f>PROPER(TRIM(raw_orders!J752))</f>
        <v>Technology</v>
      </c>
      <c r="K752" s="34" t="str">
        <f>PROPER(TRIM(raw_orders!K752))</f>
        <v>Accessories</v>
      </c>
      <c r="L752" t="s">
        <v>3486</v>
      </c>
      <c r="M752" s="9" t="str">
        <f>PROPER(TRIM(raw_orders!M752))</f>
        <v>First Class</v>
      </c>
      <c r="N752" s="11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s="9" t="str">
        <f>PROPER(TRIM(raw_orders!T752))</f>
        <v>Paid</v>
      </c>
      <c r="U752" s="9" t="str">
        <f>PROPER(TRIM(raw_orders!U752))</f>
        <v>Completed</v>
      </c>
      <c r="V752" s="11">
        <f t="shared" si="187"/>
        <v>0</v>
      </c>
      <c r="W752" s="11">
        <f t="shared" si="190"/>
        <v>0.15</v>
      </c>
      <c r="X752" s="11">
        <f t="shared" si="191"/>
        <v>26696.323999999997</v>
      </c>
      <c r="Y752" s="11">
        <f t="shared" si="192"/>
        <v>3971.8039999999964</v>
      </c>
      <c r="Z752" s="11">
        <f t="shared" si="193"/>
        <v>0.14877718745097629</v>
      </c>
      <c r="AA752" s="11" t="str">
        <f t="shared" si="194"/>
        <v>June</v>
      </c>
      <c r="AB752" s="11">
        <f t="shared" si="195"/>
        <v>2025</v>
      </c>
      <c r="AC752" s="11" t="str">
        <f t="shared" si="196"/>
        <v>Clean</v>
      </c>
      <c r="AD752" s="33" t="str">
        <f t="shared" si="188"/>
        <v>ORD-2025-107514581045810CUST-7036Aarav SharmaHome OfficeSouthTelanganaHyderabadTechnologyAccessoriesMax Accessories 291First Class83925.930.1526696.3222724.523971.8PaidCompleted0</v>
      </c>
      <c r="AE752" s="56" t="str">
        <f t="shared" si="189"/>
        <v>OK</v>
      </c>
      <c r="AF752" s="33" t="str">
        <f t="shared" si="197"/>
        <v/>
      </c>
      <c r="AG752" s="33" t="str">
        <f t="shared" si="198"/>
        <v/>
      </c>
      <c r="AH752" s="55" t="str">
        <f>IF(V752&lt;0,"Invalid Shipping Record","")</f>
        <v/>
      </c>
      <c r="AI752" s="53" t="str">
        <f t="shared" si="200"/>
        <v>Match</v>
      </c>
      <c r="AJ752" s="53" t="str">
        <f t="shared" si="201"/>
        <v>Match</v>
      </c>
      <c r="AK752" s="33" t="str">
        <f>PROPER(TRIM(raw_orders!G752))</f>
        <v>South</v>
      </c>
      <c r="AL752" s="33" t="str">
        <f>PROPER(TRIM(raw_orders!M752))</f>
        <v>First Class</v>
      </c>
    </row>
    <row r="753" spans="1:38">
      <c r="A753" t="s">
        <v>3487</v>
      </c>
      <c r="B753" s="10">
        <v>45856</v>
      </c>
      <c r="C753" s="10">
        <v>45857</v>
      </c>
      <c r="D753" t="s">
        <v>3489</v>
      </c>
      <c r="E753" s="34" t="str">
        <f>PROPER(TRIM(raw_orders!E753))</f>
        <v>Priya Menon</v>
      </c>
      <c r="F753" s="34" t="str">
        <f>PROPER(TRIM(raw_orders!F753))</f>
        <v>Home Office</v>
      </c>
      <c r="G753" s="34" t="s">
        <v>4153</v>
      </c>
      <c r="H753" s="34" t="str">
        <f>PROPER(TRIM(raw_orders!H753))</f>
        <v>Uttar Pradesh</v>
      </c>
      <c r="I753" s="34" t="str">
        <f>PROPER(TRIM(raw_orders!I753))</f>
        <v>Noida</v>
      </c>
      <c r="J753" s="34" t="str">
        <f>PROPER(TRIM(raw_orders!J753))</f>
        <v>Technology</v>
      </c>
      <c r="K753" s="34" t="str">
        <f>PROPER(TRIM(raw_orders!K753))</f>
        <v>Machines</v>
      </c>
      <c r="L753" t="s">
        <v>3490</v>
      </c>
      <c r="M753" s="9" t="s">
        <v>4153</v>
      </c>
      <c r="N753" s="11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s="9" t="str">
        <f>PROPER(TRIM(raw_orders!T753))</f>
        <v>Paid</v>
      </c>
      <c r="U753" s="9" t="str">
        <f>PROPER(TRIM(raw_orders!U753))</f>
        <v>Completed</v>
      </c>
      <c r="V753" s="11">
        <f t="shared" si="187"/>
        <v>1</v>
      </c>
      <c r="W753" s="11">
        <f t="shared" si="190"/>
        <v>0.05</v>
      </c>
      <c r="X753" s="11">
        <f t="shared" si="191"/>
        <v>8445.2624999999989</v>
      </c>
      <c r="Y753" s="11">
        <f t="shared" si="192"/>
        <v>1507.6624999999985</v>
      </c>
      <c r="Z753" s="11">
        <f t="shared" si="193"/>
        <v>0.17852168597482893</v>
      </c>
      <c r="AA753" s="11" t="str">
        <f t="shared" si="194"/>
        <v>July</v>
      </c>
      <c r="AB753" s="11">
        <f t="shared" si="195"/>
        <v>2025</v>
      </c>
      <c r="AC753" s="11" t="str">
        <f t="shared" si="196"/>
        <v>Warning</v>
      </c>
      <c r="AD753" s="33" t="str">
        <f t="shared" si="188"/>
        <v>ORD-2025-107524585645857CUST-8512Priya MenonHome OfficeUnknownUttar PradeshNoidaTechnologyMachinesEco Machines 414Unknown32963.250.058445.266937.61507.66PaidCompleted1</v>
      </c>
      <c r="AE753" s="56" t="str">
        <f t="shared" si="189"/>
        <v>OK</v>
      </c>
      <c r="AF753" s="33" t="str">
        <f t="shared" si="197"/>
        <v/>
      </c>
      <c r="AG753" s="33" t="str">
        <f t="shared" si="198"/>
        <v/>
      </c>
      <c r="AH753" s="55" t="str">
        <f t="shared" si="199"/>
        <v/>
      </c>
      <c r="AI753" s="53" t="str">
        <f t="shared" si="200"/>
        <v>Match</v>
      </c>
      <c r="AJ753" s="53" t="str">
        <f t="shared" si="201"/>
        <v>Match</v>
      </c>
      <c r="AK753" s="33" t="str">
        <f>PROPER(TRIM(raw_orders!G753))</f>
        <v/>
      </c>
      <c r="AL753" s="33" t="str">
        <f>PROPER(TRIM(raw_orders!M753))</f>
        <v/>
      </c>
    </row>
    <row r="754" spans="1:38">
      <c r="A754" t="s">
        <v>3491</v>
      </c>
      <c r="B754" s="10">
        <v>45375</v>
      </c>
      <c r="C754" s="10">
        <v>45378</v>
      </c>
      <c r="D754" t="s">
        <v>3492</v>
      </c>
      <c r="E754" s="34" t="str">
        <f>PROPER(TRIM(raw_orders!E754))</f>
        <v>Aditi Sen</v>
      </c>
      <c r="F754" s="34" t="str">
        <f>PROPER(TRIM(raw_orders!F754))</f>
        <v>Corporate</v>
      </c>
      <c r="G754" s="34" t="str">
        <f>PROPER(TRIM(raw_orders!G754))</f>
        <v>West</v>
      </c>
      <c r="H754" s="34" t="str">
        <f>PROPER(TRIM(raw_orders!H754))</f>
        <v>Gujarat</v>
      </c>
      <c r="I754" s="34" t="str">
        <f>PROPER(TRIM(raw_orders!I754))</f>
        <v>Ahmedabad</v>
      </c>
      <c r="J754" s="34" t="str">
        <f>PROPER(TRIM(raw_orders!J754))</f>
        <v>Office Supplies</v>
      </c>
      <c r="K754" s="34" t="str">
        <f>PROPER(TRIM(raw_orders!K754))</f>
        <v>Storage</v>
      </c>
      <c r="L754" t="s">
        <v>3493</v>
      </c>
      <c r="M754" s="9" t="str">
        <f>PROPER(TRIM(raw_orders!M754))</f>
        <v>First Class</v>
      </c>
      <c r="N754" s="11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s="9" t="str">
        <f>PROPER(TRIM(raw_orders!T754))</f>
        <v>Paid</v>
      </c>
      <c r="U754" s="9" t="str">
        <f>PROPER(TRIM(raw_orders!U754))</f>
        <v>Completed</v>
      </c>
      <c r="V754" s="11">
        <f t="shared" si="187"/>
        <v>3</v>
      </c>
      <c r="W754" s="11">
        <f t="shared" si="190"/>
        <v>0.05</v>
      </c>
      <c r="X754" s="11">
        <f t="shared" si="191"/>
        <v>11709.794999999998</v>
      </c>
      <c r="Y754" s="11">
        <f t="shared" si="192"/>
        <v>3337.5049999999974</v>
      </c>
      <c r="Z754" s="11">
        <f t="shared" si="193"/>
        <v>0.28501822619439521</v>
      </c>
      <c r="AA754" s="11" t="str">
        <f t="shared" si="194"/>
        <v>March</v>
      </c>
      <c r="AB754" s="11">
        <f t="shared" si="195"/>
        <v>2024</v>
      </c>
      <c r="AC754" s="11" t="str">
        <f t="shared" si="196"/>
        <v>Clean</v>
      </c>
      <c r="AD754" s="33" t="str">
        <f t="shared" si="188"/>
        <v>ORD-2024-107534537545378CUST-6345Aditi SenCorporateWestGujaratAhmedabadOffice SuppliesStorageBasic Storage 273First Class52465.220.0511709.798372.293337.5PaidCompleted3</v>
      </c>
      <c r="AE754" s="56" t="str">
        <f t="shared" si="189"/>
        <v>OK</v>
      </c>
      <c r="AF754" s="33" t="str">
        <f t="shared" si="197"/>
        <v/>
      </c>
      <c r="AG754" s="33" t="str">
        <f t="shared" si="198"/>
        <v/>
      </c>
      <c r="AH754" s="55" t="str">
        <f t="shared" si="199"/>
        <v/>
      </c>
      <c r="AI754" s="53" t="str">
        <f t="shared" si="200"/>
        <v>Mismatch</v>
      </c>
      <c r="AJ754" s="53" t="str">
        <f t="shared" si="201"/>
        <v>Mismatch</v>
      </c>
      <c r="AK754" s="33" t="str">
        <f>PROPER(TRIM(raw_orders!G754))</f>
        <v>West</v>
      </c>
      <c r="AL754" s="33" t="str">
        <f>PROPER(TRIM(raw_orders!M754))</f>
        <v>First Class</v>
      </c>
    </row>
    <row r="755" spans="1:38">
      <c r="A755" t="s">
        <v>3494</v>
      </c>
      <c r="B755" s="10">
        <v>45515</v>
      </c>
      <c r="C755" s="10">
        <v>45573</v>
      </c>
      <c r="D755" t="s">
        <v>3495</v>
      </c>
      <c r="E755" s="34" t="str">
        <f>PROPER(TRIM(raw_orders!E755))</f>
        <v>Aditi Sen</v>
      </c>
      <c r="F755" s="34" t="str">
        <f>PROPER(TRIM(raw_orders!F755))</f>
        <v>Corporate</v>
      </c>
      <c r="G755" s="34" t="str">
        <f>PROPER(TRIM(raw_orders!G755))</f>
        <v>North</v>
      </c>
      <c r="H755" s="34" t="str">
        <f>PROPER(TRIM(raw_orders!H755))</f>
        <v>Delhi</v>
      </c>
      <c r="I755" s="34" t="str">
        <f>PROPER(TRIM(raw_orders!I755))</f>
        <v>New Delhi</v>
      </c>
      <c r="J755" s="34" t="str">
        <f>PROPER(TRIM(raw_orders!J755))</f>
        <v>Furniture</v>
      </c>
      <c r="K755" s="34" t="str">
        <f>PROPER(TRIM(raw_orders!K755))</f>
        <v>Furnishings</v>
      </c>
      <c r="L755" t="s">
        <v>3496</v>
      </c>
      <c r="M755" s="9" t="str">
        <f>PROPER(TRIM(raw_orders!M755))</f>
        <v>Second Class</v>
      </c>
      <c r="N755" s="11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s="9" t="str">
        <f>PROPER(TRIM(raw_orders!T755))</f>
        <v>Failed</v>
      </c>
      <c r="U755" s="9" t="str">
        <f>PROPER(TRIM(raw_orders!U755))</f>
        <v>Returned</v>
      </c>
      <c r="V755" s="11">
        <f t="shared" si="187"/>
        <v>58</v>
      </c>
      <c r="W755" s="11">
        <f t="shared" si="190"/>
        <v>0.15</v>
      </c>
      <c r="X755" s="11">
        <f t="shared" si="191"/>
        <v>2593.9109999999996</v>
      </c>
      <c r="Y755" s="11">
        <f t="shared" si="192"/>
        <v>745.43099999999959</v>
      </c>
      <c r="Z755" s="11">
        <f t="shared" si="193"/>
        <v>0.28737724617382776</v>
      </c>
      <c r="AA755" s="11" t="str">
        <f t="shared" si="194"/>
        <v>August</v>
      </c>
      <c r="AB755" s="11">
        <f t="shared" si="195"/>
        <v>2024</v>
      </c>
      <c r="AC755" s="11" t="str">
        <f t="shared" si="196"/>
        <v>Clean</v>
      </c>
      <c r="AD755" s="33" t="str">
        <f t="shared" si="188"/>
        <v>ORD-2024-107544551545573CUST-4505Aditi SenCorporateNorthDelhiNew DelhiFurnitureFurnishingsElite Furnishings 588Second Class31017.220.152593.911848.48745.43FailedReturned58</v>
      </c>
      <c r="AE755" s="56" t="str">
        <f t="shared" si="189"/>
        <v>OK</v>
      </c>
      <c r="AF755" s="33" t="str">
        <f t="shared" si="197"/>
        <v/>
      </c>
      <c r="AG755" s="33" t="str">
        <f t="shared" si="198"/>
        <v/>
      </c>
      <c r="AH755" s="55" t="str">
        <f t="shared" si="199"/>
        <v/>
      </c>
      <c r="AI755" s="53" t="str">
        <f t="shared" si="200"/>
        <v>Match</v>
      </c>
      <c r="AJ755" s="53" t="str">
        <f t="shared" si="201"/>
        <v>Match</v>
      </c>
      <c r="AK755" s="33" t="str">
        <f>PROPER(TRIM(raw_orders!G755))</f>
        <v>North</v>
      </c>
      <c r="AL755" s="33" t="str">
        <f>PROPER(TRIM(raw_orders!M755))</f>
        <v>Second Class</v>
      </c>
    </row>
    <row r="756" spans="1:38">
      <c r="A756" t="s">
        <v>3497</v>
      </c>
      <c r="B756" s="10">
        <v>45812</v>
      </c>
      <c r="C756" s="10">
        <v>45812</v>
      </c>
      <c r="D756" t="s">
        <v>3499</v>
      </c>
      <c r="E756" s="34" t="str">
        <f>PROPER(TRIM(raw_orders!E756))</f>
        <v>Neha Gupta</v>
      </c>
      <c r="F756" s="34" t="str">
        <f>PROPER(TRIM(raw_orders!F756))</f>
        <v>Corporate</v>
      </c>
      <c r="G756" s="34" t="str">
        <f>PROPER(TRIM(raw_orders!G756))</f>
        <v>South</v>
      </c>
      <c r="H756" s="34" t="str">
        <f>PROPER(TRIM(raw_orders!H756))</f>
        <v>Kerala</v>
      </c>
      <c r="I756" s="34" t="str">
        <f>PROPER(TRIM(raw_orders!I756))</f>
        <v>Kochi</v>
      </c>
      <c r="J756" s="34" t="str">
        <f>PROPER(TRIM(raw_orders!J756))</f>
        <v>Office Supplies</v>
      </c>
      <c r="K756" s="34" t="str">
        <f>PROPER(TRIM(raw_orders!K756))</f>
        <v>Storage</v>
      </c>
      <c r="L756" t="s">
        <v>3500</v>
      </c>
      <c r="M756" s="9" t="str">
        <f>PROPER(TRIM(raw_orders!M756))</f>
        <v>Standard Class</v>
      </c>
      <c r="N756" s="11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s="9" t="str">
        <f>PROPER(TRIM(raw_orders!T756))</f>
        <v>Paid</v>
      </c>
      <c r="U756" s="9" t="str">
        <f>PROPER(TRIM(raw_orders!U756))</f>
        <v>Completed</v>
      </c>
      <c r="V756" s="11">
        <f t="shared" si="187"/>
        <v>0</v>
      </c>
      <c r="W756" s="11">
        <f t="shared" si="190"/>
        <v>0.25</v>
      </c>
      <c r="X756" s="11">
        <f t="shared" si="191"/>
        <v>2674.02</v>
      </c>
      <c r="Y756" s="11">
        <f t="shared" si="192"/>
        <v>466.44999999999982</v>
      </c>
      <c r="Z756" s="11">
        <f t="shared" si="193"/>
        <v>0.17443773793763689</v>
      </c>
      <c r="AA756" s="11" t="str">
        <f t="shared" si="194"/>
        <v>June</v>
      </c>
      <c r="AB756" s="11">
        <f t="shared" si="195"/>
        <v>2025</v>
      </c>
      <c r="AC756" s="11" t="str">
        <f t="shared" si="196"/>
        <v>Clean</v>
      </c>
      <c r="AD756" s="33" t="str">
        <f t="shared" si="188"/>
        <v>ORD-2025-107554581245812CUST-7960Neha GuptaCorporateSouthKeralaKochiOffice SuppliesStorageElite Storage 857Standard Class4891.340.252674.022207.57466.45PaidCompleted0</v>
      </c>
      <c r="AE756" s="56" t="str">
        <f t="shared" si="189"/>
        <v>OK</v>
      </c>
      <c r="AF756" s="33" t="str">
        <f t="shared" si="197"/>
        <v/>
      </c>
      <c r="AG756" s="33" t="str">
        <f t="shared" si="198"/>
        <v/>
      </c>
      <c r="AH756" s="55" t="str">
        <f>IF(V756&lt;0,"Invalid Shipping Record","")</f>
        <v/>
      </c>
      <c r="AI756" s="53" t="str">
        <f t="shared" si="200"/>
        <v>Match</v>
      </c>
      <c r="AJ756" s="53" t="str">
        <f t="shared" si="201"/>
        <v>Match</v>
      </c>
      <c r="AK756" s="33" t="str">
        <f>PROPER(TRIM(raw_orders!G756))</f>
        <v>South</v>
      </c>
      <c r="AL756" s="33" t="str">
        <f>PROPER(TRIM(raw_orders!M756))</f>
        <v>Standard Class</v>
      </c>
    </row>
    <row r="757" spans="1:38">
      <c r="A757" t="s">
        <v>3501</v>
      </c>
      <c r="B757" s="10">
        <v>45858</v>
      </c>
      <c r="C757" s="10">
        <v>45862</v>
      </c>
      <c r="D757" t="s">
        <v>3502</v>
      </c>
      <c r="E757" s="34" t="str">
        <f>PROPER(TRIM(raw_orders!E757))</f>
        <v>Priya Menon</v>
      </c>
      <c r="F757" s="34" t="str">
        <f>PROPER(TRIM(raw_orders!F757))</f>
        <v>Home Office</v>
      </c>
      <c r="G757" s="34" t="str">
        <f>PROPER(TRIM(raw_orders!G757))</f>
        <v>West</v>
      </c>
      <c r="H757" s="34" t="str">
        <f>PROPER(TRIM(raw_orders!H757))</f>
        <v>Madhya Pradesh</v>
      </c>
      <c r="I757" s="34" t="str">
        <f>PROPER(TRIM(raw_orders!I757))</f>
        <v>Indore</v>
      </c>
      <c r="J757" s="34" t="str">
        <f>PROPER(TRIM(raw_orders!J757))</f>
        <v>Office Supplies</v>
      </c>
      <c r="K757" s="34" t="str">
        <f>PROPER(TRIM(raw_orders!K757))</f>
        <v>Storage</v>
      </c>
      <c r="L757" t="s">
        <v>3503</v>
      </c>
      <c r="M757" s="9" t="str">
        <f>PROPER(TRIM(raw_orders!M757))</f>
        <v>Second Class</v>
      </c>
      <c r="N757" s="11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s="9" t="str">
        <f>PROPER(TRIM(raw_orders!T757))</f>
        <v>Paid</v>
      </c>
      <c r="U757" s="9" t="str">
        <f>PROPER(TRIM(raw_orders!U757))</f>
        <v>Completed</v>
      </c>
      <c r="V757" s="11">
        <f t="shared" si="187"/>
        <v>4</v>
      </c>
      <c r="W757" s="11">
        <f t="shared" si="190"/>
        <v>0.2</v>
      </c>
      <c r="X757" s="11">
        <f t="shared" si="191"/>
        <v>9926.9599999999991</v>
      </c>
      <c r="Y757" s="11">
        <f t="shared" si="192"/>
        <v>1931.9799999999996</v>
      </c>
      <c r="Z757" s="11">
        <f t="shared" si="193"/>
        <v>0.19461950083409219</v>
      </c>
      <c r="AA757" s="11" t="str">
        <f t="shared" si="194"/>
        <v>July</v>
      </c>
      <c r="AB757" s="11">
        <f t="shared" si="195"/>
        <v>2025</v>
      </c>
      <c r="AC757" s="11" t="str">
        <f t="shared" si="196"/>
        <v>Clean</v>
      </c>
      <c r="AD757" s="33" t="str">
        <f t="shared" si="188"/>
        <v>ORD-2025-107564585845862CUST-3365Priya MenonHome OfficeWestMadhya PradeshIndoreOffice SuppliesStoragePrime Storage 183Second Class52481.740.29926.967994.981931.98PaidCompleted4</v>
      </c>
      <c r="AE757" s="56" t="str">
        <f t="shared" si="189"/>
        <v>OK</v>
      </c>
      <c r="AF757" s="33" t="str">
        <f t="shared" si="197"/>
        <v/>
      </c>
      <c r="AG757" s="33" t="str">
        <f t="shared" si="198"/>
        <v/>
      </c>
      <c r="AH757" s="55" t="str">
        <f t="shared" si="199"/>
        <v/>
      </c>
      <c r="AI757" s="53" t="str">
        <f t="shared" si="200"/>
        <v>Match</v>
      </c>
      <c r="AJ757" s="53" t="str">
        <f t="shared" si="201"/>
        <v>Match</v>
      </c>
      <c r="AK757" s="33" t="str">
        <f>PROPER(TRIM(raw_orders!G757))</f>
        <v>West</v>
      </c>
      <c r="AL757" s="33" t="str">
        <f>PROPER(TRIM(raw_orders!M757))</f>
        <v>Second Class</v>
      </c>
    </row>
    <row r="758" spans="1:38">
      <c r="A758" t="s">
        <v>3504</v>
      </c>
      <c r="B758" s="10">
        <v>45592</v>
      </c>
      <c r="C758" s="10">
        <v>45597</v>
      </c>
      <c r="D758" t="s">
        <v>3507</v>
      </c>
      <c r="E758" s="34" t="str">
        <f>PROPER(TRIM(raw_orders!E758))</f>
        <v>Rohan Mehta</v>
      </c>
      <c r="F758" s="34" t="str">
        <f>PROPER(TRIM(raw_orders!F758))</f>
        <v>Consumer</v>
      </c>
      <c r="G758" s="34" t="str">
        <f>PROPER(TRIM(raw_orders!G758))</f>
        <v>North</v>
      </c>
      <c r="H758" s="34" t="str">
        <f>PROPER(TRIM(raw_orders!H758))</f>
        <v>Rajasthan</v>
      </c>
      <c r="I758" s="34" t="str">
        <f>PROPER(TRIM(raw_orders!I758))</f>
        <v>Jaipur</v>
      </c>
      <c r="J758" s="34" t="str">
        <f>PROPER(TRIM(raw_orders!J758))</f>
        <v>Technology</v>
      </c>
      <c r="K758" s="34" t="str">
        <f>PROPER(TRIM(raw_orders!K758))</f>
        <v>Accessories</v>
      </c>
      <c r="L758" t="s">
        <v>3508</v>
      </c>
      <c r="M758" s="9" t="str">
        <f>PROPER(TRIM(raw_orders!M758))</f>
        <v>Same Day</v>
      </c>
      <c r="N758" s="11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s="9" t="str">
        <f>PROPER(TRIM(raw_orders!T758))</f>
        <v>Paid</v>
      </c>
      <c r="U758" s="9" t="str">
        <f>PROPER(TRIM(raw_orders!U758))</f>
        <v>Returned</v>
      </c>
      <c r="V758" s="11">
        <f t="shared" si="187"/>
        <v>5</v>
      </c>
      <c r="W758" s="11">
        <f t="shared" si="190"/>
        <v>0.2</v>
      </c>
      <c r="X758" s="11">
        <f t="shared" si="191"/>
        <v>12191.76</v>
      </c>
      <c r="Y758" s="11">
        <f t="shared" si="192"/>
        <v>1734.2700000000004</v>
      </c>
      <c r="Z758" s="11">
        <f t="shared" si="193"/>
        <v>0.14224935530226976</v>
      </c>
      <c r="AA758" s="11" t="str">
        <f t="shared" si="194"/>
        <v>October</v>
      </c>
      <c r="AB758" s="11">
        <f t="shared" si="195"/>
        <v>2024</v>
      </c>
      <c r="AC758" s="11" t="str">
        <f t="shared" si="196"/>
        <v>Clean</v>
      </c>
      <c r="AD758" s="33" t="str">
        <f t="shared" si="188"/>
        <v>ORD-2024-107574559245597CUST-1557Rohan MehtaConsumerNorthRajasthanJaipurTechnologyAccessoriesSmart Accessories 362Same Day72177.10.212191.7610457.491734.27PaidReturned5</v>
      </c>
      <c r="AE758" s="56" t="str">
        <f t="shared" si="189"/>
        <v>OK</v>
      </c>
      <c r="AF758" s="33" t="str">
        <f t="shared" si="197"/>
        <v/>
      </c>
      <c r="AG758" s="33" t="str">
        <f t="shared" si="198"/>
        <v/>
      </c>
      <c r="AH758" s="55" t="str">
        <f t="shared" si="199"/>
        <v/>
      </c>
      <c r="AI758" s="53" t="str">
        <f t="shared" si="200"/>
        <v>Match</v>
      </c>
      <c r="AJ758" s="53" t="str">
        <f t="shared" si="201"/>
        <v>Match</v>
      </c>
      <c r="AK758" s="33" t="str">
        <f>PROPER(TRIM(raw_orders!G758))</f>
        <v>North</v>
      </c>
      <c r="AL758" s="33" t="str">
        <f>PROPER(TRIM(raw_orders!M758))</f>
        <v>Same Day</v>
      </c>
    </row>
    <row r="759" spans="1:38">
      <c r="A759" t="s">
        <v>3509</v>
      </c>
      <c r="B759" s="10">
        <v>45870</v>
      </c>
      <c r="C759" s="10">
        <v>45872</v>
      </c>
      <c r="D759" t="s">
        <v>3512</v>
      </c>
      <c r="E759" s="34" t="str">
        <f>PROPER(TRIM(raw_orders!E759))</f>
        <v>Aditi Sen</v>
      </c>
      <c r="F759" s="34" t="str">
        <f>PROPER(TRIM(raw_orders!F759))</f>
        <v>Small Business</v>
      </c>
      <c r="G759" s="34" t="str">
        <f>PROPER(TRIM(raw_orders!G759))</f>
        <v>South</v>
      </c>
      <c r="H759" s="34" t="str">
        <f>PROPER(TRIM(raw_orders!H759))</f>
        <v>Kerala</v>
      </c>
      <c r="I759" s="34" t="str">
        <f>PROPER(TRIM(raw_orders!I759))</f>
        <v>Kochi</v>
      </c>
      <c r="J759" s="34" t="str">
        <f>PROPER(TRIM(raw_orders!J759))</f>
        <v>Furniture</v>
      </c>
      <c r="K759" s="34" t="str">
        <f>PROPER(TRIM(raw_orders!K759))</f>
        <v>Bookcases</v>
      </c>
      <c r="L759" t="s">
        <v>3513</v>
      </c>
      <c r="M759" s="9" t="str">
        <f>PROPER(TRIM(raw_orders!M759))</f>
        <v>Standard Class</v>
      </c>
      <c r="N759" s="11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s="9" t="str">
        <f>PROPER(TRIM(raw_orders!T759))</f>
        <v>Failed</v>
      </c>
      <c r="U759" s="9" t="str">
        <f>PROPER(TRIM(raw_orders!U759))</f>
        <v>Cancelled</v>
      </c>
      <c r="V759" s="11">
        <f t="shared" si="187"/>
        <v>2</v>
      </c>
      <c r="W759" s="11">
        <f t="shared" si="190"/>
        <v>0.25</v>
      </c>
      <c r="X759" s="11">
        <f t="shared" si="191"/>
        <v>4285.7550000000001</v>
      </c>
      <c r="Y759" s="11">
        <f t="shared" si="192"/>
        <v>1899.4250000000002</v>
      </c>
      <c r="Z759" s="11">
        <f t="shared" si="193"/>
        <v>0.44319495631458172</v>
      </c>
      <c r="AA759" s="11" t="str">
        <f t="shared" si="194"/>
        <v>August</v>
      </c>
      <c r="AB759" s="11">
        <f t="shared" si="195"/>
        <v>2025</v>
      </c>
      <c r="AC759" s="11" t="str">
        <f t="shared" si="196"/>
        <v>Clean</v>
      </c>
      <c r="AD759" s="33" t="str">
        <f t="shared" si="188"/>
        <v>ORD-2025-107584587045872CUST-3058Aditi SenSmall BusinessSouthKeralaKochiFurnitureBookcasesClassic Bookcases 310Standard Class31904.780.254285.762386.331899.43FailedCancelled2</v>
      </c>
      <c r="AE759" s="56" t="str">
        <f t="shared" si="189"/>
        <v>OK</v>
      </c>
      <c r="AF759" s="33" t="str">
        <f t="shared" si="197"/>
        <v/>
      </c>
      <c r="AG759" s="33" t="str">
        <f t="shared" si="198"/>
        <v/>
      </c>
      <c r="AH759" s="55" t="str">
        <f t="shared" si="199"/>
        <v/>
      </c>
      <c r="AI759" s="53" t="str">
        <f t="shared" si="200"/>
        <v>Match</v>
      </c>
      <c r="AJ759" s="53" t="str">
        <f t="shared" si="201"/>
        <v>Match</v>
      </c>
      <c r="AK759" s="33" t="str">
        <f>PROPER(TRIM(raw_orders!G759))</f>
        <v>South</v>
      </c>
      <c r="AL759" s="33" t="str">
        <f>PROPER(TRIM(raw_orders!M759))</f>
        <v>Standard Class</v>
      </c>
    </row>
    <row r="760" spans="1:38">
      <c r="A760" t="s">
        <v>3514</v>
      </c>
      <c r="B760" s="10">
        <v>45414</v>
      </c>
      <c r="C760" s="10">
        <v>45422</v>
      </c>
      <c r="D760" t="s">
        <v>3516</v>
      </c>
      <c r="E760" s="34" t="str">
        <f>PROPER(TRIM(raw_orders!E760))</f>
        <v>Aarav Sharma</v>
      </c>
      <c r="F760" s="34" t="str">
        <f>PROPER(TRIM(raw_orders!F760))</f>
        <v>Small Business</v>
      </c>
      <c r="G760" s="34" t="str">
        <f>PROPER(TRIM(raw_orders!G760))</f>
        <v>South</v>
      </c>
      <c r="H760" s="34" t="str">
        <f>PROPER(TRIM(raw_orders!H760))</f>
        <v>Karnataka</v>
      </c>
      <c r="I760" s="34" t="str">
        <f>PROPER(TRIM(raw_orders!I760))</f>
        <v>Bengaluru</v>
      </c>
      <c r="J760" s="34" t="str">
        <f>PROPER(TRIM(raw_orders!J760))</f>
        <v>Furniture</v>
      </c>
      <c r="K760" s="34" t="str">
        <f>PROPER(TRIM(raw_orders!K760))</f>
        <v>Chairs</v>
      </c>
      <c r="L760" t="s">
        <v>3517</v>
      </c>
      <c r="M760" s="9" t="str">
        <f>PROPER(TRIM(raw_orders!M760))</f>
        <v>Standard Class</v>
      </c>
      <c r="N760" s="11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s="9" t="str">
        <f>PROPER(TRIM(raw_orders!T760))</f>
        <v>Paid</v>
      </c>
      <c r="U760" s="9" t="str">
        <f>PROPER(TRIM(raw_orders!U760))</f>
        <v>Completed</v>
      </c>
      <c r="V760" s="11">
        <f t="shared" si="187"/>
        <v>8</v>
      </c>
      <c r="W760" s="11">
        <f t="shared" si="190"/>
        <v>0</v>
      </c>
      <c r="X760" s="11">
        <f t="shared" si="191"/>
        <v>4166.91</v>
      </c>
      <c r="Y760" s="11">
        <f t="shared" si="192"/>
        <v>754.27999999999975</v>
      </c>
      <c r="Z760" s="11">
        <f t="shared" si="193"/>
        <v>0.18101662862888801</v>
      </c>
      <c r="AA760" s="11" t="str">
        <f t="shared" si="194"/>
        <v>May</v>
      </c>
      <c r="AB760" s="11">
        <f t="shared" si="195"/>
        <v>2024</v>
      </c>
      <c r="AC760" s="11" t="str">
        <f t="shared" si="196"/>
        <v>Clean</v>
      </c>
      <c r="AD760" s="33" t="str">
        <f t="shared" si="188"/>
        <v>ORD-2024-107594541445422CUST-6076Aarav SharmaSmall BusinessSouthKarnatakaBengaluruFurnitureChairsPrime Chairs 721Standard Class14166.9104166.913412.63754.28PaidCompleted8</v>
      </c>
      <c r="AE760" s="56" t="str">
        <f t="shared" si="189"/>
        <v>OK</v>
      </c>
      <c r="AF760" s="33" t="str">
        <f t="shared" si="197"/>
        <v/>
      </c>
      <c r="AG760" s="33" t="str">
        <f t="shared" si="198"/>
        <v/>
      </c>
      <c r="AH760" s="55" t="str">
        <f t="shared" si="199"/>
        <v/>
      </c>
      <c r="AI760" s="53" t="str">
        <f t="shared" si="200"/>
        <v>Match</v>
      </c>
      <c r="AJ760" s="53" t="str">
        <f t="shared" si="201"/>
        <v>Match</v>
      </c>
      <c r="AK760" s="33" t="str">
        <f>PROPER(TRIM(raw_orders!G760))</f>
        <v>South</v>
      </c>
      <c r="AL760" s="33" t="str">
        <f>PROPER(TRIM(raw_orders!M760))</f>
        <v>Standard Class</v>
      </c>
    </row>
    <row r="761" spans="1:38">
      <c r="A761" t="s">
        <v>3518</v>
      </c>
      <c r="B761" s="10">
        <v>45492</v>
      </c>
      <c r="C761" s="10">
        <v>45499</v>
      </c>
      <c r="D761" t="s">
        <v>3520</v>
      </c>
      <c r="E761" s="34" t="str">
        <f>PROPER(TRIM(raw_orders!E761))</f>
        <v>Arjun Bose</v>
      </c>
      <c r="F761" s="34" t="str">
        <f>PROPER(TRIM(raw_orders!F761))</f>
        <v>Home Office</v>
      </c>
      <c r="G761" s="34" t="str">
        <f>PROPER(TRIM(raw_orders!G761))</f>
        <v>South</v>
      </c>
      <c r="H761" s="34" t="str">
        <f>PROPER(TRIM(raw_orders!H761))</f>
        <v>Karnataka</v>
      </c>
      <c r="I761" s="34" t="str">
        <f>PROPER(TRIM(raw_orders!I761))</f>
        <v>Bengaluru</v>
      </c>
      <c r="J761" s="34" t="str">
        <f>PROPER(TRIM(raw_orders!J761))</f>
        <v>Furniture</v>
      </c>
      <c r="K761" s="34" t="str">
        <f>PROPER(TRIM(raw_orders!K761))</f>
        <v>Tables</v>
      </c>
      <c r="L761" t="s">
        <v>3521</v>
      </c>
      <c r="M761" s="9" t="str">
        <f>PROPER(TRIM(raw_orders!M761))</f>
        <v>Second Class</v>
      </c>
      <c r="N761" s="1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s="9" t="str">
        <f>PROPER(TRIM(raw_orders!T761))</f>
        <v>Paid</v>
      </c>
      <c r="U761" s="9" t="str">
        <f>PROPER(TRIM(raw_orders!U761))</f>
        <v>Completed</v>
      </c>
      <c r="V761" s="11">
        <f t="shared" si="187"/>
        <v>7</v>
      </c>
      <c r="W761" s="11">
        <f t="shared" si="190"/>
        <v>0.25</v>
      </c>
      <c r="X761" s="11">
        <f t="shared" si="191"/>
        <v>14947.537500000002</v>
      </c>
      <c r="Y761" s="11">
        <f t="shared" si="192"/>
        <v>5509.0775000000031</v>
      </c>
      <c r="Z761" s="11">
        <f t="shared" si="193"/>
        <v>0.36856087499362367</v>
      </c>
      <c r="AA761" s="11" t="str">
        <f t="shared" si="194"/>
        <v>July</v>
      </c>
      <c r="AB761" s="11">
        <f t="shared" si="195"/>
        <v>2024</v>
      </c>
      <c r="AC761" s="11" t="str">
        <f t="shared" si="196"/>
        <v>Clean</v>
      </c>
      <c r="AD761" s="33" t="str">
        <f t="shared" si="188"/>
        <v>ORD-2024-107604549245499CUST-2098Arjun BoseHome OfficeSouthKarnatakaBengaluruFurnitureTablesPrime Tables 797Second Class53986.010.2514947.549438.465509.08PaidCompleted7</v>
      </c>
      <c r="AE761" s="56" t="str">
        <f t="shared" si="189"/>
        <v>OK</v>
      </c>
      <c r="AF761" s="33" t="str">
        <f t="shared" si="197"/>
        <v/>
      </c>
      <c r="AG761" s="33" t="str">
        <f t="shared" si="198"/>
        <v/>
      </c>
      <c r="AH761" s="55" t="str">
        <f t="shared" si="199"/>
        <v/>
      </c>
      <c r="AI761" s="53" t="str">
        <f t="shared" si="200"/>
        <v>Match</v>
      </c>
      <c r="AJ761" s="53" t="str">
        <f t="shared" si="201"/>
        <v>Match</v>
      </c>
      <c r="AK761" s="33" t="str">
        <f>PROPER(TRIM(raw_orders!G761))</f>
        <v>South</v>
      </c>
      <c r="AL761" s="33" t="str">
        <f>PROPER(TRIM(raw_orders!M761))</f>
        <v>Second Class</v>
      </c>
    </row>
    <row r="762" spans="1:38">
      <c r="A762" t="s">
        <v>3522</v>
      </c>
      <c r="B762" s="10">
        <v>45532</v>
      </c>
      <c r="C762" s="10">
        <v>45537</v>
      </c>
      <c r="D762" t="s">
        <v>3524</v>
      </c>
      <c r="E762" s="34" t="str">
        <f>PROPER(TRIM(raw_orders!E762))</f>
        <v>Aditi Sen</v>
      </c>
      <c r="F762" s="34" t="str">
        <f>PROPER(TRIM(raw_orders!F762))</f>
        <v>Home Office</v>
      </c>
      <c r="G762" s="34" t="str">
        <f>PROPER(TRIM(raw_orders!G762))</f>
        <v>East</v>
      </c>
      <c r="H762" s="34" t="str">
        <f>PROPER(TRIM(raw_orders!H762))</f>
        <v>Assam</v>
      </c>
      <c r="I762" s="34" t="str">
        <f>PROPER(TRIM(raw_orders!I762))</f>
        <v>Guwahati</v>
      </c>
      <c r="J762" s="34" t="str">
        <f>PROPER(TRIM(raw_orders!J762))</f>
        <v>Office Supplies</v>
      </c>
      <c r="K762" s="34" t="str">
        <f>PROPER(TRIM(raw_orders!K762))</f>
        <v>Art</v>
      </c>
      <c r="L762" t="s">
        <v>3525</v>
      </c>
      <c r="M762" s="9" t="str">
        <f>PROPER(TRIM(raw_orders!M762))</f>
        <v>Second Class</v>
      </c>
      <c r="N762" s="11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s="9" t="str">
        <f>PROPER(TRIM(raw_orders!T762))</f>
        <v>Pending</v>
      </c>
      <c r="U762" s="9" t="str">
        <f>PROPER(TRIM(raw_orders!U762))</f>
        <v>Returned</v>
      </c>
      <c r="V762" s="11">
        <f t="shared" si="187"/>
        <v>5</v>
      </c>
      <c r="W762" s="11">
        <f t="shared" si="190"/>
        <v>0</v>
      </c>
      <c r="X762" s="11">
        <f t="shared" si="191"/>
        <v>13462.12</v>
      </c>
      <c r="Y762" s="11">
        <f t="shared" si="192"/>
        <v>5861.4900000000007</v>
      </c>
      <c r="Z762" s="11">
        <f t="shared" si="193"/>
        <v>0.43540616188237813</v>
      </c>
      <c r="AA762" s="11" t="str">
        <f t="shared" si="194"/>
        <v>August</v>
      </c>
      <c r="AB762" s="11">
        <f t="shared" si="195"/>
        <v>2024</v>
      </c>
      <c r="AC762" s="11" t="str">
        <f t="shared" si="196"/>
        <v>Clean</v>
      </c>
      <c r="AD762" s="33" t="str">
        <f t="shared" si="188"/>
        <v>ORD-2024-107614553245537CUST-7193Aditi SenHome OfficeEastAssamGuwahatiOffice SuppliesArtMax Art 926Second Class43365.53013462.127600.635861.49PendingReturned5</v>
      </c>
      <c r="AE762" s="56" t="str">
        <f t="shared" si="189"/>
        <v>OK</v>
      </c>
      <c r="AF762" s="33" t="str">
        <f t="shared" si="197"/>
        <v/>
      </c>
      <c r="AG762" s="33" t="str">
        <f t="shared" si="198"/>
        <v/>
      </c>
      <c r="AH762" s="55" t="str">
        <f t="shared" si="199"/>
        <v/>
      </c>
      <c r="AI762" s="53" t="str">
        <f t="shared" si="200"/>
        <v>Match</v>
      </c>
      <c r="AJ762" s="53" t="str">
        <f t="shared" si="201"/>
        <v>Match</v>
      </c>
      <c r="AK762" s="33" t="str">
        <f>PROPER(TRIM(raw_orders!G762))</f>
        <v>East</v>
      </c>
      <c r="AL762" s="33" t="str">
        <f>PROPER(TRIM(raw_orders!M762))</f>
        <v>Second Class</v>
      </c>
    </row>
    <row r="763" spans="1:38">
      <c r="A763" t="s">
        <v>3526</v>
      </c>
      <c r="B763" s="10">
        <v>45896</v>
      </c>
      <c r="C763" s="10">
        <v>45900</v>
      </c>
      <c r="D763" t="s">
        <v>3528</v>
      </c>
      <c r="E763" s="34" t="str">
        <f>PROPER(TRIM(raw_orders!E763))</f>
        <v>Isha Nair</v>
      </c>
      <c r="F763" s="34" t="str">
        <f>PROPER(TRIM(raw_orders!F763))</f>
        <v>Consumer</v>
      </c>
      <c r="G763" s="34" t="str">
        <f>PROPER(TRIM(raw_orders!G763))</f>
        <v>South</v>
      </c>
      <c r="H763" s="34" t="str">
        <f>PROPER(TRIM(raw_orders!H763))</f>
        <v>Karnataka</v>
      </c>
      <c r="I763" s="34" t="str">
        <f>PROPER(TRIM(raw_orders!I763))</f>
        <v>Bengaluru</v>
      </c>
      <c r="J763" s="34" t="str">
        <f>PROPER(TRIM(raw_orders!J763))</f>
        <v>Technology</v>
      </c>
      <c r="K763" s="34" t="str">
        <f>PROPER(TRIM(raw_orders!K763))</f>
        <v>Machines</v>
      </c>
      <c r="L763" t="s">
        <v>3529</v>
      </c>
      <c r="M763" s="9" t="str">
        <f>PROPER(TRIM(raw_orders!M763))</f>
        <v>First Class</v>
      </c>
      <c r="N763" s="11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s="9" t="str">
        <f>PROPER(TRIM(raw_orders!T763))</f>
        <v>Paid</v>
      </c>
      <c r="U763" s="9" t="str">
        <f>PROPER(TRIM(raw_orders!U763))</f>
        <v>Completed</v>
      </c>
      <c r="V763" s="11">
        <f t="shared" si="187"/>
        <v>4</v>
      </c>
      <c r="W763" s="11">
        <f t="shared" si="190"/>
        <v>0</v>
      </c>
      <c r="X763" s="11">
        <f t="shared" si="191"/>
        <v>7467.36</v>
      </c>
      <c r="Y763" s="11">
        <f t="shared" si="192"/>
        <v>2456.75</v>
      </c>
      <c r="Z763" s="11">
        <f t="shared" si="193"/>
        <v>0.32899846799940008</v>
      </c>
      <c r="AA763" s="11" t="str">
        <f t="shared" si="194"/>
        <v>August</v>
      </c>
      <c r="AB763" s="11">
        <f t="shared" si="195"/>
        <v>2025</v>
      </c>
      <c r="AC763" s="11" t="str">
        <f t="shared" si="196"/>
        <v>Clean</v>
      </c>
      <c r="AD763" s="33" t="str">
        <f t="shared" si="188"/>
        <v>ORD-2025-107624589645900CUST-8948Isha NairConsumerSouthKarnatakaBengaluruTechnologyMachinesMax Machines 364First Class32489.1207467.365010.612456.75PaidCompleted4</v>
      </c>
      <c r="AE763" s="56" t="str">
        <f t="shared" si="189"/>
        <v>OK</v>
      </c>
      <c r="AF763" s="33" t="str">
        <f t="shared" si="197"/>
        <v/>
      </c>
      <c r="AG763" s="33" t="str">
        <f t="shared" si="198"/>
        <v/>
      </c>
      <c r="AH763" s="55" t="str">
        <f t="shared" si="199"/>
        <v/>
      </c>
      <c r="AI763" s="53" t="str">
        <f t="shared" si="200"/>
        <v>Match</v>
      </c>
      <c r="AJ763" s="53" t="str">
        <f t="shared" si="201"/>
        <v>Match</v>
      </c>
      <c r="AK763" s="33" t="str">
        <f>PROPER(TRIM(raw_orders!G763))</f>
        <v>South</v>
      </c>
      <c r="AL763" s="33" t="str">
        <f>PROPER(TRIM(raw_orders!M763))</f>
        <v>First Class</v>
      </c>
    </row>
    <row r="764" spans="1:38">
      <c r="A764" t="s">
        <v>3530</v>
      </c>
      <c r="B764" s="10">
        <v>45292</v>
      </c>
      <c r="C764" s="10">
        <v>45296</v>
      </c>
      <c r="D764" t="s">
        <v>3533</v>
      </c>
      <c r="E764" s="34" t="str">
        <f>PROPER(TRIM(raw_orders!E764))</f>
        <v>Diya Patel</v>
      </c>
      <c r="F764" s="34" t="str">
        <f>PROPER(TRIM(raw_orders!F764))</f>
        <v>Corporate</v>
      </c>
      <c r="G764" s="34" t="str">
        <f>PROPER(TRIM(raw_orders!G764))</f>
        <v>West</v>
      </c>
      <c r="H764" s="34" t="str">
        <f>PROPER(TRIM(raw_orders!H764))</f>
        <v>Madhya Pradesh</v>
      </c>
      <c r="I764" s="34" t="str">
        <f>PROPER(TRIM(raw_orders!I764))</f>
        <v>Indore</v>
      </c>
      <c r="J764" s="34" t="str">
        <f>PROPER(TRIM(raw_orders!J764))</f>
        <v>Technology</v>
      </c>
      <c r="K764" s="34" t="str">
        <f>PROPER(TRIM(raw_orders!K764))</f>
        <v>Machines</v>
      </c>
      <c r="L764" t="s">
        <v>3534</v>
      </c>
      <c r="M764" s="9" t="str">
        <f>PROPER(TRIM(raw_orders!M764))</f>
        <v>Second Class</v>
      </c>
      <c r="N764" s="11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s="9" t="str">
        <f>PROPER(TRIM(raw_orders!T764))</f>
        <v>Refunded</v>
      </c>
      <c r="U764" s="9" t="str">
        <f>PROPER(TRIM(raw_orders!U764))</f>
        <v>Returned</v>
      </c>
      <c r="V764" s="11">
        <f t="shared" si="187"/>
        <v>4</v>
      </c>
      <c r="W764" s="11">
        <f t="shared" si="190"/>
        <v>0.2</v>
      </c>
      <c r="X764" s="11">
        <f t="shared" si="191"/>
        <v>5910.5920000000006</v>
      </c>
      <c r="Y764" s="11">
        <f t="shared" si="192"/>
        <v>1135.152000000001</v>
      </c>
      <c r="Z764" s="11">
        <f t="shared" si="193"/>
        <v>0.19205385856442145</v>
      </c>
      <c r="AA764" s="11" t="str">
        <f t="shared" si="194"/>
        <v>January</v>
      </c>
      <c r="AB764" s="11">
        <f t="shared" si="195"/>
        <v>2024</v>
      </c>
      <c r="AC764" s="11" t="str">
        <f t="shared" si="196"/>
        <v>Clean</v>
      </c>
      <c r="AD764" s="33" t="str">
        <f t="shared" si="188"/>
        <v>ORD-2024-107634529245296CUST-6921Diya PatelCorporateWestMadhya PradeshIndoreTechnologyMachinesClassic Machines 122Second Class23694.120.25910.594775.441135.15RefundedReturned4</v>
      </c>
      <c r="AE764" s="56" t="str">
        <f t="shared" si="189"/>
        <v>OK</v>
      </c>
      <c r="AF764" s="33" t="str">
        <f t="shared" si="197"/>
        <v/>
      </c>
      <c r="AG764" s="33" t="str">
        <f t="shared" si="198"/>
        <v/>
      </c>
      <c r="AH764" s="55" t="str">
        <f t="shared" si="199"/>
        <v/>
      </c>
      <c r="AI764" s="53" t="str">
        <f t="shared" si="200"/>
        <v>Match</v>
      </c>
      <c r="AJ764" s="53" t="str">
        <f t="shared" si="201"/>
        <v>Match</v>
      </c>
      <c r="AK764" s="33" t="str">
        <f>PROPER(TRIM(raw_orders!G764))</f>
        <v>West</v>
      </c>
      <c r="AL764" s="33" t="str">
        <f>PROPER(TRIM(raw_orders!M764))</f>
        <v>Second Class</v>
      </c>
    </row>
    <row r="765" spans="1:38">
      <c r="A765" t="s">
        <v>3535</v>
      </c>
      <c r="B765" s="10">
        <v>45892</v>
      </c>
      <c r="C765" s="10">
        <v>45894</v>
      </c>
      <c r="D765" t="s">
        <v>3538</v>
      </c>
      <c r="E765" s="34" t="str">
        <f>PROPER(TRIM(raw_orders!E765))</f>
        <v>Diya Patel</v>
      </c>
      <c r="F765" s="34" t="str">
        <f>PROPER(TRIM(raw_orders!F765))</f>
        <v>Consumer</v>
      </c>
      <c r="G765" s="34" t="str">
        <f>PROPER(TRIM(raw_orders!G765))</f>
        <v>North</v>
      </c>
      <c r="H765" s="34" t="str">
        <f>PROPER(TRIM(raw_orders!H765))</f>
        <v>Rajasthan</v>
      </c>
      <c r="I765" s="34" t="str">
        <f>PROPER(TRIM(raw_orders!I765))</f>
        <v>Jaipur</v>
      </c>
      <c r="J765" s="34" t="str">
        <f>PROPER(TRIM(raw_orders!J765))</f>
        <v>Furniture</v>
      </c>
      <c r="K765" s="34" t="str">
        <f>PROPER(TRIM(raw_orders!K765))</f>
        <v>Furnishings</v>
      </c>
      <c r="L765" t="s">
        <v>3539</v>
      </c>
      <c r="M765" s="9" t="str">
        <f>PROPER(TRIM(raw_orders!M765))</f>
        <v>Same Day</v>
      </c>
      <c r="N765" s="11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s="9" t="str">
        <f>PROPER(TRIM(raw_orders!T765))</f>
        <v>Paid</v>
      </c>
      <c r="U765" s="9" t="str">
        <f>PROPER(TRIM(raw_orders!U765))</f>
        <v>Completed</v>
      </c>
      <c r="V765" s="11">
        <f t="shared" si="187"/>
        <v>2</v>
      </c>
      <c r="W765" s="11">
        <f t="shared" si="190"/>
        <v>0</v>
      </c>
      <c r="X765" s="11">
        <f t="shared" si="191"/>
        <v>16454.88</v>
      </c>
      <c r="Y765" s="11">
        <f t="shared" si="192"/>
        <v>4373.34</v>
      </c>
      <c r="Z765" s="11">
        <f t="shared" si="193"/>
        <v>0.26577769026574488</v>
      </c>
      <c r="AA765" s="11" t="str">
        <f t="shared" si="194"/>
        <v>August</v>
      </c>
      <c r="AB765" s="11">
        <f t="shared" si="195"/>
        <v>2025</v>
      </c>
      <c r="AC765" s="11" t="str">
        <f t="shared" si="196"/>
        <v>Clean</v>
      </c>
      <c r="AD765" s="33" t="str">
        <f t="shared" si="188"/>
        <v>ORD-2025-107644589245894CUST-4086Diya PatelConsumerNorthRajasthanJaipurFurnitureFurnishingsElite Furnishings 169Same Day62742.48016454.8812081.544373.34PaidCompleted2</v>
      </c>
      <c r="AE765" s="56" t="str">
        <f t="shared" si="189"/>
        <v>OK</v>
      </c>
      <c r="AF765" s="33" t="str">
        <f t="shared" si="197"/>
        <v/>
      </c>
      <c r="AG765" s="33" t="str">
        <f t="shared" si="198"/>
        <v/>
      </c>
      <c r="AH765" s="55" t="str">
        <f t="shared" si="199"/>
        <v/>
      </c>
      <c r="AI765" s="53" t="str">
        <f t="shared" si="200"/>
        <v>Match</v>
      </c>
      <c r="AJ765" s="53" t="str">
        <f t="shared" si="201"/>
        <v>Match</v>
      </c>
      <c r="AK765" s="33" t="str">
        <f>PROPER(TRIM(raw_orders!G765))</f>
        <v>North</v>
      </c>
      <c r="AL765" s="33" t="str">
        <f>PROPER(TRIM(raw_orders!M765))</f>
        <v>Same Day</v>
      </c>
    </row>
    <row r="766" spans="1:38">
      <c r="A766" t="s">
        <v>3540</v>
      </c>
      <c r="B766" s="10">
        <v>45760</v>
      </c>
      <c r="C766" s="10">
        <v>45760</v>
      </c>
      <c r="D766" t="s">
        <v>1354</v>
      </c>
      <c r="E766" s="34" t="str">
        <f>PROPER(TRIM(raw_orders!E766))</f>
        <v>Priya Menon</v>
      </c>
      <c r="F766" s="34" t="str">
        <f>PROPER(TRIM(raw_orders!F766))</f>
        <v>Corporate</v>
      </c>
      <c r="G766" s="34" t="str">
        <f>PROPER(TRIM(raw_orders!G766))</f>
        <v>South</v>
      </c>
      <c r="H766" s="34" t="str">
        <f>PROPER(TRIM(raw_orders!H766))</f>
        <v>Kerala</v>
      </c>
      <c r="I766" s="34" t="str">
        <f>PROPER(TRIM(raw_orders!I766))</f>
        <v>Kochi</v>
      </c>
      <c r="J766" s="34" t="str">
        <f>PROPER(TRIM(raw_orders!J766))</f>
        <v>Furniture</v>
      </c>
      <c r="K766" s="34" t="str">
        <f>PROPER(TRIM(raw_orders!K766))</f>
        <v>Bookcases</v>
      </c>
      <c r="L766" t="s">
        <v>3541</v>
      </c>
      <c r="M766" s="9" t="str">
        <f>PROPER(TRIM(raw_orders!M766))</f>
        <v>First Class</v>
      </c>
      <c r="N766" s="11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s="9" t="str">
        <f>PROPER(TRIM(raw_orders!T766))</f>
        <v>Paid</v>
      </c>
      <c r="U766" s="9" t="str">
        <f>PROPER(TRIM(raw_orders!U766))</f>
        <v>Completed</v>
      </c>
      <c r="V766" s="11">
        <f t="shared" si="187"/>
        <v>0</v>
      </c>
      <c r="W766" s="11">
        <f t="shared" si="190"/>
        <v>0.05</v>
      </c>
      <c r="X766" s="11">
        <f t="shared" si="191"/>
        <v>25159.8</v>
      </c>
      <c r="Y766" s="11">
        <f t="shared" si="192"/>
        <v>3552.9699999999975</v>
      </c>
      <c r="Z766" s="11">
        <f t="shared" si="193"/>
        <v>0.14121614639226057</v>
      </c>
      <c r="AA766" s="11" t="str">
        <f t="shared" si="194"/>
        <v>April</v>
      </c>
      <c r="AB766" s="11">
        <f t="shared" si="195"/>
        <v>2025</v>
      </c>
      <c r="AC766" s="11" t="str">
        <f t="shared" si="196"/>
        <v>Clean</v>
      </c>
      <c r="AD766" s="33" t="str">
        <f t="shared" si="188"/>
        <v>ORD-2025-107654576045760CUST-5174Priya MenonCorporateSouthKeralaKochiFurnitureBookcasesPro Bookcases 615First Class644140.0525159.821606.833552.97PaidCompleted0</v>
      </c>
      <c r="AE766" s="56" t="str">
        <f t="shared" si="189"/>
        <v>OK</v>
      </c>
      <c r="AF766" s="33" t="str">
        <f t="shared" si="197"/>
        <v/>
      </c>
      <c r="AG766" s="33" t="str">
        <f t="shared" si="198"/>
        <v/>
      </c>
      <c r="AH766" s="55" t="str">
        <f>IF(V766&lt;0,"Invalid Shipping Record","")</f>
        <v/>
      </c>
      <c r="AI766" s="53" t="str">
        <f t="shared" si="200"/>
        <v>Match</v>
      </c>
      <c r="AJ766" s="53" t="str">
        <f t="shared" si="201"/>
        <v>Match</v>
      </c>
      <c r="AK766" s="33" t="str">
        <f>PROPER(TRIM(raw_orders!G766))</f>
        <v>South</v>
      </c>
      <c r="AL766" s="33" t="str">
        <f>PROPER(TRIM(raw_orders!M766))</f>
        <v>First Class</v>
      </c>
    </row>
    <row r="767" spans="1:38">
      <c r="A767" t="s">
        <v>3542</v>
      </c>
      <c r="B767" s="10">
        <v>45837</v>
      </c>
      <c r="C767" s="10">
        <v>45841</v>
      </c>
      <c r="D767" t="s">
        <v>3545</v>
      </c>
      <c r="E767" s="34" t="str">
        <f>PROPER(TRIM(raw_orders!E767))</f>
        <v>Vikram Iyer</v>
      </c>
      <c r="F767" s="34" t="str">
        <f>PROPER(TRIM(raw_orders!F767))</f>
        <v>Corporate</v>
      </c>
      <c r="G767" s="34" t="str">
        <f>PROPER(TRIM(raw_orders!G767))</f>
        <v>East</v>
      </c>
      <c r="H767" s="34" t="str">
        <f>PROPER(TRIM(raw_orders!H767))</f>
        <v>Jharkhand</v>
      </c>
      <c r="I767" s="34" t="str">
        <f>PROPER(TRIM(raw_orders!I767))</f>
        <v>Ranchi</v>
      </c>
      <c r="J767" s="34" t="str">
        <f>PROPER(TRIM(raw_orders!J767))</f>
        <v>Office Supplies</v>
      </c>
      <c r="K767" s="34" t="str">
        <f>PROPER(TRIM(raw_orders!K767))</f>
        <v>Labels</v>
      </c>
      <c r="L767" t="s">
        <v>3546</v>
      </c>
      <c r="M767" s="9" t="str">
        <f>PROPER(TRIM(raw_orders!M767))</f>
        <v>First Class</v>
      </c>
      <c r="N767" s="11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s="9" t="str">
        <f>PROPER(TRIM(raw_orders!T767))</f>
        <v>Paid</v>
      </c>
      <c r="U767" s="9" t="str">
        <f>PROPER(TRIM(raw_orders!U767))</f>
        <v>Completed</v>
      </c>
      <c r="V767" s="11">
        <f t="shared" si="187"/>
        <v>4</v>
      </c>
      <c r="W767" s="11">
        <f t="shared" si="190"/>
        <v>0</v>
      </c>
      <c r="X767" s="11">
        <f t="shared" si="191"/>
        <v>1824.42</v>
      </c>
      <c r="Y767" s="11">
        <f t="shared" si="192"/>
        <v>609.55000000000018</v>
      </c>
      <c r="Z767" s="11">
        <f t="shared" si="193"/>
        <v>0.33410618169061956</v>
      </c>
      <c r="AA767" s="11" t="str">
        <f t="shared" si="194"/>
        <v>June</v>
      </c>
      <c r="AB767" s="11">
        <f t="shared" si="195"/>
        <v>2025</v>
      </c>
      <c r="AC767" s="11" t="str">
        <f t="shared" si="196"/>
        <v>Clean</v>
      </c>
      <c r="AD767" s="33" t="str">
        <f t="shared" si="188"/>
        <v>ORD-2025-107664583745841CUST-8747Vikram IyerCorporateEastJharkhandRanchiOffice SuppliesLabelsMax Labels 136First Class3608.1401824.421214.87609.55PaidCompleted4</v>
      </c>
      <c r="AE767" s="56" t="str">
        <f t="shared" si="189"/>
        <v>OK</v>
      </c>
      <c r="AF767" s="33" t="str">
        <f t="shared" si="197"/>
        <v/>
      </c>
      <c r="AG767" s="33" t="str">
        <f t="shared" si="198"/>
        <v/>
      </c>
      <c r="AH767" s="55" t="str">
        <f t="shared" si="199"/>
        <v/>
      </c>
      <c r="AI767" s="53" t="str">
        <f t="shared" si="200"/>
        <v>Match</v>
      </c>
      <c r="AJ767" s="53" t="str">
        <f t="shared" si="201"/>
        <v>Match</v>
      </c>
      <c r="AK767" s="33" t="str">
        <f>PROPER(TRIM(raw_orders!G767))</f>
        <v>East</v>
      </c>
      <c r="AL767" s="33" t="str">
        <f>PROPER(TRIM(raw_orders!M767))</f>
        <v>First Class</v>
      </c>
    </row>
    <row r="768" spans="1:38">
      <c r="A768" t="s">
        <v>3547</v>
      </c>
      <c r="B768" s="10">
        <v>45552</v>
      </c>
      <c r="C768" s="10">
        <v>45559</v>
      </c>
      <c r="D768" t="s">
        <v>3549</v>
      </c>
      <c r="E768" s="34" t="str">
        <f>PROPER(TRIM(raw_orders!E768))</f>
        <v>Mira Das</v>
      </c>
      <c r="F768" s="34" t="str">
        <f>PROPER(TRIM(raw_orders!F768))</f>
        <v>Corporate</v>
      </c>
      <c r="G768" s="34" t="str">
        <f>PROPER(TRIM(raw_orders!G768))</f>
        <v>West</v>
      </c>
      <c r="H768" s="34" t="str">
        <f>PROPER(TRIM(raw_orders!H768))</f>
        <v>Gujarat</v>
      </c>
      <c r="I768" s="34" t="str">
        <f>PROPER(TRIM(raw_orders!I768))</f>
        <v>Ahmedabad</v>
      </c>
      <c r="J768" s="34" t="str">
        <f>PROPER(TRIM(raw_orders!J768))</f>
        <v>Office Supplies</v>
      </c>
      <c r="K768" s="34" t="str">
        <f>PROPER(TRIM(raw_orders!K768))</f>
        <v>Art</v>
      </c>
      <c r="L768" t="s">
        <v>3550</v>
      </c>
      <c r="M768" s="9" t="str">
        <f>PROPER(TRIM(raw_orders!M768))</f>
        <v>Second Class</v>
      </c>
      <c r="N768" s="11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s="9" t="str">
        <f>PROPER(TRIM(raw_orders!T768))</f>
        <v>Paid</v>
      </c>
      <c r="U768" s="9" t="str">
        <f>PROPER(TRIM(raw_orders!U768))</f>
        <v>Cancelled</v>
      </c>
      <c r="V768" s="11">
        <f t="shared" si="187"/>
        <v>7</v>
      </c>
      <c r="W768" s="11">
        <f t="shared" si="190"/>
        <v>0.2</v>
      </c>
      <c r="X768" s="11">
        <f t="shared" si="191"/>
        <v>16617.312000000002</v>
      </c>
      <c r="Y768" s="11">
        <f t="shared" si="192"/>
        <v>7421.5820000000022</v>
      </c>
      <c r="Z768" s="11">
        <f t="shared" si="193"/>
        <v>0.44661747940942564</v>
      </c>
      <c r="AA768" s="11" t="str">
        <f t="shared" si="194"/>
        <v>September</v>
      </c>
      <c r="AB768" s="11">
        <f t="shared" si="195"/>
        <v>2024</v>
      </c>
      <c r="AC768" s="11" t="str">
        <f t="shared" si="196"/>
        <v>Clean</v>
      </c>
      <c r="AD768" s="33" t="str">
        <f t="shared" si="188"/>
        <v>ORD-2024-107674555245559CUST-3156Mira DasCorporateWestGujaratAhmedabadOffice SuppliesArtPrime Art 380Second Class92307.960.216617.319195.737421.58PaidCancelled7</v>
      </c>
      <c r="AE768" s="56" t="str">
        <f t="shared" si="189"/>
        <v>OK</v>
      </c>
      <c r="AF768" s="33" t="str">
        <f t="shared" si="197"/>
        <v/>
      </c>
      <c r="AG768" s="33" t="str">
        <f t="shared" si="198"/>
        <v/>
      </c>
      <c r="AH768" s="55" t="str">
        <f t="shared" si="199"/>
        <v/>
      </c>
      <c r="AI768" s="53" t="str">
        <f t="shared" si="200"/>
        <v>Match</v>
      </c>
      <c r="AJ768" s="53" t="str">
        <f t="shared" si="201"/>
        <v>Match</v>
      </c>
      <c r="AK768" s="33" t="str">
        <f>PROPER(TRIM(raw_orders!G768))</f>
        <v>West</v>
      </c>
      <c r="AL768" s="33" t="str">
        <f>PROPER(TRIM(raw_orders!M768))</f>
        <v>Second Class</v>
      </c>
    </row>
    <row r="769" spans="1:38">
      <c r="A769" t="s">
        <v>3551</v>
      </c>
      <c r="B769" s="10">
        <v>45415</v>
      </c>
      <c r="C769" s="10">
        <v>45418</v>
      </c>
      <c r="D769" t="s">
        <v>3553</v>
      </c>
      <c r="E769" s="34" t="str">
        <f>PROPER(TRIM(raw_orders!E769))</f>
        <v>Ananya Rao</v>
      </c>
      <c r="F769" s="34" t="str">
        <f>PROPER(TRIM(raw_orders!F769))</f>
        <v>Home Office</v>
      </c>
      <c r="G769" s="34" t="str">
        <f>PROPER(TRIM(raw_orders!G769))</f>
        <v>North</v>
      </c>
      <c r="H769" s="34" t="str">
        <f>PROPER(TRIM(raw_orders!H769))</f>
        <v>Uttar Pradesh</v>
      </c>
      <c r="I769" s="34" t="str">
        <f>PROPER(TRIM(raw_orders!I769))</f>
        <v>Noida</v>
      </c>
      <c r="J769" s="34" t="str">
        <f>PROPER(TRIM(raw_orders!J769))</f>
        <v>Office Supplies</v>
      </c>
      <c r="K769" s="34" t="str">
        <f>PROPER(TRIM(raw_orders!K769))</f>
        <v>Binders</v>
      </c>
      <c r="L769" t="s">
        <v>3554</v>
      </c>
      <c r="M769" s="9" t="str">
        <f>PROPER(TRIM(raw_orders!M769))</f>
        <v>Standard Class</v>
      </c>
      <c r="N769" s="11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s="9" t="str">
        <f>PROPER(TRIM(raw_orders!T769))</f>
        <v>Paid</v>
      </c>
      <c r="U769" s="9" t="str">
        <f>PROPER(TRIM(raw_orders!U769))</f>
        <v>Completed</v>
      </c>
      <c r="V769" s="11">
        <f t="shared" si="187"/>
        <v>3</v>
      </c>
      <c r="W769" s="11">
        <f t="shared" si="190"/>
        <v>0.25</v>
      </c>
      <c r="X769" s="11">
        <f t="shared" si="191"/>
        <v>933.43499999999995</v>
      </c>
      <c r="Y769" s="11">
        <f t="shared" si="192"/>
        <v>350.34499999999991</v>
      </c>
      <c r="Z769" s="11">
        <f t="shared" si="193"/>
        <v>0.3753287588316272</v>
      </c>
      <c r="AA769" s="11" t="str">
        <f t="shared" si="194"/>
        <v>May</v>
      </c>
      <c r="AB769" s="11">
        <f t="shared" si="195"/>
        <v>2024</v>
      </c>
      <c r="AC769" s="11" t="str">
        <f t="shared" si="196"/>
        <v>Clean</v>
      </c>
      <c r="AD769" s="33" t="str">
        <f t="shared" si="188"/>
        <v>ORD-2024-107684541545418CUST-2043Ananya RaoHome OfficeNorthUttar PradeshNoidaOffice SuppliesBindersClassic Binders 234Standard Class11244.580.25933.43583.09350.34PaidCompleted3</v>
      </c>
      <c r="AE769" s="56" t="str">
        <f t="shared" si="189"/>
        <v>OK</v>
      </c>
      <c r="AF769" s="33" t="str">
        <f t="shared" si="197"/>
        <v/>
      </c>
      <c r="AG769" s="33" t="str">
        <f t="shared" si="198"/>
        <v/>
      </c>
      <c r="AH769" s="55" t="str">
        <f t="shared" si="199"/>
        <v/>
      </c>
      <c r="AI769" s="53" t="str">
        <f t="shared" si="200"/>
        <v>Mismatch</v>
      </c>
      <c r="AJ769" s="53" t="str">
        <f t="shared" si="201"/>
        <v>Mismatch</v>
      </c>
      <c r="AK769" s="33" t="str">
        <f>PROPER(TRIM(raw_orders!G769))</f>
        <v>North</v>
      </c>
      <c r="AL769" s="33" t="str">
        <f>PROPER(TRIM(raw_orders!M769))</f>
        <v>Standard Class</v>
      </c>
    </row>
    <row r="770" spans="1:38">
      <c r="A770" t="s">
        <v>3555</v>
      </c>
      <c r="B770" s="10">
        <v>45749</v>
      </c>
      <c r="C770" s="10">
        <v>45751</v>
      </c>
      <c r="D770" t="s">
        <v>3557</v>
      </c>
      <c r="E770" s="34" t="str">
        <f>PROPER(TRIM(raw_orders!E770))</f>
        <v>Sneha Kapoor</v>
      </c>
      <c r="F770" s="34" t="str">
        <f>PROPER(TRIM(raw_orders!F770))</f>
        <v>Home Office</v>
      </c>
      <c r="G770" s="34" t="str">
        <f>PROPER(TRIM(raw_orders!G770))</f>
        <v>East</v>
      </c>
      <c r="H770" s="34" t="str">
        <f>PROPER(TRIM(raw_orders!H770))</f>
        <v>Jharkhand</v>
      </c>
      <c r="I770" s="34" t="str">
        <f>PROPER(TRIM(raw_orders!I770))</f>
        <v>Ranchi</v>
      </c>
      <c r="J770" s="34" t="str">
        <f>PROPER(TRIM(raw_orders!J770))</f>
        <v>Office Supplies</v>
      </c>
      <c r="K770" s="34" t="str">
        <f>PROPER(TRIM(raw_orders!K770))</f>
        <v>Paper</v>
      </c>
      <c r="L770" t="s">
        <v>3558</v>
      </c>
      <c r="M770" s="9" t="str">
        <f>PROPER(TRIM(raw_orders!M770))</f>
        <v>Same Day</v>
      </c>
      <c r="N770" s="11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s="9" t="str">
        <f>PROPER(TRIM(raw_orders!T770))</f>
        <v>Paid</v>
      </c>
      <c r="U770" s="9" t="str">
        <f>PROPER(TRIM(raw_orders!U770))</f>
        <v>Completed</v>
      </c>
      <c r="V770" s="11">
        <f t="shared" ref="V770:V833" si="203">C770-B770</f>
        <v>2</v>
      </c>
      <c r="W770" s="11">
        <f t="shared" si="190"/>
        <v>0.1</v>
      </c>
      <c r="X770" s="11">
        <f t="shared" si="191"/>
        <v>14554.08</v>
      </c>
      <c r="Y770" s="11">
        <f t="shared" si="192"/>
        <v>3387.24</v>
      </c>
      <c r="Z770" s="11">
        <f t="shared" si="193"/>
        <v>0.23273473830018798</v>
      </c>
      <c r="AA770" s="11" t="str">
        <f t="shared" si="194"/>
        <v>April</v>
      </c>
      <c r="AB770" s="11">
        <f t="shared" si="195"/>
        <v>2025</v>
      </c>
      <c r="AC770" s="11" t="str">
        <f t="shared" si="196"/>
        <v>Clean</v>
      </c>
      <c r="AD770" s="33" t="str">
        <f t="shared" ref="AD770:AD833" si="204">A770&amp;B770&amp;C770&amp;D770&amp;E770&amp;F770&amp;G770&amp;H770&amp;I770&amp;J770&amp;K770&amp;L770&amp;M770&amp;N770&amp;O770&amp;P770&amp;Q770&amp;R770&amp;S770&amp;T770&amp;U770&amp;V770</f>
        <v>ORD-2025-107694574945751CUST-8808Sneha KapoorHome OfficeEastJharkhandRanchiOffice SuppliesPaperClassic Paper 280Same Day53234.240.114554.0811166.843387.24PaidCompleted2</v>
      </c>
      <c r="AE770" s="56" t="str">
        <f t="shared" ref="AE770:AE833" si="205">IF(COUNTIF($A$2:$A$933,A770)=1,"OK",IF(COUNTIF($AD$2:$AD$933,AD770)&gt;1,"Exact Duplicate", "Review Required"))</f>
        <v>OK</v>
      </c>
      <c r="AF770" s="33" t="str">
        <f t="shared" si="197"/>
        <v/>
      </c>
      <c r="AG770" s="33" t="str">
        <f t="shared" si="198"/>
        <v/>
      </c>
      <c r="AH770" s="55" t="str">
        <f t="shared" si="199"/>
        <v/>
      </c>
      <c r="AI770" s="53" t="str">
        <f t="shared" si="200"/>
        <v>Match</v>
      </c>
      <c r="AJ770" s="53" t="str">
        <f t="shared" si="201"/>
        <v>Match</v>
      </c>
      <c r="AK770" s="33" t="str">
        <f>PROPER(TRIM(raw_orders!G770))</f>
        <v>East</v>
      </c>
      <c r="AL770" s="33" t="str">
        <f>PROPER(TRIM(raw_orders!M770))</f>
        <v>Same Day</v>
      </c>
    </row>
    <row r="771" spans="1:38">
      <c r="A771" t="s">
        <v>3559</v>
      </c>
      <c r="B771" s="10">
        <v>45423</v>
      </c>
      <c r="C771" s="10">
        <v>45425</v>
      </c>
      <c r="D771" t="s">
        <v>3561</v>
      </c>
      <c r="E771" s="34" t="str">
        <f>PROPER(TRIM(raw_orders!E771))</f>
        <v>Priya Menon</v>
      </c>
      <c r="F771" s="34" t="str">
        <f>PROPER(TRIM(raw_orders!F771))</f>
        <v>Home Office</v>
      </c>
      <c r="G771" s="34" t="str">
        <f>PROPER(TRIM(raw_orders!G771))</f>
        <v>West</v>
      </c>
      <c r="H771" s="34" t="str">
        <f>PROPER(TRIM(raw_orders!H771))</f>
        <v>Goa</v>
      </c>
      <c r="I771" s="34" t="str">
        <f>PROPER(TRIM(raw_orders!I771))</f>
        <v>Panaji</v>
      </c>
      <c r="J771" s="34" t="str">
        <f>PROPER(TRIM(raw_orders!J771))</f>
        <v>Furniture</v>
      </c>
      <c r="K771" s="34" t="str">
        <f>PROPER(TRIM(raw_orders!K771))</f>
        <v>Bookcases</v>
      </c>
      <c r="L771" t="s">
        <v>3562</v>
      </c>
      <c r="M771" s="9" t="str">
        <f>PROPER(TRIM(raw_orders!M771))</f>
        <v>Same Day</v>
      </c>
      <c r="N771" s="1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s="9" t="str">
        <f>PROPER(TRIM(raw_orders!T771))</f>
        <v>Paid</v>
      </c>
      <c r="U771" s="9" t="str">
        <f>PROPER(TRIM(raw_orders!U771))</f>
        <v>Completed</v>
      </c>
      <c r="V771" s="11">
        <f t="shared" si="203"/>
        <v>2</v>
      </c>
      <c r="W771" s="11">
        <f t="shared" ref="W771:W834" si="206">IF(AND(P771="",Q771&lt;&gt;"",N771&lt;&gt;"",S771&lt;&gt;""),0,IF(OR(P771&lt;0,P771&gt;1),P771,P771))</f>
        <v>0.25</v>
      </c>
      <c r="X771" s="11">
        <f t="shared" ref="X771:X834" si="207">N771*O771*(1-P771)</f>
        <v>8128.6875</v>
      </c>
      <c r="Y771" s="11">
        <f t="shared" ref="Y771:Y834" si="208">X771-R771</f>
        <v>3057.0275000000001</v>
      </c>
      <c r="Z771" s="11">
        <f t="shared" ref="Z771:Z834" si="209">Y771/X771</f>
        <v>0.3760788565189645</v>
      </c>
      <c r="AA771" s="11" t="str">
        <f t="shared" ref="AA771:AA834" si="210">TEXT(B771,"MMMM")</f>
        <v>May</v>
      </c>
      <c r="AB771" s="11">
        <f t="shared" ref="AB771:AB834" si="211">YEAR(B771)</f>
        <v>2024</v>
      </c>
      <c r="AC771" s="11" t="str">
        <f t="shared" ref="AC771:AC834" si="212">IF(OR(AF771 = "Invalid Discount",AG771="Invalid Discount",AH771="Invalid Shipping Record",AE771="Review Required"),"Invalid",IF(OR(G771="Unknown",M771="Unknown",ISBLANK(P771)),"Warning","Clean"))</f>
        <v>Clean</v>
      </c>
      <c r="AD771" s="33" t="str">
        <f t="shared" si="204"/>
        <v>ORD-2024-107704542345425CUST-1293Priya MenonHome OfficeWestGoaPanajiFurnitureBookcasesClassic Bookcases 922Same Day33612.750.258128.695071.663057.03PaidCompleted2</v>
      </c>
      <c r="AE771" s="56" t="str">
        <f t="shared" si="205"/>
        <v>OK</v>
      </c>
      <c r="AF771" s="33" t="str">
        <f t="shared" ref="AF771:AF834" si="213">IF(P771&lt;0,"Invalid Discount","")</f>
        <v/>
      </c>
      <c r="AG771" s="33" t="str">
        <f t="shared" ref="AG771:AG834" si="214">IF(P771&gt;1,"Invalid Discount","")</f>
        <v/>
      </c>
      <c r="AH771" s="55" t="str">
        <f t="shared" ref="AH771:AH834" si="215">IF(V771&lt;1,"Invalid Shipping Record","")</f>
        <v/>
      </c>
      <c r="AI771" s="53" t="str">
        <f t="shared" ref="AI771:AI834" si="216">IF(ROUND(Q771,2)=ROUND(X771,2),"Match","Mismatch")</f>
        <v>Match</v>
      </c>
      <c r="AJ771" s="53" t="str">
        <f t="shared" ref="AJ771:AJ834" si="217">IF(ROUND(S771,2)=ROUND(Y771,2),"Match","Mismatch")</f>
        <v>Match</v>
      </c>
      <c r="AK771" s="33" t="str">
        <f>PROPER(TRIM(raw_orders!G771))</f>
        <v>West</v>
      </c>
      <c r="AL771" s="33" t="str">
        <f>PROPER(TRIM(raw_orders!M771))</f>
        <v>Same Day</v>
      </c>
    </row>
    <row r="772" spans="1:38">
      <c r="A772" t="s">
        <v>3563</v>
      </c>
      <c r="B772" s="10">
        <v>45337</v>
      </c>
      <c r="C772" s="10">
        <v>45339</v>
      </c>
      <c r="D772" t="s">
        <v>3564</v>
      </c>
      <c r="E772" s="34" t="str">
        <f>PROPER(TRIM(raw_orders!E772))</f>
        <v>Neha Gupta</v>
      </c>
      <c r="F772" s="34" t="str">
        <f>PROPER(TRIM(raw_orders!F772))</f>
        <v>Consumer</v>
      </c>
      <c r="G772" s="34" t="str">
        <f>PROPER(TRIM(raw_orders!G772))</f>
        <v>North</v>
      </c>
      <c r="H772" s="34" t="str">
        <f>PROPER(TRIM(raw_orders!H772))</f>
        <v>Uttar Pradesh</v>
      </c>
      <c r="I772" s="34" t="str">
        <f>PROPER(TRIM(raw_orders!I772))</f>
        <v>Noida</v>
      </c>
      <c r="J772" s="34" t="str">
        <f>PROPER(TRIM(raw_orders!J772))</f>
        <v>Technology</v>
      </c>
      <c r="K772" s="34" t="str">
        <f>PROPER(TRIM(raw_orders!K772))</f>
        <v>Copiers</v>
      </c>
      <c r="L772" t="s">
        <v>3565</v>
      </c>
      <c r="M772" s="9" t="str">
        <f>PROPER(TRIM(raw_orders!M772))</f>
        <v>First Class</v>
      </c>
      <c r="N772" s="11">
        <v>4</v>
      </c>
      <c r="O772">
        <v>863</v>
      </c>
      <c r="Q772">
        <v>3106.8</v>
      </c>
      <c r="R772">
        <v>2376.62</v>
      </c>
      <c r="S772">
        <v>730.18</v>
      </c>
      <c r="T772" s="9" t="str">
        <f>PROPER(TRIM(raw_orders!T772))</f>
        <v>Paid</v>
      </c>
      <c r="U772" s="9" t="str">
        <f>PROPER(TRIM(raw_orders!U772))</f>
        <v>Completed</v>
      </c>
      <c r="V772" s="11">
        <f t="shared" si="203"/>
        <v>2</v>
      </c>
      <c r="W772" s="11">
        <f t="shared" si="206"/>
        <v>0</v>
      </c>
      <c r="X772" s="11">
        <f t="shared" si="207"/>
        <v>3452</v>
      </c>
      <c r="Y772" s="11">
        <f t="shared" si="208"/>
        <v>1075.3800000000001</v>
      </c>
      <c r="Z772" s="11">
        <f t="shared" si="209"/>
        <v>0.3115237543453071</v>
      </c>
      <c r="AA772" s="11" t="str">
        <f t="shared" si="210"/>
        <v>February</v>
      </c>
      <c r="AB772" s="11">
        <f t="shared" si="211"/>
        <v>2024</v>
      </c>
      <c r="AC772" s="11" t="str">
        <f t="shared" si="212"/>
        <v>Warning</v>
      </c>
      <c r="AD772" s="33" t="str">
        <f t="shared" si="204"/>
        <v>ORD-2024-107714533745339CUST-8384Neha GuptaConsumerNorthUttar PradeshNoidaTechnologyCopiersEco Copiers 396First Class48633106.82376.62730.18PaidCompleted2</v>
      </c>
      <c r="AE772" s="56" t="str">
        <f t="shared" si="205"/>
        <v>OK</v>
      </c>
      <c r="AF772" s="33" t="str">
        <f t="shared" si="213"/>
        <v/>
      </c>
      <c r="AG772" s="33" t="str">
        <f t="shared" si="214"/>
        <v/>
      </c>
      <c r="AH772" s="55" t="str">
        <f t="shared" si="215"/>
        <v/>
      </c>
      <c r="AI772" s="53" t="str">
        <f t="shared" si="216"/>
        <v>Mismatch</v>
      </c>
      <c r="AJ772" s="53" t="str">
        <f t="shared" si="217"/>
        <v>Mismatch</v>
      </c>
      <c r="AK772" s="33" t="str">
        <f>PROPER(TRIM(raw_orders!G772))</f>
        <v>North</v>
      </c>
      <c r="AL772" s="33" t="str">
        <f>PROPER(TRIM(raw_orders!M772))</f>
        <v>First Class</v>
      </c>
    </row>
    <row r="773" spans="1:38">
      <c r="A773" t="s">
        <v>3566</v>
      </c>
      <c r="B773" s="10">
        <v>45485</v>
      </c>
      <c r="C773" s="10">
        <v>45487</v>
      </c>
      <c r="D773" t="s">
        <v>691</v>
      </c>
      <c r="E773" s="34" t="str">
        <f>PROPER(TRIM(raw_orders!E773))</f>
        <v>Ananya Rao</v>
      </c>
      <c r="F773" s="34" t="str">
        <f>PROPER(TRIM(raw_orders!F773))</f>
        <v>Consumer</v>
      </c>
      <c r="G773" s="34" t="str">
        <f>PROPER(TRIM(raw_orders!G773))</f>
        <v>North</v>
      </c>
      <c r="H773" s="34" t="str">
        <f>PROPER(TRIM(raw_orders!H773))</f>
        <v>Haryana</v>
      </c>
      <c r="I773" s="34" t="str">
        <f>PROPER(TRIM(raw_orders!I773))</f>
        <v>Gurugram</v>
      </c>
      <c r="J773" s="34" t="str">
        <f>PROPER(TRIM(raw_orders!J773))</f>
        <v>Technology</v>
      </c>
      <c r="K773" s="34" t="str">
        <f>PROPER(TRIM(raw_orders!K773))</f>
        <v>Machines</v>
      </c>
      <c r="L773" t="s">
        <v>3568</v>
      </c>
      <c r="M773" s="9" t="str">
        <f>PROPER(TRIM(raw_orders!M773))</f>
        <v>Second Class</v>
      </c>
      <c r="N773" s="11">
        <v>4</v>
      </c>
      <c r="O773">
        <v>2131.41</v>
      </c>
      <c r="Q773">
        <v>6394.23</v>
      </c>
      <c r="R773">
        <v>3520.69</v>
      </c>
      <c r="S773">
        <v>2873.54</v>
      </c>
      <c r="T773" s="9" t="str">
        <f>PROPER(TRIM(raw_orders!T773))</f>
        <v>Paid</v>
      </c>
      <c r="U773" s="9" t="str">
        <f>PROPER(TRIM(raw_orders!U773))</f>
        <v>Completed</v>
      </c>
      <c r="V773" s="11">
        <f t="shared" si="203"/>
        <v>2</v>
      </c>
      <c r="W773" s="11">
        <f t="shared" si="206"/>
        <v>0</v>
      </c>
      <c r="X773" s="11">
        <f t="shared" si="207"/>
        <v>8525.64</v>
      </c>
      <c r="Y773" s="11">
        <f t="shared" si="208"/>
        <v>5004.9499999999989</v>
      </c>
      <c r="Z773" s="11">
        <f t="shared" si="209"/>
        <v>0.58704683753946907</v>
      </c>
      <c r="AA773" s="11" t="str">
        <f t="shared" si="210"/>
        <v>July</v>
      </c>
      <c r="AB773" s="11">
        <f t="shared" si="211"/>
        <v>2024</v>
      </c>
      <c r="AC773" s="11" t="str">
        <f t="shared" si="212"/>
        <v>Warning</v>
      </c>
      <c r="AD773" s="33" t="str">
        <f t="shared" si="204"/>
        <v>ORD-2024-107724548545487CUST-7861Ananya RaoConsumerNorthHaryanaGurugramTechnologyMachinesBasic Machines 401Second Class42131.416394.233520.692873.54PaidCompleted2</v>
      </c>
      <c r="AE773" s="56" t="str">
        <f t="shared" si="205"/>
        <v>OK</v>
      </c>
      <c r="AF773" s="33" t="str">
        <f t="shared" si="213"/>
        <v/>
      </c>
      <c r="AG773" s="33" t="str">
        <f t="shared" si="214"/>
        <v/>
      </c>
      <c r="AH773" s="55" t="str">
        <f t="shared" si="215"/>
        <v/>
      </c>
      <c r="AI773" s="53" t="str">
        <f t="shared" si="216"/>
        <v>Mismatch</v>
      </c>
      <c r="AJ773" s="53" t="str">
        <f t="shared" si="217"/>
        <v>Mismatch</v>
      </c>
      <c r="AK773" s="33" t="str">
        <f>PROPER(TRIM(raw_orders!G773))</f>
        <v>North</v>
      </c>
      <c r="AL773" s="33" t="str">
        <f>PROPER(TRIM(raw_orders!M773))</f>
        <v>Second Class</v>
      </c>
    </row>
    <row r="774" spans="1:38">
      <c r="A774" t="s">
        <v>3569</v>
      </c>
      <c r="B774" s="10">
        <v>45853</v>
      </c>
      <c r="C774" s="10">
        <v>45857</v>
      </c>
      <c r="D774" t="s">
        <v>3570</v>
      </c>
      <c r="E774" s="34" t="str">
        <f>PROPER(TRIM(raw_orders!E774))</f>
        <v>Diya Patel</v>
      </c>
      <c r="F774" s="34" t="str">
        <f>PROPER(TRIM(raw_orders!F774))</f>
        <v>Consumer</v>
      </c>
      <c r="G774" s="34" t="str">
        <f>PROPER(TRIM(raw_orders!G774))</f>
        <v>South</v>
      </c>
      <c r="H774" s="34" t="str">
        <f>PROPER(TRIM(raw_orders!H774))</f>
        <v>Tamil Nadu</v>
      </c>
      <c r="I774" s="34" t="str">
        <f>PROPER(TRIM(raw_orders!I774))</f>
        <v>Chennai</v>
      </c>
      <c r="J774" s="34" t="str">
        <f>PROPER(TRIM(raw_orders!J774))</f>
        <v>Furniture</v>
      </c>
      <c r="K774" s="34" t="str">
        <f>PROPER(TRIM(raw_orders!K774))</f>
        <v>Chairs</v>
      </c>
      <c r="L774" t="s">
        <v>3571</v>
      </c>
      <c r="M774" s="9" t="str">
        <f>PROPER(TRIM(raw_orders!M774))</f>
        <v>Same Day</v>
      </c>
      <c r="N774" s="11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s="9" t="str">
        <f>PROPER(TRIM(raw_orders!T774))</f>
        <v>Pending</v>
      </c>
      <c r="U774" s="9" t="str">
        <f>PROPER(TRIM(raw_orders!U774))</f>
        <v>Cancelled</v>
      </c>
      <c r="V774" s="11">
        <f t="shared" si="203"/>
        <v>4</v>
      </c>
      <c r="W774" s="11">
        <f t="shared" si="206"/>
        <v>0.05</v>
      </c>
      <c r="X774" s="11">
        <f t="shared" si="207"/>
        <v>3708.0589999999997</v>
      </c>
      <c r="Y774" s="11">
        <f t="shared" si="208"/>
        <v>947.76899999999978</v>
      </c>
      <c r="Z774" s="11">
        <f t="shared" si="209"/>
        <v>0.25559706574248142</v>
      </c>
      <c r="AA774" s="11" t="str">
        <f t="shared" si="210"/>
        <v>July</v>
      </c>
      <c r="AB774" s="11">
        <f t="shared" si="211"/>
        <v>2025</v>
      </c>
      <c r="AC774" s="11" t="str">
        <f t="shared" si="212"/>
        <v>Clean</v>
      </c>
      <c r="AD774" s="33" t="str">
        <f t="shared" si="204"/>
        <v>ORD-2025-107734585345857CUST-8422Diya PatelConsumerSouthTamil NaduChennaiFurnitureChairsBasic Chairs 279Same Day13903.220.053708.062760.29947.77PendingCancelled4</v>
      </c>
      <c r="AE774" s="56" t="str">
        <f t="shared" si="205"/>
        <v>OK</v>
      </c>
      <c r="AF774" s="33" t="str">
        <f t="shared" si="213"/>
        <v/>
      </c>
      <c r="AG774" s="33" t="str">
        <f t="shared" si="214"/>
        <v/>
      </c>
      <c r="AH774" s="55" t="str">
        <f t="shared" si="215"/>
        <v/>
      </c>
      <c r="AI774" s="53" t="str">
        <f t="shared" si="216"/>
        <v>Match</v>
      </c>
      <c r="AJ774" s="53" t="str">
        <f t="shared" si="217"/>
        <v>Match</v>
      </c>
      <c r="AK774" s="33" t="str">
        <f>PROPER(TRIM(raw_orders!G774))</f>
        <v>South</v>
      </c>
      <c r="AL774" s="33" t="str">
        <f>PROPER(TRIM(raw_orders!M774))</f>
        <v>Same Day</v>
      </c>
    </row>
    <row r="775" spans="1:38">
      <c r="A775" t="s">
        <v>3572</v>
      </c>
      <c r="B775" s="10">
        <v>45709</v>
      </c>
      <c r="C775" s="10">
        <v>45709</v>
      </c>
      <c r="D775" t="s">
        <v>3575</v>
      </c>
      <c r="E775" s="34" t="str">
        <f>PROPER(TRIM(raw_orders!E775))</f>
        <v>Karan Malhotra</v>
      </c>
      <c r="F775" s="34" t="str">
        <f>PROPER(TRIM(raw_orders!F775))</f>
        <v>Home Office</v>
      </c>
      <c r="G775" s="34" t="str">
        <f>PROPER(TRIM(raw_orders!G775))</f>
        <v>West</v>
      </c>
      <c r="H775" s="34" t="str">
        <f>PROPER(TRIM(raw_orders!H775))</f>
        <v>Gujarat</v>
      </c>
      <c r="I775" s="34" t="str">
        <f>PROPER(TRIM(raw_orders!I775))</f>
        <v>Ahmedabad</v>
      </c>
      <c r="J775" s="34" t="str">
        <f>PROPER(TRIM(raw_orders!J775))</f>
        <v>Technology</v>
      </c>
      <c r="K775" s="34" t="str">
        <f>PROPER(TRIM(raw_orders!K775))</f>
        <v>Phones</v>
      </c>
      <c r="L775" t="s">
        <v>3576</v>
      </c>
      <c r="M775" s="9" t="s">
        <v>4153</v>
      </c>
      <c r="N775" s="11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s="9" t="str">
        <f>PROPER(TRIM(raw_orders!T775))</f>
        <v>Paid</v>
      </c>
      <c r="U775" s="9" t="str">
        <f>PROPER(TRIM(raw_orders!U775))</f>
        <v>Completed</v>
      </c>
      <c r="V775" s="11">
        <f t="shared" si="203"/>
        <v>0</v>
      </c>
      <c r="W775" s="11">
        <f t="shared" si="206"/>
        <v>0.2</v>
      </c>
      <c r="X775" s="11">
        <f t="shared" si="207"/>
        <v>9424.2240000000002</v>
      </c>
      <c r="Y775" s="11">
        <f t="shared" si="208"/>
        <v>3245.3040000000001</v>
      </c>
      <c r="Z775" s="11">
        <f t="shared" si="209"/>
        <v>0.3443576892909167</v>
      </c>
      <c r="AA775" s="11" t="str">
        <f t="shared" si="210"/>
        <v>February</v>
      </c>
      <c r="AB775" s="11">
        <f t="shared" si="211"/>
        <v>2025</v>
      </c>
      <c r="AC775" s="11" t="str">
        <f t="shared" si="212"/>
        <v>Warning</v>
      </c>
      <c r="AD775" s="33" t="str">
        <f t="shared" si="204"/>
        <v>ORD-2025-107744570945709CUST-4766Karan MalhotraHome OfficeWestGujaratAhmedabadTechnologyPhonesBasic Phones 753Unknown42945.070.29424.226178.923245.3PaidCompleted0</v>
      </c>
      <c r="AE775" s="56" t="str">
        <f t="shared" si="205"/>
        <v>OK</v>
      </c>
      <c r="AF775" s="33" t="str">
        <f t="shared" si="213"/>
        <v/>
      </c>
      <c r="AG775" s="33" t="str">
        <f t="shared" si="214"/>
        <v/>
      </c>
      <c r="AH775" s="55" t="str">
        <f>IF(V775&lt;0,"Invalid Shipping Record","")</f>
        <v/>
      </c>
      <c r="AI775" s="53" t="str">
        <f t="shared" si="216"/>
        <v>Match</v>
      </c>
      <c r="AJ775" s="53" t="str">
        <f t="shared" si="217"/>
        <v>Match</v>
      </c>
      <c r="AK775" s="33" t="str">
        <f>PROPER(TRIM(raw_orders!G775))</f>
        <v>West</v>
      </c>
      <c r="AL775" s="33" t="str">
        <f>PROPER(TRIM(raw_orders!M775))</f>
        <v/>
      </c>
    </row>
    <row r="776" spans="1:38">
      <c r="A776" t="s">
        <v>3577</v>
      </c>
      <c r="B776" s="10">
        <v>45846</v>
      </c>
      <c r="C776" s="10">
        <v>45876</v>
      </c>
      <c r="D776" t="s">
        <v>3579</v>
      </c>
      <c r="E776" s="34" t="str">
        <f>PROPER(TRIM(raw_orders!E776))</f>
        <v>Kabir Singh</v>
      </c>
      <c r="F776" s="34" t="str">
        <f>PROPER(TRIM(raw_orders!F776))</f>
        <v>Consumer</v>
      </c>
      <c r="G776" s="34" t="str">
        <f>PROPER(TRIM(raw_orders!G776))</f>
        <v>West</v>
      </c>
      <c r="H776" s="34" t="str">
        <f>PROPER(TRIM(raw_orders!H776))</f>
        <v>Rajasthan</v>
      </c>
      <c r="I776" s="34" t="str">
        <f>PROPER(TRIM(raw_orders!I776))</f>
        <v>Udaipur</v>
      </c>
      <c r="J776" s="34" t="str">
        <f>PROPER(TRIM(raw_orders!J776))</f>
        <v>Technology</v>
      </c>
      <c r="K776" s="34" t="str">
        <f>PROPER(TRIM(raw_orders!K776))</f>
        <v>Machines</v>
      </c>
      <c r="L776" t="s">
        <v>3580</v>
      </c>
      <c r="M776" s="9" t="s">
        <v>4153</v>
      </c>
      <c r="N776" s="11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s="9" t="str">
        <f>PROPER(TRIM(raw_orders!T776))</f>
        <v>Paid</v>
      </c>
      <c r="U776" s="9" t="str">
        <f>PROPER(TRIM(raw_orders!U776))</f>
        <v>Completed</v>
      </c>
      <c r="V776" s="11">
        <f t="shared" si="203"/>
        <v>30</v>
      </c>
      <c r="W776" s="11">
        <f t="shared" si="206"/>
        <v>0.2</v>
      </c>
      <c r="X776" s="11">
        <f t="shared" si="207"/>
        <v>7752.6</v>
      </c>
      <c r="Y776" s="11">
        <f t="shared" si="208"/>
        <v>3063.3</v>
      </c>
      <c r="Z776" s="11">
        <f t="shared" si="209"/>
        <v>0.39513195573098059</v>
      </c>
      <c r="AA776" s="11" t="str">
        <f t="shared" si="210"/>
        <v>July</v>
      </c>
      <c r="AB776" s="11">
        <f t="shared" si="211"/>
        <v>2025</v>
      </c>
      <c r="AC776" s="11" t="str">
        <f t="shared" si="212"/>
        <v>Warning</v>
      </c>
      <c r="AD776" s="33" t="str">
        <f t="shared" si="204"/>
        <v>ORD-2025-107754584645876CUST-1182Kabir SinghConsumerWestRajasthanUdaipurTechnologyMachinesSmart Machines 789Unknown91076.750.27752.64689.33063.3PaidCompleted30</v>
      </c>
      <c r="AE776" s="56" t="str">
        <f t="shared" si="205"/>
        <v>OK</v>
      </c>
      <c r="AF776" s="33" t="str">
        <f t="shared" si="213"/>
        <v/>
      </c>
      <c r="AG776" s="33" t="str">
        <f t="shared" si="214"/>
        <v/>
      </c>
      <c r="AH776" s="55" t="str">
        <f t="shared" si="215"/>
        <v/>
      </c>
      <c r="AI776" s="53" t="str">
        <f t="shared" si="216"/>
        <v>Match</v>
      </c>
      <c r="AJ776" s="53" t="str">
        <f t="shared" si="217"/>
        <v>Match</v>
      </c>
      <c r="AK776" s="33" t="str">
        <f>PROPER(TRIM(raw_orders!G776))</f>
        <v>West</v>
      </c>
      <c r="AL776" s="33" t="str">
        <f>PROPER(TRIM(raw_orders!M776))</f>
        <v/>
      </c>
    </row>
    <row r="777" spans="1:38">
      <c r="A777" t="s">
        <v>3581</v>
      </c>
      <c r="B777" s="10">
        <v>45396</v>
      </c>
      <c r="C777" s="10">
        <v>45404</v>
      </c>
      <c r="D777" t="s">
        <v>3584</v>
      </c>
      <c r="E777" s="34" t="str">
        <f>PROPER(TRIM(raw_orders!E777))</f>
        <v>Arjun Bose</v>
      </c>
      <c r="F777" s="34" t="str">
        <f>PROPER(TRIM(raw_orders!F777))</f>
        <v>Consumer</v>
      </c>
      <c r="G777" s="34" t="str">
        <f>PROPER(TRIM(raw_orders!G777))</f>
        <v>North</v>
      </c>
      <c r="H777" s="34" t="str">
        <f>PROPER(TRIM(raw_orders!H777))</f>
        <v>Haryana</v>
      </c>
      <c r="I777" s="34" t="str">
        <f>PROPER(TRIM(raw_orders!I777))</f>
        <v>Gurugram</v>
      </c>
      <c r="J777" s="34" t="str">
        <f>PROPER(TRIM(raw_orders!J777))</f>
        <v>Technology</v>
      </c>
      <c r="K777" s="34" t="str">
        <f>PROPER(TRIM(raw_orders!K777))</f>
        <v>Accessories</v>
      </c>
      <c r="L777" t="s">
        <v>3585</v>
      </c>
      <c r="M777" s="9" t="str">
        <f>PROPER(TRIM(raw_orders!M777))</f>
        <v>Standard Class</v>
      </c>
      <c r="N777" s="11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s="9" t="str">
        <f>PROPER(TRIM(raw_orders!T777))</f>
        <v>Paid</v>
      </c>
      <c r="U777" s="9" t="str">
        <f>PROPER(TRIM(raw_orders!U777))</f>
        <v>Completed</v>
      </c>
      <c r="V777" s="11">
        <f t="shared" si="203"/>
        <v>8</v>
      </c>
      <c r="W777" s="11">
        <f t="shared" si="206"/>
        <v>0.25</v>
      </c>
      <c r="X777" s="11">
        <f t="shared" si="207"/>
        <v>23736.720000000001</v>
      </c>
      <c r="Y777" s="11">
        <f t="shared" si="208"/>
        <v>9845.8200000000015</v>
      </c>
      <c r="Z777" s="11">
        <f t="shared" si="209"/>
        <v>0.41479277676106896</v>
      </c>
      <c r="AA777" s="11" t="str">
        <f t="shared" si="210"/>
        <v>April</v>
      </c>
      <c r="AB777" s="11">
        <f t="shared" si="211"/>
        <v>2024</v>
      </c>
      <c r="AC777" s="11" t="str">
        <f t="shared" si="212"/>
        <v>Clean</v>
      </c>
      <c r="AD777" s="33" t="str">
        <f t="shared" si="204"/>
        <v>ORD-2024-107764539645404CUST-4461Arjun BoseConsumerNorthHaryanaGurugramTechnologyAccessoriesElite Accessories 312Standard Class83956.120.2523736.7213890.99845.82PaidCompleted8</v>
      </c>
      <c r="AE777" s="56" t="str">
        <f t="shared" si="205"/>
        <v>OK</v>
      </c>
      <c r="AF777" s="33" t="str">
        <f t="shared" si="213"/>
        <v/>
      </c>
      <c r="AG777" s="33" t="str">
        <f t="shared" si="214"/>
        <v/>
      </c>
      <c r="AH777" s="55" t="str">
        <f t="shared" si="215"/>
        <v/>
      </c>
      <c r="AI777" s="53" t="str">
        <f t="shared" si="216"/>
        <v>Match</v>
      </c>
      <c r="AJ777" s="53" t="str">
        <f t="shared" si="217"/>
        <v>Match</v>
      </c>
      <c r="AK777" s="33" t="str">
        <f>PROPER(TRIM(raw_orders!G777))</f>
        <v>North</v>
      </c>
      <c r="AL777" s="33" t="str">
        <f>PROPER(TRIM(raw_orders!M777))</f>
        <v>Standard Class</v>
      </c>
    </row>
    <row r="778" spans="1:38" ht="41.4">
      <c r="A778" t="s">
        <v>3586</v>
      </c>
      <c r="B778" s="10">
        <v>45875</v>
      </c>
      <c r="C778" s="10">
        <v>45821</v>
      </c>
      <c r="D778" t="s">
        <v>3588</v>
      </c>
      <c r="E778" s="34" t="str">
        <f>PROPER(TRIM(raw_orders!E778))</f>
        <v>Aditi Sen</v>
      </c>
      <c r="F778" s="34" t="str">
        <f>PROPER(TRIM(raw_orders!F778))</f>
        <v>Small Business</v>
      </c>
      <c r="G778" s="34" t="str">
        <f>PROPER(TRIM(raw_orders!G778))</f>
        <v>North</v>
      </c>
      <c r="H778" s="34" t="str">
        <f>PROPER(TRIM(raw_orders!H778))</f>
        <v>Rajasthan</v>
      </c>
      <c r="I778" s="34" t="str">
        <f>PROPER(TRIM(raw_orders!I778))</f>
        <v>Jaipur</v>
      </c>
      <c r="J778" s="34" t="str">
        <f>PROPER(TRIM(raw_orders!J778))</f>
        <v>Technology</v>
      </c>
      <c r="K778" s="34" t="str">
        <f>PROPER(TRIM(raw_orders!K778))</f>
        <v>Copiers</v>
      </c>
      <c r="L778" t="s">
        <v>3589</v>
      </c>
      <c r="M778" s="9" t="str">
        <f>PROPER(TRIM(raw_orders!M778))</f>
        <v>Second Class</v>
      </c>
      <c r="N778" s="11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s="9" t="str">
        <f>PROPER(TRIM(raw_orders!T778))</f>
        <v>Paid</v>
      </c>
      <c r="U778" s="9" t="str">
        <f>PROPER(TRIM(raw_orders!U778))</f>
        <v>Completed</v>
      </c>
      <c r="V778" s="11">
        <f t="shared" si="203"/>
        <v>-54</v>
      </c>
      <c r="W778" s="11">
        <f t="shared" si="206"/>
        <v>0</v>
      </c>
      <c r="X778" s="11">
        <f t="shared" si="207"/>
        <v>26999.91</v>
      </c>
      <c r="Y778" s="11">
        <f t="shared" si="208"/>
        <v>9183.93</v>
      </c>
      <c r="Z778" s="11">
        <f t="shared" si="209"/>
        <v>0.34014668937785347</v>
      </c>
      <c r="AA778" s="11" t="str">
        <f t="shared" si="210"/>
        <v>August</v>
      </c>
      <c r="AB778" s="11">
        <f t="shared" si="211"/>
        <v>2025</v>
      </c>
      <c r="AC778" s="11" t="str">
        <f t="shared" si="212"/>
        <v>Invalid</v>
      </c>
      <c r="AD778" s="33" t="str">
        <f t="shared" si="204"/>
        <v>ORD-2025-107774587545821CUST-9690Aditi SenSmall BusinessNorthRajasthanJaipurTechnologyCopiersEco Copiers 528Second Class73857.13026999.9117815.989183.93PaidCompleted-54</v>
      </c>
      <c r="AE778" s="56" t="str">
        <f t="shared" si="205"/>
        <v>OK</v>
      </c>
      <c r="AF778" s="33" t="str">
        <f t="shared" si="213"/>
        <v/>
      </c>
      <c r="AG778" s="33" t="str">
        <f t="shared" si="214"/>
        <v/>
      </c>
      <c r="AH778" s="55" t="str">
        <f t="shared" ref="AH778:AH780" si="218">IF(V778&lt;0,"Invalid Shipping Record","")</f>
        <v>Invalid Shipping Record</v>
      </c>
      <c r="AI778" s="53" t="str">
        <f t="shared" si="216"/>
        <v>Match</v>
      </c>
      <c r="AJ778" s="53" t="str">
        <f t="shared" si="217"/>
        <v>Match</v>
      </c>
      <c r="AK778" s="33" t="str">
        <f>PROPER(TRIM(raw_orders!G778))</f>
        <v>North</v>
      </c>
      <c r="AL778" s="33" t="str">
        <f>PROPER(TRIM(raw_orders!M778))</f>
        <v>Second Class</v>
      </c>
    </row>
    <row r="779" spans="1:38" ht="41.4">
      <c r="A779" t="s">
        <v>3590</v>
      </c>
      <c r="B779" s="10">
        <v>45384</v>
      </c>
      <c r="C779" s="10">
        <v>45328</v>
      </c>
      <c r="D779" t="s">
        <v>3592</v>
      </c>
      <c r="E779" s="34" t="str">
        <f>PROPER(TRIM(raw_orders!E779))</f>
        <v>Kabir Singh</v>
      </c>
      <c r="F779" s="34" t="str">
        <f>PROPER(TRIM(raw_orders!F779))</f>
        <v>Small Business</v>
      </c>
      <c r="G779" s="34" t="str">
        <f>PROPER(TRIM(raw_orders!G779))</f>
        <v>West</v>
      </c>
      <c r="H779" s="34" t="str">
        <f>PROPER(TRIM(raw_orders!H779))</f>
        <v>Madhya Pradesh</v>
      </c>
      <c r="I779" s="34" t="str">
        <f>PROPER(TRIM(raw_orders!I779))</f>
        <v>Indore</v>
      </c>
      <c r="J779" s="34" t="str">
        <f>PROPER(TRIM(raw_orders!J779))</f>
        <v>Technology</v>
      </c>
      <c r="K779" s="34" t="str">
        <f>PROPER(TRIM(raw_orders!K779))</f>
        <v>Accessories</v>
      </c>
      <c r="L779" t="s">
        <v>3593</v>
      </c>
      <c r="M779" s="9" t="str">
        <f>PROPER(TRIM(raw_orders!M779))</f>
        <v>Second Class</v>
      </c>
      <c r="N779" s="11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s="9" t="str">
        <f>PROPER(TRIM(raw_orders!T779))</f>
        <v>Failed</v>
      </c>
      <c r="U779" s="9" t="str">
        <f>PROPER(TRIM(raw_orders!U779))</f>
        <v>Cancelled</v>
      </c>
      <c r="V779" s="11">
        <f t="shared" si="203"/>
        <v>-56</v>
      </c>
      <c r="W779" s="11">
        <f t="shared" si="206"/>
        <v>0.15</v>
      </c>
      <c r="X779" s="11">
        <f t="shared" si="207"/>
        <v>5065.116</v>
      </c>
      <c r="Y779" s="11">
        <f t="shared" si="208"/>
        <v>1534.9960000000001</v>
      </c>
      <c r="Z779" s="11">
        <f t="shared" si="209"/>
        <v>0.30305248685321323</v>
      </c>
      <c r="AA779" s="11" t="str">
        <f t="shared" si="210"/>
        <v>April</v>
      </c>
      <c r="AB779" s="11">
        <f t="shared" si="211"/>
        <v>2024</v>
      </c>
      <c r="AC779" s="11" t="str">
        <f t="shared" si="212"/>
        <v>Invalid</v>
      </c>
      <c r="AD779" s="33" t="str">
        <f t="shared" si="204"/>
        <v>ORD-2024-107784538445328CUST-6879Kabir SinghSmall BusinessWestMadhya PradeshIndoreTechnologyAccessoriesElite Accessories 226Second Class41489.740.155065.123530.121535FailedCancelled-56</v>
      </c>
      <c r="AE779" s="56" t="str">
        <f t="shared" si="205"/>
        <v>OK</v>
      </c>
      <c r="AF779" s="33" t="str">
        <f t="shared" si="213"/>
        <v/>
      </c>
      <c r="AG779" s="33" t="str">
        <f t="shared" si="214"/>
        <v/>
      </c>
      <c r="AH779" s="55" t="str">
        <f t="shared" si="218"/>
        <v>Invalid Shipping Record</v>
      </c>
      <c r="AI779" s="53" t="str">
        <f t="shared" si="216"/>
        <v>Match</v>
      </c>
      <c r="AJ779" s="53" t="str">
        <f t="shared" si="217"/>
        <v>Match</v>
      </c>
      <c r="AK779" s="33" t="str">
        <f>PROPER(TRIM(raw_orders!G779))</f>
        <v>West</v>
      </c>
      <c r="AL779" s="33" t="str">
        <f>PROPER(TRIM(raw_orders!M779))</f>
        <v>Second Class</v>
      </c>
    </row>
    <row r="780" spans="1:38">
      <c r="A780" t="s">
        <v>3594</v>
      </c>
      <c r="B780" s="10">
        <v>45497</v>
      </c>
      <c r="C780" s="10">
        <v>45497</v>
      </c>
      <c r="D780" t="s">
        <v>3596</v>
      </c>
      <c r="E780" s="34" t="str">
        <f>PROPER(TRIM(raw_orders!E780))</f>
        <v>Karan Malhotra</v>
      </c>
      <c r="F780" s="34" t="str">
        <f>PROPER(TRIM(raw_orders!F780))</f>
        <v>Small Business</v>
      </c>
      <c r="G780" s="34" t="str">
        <f>PROPER(TRIM(raw_orders!G780))</f>
        <v>North</v>
      </c>
      <c r="H780" s="34" t="str">
        <f>PROPER(TRIM(raw_orders!H780))</f>
        <v>Haryana</v>
      </c>
      <c r="I780" s="34" t="str">
        <f>PROPER(TRIM(raw_orders!I780))</f>
        <v>Gurugram</v>
      </c>
      <c r="J780" s="34" t="str">
        <f>PROPER(TRIM(raw_orders!J780))</f>
        <v>Technology</v>
      </c>
      <c r="K780" s="34" t="str">
        <f>PROPER(TRIM(raw_orders!K780))</f>
        <v>Copiers</v>
      </c>
      <c r="L780" t="s">
        <v>3597</v>
      </c>
      <c r="M780" s="9" t="str">
        <f>PROPER(TRIM(raw_orders!M780))</f>
        <v>Second Class</v>
      </c>
      <c r="N780" s="11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s="9" t="str">
        <f>PROPER(TRIM(raw_orders!T780))</f>
        <v>Paid</v>
      </c>
      <c r="U780" s="9" t="str">
        <f>PROPER(TRIM(raw_orders!U780))</f>
        <v>Completed</v>
      </c>
      <c r="V780" s="11">
        <f t="shared" si="203"/>
        <v>0</v>
      </c>
      <c r="W780" s="11">
        <f t="shared" si="206"/>
        <v>0</v>
      </c>
      <c r="X780" s="11">
        <f t="shared" si="207"/>
        <v>6707.52</v>
      </c>
      <c r="Y780" s="11">
        <f t="shared" si="208"/>
        <v>1034.9500000000007</v>
      </c>
      <c r="Z780" s="11">
        <f t="shared" si="209"/>
        <v>0.15429696817899918</v>
      </c>
      <c r="AA780" s="11" t="str">
        <f t="shared" si="210"/>
        <v>July</v>
      </c>
      <c r="AB780" s="11">
        <f t="shared" si="211"/>
        <v>2024</v>
      </c>
      <c r="AC780" s="11" t="str">
        <f t="shared" si="212"/>
        <v>Clean</v>
      </c>
      <c r="AD780" s="33" t="str">
        <f t="shared" si="204"/>
        <v>ORD-2024-107794549745497CUST-4714Karan MalhotraSmall BusinessNorthHaryanaGurugramTechnologyCopiersPro Copiers 298Second Class41676.8806707.525672.571034.95PaidCompleted0</v>
      </c>
      <c r="AE780" s="56" t="str">
        <f t="shared" si="205"/>
        <v>OK</v>
      </c>
      <c r="AF780" s="33" t="str">
        <f t="shared" si="213"/>
        <v/>
      </c>
      <c r="AG780" s="33" t="str">
        <f t="shared" si="214"/>
        <v/>
      </c>
      <c r="AH780" s="55" t="str">
        <f t="shared" si="218"/>
        <v/>
      </c>
      <c r="AI780" s="53" t="str">
        <f t="shared" si="216"/>
        <v>Match</v>
      </c>
      <c r="AJ780" s="53" t="str">
        <f t="shared" si="217"/>
        <v>Match</v>
      </c>
      <c r="AK780" s="33" t="str">
        <f>PROPER(TRIM(raw_orders!G780))</f>
        <v>North</v>
      </c>
      <c r="AL780" s="33" t="str">
        <f>PROPER(TRIM(raw_orders!M780))</f>
        <v>Second Class</v>
      </c>
    </row>
    <row r="781" spans="1:38">
      <c r="A781" t="s">
        <v>3598</v>
      </c>
      <c r="B781" s="10">
        <v>45306</v>
      </c>
      <c r="C781" s="10">
        <v>45311</v>
      </c>
      <c r="D781" t="s">
        <v>3600</v>
      </c>
      <c r="E781" s="34" t="str">
        <f>PROPER(TRIM(raw_orders!E781))</f>
        <v>Priya Menon</v>
      </c>
      <c r="F781" s="34" t="str">
        <f>PROPER(TRIM(raw_orders!F781))</f>
        <v>Small Business</v>
      </c>
      <c r="G781" s="34" t="str">
        <f>PROPER(TRIM(raw_orders!G781))</f>
        <v>South</v>
      </c>
      <c r="H781" s="34" t="str">
        <f>PROPER(TRIM(raw_orders!H781))</f>
        <v>Andhra Pradesh</v>
      </c>
      <c r="I781" s="34" t="str">
        <f>PROPER(TRIM(raw_orders!I781))</f>
        <v>Vijayawada</v>
      </c>
      <c r="J781" s="34" t="str">
        <f>PROPER(TRIM(raw_orders!J781))</f>
        <v>Furniture</v>
      </c>
      <c r="K781" s="34" t="str">
        <f>PROPER(TRIM(raw_orders!K781))</f>
        <v>Chairs</v>
      </c>
      <c r="L781" t="s">
        <v>3601</v>
      </c>
      <c r="M781" s="9" t="str">
        <f>PROPER(TRIM(raw_orders!M781))</f>
        <v>Standard Class</v>
      </c>
      <c r="N781" s="1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s="9" t="str">
        <f>PROPER(TRIM(raw_orders!T781))</f>
        <v>Paid</v>
      </c>
      <c r="U781" s="9" t="str">
        <f>PROPER(TRIM(raw_orders!U781))</f>
        <v>Completed</v>
      </c>
      <c r="V781" s="11">
        <f t="shared" si="203"/>
        <v>5</v>
      </c>
      <c r="W781" s="11">
        <f t="shared" si="206"/>
        <v>0.05</v>
      </c>
      <c r="X781" s="11">
        <f t="shared" si="207"/>
        <v>11983.451999999999</v>
      </c>
      <c r="Y781" s="11">
        <f t="shared" si="208"/>
        <v>3410.5519999999997</v>
      </c>
      <c r="Z781" s="11">
        <f t="shared" si="209"/>
        <v>0.2846051371507976</v>
      </c>
      <c r="AA781" s="11" t="str">
        <f t="shared" si="210"/>
        <v>January</v>
      </c>
      <c r="AB781" s="11">
        <f t="shared" si="211"/>
        <v>2024</v>
      </c>
      <c r="AC781" s="11" t="str">
        <f t="shared" si="212"/>
        <v>Clean</v>
      </c>
      <c r="AD781" s="33" t="str">
        <f t="shared" si="204"/>
        <v>ORD-2024-107804530645311CUST-7547Priya MenonSmall BusinessSouthAndhra PradeshVijayawadaFurnitureChairsPrime Chairs 331Standard Class43153.540.0511983.458572.93410.55PaidCompleted5</v>
      </c>
      <c r="AE781" s="56" t="str">
        <f t="shared" si="205"/>
        <v>OK</v>
      </c>
      <c r="AF781" s="33" t="str">
        <f t="shared" si="213"/>
        <v/>
      </c>
      <c r="AG781" s="33" t="str">
        <f t="shared" si="214"/>
        <v/>
      </c>
      <c r="AH781" s="55" t="str">
        <f t="shared" si="215"/>
        <v/>
      </c>
      <c r="AI781" s="53" t="str">
        <f t="shared" si="216"/>
        <v>Match</v>
      </c>
      <c r="AJ781" s="53" t="str">
        <f t="shared" si="217"/>
        <v>Match</v>
      </c>
      <c r="AK781" s="33" t="str">
        <f>PROPER(TRIM(raw_orders!G781))</f>
        <v>South</v>
      </c>
      <c r="AL781" s="33" t="str">
        <f>PROPER(TRIM(raw_orders!M781))</f>
        <v>Standard Class</v>
      </c>
    </row>
    <row r="782" spans="1:38">
      <c r="A782" t="s">
        <v>3602</v>
      </c>
      <c r="B782" s="10">
        <v>45508</v>
      </c>
      <c r="C782" s="10">
        <v>45514</v>
      </c>
      <c r="D782" t="s">
        <v>3604</v>
      </c>
      <c r="E782" s="34" t="str">
        <f>PROPER(TRIM(raw_orders!E782))</f>
        <v>Diya Patel</v>
      </c>
      <c r="F782" s="34" t="str">
        <f>PROPER(TRIM(raw_orders!F782))</f>
        <v>Small Business</v>
      </c>
      <c r="G782" s="34" t="str">
        <f>PROPER(TRIM(raw_orders!G782))</f>
        <v>West</v>
      </c>
      <c r="H782" s="34" t="str">
        <f>PROPER(TRIM(raw_orders!H782))</f>
        <v>Rajasthan</v>
      </c>
      <c r="I782" s="34" t="str">
        <f>PROPER(TRIM(raw_orders!I782))</f>
        <v>Udaipur</v>
      </c>
      <c r="J782" s="34" t="str">
        <f>PROPER(TRIM(raw_orders!J782))</f>
        <v>Furniture</v>
      </c>
      <c r="K782" s="34" t="str">
        <f>PROPER(TRIM(raw_orders!K782))</f>
        <v>Chairs</v>
      </c>
      <c r="L782" t="s">
        <v>3605</v>
      </c>
      <c r="M782" s="9" t="str">
        <f>PROPER(TRIM(raw_orders!M782))</f>
        <v>Same Day</v>
      </c>
      <c r="N782" s="11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s="9" t="str">
        <f>PROPER(TRIM(raw_orders!T782))</f>
        <v>Paid</v>
      </c>
      <c r="U782" s="9" t="str">
        <f>PROPER(TRIM(raw_orders!U782))</f>
        <v>Completed</v>
      </c>
      <c r="V782" s="11">
        <f t="shared" si="203"/>
        <v>6</v>
      </c>
      <c r="W782" s="11">
        <f t="shared" si="206"/>
        <v>0.2</v>
      </c>
      <c r="X782" s="11">
        <f t="shared" si="207"/>
        <v>1364.576</v>
      </c>
      <c r="Y782" s="11">
        <f t="shared" si="208"/>
        <v>386.41600000000005</v>
      </c>
      <c r="Z782" s="11">
        <f t="shared" si="209"/>
        <v>0.28317660577351506</v>
      </c>
      <c r="AA782" s="11" t="str">
        <f t="shared" si="210"/>
        <v>August</v>
      </c>
      <c r="AB782" s="11">
        <f t="shared" si="211"/>
        <v>2024</v>
      </c>
      <c r="AC782" s="11" t="str">
        <f t="shared" si="212"/>
        <v>Clean</v>
      </c>
      <c r="AD782" s="33" t="str">
        <f t="shared" si="204"/>
        <v>ORD-2024-107814550845514CUST-3288Diya PatelSmall BusinessWestRajasthanUdaipurFurnitureChairsClassic Chairs 798Same Day4426.430.21364.58978.16386.42PaidCompleted6</v>
      </c>
      <c r="AE782" s="56" t="str">
        <f t="shared" si="205"/>
        <v>OK</v>
      </c>
      <c r="AF782" s="33" t="str">
        <f t="shared" si="213"/>
        <v/>
      </c>
      <c r="AG782" s="33" t="str">
        <f t="shared" si="214"/>
        <v/>
      </c>
      <c r="AH782" s="55" t="str">
        <f t="shared" si="215"/>
        <v/>
      </c>
      <c r="AI782" s="53" t="str">
        <f t="shared" si="216"/>
        <v>Match</v>
      </c>
      <c r="AJ782" s="53" t="str">
        <f t="shared" si="217"/>
        <v>Match</v>
      </c>
      <c r="AK782" s="33" t="str">
        <f>PROPER(TRIM(raw_orders!G782))</f>
        <v>West</v>
      </c>
      <c r="AL782" s="33" t="str">
        <f>PROPER(TRIM(raw_orders!M782))</f>
        <v>Same Day</v>
      </c>
    </row>
    <row r="783" spans="1:38">
      <c r="A783" t="s">
        <v>3606</v>
      </c>
      <c r="B783" s="10">
        <v>45324</v>
      </c>
      <c r="C783" s="10">
        <v>45332</v>
      </c>
      <c r="D783" t="s">
        <v>3608</v>
      </c>
      <c r="E783" s="34" t="str">
        <f>PROPER(TRIM(raw_orders!E783))</f>
        <v>Karan Malhotra</v>
      </c>
      <c r="F783" s="34" t="str">
        <f>PROPER(TRIM(raw_orders!F783))</f>
        <v>Home Office</v>
      </c>
      <c r="G783" s="34" t="str">
        <f>PROPER(TRIM(raw_orders!G783))</f>
        <v>West</v>
      </c>
      <c r="H783" s="34" t="str">
        <f>PROPER(TRIM(raw_orders!H783))</f>
        <v>Rajasthan</v>
      </c>
      <c r="I783" s="34" t="str">
        <f>PROPER(TRIM(raw_orders!I783))</f>
        <v>Udaipur</v>
      </c>
      <c r="J783" s="34" t="str">
        <f>PROPER(TRIM(raw_orders!J783))</f>
        <v>Office Supplies</v>
      </c>
      <c r="K783" s="34" t="str">
        <f>PROPER(TRIM(raw_orders!K783))</f>
        <v>Labels</v>
      </c>
      <c r="L783" t="s">
        <v>3609</v>
      </c>
      <c r="M783" s="9" t="str">
        <f>PROPER(TRIM(raw_orders!M783))</f>
        <v>First Class</v>
      </c>
      <c r="N783" s="11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s="9" t="str">
        <f>PROPER(TRIM(raw_orders!T783))</f>
        <v>Pending</v>
      </c>
      <c r="U783" s="9" t="str">
        <f>PROPER(TRIM(raw_orders!U783))</f>
        <v>Returned</v>
      </c>
      <c r="V783" s="11">
        <f t="shared" si="203"/>
        <v>8</v>
      </c>
      <c r="W783" s="11">
        <f t="shared" si="206"/>
        <v>0.25</v>
      </c>
      <c r="X783" s="11">
        <f t="shared" si="207"/>
        <v>862.64999999999986</v>
      </c>
      <c r="Y783" s="11">
        <f t="shared" si="208"/>
        <v>258.91999999999985</v>
      </c>
      <c r="Z783" s="11">
        <f t="shared" si="209"/>
        <v>0.30014490233582553</v>
      </c>
      <c r="AA783" s="11" t="str">
        <f t="shared" si="210"/>
        <v>February</v>
      </c>
      <c r="AB783" s="11">
        <f t="shared" si="211"/>
        <v>2024</v>
      </c>
      <c r="AC783" s="11" t="str">
        <f t="shared" si="212"/>
        <v>Clean</v>
      </c>
      <c r="AD783" s="33" t="str">
        <f t="shared" si="204"/>
        <v>ORD-2024-107824532445332CUST-8597Karan MalhotraHome OfficeWestRajasthanUdaipurOffice SuppliesLabelsClassic Labels 204First Class3383.40.25862.65603.73258.92PendingReturned8</v>
      </c>
      <c r="AE783" s="56" t="str">
        <f t="shared" si="205"/>
        <v>OK</v>
      </c>
      <c r="AF783" s="33" t="str">
        <f t="shared" si="213"/>
        <v/>
      </c>
      <c r="AG783" s="33" t="str">
        <f t="shared" si="214"/>
        <v/>
      </c>
      <c r="AH783" s="55" t="str">
        <f t="shared" si="215"/>
        <v/>
      </c>
      <c r="AI783" s="53" t="str">
        <f t="shared" si="216"/>
        <v>Match</v>
      </c>
      <c r="AJ783" s="53" t="str">
        <f t="shared" si="217"/>
        <v>Match</v>
      </c>
      <c r="AK783" s="33" t="str">
        <f>PROPER(TRIM(raw_orders!G783))</f>
        <v>West</v>
      </c>
      <c r="AL783" s="33" t="str">
        <f>PROPER(TRIM(raw_orders!M783))</f>
        <v>First Class</v>
      </c>
    </row>
    <row r="784" spans="1:38">
      <c r="A784" t="s">
        <v>3610</v>
      </c>
      <c r="B784" s="10">
        <v>45730</v>
      </c>
      <c r="C784" s="10">
        <v>45738</v>
      </c>
      <c r="D784" t="s">
        <v>3612</v>
      </c>
      <c r="E784" s="34" t="str">
        <f>PROPER(TRIM(raw_orders!E784))</f>
        <v>Mira Das</v>
      </c>
      <c r="F784" s="34" t="str">
        <f>PROPER(TRIM(raw_orders!F784))</f>
        <v>Corporate</v>
      </c>
      <c r="G784" s="34" t="str">
        <f>PROPER(TRIM(raw_orders!G784))</f>
        <v>East</v>
      </c>
      <c r="H784" s="34" t="str">
        <f>PROPER(TRIM(raw_orders!H784))</f>
        <v>West Bengal</v>
      </c>
      <c r="I784" s="34" t="str">
        <f>PROPER(TRIM(raw_orders!I784))</f>
        <v>Kolkata</v>
      </c>
      <c r="J784" s="34" t="str">
        <f>PROPER(TRIM(raw_orders!J784))</f>
        <v>Technology</v>
      </c>
      <c r="K784" s="34" t="str">
        <f>PROPER(TRIM(raw_orders!K784))</f>
        <v>Copiers</v>
      </c>
      <c r="L784" t="s">
        <v>3613</v>
      </c>
      <c r="M784" s="9" t="str">
        <f>PROPER(TRIM(raw_orders!M784))</f>
        <v>Standard Class</v>
      </c>
      <c r="N784" s="11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s="9" t="str">
        <f>PROPER(TRIM(raw_orders!T784))</f>
        <v>Paid</v>
      </c>
      <c r="U784" s="9" t="str">
        <f>PROPER(TRIM(raw_orders!U784))</f>
        <v>Completed</v>
      </c>
      <c r="V784" s="11">
        <f t="shared" si="203"/>
        <v>8</v>
      </c>
      <c r="W784" s="11">
        <f t="shared" si="206"/>
        <v>0.15</v>
      </c>
      <c r="X784" s="11">
        <f t="shared" si="207"/>
        <v>1138.3709999999999</v>
      </c>
      <c r="Y784" s="11">
        <f t="shared" si="208"/>
        <v>341.03099999999984</v>
      </c>
      <c r="Z784" s="11">
        <f t="shared" si="209"/>
        <v>0.29957808131092578</v>
      </c>
      <c r="AA784" s="11" t="str">
        <f t="shared" si="210"/>
        <v>March</v>
      </c>
      <c r="AB784" s="11">
        <f t="shared" si="211"/>
        <v>2025</v>
      </c>
      <c r="AC784" s="11" t="str">
        <f t="shared" si="212"/>
        <v>Clean</v>
      </c>
      <c r="AD784" s="33" t="str">
        <f t="shared" si="204"/>
        <v>ORD-2025-107834573045738CUST-9085Mira DasCorporateEastWest BengalKolkataTechnologyCopiersBasic Copiers 254Standard Class2669.630.151138.37797.34341.03PaidCompleted8</v>
      </c>
      <c r="AE784" s="56" t="str">
        <f t="shared" si="205"/>
        <v>OK</v>
      </c>
      <c r="AF784" s="33" t="str">
        <f t="shared" si="213"/>
        <v/>
      </c>
      <c r="AG784" s="33" t="str">
        <f t="shared" si="214"/>
        <v/>
      </c>
      <c r="AH784" s="55" t="str">
        <f t="shared" si="215"/>
        <v/>
      </c>
      <c r="AI784" s="53" t="str">
        <f t="shared" si="216"/>
        <v>Match</v>
      </c>
      <c r="AJ784" s="53" t="str">
        <f t="shared" si="217"/>
        <v>Match</v>
      </c>
      <c r="AK784" s="33" t="str">
        <f>PROPER(TRIM(raw_orders!G784))</f>
        <v>East</v>
      </c>
      <c r="AL784" s="33" t="str">
        <f>PROPER(TRIM(raw_orders!M784))</f>
        <v>Standard Class</v>
      </c>
    </row>
    <row r="785" spans="1:38">
      <c r="A785" t="s">
        <v>3614</v>
      </c>
      <c r="B785" s="10">
        <v>45450</v>
      </c>
      <c r="C785" s="10">
        <v>45450</v>
      </c>
      <c r="D785" t="s">
        <v>3617</v>
      </c>
      <c r="E785" s="34" t="str">
        <f>PROPER(TRIM(raw_orders!E785))</f>
        <v>Aarav Sharma</v>
      </c>
      <c r="F785" s="34" t="str">
        <f>PROPER(TRIM(raw_orders!F785))</f>
        <v>Small Business</v>
      </c>
      <c r="G785" s="34" t="str">
        <f>PROPER(TRIM(raw_orders!G785))</f>
        <v>East</v>
      </c>
      <c r="H785" s="34" t="str">
        <f>PROPER(TRIM(raw_orders!H785))</f>
        <v>Bihar</v>
      </c>
      <c r="I785" s="34" t="str">
        <f>PROPER(TRIM(raw_orders!I785))</f>
        <v>Patna</v>
      </c>
      <c r="J785" s="34" t="str">
        <f>PROPER(TRIM(raw_orders!J785))</f>
        <v>Office Supplies</v>
      </c>
      <c r="K785" s="34" t="str">
        <f>PROPER(TRIM(raw_orders!K785))</f>
        <v>Art</v>
      </c>
      <c r="L785" t="s">
        <v>3618</v>
      </c>
      <c r="M785" s="9" t="str">
        <f>PROPER(TRIM(raw_orders!M785))</f>
        <v>Second Class</v>
      </c>
      <c r="N785" s="11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s="9" t="str">
        <f>PROPER(TRIM(raw_orders!T785))</f>
        <v>Paid</v>
      </c>
      <c r="U785" s="9" t="str">
        <f>PROPER(TRIM(raw_orders!U785))</f>
        <v>Completed</v>
      </c>
      <c r="V785" s="11">
        <f t="shared" si="203"/>
        <v>0</v>
      </c>
      <c r="W785" s="11">
        <f t="shared" si="206"/>
        <v>0.05</v>
      </c>
      <c r="X785" s="11">
        <f t="shared" si="207"/>
        <v>2452.8334999999997</v>
      </c>
      <c r="Y785" s="11">
        <f t="shared" si="208"/>
        <v>546.13349999999969</v>
      </c>
      <c r="Z785" s="11">
        <f t="shared" si="209"/>
        <v>0.22265412634000625</v>
      </c>
      <c r="AA785" s="11" t="str">
        <f t="shared" si="210"/>
        <v>June</v>
      </c>
      <c r="AB785" s="11">
        <f t="shared" si="211"/>
        <v>2024</v>
      </c>
      <c r="AC785" s="11" t="str">
        <f t="shared" si="212"/>
        <v>Clean</v>
      </c>
      <c r="AD785" s="33" t="str">
        <f t="shared" si="204"/>
        <v>ORD-2024-107844545045450CUST-7746Aarav SharmaSmall BusinessEastBiharPatnaOffice SuppliesArtBasic Art 709Second Class12581.930.052452.831906.7546.13PaidCompleted0</v>
      </c>
      <c r="AE785" s="56" t="str">
        <f t="shared" si="205"/>
        <v>OK</v>
      </c>
      <c r="AF785" s="33" t="str">
        <f t="shared" si="213"/>
        <v/>
      </c>
      <c r="AG785" s="33" t="str">
        <f t="shared" si="214"/>
        <v/>
      </c>
      <c r="AH785" s="55" t="str">
        <f>IF(V785&lt;0,"Invalid Shipping Record","")</f>
        <v/>
      </c>
      <c r="AI785" s="53" t="str">
        <f t="shared" si="216"/>
        <v>Match</v>
      </c>
      <c r="AJ785" s="53" t="str">
        <f t="shared" si="217"/>
        <v>Match</v>
      </c>
      <c r="AK785" s="33" t="str">
        <f>PROPER(TRIM(raw_orders!G785))</f>
        <v>East</v>
      </c>
      <c r="AL785" s="33" t="str">
        <f>PROPER(TRIM(raw_orders!M785))</f>
        <v>Second Class</v>
      </c>
    </row>
    <row r="786" spans="1:38">
      <c r="A786" t="s">
        <v>3619</v>
      </c>
      <c r="B786" s="10">
        <v>45934</v>
      </c>
      <c r="C786" s="10">
        <v>45935</v>
      </c>
      <c r="D786" t="s">
        <v>3621</v>
      </c>
      <c r="E786" s="34" t="str">
        <f>PROPER(TRIM(raw_orders!E786))</f>
        <v>Priya Menon</v>
      </c>
      <c r="F786" s="34" t="str">
        <f>PROPER(TRIM(raw_orders!F786))</f>
        <v>Corporate</v>
      </c>
      <c r="G786" s="34" t="str">
        <f>PROPER(TRIM(raw_orders!G786))</f>
        <v>North</v>
      </c>
      <c r="H786" s="34" t="str">
        <f>PROPER(TRIM(raw_orders!H786))</f>
        <v>Punjab</v>
      </c>
      <c r="I786" s="34" t="str">
        <f>PROPER(TRIM(raw_orders!I786))</f>
        <v>Ludhiana</v>
      </c>
      <c r="J786" s="34" t="str">
        <f>PROPER(TRIM(raw_orders!J786))</f>
        <v>Technology</v>
      </c>
      <c r="K786" s="34" t="str">
        <f>PROPER(TRIM(raw_orders!K786))</f>
        <v>Copiers</v>
      </c>
      <c r="L786" t="s">
        <v>3623</v>
      </c>
      <c r="M786" s="9" t="str">
        <f>PROPER(TRIM(raw_orders!M786))</f>
        <v>First Class</v>
      </c>
      <c r="N786" s="11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s="9" t="str">
        <f>PROPER(TRIM(raw_orders!T786))</f>
        <v>Paid</v>
      </c>
      <c r="U786" s="9" t="str">
        <f>PROPER(TRIM(raw_orders!U786))</f>
        <v>Completed</v>
      </c>
      <c r="V786" s="11">
        <f t="shared" si="203"/>
        <v>1</v>
      </c>
      <c r="W786" s="11">
        <f t="shared" si="206"/>
        <v>0.05</v>
      </c>
      <c r="X786" s="11">
        <f t="shared" si="207"/>
        <v>1589.0840000000001</v>
      </c>
      <c r="Y786" s="11">
        <f t="shared" si="208"/>
        <v>504.42399999999998</v>
      </c>
      <c r="Z786" s="11">
        <f t="shared" si="209"/>
        <v>0.31743067075120002</v>
      </c>
      <c r="AA786" s="11" t="str">
        <f t="shared" si="210"/>
        <v>October</v>
      </c>
      <c r="AB786" s="11">
        <f t="shared" si="211"/>
        <v>2025</v>
      </c>
      <c r="AC786" s="11" t="str">
        <f t="shared" si="212"/>
        <v>Clean</v>
      </c>
      <c r="AD786" s="33" t="str">
        <f t="shared" si="204"/>
        <v>ORD-2025-107854593445935CUST-3119Priya MenonCorporateNorthPunjabLudhianaTechnologyCopiersMax Copiers 551First Class4418.180.051589.081084.66504.42PaidCompleted1</v>
      </c>
      <c r="AE786" s="56" t="str">
        <f t="shared" si="205"/>
        <v>OK</v>
      </c>
      <c r="AF786" s="33" t="str">
        <f t="shared" si="213"/>
        <v/>
      </c>
      <c r="AG786" s="33" t="str">
        <f t="shared" si="214"/>
        <v/>
      </c>
      <c r="AH786" s="55" t="str">
        <f t="shared" si="215"/>
        <v/>
      </c>
      <c r="AI786" s="53" t="str">
        <f t="shared" si="216"/>
        <v>Match</v>
      </c>
      <c r="AJ786" s="53" t="str">
        <f t="shared" si="217"/>
        <v>Match</v>
      </c>
      <c r="AK786" s="33" t="str">
        <f>PROPER(TRIM(raw_orders!G786))</f>
        <v>North</v>
      </c>
      <c r="AL786" s="33" t="str">
        <f>PROPER(TRIM(raw_orders!M786))</f>
        <v>First Class</v>
      </c>
    </row>
    <row r="787" spans="1:38">
      <c r="A787" t="s">
        <v>3624</v>
      </c>
      <c r="B787" s="10">
        <v>45435</v>
      </c>
      <c r="C787" s="10">
        <v>45441</v>
      </c>
      <c r="D787" t="s">
        <v>3626</v>
      </c>
      <c r="E787" s="34" t="str">
        <f>PROPER(TRIM(raw_orders!E787))</f>
        <v>Diya Patel</v>
      </c>
      <c r="F787" s="34" t="str">
        <f>PROPER(TRIM(raw_orders!F787))</f>
        <v>Small Business</v>
      </c>
      <c r="G787" s="34" t="str">
        <f>PROPER(TRIM(raw_orders!G787))</f>
        <v>North</v>
      </c>
      <c r="H787" s="34" t="str">
        <f>PROPER(TRIM(raw_orders!H787))</f>
        <v>Haryana</v>
      </c>
      <c r="I787" s="34" t="str">
        <f>PROPER(TRIM(raw_orders!I787))</f>
        <v>Gurugram</v>
      </c>
      <c r="J787" s="34" t="str">
        <f>PROPER(TRIM(raw_orders!J787))</f>
        <v>Office Supplies</v>
      </c>
      <c r="K787" s="34" t="str">
        <f>PROPER(TRIM(raw_orders!K787))</f>
        <v>Storage</v>
      </c>
      <c r="L787" t="s">
        <v>3627</v>
      </c>
      <c r="M787" s="9" t="str">
        <f>PROPER(TRIM(raw_orders!M787))</f>
        <v>Same Day</v>
      </c>
      <c r="N787" s="11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s="9" t="str">
        <f>PROPER(TRIM(raw_orders!T787))</f>
        <v>Failed</v>
      </c>
      <c r="U787" s="9" t="str">
        <f>PROPER(TRIM(raw_orders!U787))</f>
        <v>Cancelled</v>
      </c>
      <c r="V787" s="11">
        <f t="shared" si="203"/>
        <v>6</v>
      </c>
      <c r="W787" s="11">
        <f t="shared" si="206"/>
        <v>0.25</v>
      </c>
      <c r="X787" s="11">
        <f t="shared" si="207"/>
        <v>4519.41</v>
      </c>
      <c r="Y787" s="11">
        <f t="shared" si="208"/>
        <v>1015.25</v>
      </c>
      <c r="Z787" s="11">
        <f t="shared" si="209"/>
        <v>0.22464215461752751</v>
      </c>
      <c r="AA787" s="11" t="str">
        <f t="shared" si="210"/>
        <v>May</v>
      </c>
      <c r="AB787" s="11">
        <f t="shared" si="211"/>
        <v>2024</v>
      </c>
      <c r="AC787" s="11" t="str">
        <f t="shared" si="212"/>
        <v>Clean</v>
      </c>
      <c r="AD787" s="33" t="str">
        <f t="shared" si="204"/>
        <v>ORD-2024-107864543545441CUST-7518Diya PatelSmall BusinessNorthHaryanaGurugramOffice SuppliesStorageEco Storage 183Same Day23012.940.254519.413504.161275.55FailedCancelled6</v>
      </c>
      <c r="AE787" s="56" t="str">
        <f t="shared" si="205"/>
        <v>OK</v>
      </c>
      <c r="AF787" s="33" t="str">
        <f t="shared" si="213"/>
        <v/>
      </c>
      <c r="AG787" s="33" t="str">
        <f t="shared" si="214"/>
        <v/>
      </c>
      <c r="AH787" s="55" t="str">
        <f t="shared" si="215"/>
        <v/>
      </c>
      <c r="AI787" s="53" t="str">
        <f t="shared" si="216"/>
        <v>Match</v>
      </c>
      <c r="AJ787" s="53" t="str">
        <f t="shared" si="217"/>
        <v>Mismatch</v>
      </c>
      <c r="AK787" s="33" t="str">
        <f>PROPER(TRIM(raw_orders!G787))</f>
        <v>North</v>
      </c>
      <c r="AL787" s="33" t="str">
        <f>PROPER(TRIM(raw_orders!M787))</f>
        <v>Same Day</v>
      </c>
    </row>
    <row r="788" spans="1:38">
      <c r="A788" t="s">
        <v>3628</v>
      </c>
      <c r="B788" s="10">
        <v>45844</v>
      </c>
      <c r="C788" s="10">
        <v>45846</v>
      </c>
      <c r="D788" t="s">
        <v>3629</v>
      </c>
      <c r="E788" s="34" t="str">
        <f>PROPER(TRIM(raw_orders!E788))</f>
        <v>Ananya Rao</v>
      </c>
      <c r="F788" s="34" t="str">
        <f>PROPER(TRIM(raw_orders!F788))</f>
        <v>Corporate</v>
      </c>
      <c r="G788" s="34" t="str">
        <f>PROPER(TRIM(raw_orders!G788))</f>
        <v>North</v>
      </c>
      <c r="H788" s="34" t="str">
        <f>PROPER(TRIM(raw_orders!H788))</f>
        <v>Rajasthan</v>
      </c>
      <c r="I788" s="34" t="str">
        <f>PROPER(TRIM(raw_orders!I788))</f>
        <v>Jaipur</v>
      </c>
      <c r="J788" s="34" t="str">
        <f>PROPER(TRIM(raw_orders!J788))</f>
        <v>Furniture</v>
      </c>
      <c r="K788" s="34" t="str">
        <f>PROPER(TRIM(raw_orders!K788))</f>
        <v>Furnishings</v>
      </c>
      <c r="L788" t="s">
        <v>3630</v>
      </c>
      <c r="M788" s="9" t="s">
        <v>4153</v>
      </c>
      <c r="N788" s="11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s="9" t="str">
        <f>PROPER(TRIM(raw_orders!T788))</f>
        <v>Refunded</v>
      </c>
      <c r="U788" s="9" t="str">
        <f>PROPER(TRIM(raw_orders!U788))</f>
        <v>Returned</v>
      </c>
      <c r="V788" s="11">
        <f t="shared" si="203"/>
        <v>2</v>
      </c>
      <c r="W788" s="11">
        <f t="shared" si="206"/>
        <v>0.05</v>
      </c>
      <c r="X788" s="11">
        <f t="shared" si="207"/>
        <v>2718.71</v>
      </c>
      <c r="Y788" s="11">
        <f t="shared" si="208"/>
        <v>653.65999999999985</v>
      </c>
      <c r="Z788" s="11">
        <f t="shared" si="209"/>
        <v>0.24043020403058799</v>
      </c>
      <c r="AA788" s="11" t="str">
        <f t="shared" si="210"/>
        <v>July</v>
      </c>
      <c r="AB788" s="11">
        <f t="shared" si="211"/>
        <v>2025</v>
      </c>
      <c r="AC788" s="11" t="str">
        <f t="shared" si="212"/>
        <v>Warning</v>
      </c>
      <c r="AD788" s="33" t="str">
        <f t="shared" si="204"/>
        <v>ORD-2025-107874584445846CUST-1343Ananya RaoCorporateNorthRajasthanJaipurFurnitureFurnishingsPro Furnishings 233Unknown4715.450.052718.712065.05653.66RefundedReturned2</v>
      </c>
      <c r="AE788" s="56" t="str">
        <f t="shared" si="205"/>
        <v>OK</v>
      </c>
      <c r="AF788" s="33" t="str">
        <f t="shared" si="213"/>
        <v/>
      </c>
      <c r="AG788" s="33" t="str">
        <f t="shared" si="214"/>
        <v/>
      </c>
      <c r="AH788" s="55" t="str">
        <f t="shared" si="215"/>
        <v/>
      </c>
      <c r="AI788" s="53" t="str">
        <f t="shared" si="216"/>
        <v>Match</v>
      </c>
      <c r="AJ788" s="53" t="str">
        <f t="shared" si="217"/>
        <v>Match</v>
      </c>
      <c r="AK788" s="33" t="str">
        <f>PROPER(TRIM(raw_orders!G788))</f>
        <v>North</v>
      </c>
      <c r="AL788" s="33" t="str">
        <f>PROPER(TRIM(raw_orders!M788))</f>
        <v/>
      </c>
    </row>
    <row r="789" spans="1:38">
      <c r="A789" t="s">
        <v>3631</v>
      </c>
      <c r="B789" s="10">
        <v>45547</v>
      </c>
      <c r="C789" s="10">
        <v>45553</v>
      </c>
      <c r="D789" t="s">
        <v>3633</v>
      </c>
      <c r="E789" s="34" t="str">
        <f>PROPER(TRIM(raw_orders!E789))</f>
        <v>Ananya Rao</v>
      </c>
      <c r="F789" s="34" t="str">
        <f>PROPER(TRIM(raw_orders!F789))</f>
        <v>Home Office</v>
      </c>
      <c r="G789" s="34" t="str">
        <f>PROPER(TRIM(raw_orders!G789))</f>
        <v>East</v>
      </c>
      <c r="H789" s="34" t="str">
        <f>PROPER(TRIM(raw_orders!H789))</f>
        <v>Bihar</v>
      </c>
      <c r="I789" s="34" t="str">
        <f>PROPER(TRIM(raw_orders!I789))</f>
        <v>Patna</v>
      </c>
      <c r="J789" s="34" t="str">
        <f>PROPER(TRIM(raw_orders!J789))</f>
        <v>Office Supplies</v>
      </c>
      <c r="K789" s="34" t="str">
        <f>PROPER(TRIM(raw_orders!K789))</f>
        <v>Paper</v>
      </c>
      <c r="L789" t="s">
        <v>3634</v>
      </c>
      <c r="M789" s="9" t="str">
        <f>PROPER(TRIM(raw_orders!M789))</f>
        <v>Second Class</v>
      </c>
      <c r="N789" s="11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s="9" t="str">
        <f>PROPER(TRIM(raw_orders!T789))</f>
        <v>Paid</v>
      </c>
      <c r="U789" s="9" t="str">
        <f>PROPER(TRIM(raw_orders!U789))</f>
        <v>Completed</v>
      </c>
      <c r="V789" s="11">
        <f t="shared" si="203"/>
        <v>6</v>
      </c>
      <c r="W789" s="11">
        <f t="shared" si="206"/>
        <v>0.05</v>
      </c>
      <c r="X789" s="11">
        <f t="shared" si="207"/>
        <v>7065.6629999999996</v>
      </c>
      <c r="Y789" s="11">
        <f t="shared" si="208"/>
        <v>2150.3929999999991</v>
      </c>
      <c r="Z789" s="11">
        <f t="shared" si="209"/>
        <v>0.30434412170521002</v>
      </c>
      <c r="AA789" s="11" t="str">
        <f t="shared" si="210"/>
        <v>September</v>
      </c>
      <c r="AB789" s="11">
        <f t="shared" si="211"/>
        <v>2024</v>
      </c>
      <c r="AC789" s="11" t="str">
        <f t="shared" si="212"/>
        <v>Clean</v>
      </c>
      <c r="AD789" s="33" t="str">
        <f t="shared" si="204"/>
        <v>ORD-2024-107884554745553CUST-7548Ananya RaoHome OfficeEastBiharPatnaOffice SuppliesPaperPrime Paper 878Second Class23718.770.057065.664915.272150.39PaidCompleted6</v>
      </c>
      <c r="AE789" s="56" t="str">
        <f t="shared" si="205"/>
        <v>OK</v>
      </c>
      <c r="AF789" s="33" t="str">
        <f t="shared" si="213"/>
        <v/>
      </c>
      <c r="AG789" s="33" t="str">
        <f t="shared" si="214"/>
        <v/>
      </c>
      <c r="AH789" s="55" t="str">
        <f t="shared" si="215"/>
        <v/>
      </c>
      <c r="AI789" s="53" t="str">
        <f t="shared" si="216"/>
        <v>Match</v>
      </c>
      <c r="AJ789" s="53" t="str">
        <f t="shared" si="217"/>
        <v>Match</v>
      </c>
      <c r="AK789" s="33" t="str">
        <f>PROPER(TRIM(raw_orders!G789))</f>
        <v>East</v>
      </c>
      <c r="AL789" s="33" t="str">
        <f>PROPER(TRIM(raw_orders!M789))</f>
        <v>Second Class</v>
      </c>
    </row>
    <row r="790" spans="1:38" ht="41.4">
      <c r="A790" t="s">
        <v>3635</v>
      </c>
      <c r="B790" s="10">
        <v>45505</v>
      </c>
      <c r="C790" s="10">
        <v>45330</v>
      </c>
      <c r="D790" t="s">
        <v>3636</v>
      </c>
      <c r="E790" s="34" t="str">
        <f>PROPER(TRIM(raw_orders!E790))</f>
        <v>Isha Nair</v>
      </c>
      <c r="F790" s="34" t="str">
        <f>PROPER(TRIM(raw_orders!F790))</f>
        <v>Corporate</v>
      </c>
      <c r="G790" s="34" t="str">
        <f>PROPER(TRIM(raw_orders!G790))</f>
        <v>North</v>
      </c>
      <c r="H790" s="34" t="str">
        <f>PROPER(TRIM(raw_orders!H790))</f>
        <v>Uttar Pradesh</v>
      </c>
      <c r="I790" s="34" t="str">
        <f>PROPER(TRIM(raw_orders!I790))</f>
        <v>Noida</v>
      </c>
      <c r="J790" s="34" t="str">
        <f>PROPER(TRIM(raw_orders!J790))</f>
        <v>Furniture</v>
      </c>
      <c r="K790" s="34" t="str">
        <f>PROPER(TRIM(raw_orders!K790))</f>
        <v>Chairs</v>
      </c>
      <c r="L790" t="s">
        <v>3637</v>
      </c>
      <c r="M790" s="9" t="str">
        <f>PROPER(TRIM(raw_orders!M790))</f>
        <v>Standard Class</v>
      </c>
      <c r="N790" s="11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s="9" t="str">
        <f>PROPER(TRIM(raw_orders!T790))</f>
        <v>Failed</v>
      </c>
      <c r="U790" s="9" t="str">
        <f>PROPER(TRIM(raw_orders!U790))</f>
        <v>Returned</v>
      </c>
      <c r="V790" s="11">
        <f t="shared" si="203"/>
        <v>-175</v>
      </c>
      <c r="W790" s="11">
        <f t="shared" si="206"/>
        <v>0.1</v>
      </c>
      <c r="X790" s="11">
        <f t="shared" si="207"/>
        <v>17911.007999999998</v>
      </c>
      <c r="Y790" s="11">
        <f t="shared" si="208"/>
        <v>6364.9579999999987</v>
      </c>
      <c r="Z790" s="11">
        <f t="shared" si="209"/>
        <v>0.35536570582738836</v>
      </c>
      <c r="AA790" s="11" t="str">
        <f t="shared" si="210"/>
        <v>August</v>
      </c>
      <c r="AB790" s="11">
        <f t="shared" si="211"/>
        <v>2024</v>
      </c>
      <c r="AC790" s="11" t="str">
        <f t="shared" si="212"/>
        <v>Invalid</v>
      </c>
      <c r="AD790" s="33" t="str">
        <f t="shared" si="204"/>
        <v>ORD-2024-107894550545330CUST-3631Isha NairCorporateNorthUttar PradeshNoidaFurnitureChairsSmart Chairs 353Standard Class82487.640.117911.0111546.056364.96FailedReturned-175</v>
      </c>
      <c r="AE790" s="56" t="str">
        <f t="shared" si="205"/>
        <v>OK</v>
      </c>
      <c r="AF790" s="33" t="str">
        <f t="shared" si="213"/>
        <v/>
      </c>
      <c r="AG790" s="33" t="str">
        <f t="shared" si="214"/>
        <v/>
      </c>
      <c r="AH790" s="55" t="str">
        <f>IF(V790&lt;0,"Invalid Shipping Record","")</f>
        <v>Invalid Shipping Record</v>
      </c>
      <c r="AI790" s="53" t="str">
        <f t="shared" si="216"/>
        <v>Match</v>
      </c>
      <c r="AJ790" s="53" t="str">
        <f t="shared" si="217"/>
        <v>Match</v>
      </c>
      <c r="AK790" s="33" t="str">
        <f>PROPER(TRIM(raw_orders!G790))</f>
        <v>North</v>
      </c>
      <c r="AL790" s="33" t="str">
        <f>PROPER(TRIM(raw_orders!M790))</f>
        <v>Standard Class</v>
      </c>
    </row>
    <row r="791" spans="1:38">
      <c r="A791" t="s">
        <v>3638</v>
      </c>
      <c r="B791" s="10">
        <v>45723</v>
      </c>
      <c r="C791" s="10">
        <v>45724</v>
      </c>
      <c r="D791" t="s">
        <v>3640</v>
      </c>
      <c r="E791" s="34" t="str">
        <f>PROPER(TRIM(raw_orders!E791))</f>
        <v>Priya Menon</v>
      </c>
      <c r="F791" s="34" t="str">
        <f>PROPER(TRIM(raw_orders!F791))</f>
        <v>Home Office</v>
      </c>
      <c r="G791" s="34" t="s">
        <v>4153</v>
      </c>
      <c r="H791" s="34" t="str">
        <f>PROPER(TRIM(raw_orders!H791))</f>
        <v>Rajasthan</v>
      </c>
      <c r="I791" s="34" t="str">
        <f>PROPER(TRIM(raw_orders!I791))</f>
        <v>Udaipur</v>
      </c>
      <c r="J791" s="34" t="str">
        <f>PROPER(TRIM(raw_orders!J791))</f>
        <v>Technology</v>
      </c>
      <c r="K791" s="34" t="str">
        <f>PROPER(TRIM(raw_orders!K791))</f>
        <v>Copiers</v>
      </c>
      <c r="L791" t="s">
        <v>3641</v>
      </c>
      <c r="M791" s="9" t="str">
        <f>PROPER(TRIM(raw_orders!M791))</f>
        <v>Same Day</v>
      </c>
      <c r="N791" s="1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s="9" t="str">
        <f>PROPER(TRIM(raw_orders!T791))</f>
        <v>Paid</v>
      </c>
      <c r="U791" s="9" t="str">
        <f>PROPER(TRIM(raw_orders!U791))</f>
        <v>Completed</v>
      </c>
      <c r="V791" s="11">
        <f t="shared" si="203"/>
        <v>1</v>
      </c>
      <c r="W791" s="11">
        <f t="shared" si="206"/>
        <v>0</v>
      </c>
      <c r="X791" s="11">
        <f t="shared" si="207"/>
        <v>14149.92</v>
      </c>
      <c r="Y791" s="11">
        <f t="shared" si="208"/>
        <v>4683.41</v>
      </c>
      <c r="Z791" s="11">
        <f t="shared" si="209"/>
        <v>0.33098491016203624</v>
      </c>
      <c r="AA791" s="11" t="str">
        <f t="shared" si="210"/>
        <v>March</v>
      </c>
      <c r="AB791" s="11">
        <f t="shared" si="211"/>
        <v>2025</v>
      </c>
      <c r="AC791" s="11" t="str">
        <f t="shared" si="212"/>
        <v>Warning</v>
      </c>
      <c r="AD791" s="33" t="str">
        <f t="shared" si="204"/>
        <v>ORD-2025-107904572345724CUST-1453Priya MenonHome OfficeUnknownRajasthanUdaipurTechnologyCopiersSmart Copiers 408Same Day43537.48014149.929466.514683.41PaidCompleted1</v>
      </c>
      <c r="AE791" s="56" t="str">
        <f t="shared" si="205"/>
        <v>OK</v>
      </c>
      <c r="AF791" s="33" t="str">
        <f t="shared" si="213"/>
        <v/>
      </c>
      <c r="AG791" s="33" t="str">
        <f t="shared" si="214"/>
        <v/>
      </c>
      <c r="AH791" s="55" t="str">
        <f t="shared" si="215"/>
        <v/>
      </c>
      <c r="AI791" s="53" t="str">
        <f t="shared" si="216"/>
        <v>Match</v>
      </c>
      <c r="AJ791" s="53" t="str">
        <f t="shared" si="217"/>
        <v>Match</v>
      </c>
      <c r="AK791" s="33" t="str">
        <f>PROPER(TRIM(raw_orders!G791))</f>
        <v/>
      </c>
      <c r="AL791" s="33" t="str">
        <f>PROPER(TRIM(raw_orders!M791))</f>
        <v>Same Day</v>
      </c>
    </row>
    <row r="792" spans="1:38">
      <c r="A792" t="s">
        <v>3642</v>
      </c>
      <c r="B792" s="10">
        <v>45443</v>
      </c>
      <c r="C792" s="10">
        <v>45445</v>
      </c>
      <c r="D792" t="s">
        <v>3645</v>
      </c>
      <c r="E792" s="34" t="str">
        <f>PROPER(TRIM(raw_orders!E792))</f>
        <v>Rahul Verma</v>
      </c>
      <c r="F792" s="34" t="str">
        <f>PROPER(TRIM(raw_orders!F792))</f>
        <v>Corporate</v>
      </c>
      <c r="G792" s="34" t="str">
        <f>PROPER(TRIM(raw_orders!G792))</f>
        <v>South</v>
      </c>
      <c r="H792" s="34" t="str">
        <f>PROPER(TRIM(raw_orders!H792))</f>
        <v>Andhra Pradesh</v>
      </c>
      <c r="I792" s="34" t="str">
        <f>PROPER(TRIM(raw_orders!I792))</f>
        <v>Vijayawada</v>
      </c>
      <c r="J792" s="34" t="str">
        <f>PROPER(TRIM(raw_orders!J792))</f>
        <v>Office Supplies</v>
      </c>
      <c r="K792" s="34" t="str">
        <f>PROPER(TRIM(raw_orders!K792))</f>
        <v>Art</v>
      </c>
      <c r="L792" t="s">
        <v>3646</v>
      </c>
      <c r="M792" s="9" t="str">
        <f>PROPER(TRIM(raw_orders!M792))</f>
        <v>Standard Class</v>
      </c>
      <c r="N792" s="11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s="9" t="str">
        <f>PROPER(TRIM(raw_orders!T792))</f>
        <v>Paid</v>
      </c>
      <c r="U792" s="9" t="str">
        <f>PROPER(TRIM(raw_orders!U792))</f>
        <v>Completed</v>
      </c>
      <c r="V792" s="11">
        <f t="shared" si="203"/>
        <v>2</v>
      </c>
      <c r="W792" s="11">
        <f t="shared" si="206"/>
        <v>0.2</v>
      </c>
      <c r="X792" s="11">
        <f t="shared" si="207"/>
        <v>4272.576</v>
      </c>
      <c r="Y792" s="11">
        <f t="shared" si="208"/>
        <v>943.65599999999995</v>
      </c>
      <c r="Z792" s="11">
        <f t="shared" si="209"/>
        <v>0.22086347908147214</v>
      </c>
      <c r="AA792" s="11" t="str">
        <f t="shared" si="210"/>
        <v>May</v>
      </c>
      <c r="AB792" s="11">
        <f t="shared" si="211"/>
        <v>2024</v>
      </c>
      <c r="AC792" s="11" t="str">
        <f t="shared" si="212"/>
        <v>Clean</v>
      </c>
      <c r="AD792" s="33" t="str">
        <f t="shared" si="204"/>
        <v>ORD-2024-107914544345445CUST-1951Rahul VermaCorporateSouthAndhra PradeshVijayawadaOffice SuppliesArtClassic Art 781Standard Class8667.590.24272.583328.92943.66PaidCompleted2</v>
      </c>
      <c r="AE792" s="56" t="str">
        <f t="shared" si="205"/>
        <v>OK</v>
      </c>
      <c r="AF792" s="33" t="str">
        <f t="shared" si="213"/>
        <v/>
      </c>
      <c r="AG792" s="33" t="str">
        <f t="shared" si="214"/>
        <v/>
      </c>
      <c r="AH792" s="55" t="str">
        <f t="shared" si="215"/>
        <v/>
      </c>
      <c r="AI792" s="53" t="str">
        <f t="shared" si="216"/>
        <v>Match</v>
      </c>
      <c r="AJ792" s="53" t="str">
        <f t="shared" si="217"/>
        <v>Match</v>
      </c>
      <c r="AK792" s="33" t="str">
        <f>PROPER(TRIM(raw_orders!G792))</f>
        <v>South</v>
      </c>
      <c r="AL792" s="33" t="str">
        <f>PROPER(TRIM(raw_orders!M792))</f>
        <v>Standard Class</v>
      </c>
    </row>
    <row r="793" spans="1:38">
      <c r="A793" t="s">
        <v>3647</v>
      </c>
      <c r="B793" s="10">
        <v>45567</v>
      </c>
      <c r="C793" s="10">
        <v>45571</v>
      </c>
      <c r="D793" t="s">
        <v>3649</v>
      </c>
      <c r="E793" s="34" t="str">
        <f>PROPER(TRIM(raw_orders!E793))</f>
        <v>Rahul Verma</v>
      </c>
      <c r="F793" s="34" t="str">
        <f>PROPER(TRIM(raw_orders!F793))</f>
        <v>Home Office</v>
      </c>
      <c r="G793" s="34" t="str">
        <f>PROPER(TRIM(raw_orders!G793))</f>
        <v>South</v>
      </c>
      <c r="H793" s="34" t="str">
        <f>PROPER(TRIM(raw_orders!H793))</f>
        <v>Karnataka</v>
      </c>
      <c r="I793" s="34" t="str">
        <f>PROPER(TRIM(raw_orders!I793))</f>
        <v>Bengaluru</v>
      </c>
      <c r="J793" s="34" t="str">
        <f>PROPER(TRIM(raw_orders!J793))</f>
        <v>Furniture</v>
      </c>
      <c r="K793" s="34" t="str">
        <f>PROPER(TRIM(raw_orders!K793))</f>
        <v>Bookcases</v>
      </c>
      <c r="L793" t="s">
        <v>3650</v>
      </c>
      <c r="M793" s="9" t="str">
        <f>PROPER(TRIM(raw_orders!M793))</f>
        <v>Same Day</v>
      </c>
      <c r="N793" s="11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s="9" t="str">
        <f>PROPER(TRIM(raw_orders!T793))</f>
        <v>Paid</v>
      </c>
      <c r="U793" s="9" t="str">
        <f>PROPER(TRIM(raw_orders!U793))</f>
        <v>Completed</v>
      </c>
      <c r="V793" s="11">
        <f t="shared" si="203"/>
        <v>4</v>
      </c>
      <c r="W793" s="11">
        <f t="shared" si="206"/>
        <v>0.25</v>
      </c>
      <c r="X793" s="11">
        <f t="shared" si="207"/>
        <v>9352.619999999999</v>
      </c>
      <c r="Y793" s="11">
        <f t="shared" si="208"/>
        <v>4083.2099999999991</v>
      </c>
      <c r="Z793" s="11">
        <f t="shared" si="209"/>
        <v>0.43658461479243243</v>
      </c>
      <c r="AA793" s="11" t="str">
        <f t="shared" si="210"/>
        <v>October</v>
      </c>
      <c r="AB793" s="11">
        <f t="shared" si="211"/>
        <v>2024</v>
      </c>
      <c r="AC793" s="11" t="str">
        <f t="shared" si="212"/>
        <v>Clean</v>
      </c>
      <c r="AD793" s="33" t="str">
        <f t="shared" si="204"/>
        <v>ORD-2024-107924556745571CUST-6300Rahul VermaHome OfficeSouthKarnatakaBengaluruFurnitureBookcasesEco Bookcases 144Same Day81558.770.259352.625269.414083.21PaidCompleted4</v>
      </c>
      <c r="AE793" s="56" t="str">
        <f t="shared" si="205"/>
        <v>OK</v>
      </c>
      <c r="AF793" s="33" t="str">
        <f t="shared" si="213"/>
        <v/>
      </c>
      <c r="AG793" s="33" t="str">
        <f t="shared" si="214"/>
        <v/>
      </c>
      <c r="AH793" s="55" t="str">
        <f t="shared" si="215"/>
        <v/>
      </c>
      <c r="AI793" s="53" t="str">
        <f t="shared" si="216"/>
        <v>Match</v>
      </c>
      <c r="AJ793" s="53" t="str">
        <f t="shared" si="217"/>
        <v>Match</v>
      </c>
      <c r="AK793" s="33" t="str">
        <f>PROPER(TRIM(raw_orders!G793))</f>
        <v>South</v>
      </c>
      <c r="AL793" s="33" t="str">
        <f>PROPER(TRIM(raw_orders!M793))</f>
        <v>Same Day</v>
      </c>
    </row>
    <row r="794" spans="1:38">
      <c r="A794" t="s">
        <v>3651</v>
      </c>
      <c r="B794" s="10">
        <v>45812</v>
      </c>
      <c r="C794" s="10">
        <v>45816</v>
      </c>
      <c r="D794" t="s">
        <v>3653</v>
      </c>
      <c r="E794" s="34" t="str">
        <f>PROPER(TRIM(raw_orders!E794))</f>
        <v>Arjun Bose</v>
      </c>
      <c r="F794" s="34" t="str">
        <f>PROPER(TRIM(raw_orders!F794))</f>
        <v>Small Business</v>
      </c>
      <c r="G794" s="34" t="str">
        <f>PROPER(TRIM(raw_orders!G794))</f>
        <v>East</v>
      </c>
      <c r="H794" s="34" t="str">
        <f>PROPER(TRIM(raw_orders!H794))</f>
        <v>Assam</v>
      </c>
      <c r="I794" s="34" t="str">
        <f>PROPER(TRIM(raw_orders!I794))</f>
        <v>Guwahati</v>
      </c>
      <c r="J794" s="34" t="str">
        <f>PROPER(TRIM(raw_orders!J794))</f>
        <v>Furniture</v>
      </c>
      <c r="K794" s="34" t="str">
        <f>PROPER(TRIM(raw_orders!K794))</f>
        <v>Furnishings</v>
      </c>
      <c r="L794" t="s">
        <v>3654</v>
      </c>
      <c r="M794" s="9" t="str">
        <f>PROPER(TRIM(raw_orders!M794))</f>
        <v>Second Class</v>
      </c>
      <c r="N794" s="11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s="9" t="str">
        <f>PROPER(TRIM(raw_orders!T794))</f>
        <v>Paid</v>
      </c>
      <c r="U794" s="9" t="str">
        <f>PROPER(TRIM(raw_orders!U794))</f>
        <v>Returned</v>
      </c>
      <c r="V794" s="11">
        <f t="shared" si="203"/>
        <v>4</v>
      </c>
      <c r="W794" s="11">
        <f t="shared" si="206"/>
        <v>0.2</v>
      </c>
      <c r="X794" s="11">
        <f t="shared" si="207"/>
        <v>2800.8960000000002</v>
      </c>
      <c r="Y794" s="11">
        <f t="shared" si="208"/>
        <v>1064.9160000000002</v>
      </c>
      <c r="Z794" s="11">
        <f t="shared" si="209"/>
        <v>0.38020547710446945</v>
      </c>
      <c r="AA794" s="11" t="str">
        <f t="shared" si="210"/>
        <v>June</v>
      </c>
      <c r="AB794" s="11">
        <f t="shared" si="211"/>
        <v>2025</v>
      </c>
      <c r="AC794" s="11" t="str">
        <f t="shared" si="212"/>
        <v>Clean</v>
      </c>
      <c r="AD794" s="33" t="str">
        <f t="shared" si="204"/>
        <v>ORD-2025-107934581245816CUST-1417Arjun BoseSmall BusinessEastAssamGuwahatiFurnitureFurnishingsElite Furnishings 852Second Class13501.120.22800.91735.981064.92PaidReturned4</v>
      </c>
      <c r="AE794" s="56" t="str">
        <f t="shared" si="205"/>
        <v>OK</v>
      </c>
      <c r="AF794" s="33" t="str">
        <f t="shared" si="213"/>
        <v/>
      </c>
      <c r="AG794" s="33" t="str">
        <f t="shared" si="214"/>
        <v/>
      </c>
      <c r="AH794" s="55" t="str">
        <f t="shared" si="215"/>
        <v/>
      </c>
      <c r="AI794" s="53" t="str">
        <f t="shared" si="216"/>
        <v>Match</v>
      </c>
      <c r="AJ794" s="53" t="str">
        <f t="shared" si="217"/>
        <v>Match</v>
      </c>
      <c r="AK794" s="33" t="str">
        <f>PROPER(TRIM(raw_orders!G794))</f>
        <v>East</v>
      </c>
      <c r="AL794" s="33" t="str">
        <f>PROPER(TRIM(raw_orders!M794))</f>
        <v>Second Class</v>
      </c>
    </row>
    <row r="795" spans="1:38">
      <c r="A795" t="s">
        <v>3655</v>
      </c>
      <c r="B795" s="10">
        <v>45440</v>
      </c>
      <c r="C795" s="10">
        <v>45446</v>
      </c>
      <c r="D795" t="s">
        <v>3657</v>
      </c>
      <c r="E795" s="34" t="str">
        <f>PROPER(TRIM(raw_orders!E795))</f>
        <v>Vikram Iyer</v>
      </c>
      <c r="F795" s="34" t="str">
        <f>PROPER(TRIM(raw_orders!F795))</f>
        <v>Corporate</v>
      </c>
      <c r="G795" s="34" t="str">
        <f>PROPER(TRIM(raw_orders!G795))</f>
        <v>North</v>
      </c>
      <c r="H795" s="34" t="str">
        <f>PROPER(TRIM(raw_orders!H795))</f>
        <v>Rajasthan</v>
      </c>
      <c r="I795" s="34" t="str">
        <f>PROPER(TRIM(raw_orders!I795))</f>
        <v>Jaipur</v>
      </c>
      <c r="J795" s="34" t="str">
        <f>PROPER(TRIM(raw_orders!J795))</f>
        <v>Technology</v>
      </c>
      <c r="K795" s="34" t="str">
        <f>PROPER(TRIM(raw_orders!K795))</f>
        <v>Copiers</v>
      </c>
      <c r="L795" t="s">
        <v>3658</v>
      </c>
      <c r="M795" s="9" t="str">
        <f>PROPER(TRIM(raw_orders!M795))</f>
        <v>Second Class</v>
      </c>
      <c r="N795" s="11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s="9" t="str">
        <f>PROPER(TRIM(raw_orders!T795))</f>
        <v>Paid</v>
      </c>
      <c r="U795" s="9" t="str">
        <f>PROPER(TRIM(raw_orders!U795))</f>
        <v>Completed</v>
      </c>
      <c r="V795" s="11">
        <f t="shared" si="203"/>
        <v>6</v>
      </c>
      <c r="W795" s="11">
        <f t="shared" si="206"/>
        <v>0</v>
      </c>
      <c r="X795" s="11">
        <f t="shared" si="207"/>
        <v>21511.599999999999</v>
      </c>
      <c r="Y795" s="11">
        <f t="shared" si="208"/>
        <v>6103.1299999999992</v>
      </c>
      <c r="Z795" s="11">
        <f t="shared" si="209"/>
        <v>0.28371343833094703</v>
      </c>
      <c r="AA795" s="11" t="str">
        <f t="shared" si="210"/>
        <v>May</v>
      </c>
      <c r="AB795" s="11">
        <f t="shared" si="211"/>
        <v>2024</v>
      </c>
      <c r="AC795" s="11" t="str">
        <f t="shared" si="212"/>
        <v>Clean</v>
      </c>
      <c r="AD795" s="33" t="str">
        <f t="shared" si="204"/>
        <v>ORD-2024-107944544045446CUST-5421Vikram IyerCorporateNorthRajasthanJaipurTechnologyCopiersBasic Copiers 238Second Class54302.32021511.615408.476103.13PaidCompleted6</v>
      </c>
      <c r="AE795" s="56" t="str">
        <f t="shared" si="205"/>
        <v>OK</v>
      </c>
      <c r="AF795" s="33" t="str">
        <f t="shared" si="213"/>
        <v/>
      </c>
      <c r="AG795" s="33" t="str">
        <f t="shared" si="214"/>
        <v/>
      </c>
      <c r="AH795" s="55" t="str">
        <f t="shared" si="215"/>
        <v/>
      </c>
      <c r="AI795" s="53" t="str">
        <f t="shared" si="216"/>
        <v>Match</v>
      </c>
      <c r="AJ795" s="53" t="str">
        <f t="shared" si="217"/>
        <v>Match</v>
      </c>
      <c r="AK795" s="33" t="str">
        <f>PROPER(TRIM(raw_orders!G795))</f>
        <v>North</v>
      </c>
      <c r="AL795" s="33" t="str">
        <f>PROPER(TRIM(raw_orders!M795))</f>
        <v>Second Class</v>
      </c>
    </row>
    <row r="796" spans="1:38">
      <c r="A796" t="s">
        <v>3659</v>
      </c>
      <c r="B796" s="10">
        <v>45830</v>
      </c>
      <c r="C796" s="10">
        <v>45832</v>
      </c>
      <c r="D796" t="s">
        <v>3661</v>
      </c>
      <c r="E796" s="34" t="str">
        <f>PROPER(TRIM(raw_orders!E796))</f>
        <v>Sneha Kapoor</v>
      </c>
      <c r="F796" s="34" t="str">
        <f>PROPER(TRIM(raw_orders!F796))</f>
        <v>Corporate</v>
      </c>
      <c r="G796" s="34" t="str">
        <f>PROPER(TRIM(raw_orders!G796))</f>
        <v>East</v>
      </c>
      <c r="H796" s="34" t="str">
        <f>PROPER(TRIM(raw_orders!H796))</f>
        <v>Assam</v>
      </c>
      <c r="I796" s="34" t="str">
        <f>PROPER(TRIM(raw_orders!I796))</f>
        <v>Guwahati</v>
      </c>
      <c r="J796" s="34" t="str">
        <f>PROPER(TRIM(raw_orders!J796))</f>
        <v>Office Supplies</v>
      </c>
      <c r="K796" s="34" t="str">
        <f>PROPER(TRIM(raw_orders!K796))</f>
        <v>Paper</v>
      </c>
      <c r="L796" t="s">
        <v>3662</v>
      </c>
      <c r="M796" s="9" t="str">
        <f>PROPER(TRIM(raw_orders!M796))</f>
        <v>Standard Class</v>
      </c>
      <c r="N796" s="11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s="9" t="str">
        <f>PROPER(TRIM(raw_orders!T796))</f>
        <v>Paid</v>
      </c>
      <c r="U796" s="9" t="str">
        <f>PROPER(TRIM(raw_orders!U796))</f>
        <v>Completed</v>
      </c>
      <c r="V796" s="11">
        <f t="shared" si="203"/>
        <v>2</v>
      </c>
      <c r="W796" s="11">
        <f t="shared" si="206"/>
        <v>0.15</v>
      </c>
      <c r="X796" s="11">
        <f t="shared" si="207"/>
        <v>7279.3574999999992</v>
      </c>
      <c r="Y796" s="11">
        <f t="shared" si="208"/>
        <v>2408.9674999999988</v>
      </c>
      <c r="Z796" s="11">
        <f t="shared" si="209"/>
        <v>0.33093133562955235</v>
      </c>
      <c r="AA796" s="11" t="str">
        <f t="shared" si="210"/>
        <v>June</v>
      </c>
      <c r="AB796" s="11">
        <f t="shared" si="211"/>
        <v>2025</v>
      </c>
      <c r="AC796" s="11" t="str">
        <f t="shared" si="212"/>
        <v>Clean</v>
      </c>
      <c r="AD796" s="33" t="str">
        <f t="shared" si="204"/>
        <v>ORD-2025-107954583045832CUST-2829Sneha KapoorCorporateEastAssamGuwahatiOffice SuppliesPaperElite Paper 847Standard Class9951.550.157279.364870.392408.97PaidCompleted2</v>
      </c>
      <c r="AE796" s="56" t="str">
        <f t="shared" si="205"/>
        <v>OK</v>
      </c>
      <c r="AF796" s="33" t="str">
        <f t="shared" si="213"/>
        <v/>
      </c>
      <c r="AG796" s="33" t="str">
        <f t="shared" si="214"/>
        <v/>
      </c>
      <c r="AH796" s="55" t="str">
        <f t="shared" si="215"/>
        <v/>
      </c>
      <c r="AI796" s="53" t="str">
        <f t="shared" si="216"/>
        <v>Match</v>
      </c>
      <c r="AJ796" s="53" t="str">
        <f t="shared" si="217"/>
        <v>Match</v>
      </c>
      <c r="AK796" s="33" t="str">
        <f>PROPER(TRIM(raw_orders!G796))</f>
        <v>East</v>
      </c>
      <c r="AL796" s="33" t="str">
        <f>PROPER(TRIM(raw_orders!M796))</f>
        <v>Standard Class</v>
      </c>
    </row>
    <row r="797" spans="1:38">
      <c r="A797" t="s">
        <v>3663</v>
      </c>
      <c r="B797" s="10">
        <v>45503</v>
      </c>
      <c r="C797" s="10">
        <v>45503</v>
      </c>
      <c r="D797" t="s">
        <v>3665</v>
      </c>
      <c r="E797" s="34" t="str">
        <f>PROPER(TRIM(raw_orders!E797))</f>
        <v>Diya Patel</v>
      </c>
      <c r="F797" s="34" t="str">
        <f>PROPER(TRIM(raw_orders!F797))</f>
        <v>Home Office</v>
      </c>
      <c r="G797" s="34" t="str">
        <f>PROPER(TRIM(raw_orders!G797))</f>
        <v>East</v>
      </c>
      <c r="H797" s="34" t="str">
        <f>PROPER(TRIM(raw_orders!H797))</f>
        <v>Odisha</v>
      </c>
      <c r="I797" s="34" t="str">
        <f>PROPER(TRIM(raw_orders!I797))</f>
        <v>Bhubaneswar</v>
      </c>
      <c r="J797" s="34" t="str">
        <f>PROPER(TRIM(raw_orders!J797))</f>
        <v>Technology</v>
      </c>
      <c r="K797" s="34" t="str">
        <f>PROPER(TRIM(raw_orders!K797))</f>
        <v>Copiers</v>
      </c>
      <c r="L797" t="s">
        <v>3666</v>
      </c>
      <c r="M797" s="9" t="str">
        <f>PROPER(TRIM(raw_orders!M797))</f>
        <v>Same Day</v>
      </c>
      <c r="N797" s="11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s="9" t="str">
        <f>PROPER(TRIM(raw_orders!T797))</f>
        <v>Refunded</v>
      </c>
      <c r="U797" s="9" t="str">
        <f>PROPER(TRIM(raw_orders!U797))</f>
        <v>Cancelled</v>
      </c>
      <c r="V797" s="11">
        <f t="shared" si="203"/>
        <v>0</v>
      </c>
      <c r="W797" s="11">
        <f t="shared" si="206"/>
        <v>0</v>
      </c>
      <c r="X797" s="11">
        <f t="shared" si="207"/>
        <v>26051.94</v>
      </c>
      <c r="Y797" s="11">
        <f t="shared" si="208"/>
        <v>9168.3499999999985</v>
      </c>
      <c r="Z797" s="11">
        <f t="shared" si="209"/>
        <v>0.3519258066769691</v>
      </c>
      <c r="AA797" s="11" t="str">
        <f t="shared" si="210"/>
        <v>July</v>
      </c>
      <c r="AB797" s="11">
        <f t="shared" si="211"/>
        <v>2024</v>
      </c>
      <c r="AC797" s="11" t="str">
        <f t="shared" si="212"/>
        <v>Clean</v>
      </c>
      <c r="AD797" s="33" t="str">
        <f t="shared" si="204"/>
        <v>ORD-2024-107964550345503CUST-6529Diya PatelHome OfficeEastOdishaBhubaneswarTechnologyCopiersPro Copiers 653Same Day92894.66026051.9416883.599168.35RefundedCancelled0</v>
      </c>
      <c r="AE797" s="56" t="str">
        <f t="shared" si="205"/>
        <v>OK</v>
      </c>
      <c r="AF797" s="33" t="str">
        <f t="shared" si="213"/>
        <v/>
      </c>
      <c r="AG797" s="33" t="str">
        <f t="shared" si="214"/>
        <v/>
      </c>
      <c r="AH797" s="55" t="str">
        <f>IF(V797&lt;0,"Invalid Shipping Record","")</f>
        <v/>
      </c>
      <c r="AI797" s="53" t="str">
        <f t="shared" si="216"/>
        <v>Match</v>
      </c>
      <c r="AJ797" s="53" t="str">
        <f t="shared" si="217"/>
        <v>Match</v>
      </c>
      <c r="AK797" s="33" t="str">
        <f>PROPER(TRIM(raw_orders!G797))</f>
        <v>East</v>
      </c>
      <c r="AL797" s="33" t="str">
        <f>PROPER(TRIM(raw_orders!M797))</f>
        <v>Same Day</v>
      </c>
    </row>
    <row r="798" spans="1:38">
      <c r="A798" t="s">
        <v>3667</v>
      </c>
      <c r="B798" s="10">
        <v>45374</v>
      </c>
      <c r="C798" s="10">
        <v>45381</v>
      </c>
      <c r="D798" t="s">
        <v>3669</v>
      </c>
      <c r="E798" s="34" t="str">
        <f>PROPER(TRIM(raw_orders!E798))</f>
        <v>Rohan Mehta</v>
      </c>
      <c r="F798" s="34" t="str">
        <f>PROPER(TRIM(raw_orders!F798))</f>
        <v>Small Business</v>
      </c>
      <c r="G798" s="34" t="str">
        <f>PROPER(TRIM(raw_orders!G798))</f>
        <v>South</v>
      </c>
      <c r="H798" s="34" t="str">
        <f>PROPER(TRIM(raw_orders!H798))</f>
        <v>Andhra Pradesh</v>
      </c>
      <c r="I798" s="34" t="str">
        <f>PROPER(TRIM(raw_orders!I798))</f>
        <v>Vijayawada</v>
      </c>
      <c r="J798" s="34" t="str">
        <f>PROPER(TRIM(raw_orders!J798))</f>
        <v>Technology</v>
      </c>
      <c r="K798" s="34" t="str">
        <f>PROPER(TRIM(raw_orders!K798))</f>
        <v>Machines</v>
      </c>
      <c r="L798" t="s">
        <v>3670</v>
      </c>
      <c r="M798" s="9" t="str">
        <f>PROPER(TRIM(raw_orders!M798))</f>
        <v>First Class</v>
      </c>
      <c r="N798" s="11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s="9" t="str">
        <f>PROPER(TRIM(raw_orders!T798))</f>
        <v>Paid</v>
      </c>
      <c r="U798" s="9" t="str">
        <f>PROPER(TRIM(raw_orders!U798))</f>
        <v>Completed</v>
      </c>
      <c r="V798" s="11">
        <f t="shared" si="203"/>
        <v>7</v>
      </c>
      <c r="W798" s="11">
        <f t="shared" si="206"/>
        <v>0.15</v>
      </c>
      <c r="X798" s="11">
        <f t="shared" si="207"/>
        <v>9661.6439999999984</v>
      </c>
      <c r="Y798" s="11">
        <f t="shared" si="208"/>
        <v>3357.873999999998</v>
      </c>
      <c r="Z798" s="11">
        <f t="shared" si="209"/>
        <v>0.34754685641491223</v>
      </c>
      <c r="AA798" s="11" t="str">
        <f t="shared" si="210"/>
        <v>March</v>
      </c>
      <c r="AB798" s="11">
        <f t="shared" si="211"/>
        <v>2024</v>
      </c>
      <c r="AC798" s="11" t="str">
        <f t="shared" si="212"/>
        <v>Clean</v>
      </c>
      <c r="AD798" s="33" t="str">
        <f t="shared" si="204"/>
        <v>ORD-2024-107974537445381CUST-3126Rohan MehtaSmall BusinessSouthAndhra PradeshVijayawadaTechnologyMachinesElite Machines 459First Class61894.440.159661.646303.773357.87PaidCompleted7</v>
      </c>
      <c r="AE798" s="56" t="str">
        <f t="shared" si="205"/>
        <v>OK</v>
      </c>
      <c r="AF798" s="33" t="str">
        <f t="shared" si="213"/>
        <v/>
      </c>
      <c r="AG798" s="33" t="str">
        <f t="shared" si="214"/>
        <v/>
      </c>
      <c r="AH798" s="55" t="str">
        <f t="shared" si="215"/>
        <v/>
      </c>
      <c r="AI798" s="53" t="str">
        <f t="shared" si="216"/>
        <v>Match</v>
      </c>
      <c r="AJ798" s="53" t="str">
        <f t="shared" si="217"/>
        <v>Match</v>
      </c>
      <c r="AK798" s="33" t="str">
        <f>PROPER(TRIM(raw_orders!G798))</f>
        <v>South</v>
      </c>
      <c r="AL798" s="33" t="str">
        <f>PROPER(TRIM(raw_orders!M798))</f>
        <v>First Class</v>
      </c>
    </row>
    <row r="799" spans="1:38">
      <c r="A799" t="s">
        <v>3671</v>
      </c>
      <c r="B799" s="10">
        <v>45400</v>
      </c>
      <c r="C799" s="10">
        <v>45404</v>
      </c>
      <c r="D799" t="s">
        <v>3673</v>
      </c>
      <c r="E799" s="34" t="str">
        <f>PROPER(TRIM(raw_orders!E799))</f>
        <v>Aarav Sharma</v>
      </c>
      <c r="F799" s="34" t="str">
        <f>PROPER(TRIM(raw_orders!F799))</f>
        <v>Consumer</v>
      </c>
      <c r="G799" s="34" t="str">
        <f>PROPER(TRIM(raw_orders!G799))</f>
        <v>East</v>
      </c>
      <c r="H799" s="34" t="str">
        <f>PROPER(TRIM(raw_orders!H799))</f>
        <v>Odisha</v>
      </c>
      <c r="I799" s="34" t="str">
        <f>PROPER(TRIM(raw_orders!I799))</f>
        <v>Bhubaneswar</v>
      </c>
      <c r="J799" s="34" t="str">
        <f>PROPER(TRIM(raw_orders!J799))</f>
        <v>Office Supplies</v>
      </c>
      <c r="K799" s="34" t="str">
        <f>PROPER(TRIM(raw_orders!K799))</f>
        <v>Binders</v>
      </c>
      <c r="L799" t="s">
        <v>3674</v>
      </c>
      <c r="M799" s="9" t="str">
        <f>PROPER(TRIM(raw_orders!M799))</f>
        <v>First Class</v>
      </c>
      <c r="N799" s="11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s="9" t="str">
        <f>PROPER(TRIM(raw_orders!T799))</f>
        <v>Failed</v>
      </c>
      <c r="U799" s="9" t="str">
        <f>PROPER(TRIM(raw_orders!U799))</f>
        <v>Cancelled</v>
      </c>
      <c r="V799" s="11">
        <f t="shared" si="203"/>
        <v>4</v>
      </c>
      <c r="W799" s="11">
        <f t="shared" si="206"/>
        <v>0</v>
      </c>
      <c r="X799" s="11">
        <f t="shared" si="207"/>
        <v>13714.96</v>
      </c>
      <c r="Y799" s="11">
        <f t="shared" si="208"/>
        <v>3164.49</v>
      </c>
      <c r="Z799" s="11">
        <f t="shared" si="209"/>
        <v>0.23073271814135804</v>
      </c>
      <c r="AA799" s="11" t="str">
        <f t="shared" si="210"/>
        <v>April</v>
      </c>
      <c r="AB799" s="11">
        <f t="shared" si="211"/>
        <v>2024</v>
      </c>
      <c r="AC799" s="11" t="str">
        <f t="shared" si="212"/>
        <v>Clean</v>
      </c>
      <c r="AD799" s="33" t="str">
        <f t="shared" si="204"/>
        <v>ORD-2024-107984540045404CUST-3991Aarav SharmaConsumerEastOdishaBhubaneswarOffice SuppliesBindersElite Binders 764First Class81714.37013714.9610550.473164.49FailedCancelled4</v>
      </c>
      <c r="AE799" s="56" t="str">
        <f t="shared" si="205"/>
        <v>OK</v>
      </c>
      <c r="AF799" s="33" t="str">
        <f t="shared" si="213"/>
        <v/>
      </c>
      <c r="AG799" s="33" t="str">
        <f t="shared" si="214"/>
        <v/>
      </c>
      <c r="AH799" s="55" t="str">
        <f t="shared" si="215"/>
        <v/>
      </c>
      <c r="AI799" s="53" t="str">
        <f t="shared" si="216"/>
        <v>Match</v>
      </c>
      <c r="AJ799" s="53" t="str">
        <f t="shared" si="217"/>
        <v>Match</v>
      </c>
      <c r="AK799" s="33" t="str">
        <f>PROPER(TRIM(raw_orders!G799))</f>
        <v>East</v>
      </c>
      <c r="AL799" s="33" t="str">
        <f>PROPER(TRIM(raw_orders!M799))</f>
        <v>First Class</v>
      </c>
    </row>
    <row r="800" spans="1:38">
      <c r="A800" t="s">
        <v>3675</v>
      </c>
      <c r="B800" s="10">
        <v>45849</v>
      </c>
      <c r="C800" s="10">
        <v>45907</v>
      </c>
      <c r="D800" t="s">
        <v>3678</v>
      </c>
      <c r="E800" s="34" t="str">
        <f>PROPER(TRIM(raw_orders!E800))</f>
        <v>Aditi Sen</v>
      </c>
      <c r="F800" s="34" t="str">
        <f>PROPER(TRIM(raw_orders!F800))</f>
        <v>Corporate</v>
      </c>
      <c r="G800" s="34" t="str">
        <f>PROPER(TRIM(raw_orders!G800))</f>
        <v>North</v>
      </c>
      <c r="H800" s="34" t="str">
        <f>PROPER(TRIM(raw_orders!H800))</f>
        <v>Delhi</v>
      </c>
      <c r="I800" s="34" t="str">
        <f>PROPER(TRIM(raw_orders!I800))</f>
        <v>New Delhi</v>
      </c>
      <c r="J800" s="34" t="str">
        <f>PROPER(TRIM(raw_orders!J800))</f>
        <v>Furniture</v>
      </c>
      <c r="K800" s="34" t="str">
        <f>PROPER(TRIM(raw_orders!K800))</f>
        <v>Furnishings</v>
      </c>
      <c r="L800" t="s">
        <v>3679</v>
      </c>
      <c r="M800" s="9" t="str">
        <f>PROPER(TRIM(raw_orders!M800))</f>
        <v>Standard Class</v>
      </c>
      <c r="N800" s="11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s="9" t="str">
        <f>PROPER(TRIM(raw_orders!T800))</f>
        <v>Paid</v>
      </c>
      <c r="U800" s="9" t="str">
        <f>PROPER(TRIM(raw_orders!U800))</f>
        <v>Completed</v>
      </c>
      <c r="V800" s="11">
        <f t="shared" si="203"/>
        <v>58</v>
      </c>
      <c r="W800" s="11">
        <f t="shared" si="206"/>
        <v>0</v>
      </c>
      <c r="X800" s="11">
        <f t="shared" si="207"/>
        <v>15354.449999999999</v>
      </c>
      <c r="Y800" s="11">
        <f t="shared" si="208"/>
        <v>5697.9499999999989</v>
      </c>
      <c r="Z800" s="11">
        <f t="shared" si="209"/>
        <v>0.37109437329243311</v>
      </c>
      <c r="AA800" s="11" t="str">
        <f t="shared" si="210"/>
        <v>July</v>
      </c>
      <c r="AB800" s="11">
        <f t="shared" si="211"/>
        <v>2025</v>
      </c>
      <c r="AC800" s="11" t="str">
        <f t="shared" si="212"/>
        <v>Clean</v>
      </c>
      <c r="AD800" s="33" t="str">
        <f t="shared" si="204"/>
        <v>ORD-2025-107994584945907CUST-7553Aditi SenCorporateNorthDelhiNew DelhiFurnitureFurnishingsClassic Furnishings 348Standard Class91706.05015354.459656.55697.95PaidCompleted58</v>
      </c>
      <c r="AE800" s="56" t="str">
        <f t="shared" si="205"/>
        <v>OK</v>
      </c>
      <c r="AF800" s="33" t="str">
        <f t="shared" si="213"/>
        <v/>
      </c>
      <c r="AG800" s="33" t="str">
        <f t="shared" si="214"/>
        <v/>
      </c>
      <c r="AH800" s="55" t="str">
        <f t="shared" si="215"/>
        <v/>
      </c>
      <c r="AI800" s="53" t="str">
        <f t="shared" si="216"/>
        <v>Match</v>
      </c>
      <c r="AJ800" s="53" t="str">
        <f t="shared" si="217"/>
        <v>Match</v>
      </c>
      <c r="AK800" s="33" t="str">
        <f>PROPER(TRIM(raw_orders!G800))</f>
        <v>North</v>
      </c>
      <c r="AL800" s="33" t="str">
        <f>PROPER(TRIM(raw_orders!M800))</f>
        <v>Standard Class</v>
      </c>
    </row>
    <row r="801" spans="1:38">
      <c r="A801" t="s">
        <v>3680</v>
      </c>
      <c r="B801" s="10">
        <v>45575</v>
      </c>
      <c r="C801" s="10">
        <v>45582</v>
      </c>
      <c r="D801" t="s">
        <v>3681</v>
      </c>
      <c r="E801" s="34" t="str">
        <f>PROPER(TRIM(raw_orders!E801))</f>
        <v>Isha Nair</v>
      </c>
      <c r="F801" s="34" t="str">
        <f>PROPER(TRIM(raw_orders!F801))</f>
        <v>Home Office</v>
      </c>
      <c r="G801" s="34" t="str">
        <f>PROPER(TRIM(raw_orders!G801))</f>
        <v>North</v>
      </c>
      <c r="H801" s="34" t="str">
        <f>PROPER(TRIM(raw_orders!H801))</f>
        <v>Haryana</v>
      </c>
      <c r="I801" s="34" t="str">
        <f>PROPER(TRIM(raw_orders!I801))</f>
        <v>Gurugram</v>
      </c>
      <c r="J801" s="34" t="str">
        <f>PROPER(TRIM(raw_orders!J801))</f>
        <v>Technology</v>
      </c>
      <c r="K801" s="34" t="str">
        <f>PROPER(TRIM(raw_orders!K801))</f>
        <v>Accessories</v>
      </c>
      <c r="L801" t="s">
        <v>3682</v>
      </c>
      <c r="M801" s="9" t="s">
        <v>4153</v>
      </c>
      <c r="N801" s="1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s="9" t="str">
        <f>PROPER(TRIM(raw_orders!T801))</f>
        <v>Paid</v>
      </c>
      <c r="U801" s="9" t="str">
        <f>PROPER(TRIM(raw_orders!U801))</f>
        <v>Returned</v>
      </c>
      <c r="V801" s="11">
        <f t="shared" si="203"/>
        <v>7</v>
      </c>
      <c r="W801" s="11">
        <f t="shared" si="206"/>
        <v>0.05</v>
      </c>
      <c r="X801" s="11">
        <f t="shared" si="207"/>
        <v>4595.1975000000002</v>
      </c>
      <c r="Y801" s="11">
        <f t="shared" si="208"/>
        <v>707.78750000000036</v>
      </c>
      <c r="Z801" s="11">
        <f t="shared" si="209"/>
        <v>0.15402765604742785</v>
      </c>
      <c r="AA801" s="11" t="str">
        <f t="shared" si="210"/>
        <v>October</v>
      </c>
      <c r="AB801" s="11">
        <f t="shared" si="211"/>
        <v>2024</v>
      </c>
      <c r="AC801" s="11" t="str">
        <f t="shared" si="212"/>
        <v>Warning</v>
      </c>
      <c r="AD801" s="33" t="str">
        <f t="shared" si="204"/>
        <v>ORD-2024-108004557545582CUST-8527Isha NairHome OfficeNorthHaryanaGurugramTechnologyAccessoriesSmart Accessories 487Unknown5967.410.054595.23887.41707.79PaidReturned7</v>
      </c>
      <c r="AE801" s="56" t="str">
        <f t="shared" si="205"/>
        <v>OK</v>
      </c>
      <c r="AF801" s="33" t="str">
        <f t="shared" si="213"/>
        <v/>
      </c>
      <c r="AG801" s="33" t="str">
        <f t="shared" si="214"/>
        <v/>
      </c>
      <c r="AH801" s="55" t="str">
        <f t="shared" si="215"/>
        <v/>
      </c>
      <c r="AI801" s="53" t="str">
        <f t="shared" si="216"/>
        <v>Match</v>
      </c>
      <c r="AJ801" s="53" t="str">
        <f t="shared" si="217"/>
        <v>Match</v>
      </c>
      <c r="AK801" s="33" t="str">
        <f>PROPER(TRIM(raw_orders!G801))</f>
        <v>North</v>
      </c>
      <c r="AL801" s="33" t="str">
        <f>PROPER(TRIM(raw_orders!M801))</f>
        <v/>
      </c>
    </row>
    <row r="802" spans="1:38">
      <c r="A802" t="s">
        <v>3683</v>
      </c>
      <c r="B802" s="10">
        <v>45352</v>
      </c>
      <c r="C802" s="10">
        <v>45358</v>
      </c>
      <c r="D802" t="s">
        <v>3686</v>
      </c>
      <c r="E802" s="34" t="str">
        <f>PROPER(TRIM(raw_orders!E802))</f>
        <v>Vikram Iyer</v>
      </c>
      <c r="F802" s="34" t="str">
        <f>PROPER(TRIM(raw_orders!F802))</f>
        <v>Small Business</v>
      </c>
      <c r="G802" s="34" t="str">
        <f>PROPER(TRIM(raw_orders!G802))</f>
        <v>West</v>
      </c>
      <c r="H802" s="34" t="str">
        <f>PROPER(TRIM(raw_orders!H802))</f>
        <v>Maharashtra</v>
      </c>
      <c r="I802" s="34" t="str">
        <f>PROPER(TRIM(raw_orders!I802))</f>
        <v>Mumbai</v>
      </c>
      <c r="J802" s="34" t="str">
        <f>PROPER(TRIM(raw_orders!J802))</f>
        <v>Office Supplies</v>
      </c>
      <c r="K802" s="34" t="str">
        <f>PROPER(TRIM(raw_orders!K802))</f>
        <v>Storage</v>
      </c>
      <c r="L802" t="s">
        <v>3687</v>
      </c>
      <c r="M802" s="9" t="str">
        <f>PROPER(TRIM(raw_orders!M802))</f>
        <v>Second Class</v>
      </c>
      <c r="N802" s="11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s="9" t="str">
        <f>PROPER(TRIM(raw_orders!T802))</f>
        <v>Paid</v>
      </c>
      <c r="U802" s="9" t="str">
        <f>PROPER(TRIM(raw_orders!U802))</f>
        <v>Completed</v>
      </c>
      <c r="V802" s="11">
        <f t="shared" si="203"/>
        <v>6</v>
      </c>
      <c r="W802" s="11">
        <f t="shared" si="206"/>
        <v>0.15</v>
      </c>
      <c r="X802" s="11">
        <f t="shared" si="207"/>
        <v>21234.971999999998</v>
      </c>
      <c r="Y802" s="11">
        <f t="shared" si="208"/>
        <v>4498.8819999999978</v>
      </c>
      <c r="Z802" s="11">
        <f t="shared" si="209"/>
        <v>0.21186192286950029</v>
      </c>
      <c r="AA802" s="11" t="str">
        <f t="shared" si="210"/>
        <v>March</v>
      </c>
      <c r="AB802" s="11">
        <f t="shared" si="211"/>
        <v>2024</v>
      </c>
      <c r="AC802" s="11" t="str">
        <f t="shared" si="212"/>
        <v>Clean</v>
      </c>
      <c r="AD802" s="33" t="str">
        <f t="shared" si="204"/>
        <v>ORD-2024-108014535245358CUST-5015Vikram IyerSmall BusinessWestMaharashtraMumbaiOffice SuppliesStorageElite Storage 825Second Class64163.720.1521234.9716736.094498.88PaidCompleted6</v>
      </c>
      <c r="AE802" s="56" t="str">
        <f t="shared" si="205"/>
        <v>OK</v>
      </c>
      <c r="AF802" s="33" t="str">
        <f t="shared" si="213"/>
        <v/>
      </c>
      <c r="AG802" s="33" t="str">
        <f t="shared" si="214"/>
        <v/>
      </c>
      <c r="AH802" s="55" t="str">
        <f t="shared" si="215"/>
        <v/>
      </c>
      <c r="AI802" s="53" t="str">
        <f t="shared" si="216"/>
        <v>Match</v>
      </c>
      <c r="AJ802" s="53" t="str">
        <f t="shared" si="217"/>
        <v>Match</v>
      </c>
      <c r="AK802" s="33" t="str">
        <f>PROPER(TRIM(raw_orders!G802))</f>
        <v>West</v>
      </c>
      <c r="AL802" s="33" t="str">
        <f>PROPER(TRIM(raw_orders!M802))</f>
        <v>Second Class</v>
      </c>
    </row>
    <row r="803" spans="1:38">
      <c r="A803" t="s">
        <v>3688</v>
      </c>
      <c r="B803" s="10">
        <v>45938</v>
      </c>
      <c r="C803" s="10">
        <v>45945</v>
      </c>
      <c r="D803" t="s">
        <v>3690</v>
      </c>
      <c r="E803" s="34" t="str">
        <f>PROPER(TRIM(raw_orders!E803))</f>
        <v>Aarav Sharma</v>
      </c>
      <c r="F803" s="34" t="str">
        <f>PROPER(TRIM(raw_orders!F803))</f>
        <v>Home Office</v>
      </c>
      <c r="G803" s="34" t="str">
        <f>PROPER(TRIM(raw_orders!G803))</f>
        <v>East</v>
      </c>
      <c r="H803" s="34" t="str">
        <f>PROPER(TRIM(raw_orders!H803))</f>
        <v>Odisha</v>
      </c>
      <c r="I803" s="34" t="str">
        <f>PROPER(TRIM(raw_orders!I803))</f>
        <v>Bhubaneswar</v>
      </c>
      <c r="J803" s="34" t="str">
        <f>PROPER(TRIM(raw_orders!J803))</f>
        <v>Technology</v>
      </c>
      <c r="K803" s="34" t="str">
        <f>PROPER(TRIM(raw_orders!K803))</f>
        <v>Accessories</v>
      </c>
      <c r="L803" t="s">
        <v>3691</v>
      </c>
      <c r="M803" s="9" t="str">
        <f>PROPER(TRIM(raw_orders!M803))</f>
        <v>Second Class</v>
      </c>
      <c r="N803" s="11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s="9" t="str">
        <f>PROPER(TRIM(raw_orders!T803))</f>
        <v>Pending</v>
      </c>
      <c r="U803" s="9" t="str">
        <f>PROPER(TRIM(raw_orders!U803))</f>
        <v>Cancelled</v>
      </c>
      <c r="V803" s="11">
        <f t="shared" si="203"/>
        <v>7</v>
      </c>
      <c r="W803" s="11">
        <f t="shared" si="206"/>
        <v>0.2</v>
      </c>
      <c r="X803" s="11">
        <f t="shared" si="207"/>
        <v>8093.304000000001</v>
      </c>
      <c r="Y803" s="11">
        <f t="shared" si="208"/>
        <v>2040.8740000000007</v>
      </c>
      <c r="Z803" s="11">
        <f t="shared" si="209"/>
        <v>0.25216821214179036</v>
      </c>
      <c r="AA803" s="11" t="str">
        <f t="shared" si="210"/>
        <v>October</v>
      </c>
      <c r="AB803" s="11">
        <f t="shared" si="211"/>
        <v>2025</v>
      </c>
      <c r="AC803" s="11" t="str">
        <f t="shared" si="212"/>
        <v>Clean</v>
      </c>
      <c r="AD803" s="33" t="str">
        <f t="shared" si="204"/>
        <v>ORD-2025-108024593845945CUST-3344Aarav SharmaHome OfficeEastOdishaBhubaneswarTechnologyAccessoriesPro Accessories 500Second Class33372.210.28093.36052.432040.87PendingCancelled7</v>
      </c>
      <c r="AE803" s="56" t="str">
        <f t="shared" si="205"/>
        <v>OK</v>
      </c>
      <c r="AF803" s="33" t="str">
        <f t="shared" si="213"/>
        <v/>
      </c>
      <c r="AG803" s="33" t="str">
        <f t="shared" si="214"/>
        <v/>
      </c>
      <c r="AH803" s="55" t="str">
        <f t="shared" si="215"/>
        <v/>
      </c>
      <c r="AI803" s="53" t="str">
        <f t="shared" si="216"/>
        <v>Match</v>
      </c>
      <c r="AJ803" s="53" t="str">
        <f t="shared" si="217"/>
        <v>Match</v>
      </c>
      <c r="AK803" s="33" t="str">
        <f>PROPER(TRIM(raw_orders!G803))</f>
        <v>East</v>
      </c>
      <c r="AL803" s="33" t="str">
        <f>PROPER(TRIM(raw_orders!M803))</f>
        <v>Second Class</v>
      </c>
    </row>
    <row r="804" spans="1:38">
      <c r="A804" t="s">
        <v>3692</v>
      </c>
      <c r="B804" s="10">
        <v>45704</v>
      </c>
      <c r="C804" s="10">
        <v>45704</v>
      </c>
      <c r="D804" t="s">
        <v>3694</v>
      </c>
      <c r="E804" s="34" t="str">
        <f>PROPER(TRIM(raw_orders!E804))</f>
        <v>Rohan Mehta</v>
      </c>
      <c r="F804" s="34" t="str">
        <f>PROPER(TRIM(raw_orders!F804))</f>
        <v>Small Business</v>
      </c>
      <c r="G804" s="34" t="str">
        <f>PROPER(TRIM(raw_orders!G804))</f>
        <v>East</v>
      </c>
      <c r="H804" s="34" t="str">
        <f>PROPER(TRIM(raw_orders!H804))</f>
        <v>Assam</v>
      </c>
      <c r="I804" s="34" t="str">
        <f>PROPER(TRIM(raw_orders!I804))</f>
        <v>Guwahati</v>
      </c>
      <c r="J804" s="34" t="str">
        <f>PROPER(TRIM(raw_orders!J804))</f>
        <v>Furniture</v>
      </c>
      <c r="K804" s="34" t="str">
        <f>PROPER(TRIM(raw_orders!K804))</f>
        <v>Furnishings</v>
      </c>
      <c r="L804" t="s">
        <v>3695</v>
      </c>
      <c r="M804" s="9" t="str">
        <f>PROPER(TRIM(raw_orders!M804))</f>
        <v>Second Class</v>
      </c>
      <c r="N804" s="11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s="9" t="str">
        <f>PROPER(TRIM(raw_orders!T804))</f>
        <v>Failed</v>
      </c>
      <c r="U804" s="9" t="str">
        <f>PROPER(TRIM(raw_orders!U804))</f>
        <v>Returned</v>
      </c>
      <c r="V804" s="11">
        <f t="shared" si="203"/>
        <v>0</v>
      </c>
      <c r="W804" s="11">
        <f t="shared" si="206"/>
        <v>0</v>
      </c>
      <c r="X804" s="11">
        <f t="shared" si="207"/>
        <v>8651.4600000000009</v>
      </c>
      <c r="Y804" s="11">
        <f t="shared" si="208"/>
        <v>3396.8400000000011</v>
      </c>
      <c r="Z804" s="11">
        <f t="shared" si="209"/>
        <v>0.39263199506210522</v>
      </c>
      <c r="AA804" s="11" t="str">
        <f t="shared" si="210"/>
        <v>February</v>
      </c>
      <c r="AB804" s="11">
        <f t="shared" si="211"/>
        <v>2025</v>
      </c>
      <c r="AC804" s="11" t="str">
        <f t="shared" si="212"/>
        <v>Clean</v>
      </c>
      <c r="AD804" s="33" t="str">
        <f t="shared" si="204"/>
        <v>ORD-2025-108034570445704CUST-5866Rohan MehtaSmall BusinessEastAssamGuwahatiFurnitureFurnishingsPro Furnishings 909Second Class61441.9108651.465254.623396.84FailedReturned0</v>
      </c>
      <c r="AE804" s="56" t="str">
        <f t="shared" si="205"/>
        <v>OK</v>
      </c>
      <c r="AF804" s="33" t="str">
        <f t="shared" si="213"/>
        <v/>
      </c>
      <c r="AG804" s="33" t="str">
        <f t="shared" si="214"/>
        <v/>
      </c>
      <c r="AH804" s="55" t="str">
        <f>IF(V804&lt;0,"Invalid Shipping Record","")</f>
        <v/>
      </c>
      <c r="AI804" s="53" t="str">
        <f t="shared" si="216"/>
        <v>Match</v>
      </c>
      <c r="AJ804" s="53" t="str">
        <f t="shared" si="217"/>
        <v>Match</v>
      </c>
      <c r="AK804" s="33" t="str">
        <f>PROPER(TRIM(raw_orders!G804))</f>
        <v>East</v>
      </c>
      <c r="AL804" s="33" t="str">
        <f>PROPER(TRIM(raw_orders!M804))</f>
        <v>Second Class</v>
      </c>
    </row>
    <row r="805" spans="1:38">
      <c r="A805" t="s">
        <v>3697</v>
      </c>
      <c r="B805" s="10">
        <v>45635</v>
      </c>
      <c r="C805" s="10">
        <v>45639</v>
      </c>
      <c r="D805" t="s">
        <v>3699</v>
      </c>
      <c r="E805" s="34" t="str">
        <f>PROPER(TRIM(raw_orders!E805))</f>
        <v>Rohan Mehta</v>
      </c>
      <c r="F805" s="34" t="str">
        <f>PROPER(TRIM(raw_orders!F805))</f>
        <v>Consumer</v>
      </c>
      <c r="G805" s="34" t="s">
        <v>4153</v>
      </c>
      <c r="H805" s="34" t="str">
        <f>PROPER(TRIM(raw_orders!H805))</f>
        <v>Jharkhand</v>
      </c>
      <c r="I805" s="34" t="str">
        <f>PROPER(TRIM(raw_orders!I805))</f>
        <v>Ranchi</v>
      </c>
      <c r="J805" s="34" t="str">
        <f>PROPER(TRIM(raw_orders!J805))</f>
        <v>Office Supplies</v>
      </c>
      <c r="K805" s="34" t="str">
        <f>PROPER(TRIM(raw_orders!K805))</f>
        <v>Labels</v>
      </c>
      <c r="L805" t="s">
        <v>3700</v>
      </c>
      <c r="M805" s="9" t="str">
        <f>PROPER(TRIM(raw_orders!M805))</f>
        <v>First Class</v>
      </c>
      <c r="N805" s="11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s="9" t="str">
        <f>PROPER(TRIM(raw_orders!T805))</f>
        <v>Paid</v>
      </c>
      <c r="U805" s="9" t="str">
        <f>PROPER(TRIM(raw_orders!U805))</f>
        <v>Completed</v>
      </c>
      <c r="V805" s="11">
        <f t="shared" si="203"/>
        <v>4</v>
      </c>
      <c r="W805" s="11">
        <f t="shared" si="206"/>
        <v>0</v>
      </c>
      <c r="X805" s="11">
        <f t="shared" si="207"/>
        <v>4306.6499999999996</v>
      </c>
      <c r="Y805" s="11">
        <f t="shared" si="208"/>
        <v>1737.8299999999995</v>
      </c>
      <c r="Z805" s="11">
        <f t="shared" si="209"/>
        <v>0.40352245945224235</v>
      </c>
      <c r="AA805" s="11" t="str">
        <f t="shared" si="210"/>
        <v>December</v>
      </c>
      <c r="AB805" s="11">
        <f t="shared" si="211"/>
        <v>2024</v>
      </c>
      <c r="AC805" s="11" t="str">
        <f t="shared" si="212"/>
        <v>Warning</v>
      </c>
      <c r="AD805" s="33" t="str">
        <f t="shared" si="204"/>
        <v>ORD-2024-108044563545639CUST-7180Rohan MehtaConsumerUnknownJharkhandRanchiOffice SuppliesLabelsBasic Labels 359First Class14306.6504306.652568.821737.83PaidCompleted4</v>
      </c>
      <c r="AE805" s="56" t="str">
        <f t="shared" si="205"/>
        <v>OK</v>
      </c>
      <c r="AF805" s="33" t="str">
        <f t="shared" si="213"/>
        <v/>
      </c>
      <c r="AG805" s="33" t="str">
        <f t="shared" si="214"/>
        <v/>
      </c>
      <c r="AH805" s="55" t="str">
        <f t="shared" si="215"/>
        <v/>
      </c>
      <c r="AI805" s="53" t="str">
        <f t="shared" si="216"/>
        <v>Match</v>
      </c>
      <c r="AJ805" s="53" t="str">
        <f t="shared" si="217"/>
        <v>Match</v>
      </c>
      <c r="AK805" s="33" t="str">
        <f>PROPER(TRIM(raw_orders!G805))</f>
        <v/>
      </c>
      <c r="AL805" s="33" t="str">
        <f>PROPER(TRIM(raw_orders!M805))</f>
        <v>First Class</v>
      </c>
    </row>
    <row r="806" spans="1:38" ht="41.4">
      <c r="A806" t="s">
        <v>3701</v>
      </c>
      <c r="B806" s="10">
        <v>45939</v>
      </c>
      <c r="C806" s="10">
        <v>45918</v>
      </c>
      <c r="D806" t="s">
        <v>3702</v>
      </c>
      <c r="E806" s="34" t="str">
        <f>PROPER(TRIM(raw_orders!E806))</f>
        <v>Rahul Verma</v>
      </c>
      <c r="F806" s="34" t="str">
        <f>PROPER(TRIM(raw_orders!F806))</f>
        <v>Home Office</v>
      </c>
      <c r="G806" s="34" t="str">
        <f>PROPER(TRIM(raw_orders!G806))</f>
        <v>South</v>
      </c>
      <c r="H806" s="34" t="str">
        <f>PROPER(TRIM(raw_orders!H806))</f>
        <v>Telangana</v>
      </c>
      <c r="I806" s="34" t="str">
        <f>PROPER(TRIM(raw_orders!I806))</f>
        <v>Hyderabad</v>
      </c>
      <c r="J806" s="34" t="str">
        <f>PROPER(TRIM(raw_orders!J806))</f>
        <v>Furniture</v>
      </c>
      <c r="K806" s="34" t="str">
        <f>PROPER(TRIM(raw_orders!K806))</f>
        <v>Furnishings</v>
      </c>
      <c r="L806" t="s">
        <v>3703</v>
      </c>
      <c r="M806" s="9" t="str">
        <f>PROPER(TRIM(raw_orders!M806))</f>
        <v>Standard Class</v>
      </c>
      <c r="N806" s="11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s="9" t="str">
        <f>PROPER(TRIM(raw_orders!T806))</f>
        <v>Paid</v>
      </c>
      <c r="U806" s="9" t="str">
        <f>PROPER(TRIM(raw_orders!U806))</f>
        <v>Completed</v>
      </c>
      <c r="V806" s="11">
        <f t="shared" si="203"/>
        <v>-21</v>
      </c>
      <c r="W806" s="11">
        <f t="shared" si="206"/>
        <v>0.05</v>
      </c>
      <c r="X806" s="11">
        <f t="shared" si="207"/>
        <v>1948.0889999999997</v>
      </c>
      <c r="Y806" s="11">
        <f t="shared" si="208"/>
        <v>441.00899999999979</v>
      </c>
      <c r="Z806" s="11">
        <f t="shared" si="209"/>
        <v>0.22638031424642296</v>
      </c>
      <c r="AA806" s="11" t="str">
        <f t="shared" si="210"/>
        <v>October</v>
      </c>
      <c r="AB806" s="11">
        <f t="shared" si="211"/>
        <v>2025</v>
      </c>
      <c r="AC806" s="11" t="str">
        <f t="shared" si="212"/>
        <v>Invalid</v>
      </c>
      <c r="AD806" s="33" t="str">
        <f t="shared" si="204"/>
        <v>ORD-2025-108054593945918CUST-8745Rahul VermaHome OfficeSouthTelanganaHyderabadFurnitureFurnishingsEco Furnishings 541Standard Class12050.620.051948.091507.08441.01PaidCompleted-21</v>
      </c>
      <c r="AE806" s="56" t="str">
        <f t="shared" si="205"/>
        <v>OK</v>
      </c>
      <c r="AF806" s="33" t="str">
        <f t="shared" si="213"/>
        <v/>
      </c>
      <c r="AG806" s="33" t="str">
        <f t="shared" si="214"/>
        <v/>
      </c>
      <c r="AH806" s="55" t="str">
        <f>IF(V806&lt;0,"Invalid Shipping Record","")</f>
        <v>Invalid Shipping Record</v>
      </c>
      <c r="AI806" s="53" t="str">
        <f t="shared" si="216"/>
        <v>Match</v>
      </c>
      <c r="AJ806" s="53" t="str">
        <f t="shared" si="217"/>
        <v>Match</v>
      </c>
      <c r="AK806" s="33" t="str">
        <f>PROPER(TRIM(raw_orders!G806))</f>
        <v>South</v>
      </c>
      <c r="AL806" s="33" t="str">
        <f>PROPER(TRIM(raw_orders!M806))</f>
        <v>Standard Class</v>
      </c>
    </row>
    <row r="807" spans="1:38">
      <c r="A807" t="s">
        <v>3704</v>
      </c>
      <c r="B807" s="10">
        <v>45753</v>
      </c>
      <c r="C807" s="10">
        <v>45842</v>
      </c>
      <c r="D807" t="s">
        <v>3520</v>
      </c>
      <c r="E807" s="34" t="str">
        <f>PROPER(TRIM(raw_orders!E807))</f>
        <v>Priya Menon</v>
      </c>
      <c r="F807" s="34" t="str">
        <f>PROPER(TRIM(raw_orders!F807))</f>
        <v>Home Office</v>
      </c>
      <c r="G807" s="34" t="str">
        <f>PROPER(TRIM(raw_orders!G807))</f>
        <v>East</v>
      </c>
      <c r="H807" s="34" t="str">
        <f>PROPER(TRIM(raw_orders!H807))</f>
        <v>Assam</v>
      </c>
      <c r="I807" s="34" t="str">
        <f>PROPER(TRIM(raw_orders!I807))</f>
        <v>Guwahati</v>
      </c>
      <c r="J807" s="34" t="str">
        <f>PROPER(TRIM(raw_orders!J807))</f>
        <v>Office Supplies</v>
      </c>
      <c r="K807" s="34" t="str">
        <f>PROPER(TRIM(raw_orders!K807))</f>
        <v>Binders</v>
      </c>
      <c r="L807" t="s">
        <v>3705</v>
      </c>
      <c r="M807" s="9" t="str">
        <f>PROPER(TRIM(raw_orders!M807))</f>
        <v>Second Class</v>
      </c>
      <c r="N807" s="11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s="9" t="str">
        <f>PROPER(TRIM(raw_orders!T807))</f>
        <v>Paid</v>
      </c>
      <c r="U807" s="9" t="str">
        <f>PROPER(TRIM(raw_orders!U807))</f>
        <v>Completed</v>
      </c>
      <c r="V807" s="11">
        <f t="shared" si="203"/>
        <v>89</v>
      </c>
      <c r="W807" s="11">
        <f t="shared" si="206"/>
        <v>0.25</v>
      </c>
      <c r="X807" s="11">
        <f t="shared" si="207"/>
        <v>3045.09</v>
      </c>
      <c r="Y807" s="11">
        <f t="shared" si="208"/>
        <v>444</v>
      </c>
      <c r="Z807" s="11">
        <f t="shared" si="209"/>
        <v>0.14580849827098705</v>
      </c>
      <c r="AA807" s="11" t="str">
        <f t="shared" si="210"/>
        <v>April</v>
      </c>
      <c r="AB807" s="11">
        <f t="shared" si="211"/>
        <v>2025</v>
      </c>
      <c r="AC807" s="11" t="str">
        <f t="shared" si="212"/>
        <v>Clean</v>
      </c>
      <c r="AD807" s="33" t="str">
        <f t="shared" si="204"/>
        <v>ORD-2025-108064575345842CUST-2098Priya MenonHome OfficeEastAssamGuwahatiOffice SuppliesBindersClassic Binders 103Second Class22030.060.253045.092601.09444PaidCompleted89</v>
      </c>
      <c r="AE807" s="56" t="str">
        <f t="shared" si="205"/>
        <v>OK</v>
      </c>
      <c r="AF807" s="33" t="str">
        <f t="shared" si="213"/>
        <v/>
      </c>
      <c r="AG807" s="33" t="str">
        <f t="shared" si="214"/>
        <v/>
      </c>
      <c r="AH807" s="55" t="str">
        <f t="shared" si="215"/>
        <v/>
      </c>
      <c r="AI807" s="53" t="str">
        <f t="shared" si="216"/>
        <v>Match</v>
      </c>
      <c r="AJ807" s="53" t="str">
        <f t="shared" si="217"/>
        <v>Match</v>
      </c>
      <c r="AK807" s="33" t="str">
        <f>PROPER(TRIM(raw_orders!G807))</f>
        <v>East</v>
      </c>
      <c r="AL807" s="33" t="str">
        <f>PROPER(TRIM(raw_orders!M807))</f>
        <v>Second Class</v>
      </c>
    </row>
    <row r="808" spans="1:38">
      <c r="A808" t="s">
        <v>3706</v>
      </c>
      <c r="B808" s="10">
        <v>45546</v>
      </c>
      <c r="C808" s="10">
        <v>45611</v>
      </c>
      <c r="D808" t="s">
        <v>3709</v>
      </c>
      <c r="E808" s="34" t="str">
        <f>PROPER(TRIM(raw_orders!E808))</f>
        <v>Isha Nair</v>
      </c>
      <c r="F808" s="34" t="str">
        <f>PROPER(TRIM(raw_orders!F808))</f>
        <v>Home Office</v>
      </c>
      <c r="G808" s="34" t="str">
        <f>PROPER(TRIM(raw_orders!G808))</f>
        <v>North</v>
      </c>
      <c r="H808" s="34" t="str">
        <f>PROPER(TRIM(raw_orders!H808))</f>
        <v>Rajasthan</v>
      </c>
      <c r="I808" s="34" t="str">
        <f>PROPER(TRIM(raw_orders!I808))</f>
        <v>Jaipur</v>
      </c>
      <c r="J808" s="34" t="str">
        <f>PROPER(TRIM(raw_orders!J808))</f>
        <v>Technology</v>
      </c>
      <c r="K808" s="34" t="str">
        <f>PROPER(TRIM(raw_orders!K808))</f>
        <v>Copiers</v>
      </c>
      <c r="L808" t="s">
        <v>3710</v>
      </c>
      <c r="M808" s="9" t="str">
        <f>PROPER(TRIM(raw_orders!M808))</f>
        <v>Standard Class</v>
      </c>
      <c r="N808" s="11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s="9" t="str">
        <f>PROPER(TRIM(raw_orders!T808))</f>
        <v>Failed</v>
      </c>
      <c r="U808" s="9" t="str">
        <f>PROPER(TRIM(raw_orders!U808))</f>
        <v>Cancelled</v>
      </c>
      <c r="V808" s="11">
        <f t="shared" si="203"/>
        <v>65</v>
      </c>
      <c r="W808" s="11">
        <f t="shared" si="206"/>
        <v>0.2</v>
      </c>
      <c r="X808" s="11">
        <f t="shared" si="207"/>
        <v>2932.7759999999998</v>
      </c>
      <c r="Y808" s="11">
        <f t="shared" si="208"/>
        <v>1032.4259999999999</v>
      </c>
      <c r="Z808" s="11">
        <f t="shared" si="209"/>
        <v>0.35203029484692999</v>
      </c>
      <c r="AA808" s="11" t="str">
        <f t="shared" si="210"/>
        <v>September</v>
      </c>
      <c r="AB808" s="11">
        <f t="shared" si="211"/>
        <v>2024</v>
      </c>
      <c r="AC808" s="11" t="str">
        <f t="shared" si="212"/>
        <v>Clean</v>
      </c>
      <c r="AD808" s="33" t="str">
        <f t="shared" si="204"/>
        <v>ORD-2024-108074554645611CUST-3704Isha NairHome OfficeNorthRajasthanJaipurTechnologyCopiersMax Copiers 560Standard Class13665.970.22932.781900.351032.43FailedCancelled65</v>
      </c>
      <c r="AE808" s="56" t="str">
        <f t="shared" si="205"/>
        <v>OK</v>
      </c>
      <c r="AF808" s="33" t="str">
        <f t="shared" si="213"/>
        <v/>
      </c>
      <c r="AG808" s="33" t="str">
        <f t="shared" si="214"/>
        <v/>
      </c>
      <c r="AH808" s="55" t="str">
        <f t="shared" si="215"/>
        <v/>
      </c>
      <c r="AI808" s="53" t="str">
        <f t="shared" si="216"/>
        <v>Match</v>
      </c>
      <c r="AJ808" s="53" t="str">
        <f t="shared" si="217"/>
        <v>Match</v>
      </c>
      <c r="AK808" s="33" t="str">
        <f>PROPER(TRIM(raw_orders!G808))</f>
        <v>North</v>
      </c>
      <c r="AL808" s="33" t="str">
        <f>PROPER(TRIM(raw_orders!M808))</f>
        <v>Standard Class</v>
      </c>
    </row>
    <row r="809" spans="1:38">
      <c r="A809" t="s">
        <v>3711</v>
      </c>
      <c r="B809" s="10">
        <v>45695</v>
      </c>
      <c r="C809" s="10">
        <v>45696</v>
      </c>
      <c r="D809" t="s">
        <v>3712</v>
      </c>
      <c r="E809" s="34" t="str">
        <f>PROPER(TRIM(raw_orders!E809))</f>
        <v>Karan Malhotra</v>
      </c>
      <c r="F809" s="34" t="str">
        <f>PROPER(TRIM(raw_orders!F809))</f>
        <v>Small Business</v>
      </c>
      <c r="G809" s="34" t="str">
        <f>PROPER(TRIM(raw_orders!G809))</f>
        <v>South</v>
      </c>
      <c r="H809" s="34" t="str">
        <f>PROPER(TRIM(raw_orders!H809))</f>
        <v>Telangana</v>
      </c>
      <c r="I809" s="34" t="str">
        <f>PROPER(TRIM(raw_orders!I809))</f>
        <v>Hyderabad</v>
      </c>
      <c r="J809" s="34" t="str">
        <f>PROPER(TRIM(raw_orders!J809))</f>
        <v>Office Supplies</v>
      </c>
      <c r="K809" s="34" t="str">
        <f>PROPER(TRIM(raw_orders!K809))</f>
        <v>Labels</v>
      </c>
      <c r="L809" t="s">
        <v>3713</v>
      </c>
      <c r="M809" s="9" t="str">
        <f>PROPER(TRIM(raw_orders!M809))</f>
        <v>Standard Class</v>
      </c>
      <c r="N809" s="11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s="9" t="str">
        <f>PROPER(TRIM(raw_orders!T809))</f>
        <v>Paid</v>
      </c>
      <c r="U809" s="9" t="str">
        <f>PROPER(TRIM(raw_orders!U809))</f>
        <v>Completed</v>
      </c>
      <c r="V809" s="11">
        <f t="shared" si="203"/>
        <v>1</v>
      </c>
      <c r="W809" s="11">
        <f t="shared" si="206"/>
        <v>0.1</v>
      </c>
      <c r="X809" s="11">
        <f t="shared" si="207"/>
        <v>4379.3640000000005</v>
      </c>
      <c r="Y809" s="11">
        <f t="shared" si="208"/>
        <v>655.43400000000065</v>
      </c>
      <c r="Z809" s="11">
        <f t="shared" si="209"/>
        <v>0.14966419781502532</v>
      </c>
      <c r="AA809" s="11" t="str">
        <f t="shared" si="210"/>
        <v>February</v>
      </c>
      <c r="AB809" s="11">
        <f t="shared" si="211"/>
        <v>2025</v>
      </c>
      <c r="AC809" s="11" t="str">
        <f t="shared" si="212"/>
        <v>Clean</v>
      </c>
      <c r="AD809" s="33" t="str">
        <f t="shared" si="204"/>
        <v>ORD-2025-108084569545696CUST-5884Karan MalhotraSmall BusinessSouthTelanganaHyderabadOffice SuppliesLabelsSmart Labels 436Standard Class22432.980.14379.363723.93655.43PaidCompleted1</v>
      </c>
      <c r="AE809" s="56" t="str">
        <f t="shared" si="205"/>
        <v>OK</v>
      </c>
      <c r="AF809" s="33" t="str">
        <f t="shared" si="213"/>
        <v/>
      </c>
      <c r="AG809" s="33" t="str">
        <f t="shared" si="214"/>
        <v/>
      </c>
      <c r="AH809" s="55" t="str">
        <f t="shared" si="215"/>
        <v/>
      </c>
      <c r="AI809" s="53" t="str">
        <f t="shared" si="216"/>
        <v>Match</v>
      </c>
      <c r="AJ809" s="53" t="str">
        <f t="shared" si="217"/>
        <v>Match</v>
      </c>
      <c r="AK809" s="33" t="str">
        <f>PROPER(TRIM(raw_orders!G809))</f>
        <v>South</v>
      </c>
      <c r="AL809" s="33" t="str">
        <f>PROPER(TRIM(raw_orders!M809))</f>
        <v>Standard Class</v>
      </c>
    </row>
    <row r="810" spans="1:38" ht="41.4">
      <c r="A810" t="s">
        <v>3715</v>
      </c>
      <c r="B810" s="10">
        <v>45900</v>
      </c>
      <c r="C810" s="10">
        <v>45897</v>
      </c>
      <c r="D810" t="s">
        <v>3717</v>
      </c>
      <c r="E810" s="34" t="str">
        <f>PROPER(TRIM(raw_orders!E810))</f>
        <v>Aarav Sharma</v>
      </c>
      <c r="F810" s="34" t="str">
        <f>PROPER(TRIM(raw_orders!F810))</f>
        <v>Small Business</v>
      </c>
      <c r="G810" s="34" t="str">
        <f>PROPER(TRIM(raw_orders!G810))</f>
        <v>South</v>
      </c>
      <c r="H810" s="34" t="str">
        <f>PROPER(TRIM(raw_orders!H810))</f>
        <v>Tamil Nadu</v>
      </c>
      <c r="I810" s="34" t="str">
        <f>PROPER(TRIM(raw_orders!I810))</f>
        <v>Chennai</v>
      </c>
      <c r="J810" s="34" t="str">
        <f>PROPER(TRIM(raw_orders!J810))</f>
        <v>Furniture</v>
      </c>
      <c r="K810" s="34" t="str">
        <f>PROPER(TRIM(raw_orders!K810))</f>
        <v>Furnishings</v>
      </c>
      <c r="L810" t="s">
        <v>3718</v>
      </c>
      <c r="M810" s="9" t="str">
        <f>PROPER(TRIM(raw_orders!M810))</f>
        <v>First Class</v>
      </c>
      <c r="N810" s="11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s="9" t="str">
        <f>PROPER(TRIM(raw_orders!T810))</f>
        <v>Paid</v>
      </c>
      <c r="U810" s="9" t="str">
        <f>PROPER(TRIM(raw_orders!U810))</f>
        <v>Completed</v>
      </c>
      <c r="V810" s="11">
        <f t="shared" si="203"/>
        <v>-3</v>
      </c>
      <c r="W810" s="11">
        <f t="shared" si="206"/>
        <v>0.2</v>
      </c>
      <c r="X810" s="11">
        <f t="shared" si="207"/>
        <v>5472.768</v>
      </c>
      <c r="Y810" s="11">
        <f t="shared" si="208"/>
        <v>995.4380000000001</v>
      </c>
      <c r="Z810" s="11">
        <f t="shared" si="209"/>
        <v>0.18188931085695575</v>
      </c>
      <c r="AA810" s="11" t="str">
        <f t="shared" si="210"/>
        <v>August</v>
      </c>
      <c r="AB810" s="11">
        <f t="shared" si="211"/>
        <v>2025</v>
      </c>
      <c r="AC810" s="11" t="str">
        <f t="shared" si="212"/>
        <v>Invalid</v>
      </c>
      <c r="AD810" s="33" t="str">
        <f t="shared" si="204"/>
        <v>ORD-2025-108094590045897CUST-7503Aarav SharmaSmall BusinessSouthTamil NaduChennaiFurnitureFurnishingsPro Furnishings 386First Class7977.280.25472.774477.33995.44PaidCompleted-3</v>
      </c>
      <c r="AE810" s="56" t="str">
        <f t="shared" si="205"/>
        <v>OK</v>
      </c>
      <c r="AF810" s="33" t="str">
        <f t="shared" si="213"/>
        <v/>
      </c>
      <c r="AG810" s="33" t="str">
        <f t="shared" si="214"/>
        <v/>
      </c>
      <c r="AH810" s="55" t="str">
        <f t="shared" ref="AH810:AH811" si="219">IF(V810&lt;0,"Invalid Shipping Record","")</f>
        <v>Invalid Shipping Record</v>
      </c>
      <c r="AI810" s="53" t="str">
        <f t="shared" si="216"/>
        <v>Match</v>
      </c>
      <c r="AJ810" s="53" t="str">
        <f t="shared" si="217"/>
        <v>Match</v>
      </c>
      <c r="AK810" s="33" t="str">
        <f>PROPER(TRIM(raw_orders!G810))</f>
        <v>South</v>
      </c>
      <c r="AL810" s="33" t="str">
        <f>PROPER(TRIM(raw_orders!M810))</f>
        <v>First Class</v>
      </c>
    </row>
    <row r="811" spans="1:38">
      <c r="A811" t="s">
        <v>3719</v>
      </c>
      <c r="B811" s="10">
        <v>45833</v>
      </c>
      <c r="C811" s="10">
        <v>45833</v>
      </c>
      <c r="D811" t="s">
        <v>3720</v>
      </c>
      <c r="E811" s="34" t="str">
        <f>PROPER(TRIM(raw_orders!E811))</f>
        <v>Arjun Bose</v>
      </c>
      <c r="F811" s="34" t="str">
        <f>PROPER(TRIM(raw_orders!F811))</f>
        <v>Small Business</v>
      </c>
      <c r="G811" s="34" t="s">
        <v>4153</v>
      </c>
      <c r="H811" s="34" t="str">
        <f>PROPER(TRIM(raw_orders!H811))</f>
        <v>Punjab</v>
      </c>
      <c r="I811" s="34" t="str">
        <f>PROPER(TRIM(raw_orders!I811))</f>
        <v>Ludhiana</v>
      </c>
      <c r="J811" s="34" t="str">
        <f>PROPER(TRIM(raw_orders!J811))</f>
        <v>Office Supplies</v>
      </c>
      <c r="K811" s="34" t="str">
        <f>PROPER(TRIM(raw_orders!K811))</f>
        <v>Binders</v>
      </c>
      <c r="L811" t="s">
        <v>3721</v>
      </c>
      <c r="M811" s="9" t="str">
        <f>PROPER(TRIM(raw_orders!M811))</f>
        <v>Second Class</v>
      </c>
      <c r="N811" s="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s="9" t="str">
        <f>PROPER(TRIM(raw_orders!T811))</f>
        <v>Paid</v>
      </c>
      <c r="U811" s="9" t="str">
        <f>PROPER(TRIM(raw_orders!U811))</f>
        <v>Completed</v>
      </c>
      <c r="V811" s="11">
        <f t="shared" si="203"/>
        <v>0</v>
      </c>
      <c r="W811" s="11">
        <f t="shared" si="206"/>
        <v>0.1</v>
      </c>
      <c r="X811" s="11">
        <f t="shared" si="207"/>
        <v>7377.1020000000008</v>
      </c>
      <c r="Y811" s="11">
        <f t="shared" si="208"/>
        <v>2291.8920000000007</v>
      </c>
      <c r="Z811" s="11">
        <f t="shared" si="209"/>
        <v>0.31067646888981615</v>
      </c>
      <c r="AA811" s="11" t="str">
        <f t="shared" si="210"/>
        <v>June</v>
      </c>
      <c r="AB811" s="11">
        <f t="shared" si="211"/>
        <v>2025</v>
      </c>
      <c r="AC811" s="11" t="str">
        <f t="shared" si="212"/>
        <v>Warning</v>
      </c>
      <c r="AD811" s="33" t="str">
        <f t="shared" si="204"/>
        <v>ORD-2025-108104583345833CUST-6973Arjun BoseSmall BusinessUnknownPunjabLudhianaOffice SuppliesBindersEco Binders 601Second Class61366.130.17377.15085.212291.89PaidCompleted0</v>
      </c>
      <c r="AE811" s="56" t="str">
        <f t="shared" si="205"/>
        <v>OK</v>
      </c>
      <c r="AF811" s="33" t="str">
        <f t="shared" si="213"/>
        <v/>
      </c>
      <c r="AG811" s="33" t="str">
        <f t="shared" si="214"/>
        <v/>
      </c>
      <c r="AH811" s="55" t="str">
        <f t="shared" si="219"/>
        <v/>
      </c>
      <c r="AI811" s="53" t="str">
        <f t="shared" si="216"/>
        <v>Match</v>
      </c>
      <c r="AJ811" s="53" t="str">
        <f t="shared" si="217"/>
        <v>Match</v>
      </c>
      <c r="AK811" s="33" t="str">
        <f>PROPER(TRIM(raw_orders!G811))</f>
        <v/>
      </c>
      <c r="AL811" s="33" t="str">
        <f>PROPER(TRIM(raw_orders!M811))</f>
        <v>Second Class</v>
      </c>
    </row>
    <row r="812" spans="1:38">
      <c r="A812" t="s">
        <v>3722</v>
      </c>
      <c r="B812" s="10">
        <v>45385</v>
      </c>
      <c r="C812" s="10">
        <v>45508</v>
      </c>
      <c r="D812" t="s">
        <v>2534</v>
      </c>
      <c r="E812" s="34" t="str">
        <f>PROPER(TRIM(raw_orders!E812))</f>
        <v>Kabir Singh</v>
      </c>
      <c r="F812" s="34" t="str">
        <f>PROPER(TRIM(raw_orders!F812))</f>
        <v>Home Office</v>
      </c>
      <c r="G812" s="34" t="str">
        <f>PROPER(TRIM(raw_orders!G812))</f>
        <v>West</v>
      </c>
      <c r="H812" s="34" t="str">
        <f>PROPER(TRIM(raw_orders!H812))</f>
        <v>Gujarat</v>
      </c>
      <c r="I812" s="34" t="str">
        <f>PROPER(TRIM(raw_orders!I812))</f>
        <v>Ahmedabad</v>
      </c>
      <c r="J812" s="34" t="str">
        <f>PROPER(TRIM(raw_orders!J812))</f>
        <v>Technology</v>
      </c>
      <c r="K812" s="34" t="str">
        <f>PROPER(TRIM(raw_orders!K812))</f>
        <v>Copiers</v>
      </c>
      <c r="L812" t="s">
        <v>3725</v>
      </c>
      <c r="M812" s="9" t="str">
        <f>PROPER(TRIM(raw_orders!M812))</f>
        <v>First Class</v>
      </c>
      <c r="N812" s="11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s="9" t="str">
        <f>PROPER(TRIM(raw_orders!T812))</f>
        <v>Paid</v>
      </c>
      <c r="U812" s="9" t="str">
        <f>PROPER(TRIM(raw_orders!U812))</f>
        <v>Completed</v>
      </c>
      <c r="V812" s="11">
        <f t="shared" si="203"/>
        <v>123</v>
      </c>
      <c r="W812" s="11">
        <f t="shared" si="206"/>
        <v>0.25</v>
      </c>
      <c r="X812" s="11">
        <f t="shared" si="207"/>
        <v>2363.8874999999998</v>
      </c>
      <c r="Y812" s="11">
        <f t="shared" si="208"/>
        <v>892.37749999999983</v>
      </c>
      <c r="Z812" s="11">
        <f t="shared" si="209"/>
        <v>0.37750421710000998</v>
      </c>
      <c r="AA812" s="11" t="str">
        <f t="shared" si="210"/>
        <v>April</v>
      </c>
      <c r="AB812" s="11">
        <f t="shared" si="211"/>
        <v>2024</v>
      </c>
      <c r="AC812" s="11" t="str">
        <f t="shared" si="212"/>
        <v>Clean</v>
      </c>
      <c r="AD812" s="33" t="str">
        <f t="shared" si="204"/>
        <v>ORD-2024-108114538545508CUST-4653Kabir SinghHome OfficeWestGujaratAhmedabadTechnologyCopiersPro Copiers 867First Class13151.850.252363.891471.51892.38PaidCompleted123</v>
      </c>
      <c r="AE812" s="56" t="str">
        <f t="shared" si="205"/>
        <v>OK</v>
      </c>
      <c r="AF812" s="33" t="str">
        <f t="shared" si="213"/>
        <v/>
      </c>
      <c r="AG812" s="33" t="str">
        <f t="shared" si="214"/>
        <v/>
      </c>
      <c r="AH812" s="55" t="str">
        <f t="shared" si="215"/>
        <v/>
      </c>
      <c r="AI812" s="53" t="str">
        <f t="shared" si="216"/>
        <v>Match</v>
      </c>
      <c r="AJ812" s="53" t="str">
        <f t="shared" si="217"/>
        <v>Match</v>
      </c>
      <c r="AK812" s="33" t="str">
        <f>PROPER(TRIM(raw_orders!G812))</f>
        <v>West</v>
      </c>
      <c r="AL812" s="33" t="str">
        <f>PROPER(TRIM(raw_orders!M812))</f>
        <v>First Class</v>
      </c>
    </row>
    <row r="813" spans="1:38">
      <c r="A813" t="s">
        <v>3726</v>
      </c>
      <c r="B813" s="10">
        <v>45638</v>
      </c>
      <c r="C813" s="10">
        <v>45645</v>
      </c>
      <c r="D813" t="s">
        <v>3729</v>
      </c>
      <c r="E813" s="34" t="str">
        <f>PROPER(TRIM(raw_orders!E813))</f>
        <v>Rohan Mehta</v>
      </c>
      <c r="F813" s="34" t="str">
        <f>PROPER(TRIM(raw_orders!F813))</f>
        <v>Home Office</v>
      </c>
      <c r="G813" s="34" t="str">
        <f>PROPER(TRIM(raw_orders!G813))</f>
        <v>North</v>
      </c>
      <c r="H813" s="34" t="str">
        <f>PROPER(TRIM(raw_orders!H813))</f>
        <v>Haryana</v>
      </c>
      <c r="I813" s="34" t="str">
        <f>PROPER(TRIM(raw_orders!I813))</f>
        <v>Gurugram</v>
      </c>
      <c r="J813" s="34" t="str">
        <f>PROPER(TRIM(raw_orders!J813))</f>
        <v>Technology</v>
      </c>
      <c r="K813" s="34" t="str">
        <f>PROPER(TRIM(raw_orders!K813))</f>
        <v>Accessories</v>
      </c>
      <c r="L813" t="s">
        <v>3730</v>
      </c>
      <c r="M813" s="9" t="str">
        <f>PROPER(TRIM(raw_orders!M813))</f>
        <v>First Class</v>
      </c>
      <c r="N813" s="11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s="9" t="str">
        <f>PROPER(TRIM(raw_orders!T813))</f>
        <v>Paid</v>
      </c>
      <c r="U813" s="9" t="str">
        <f>PROPER(TRIM(raw_orders!U813))</f>
        <v>Completed</v>
      </c>
      <c r="V813" s="11">
        <f t="shared" si="203"/>
        <v>7</v>
      </c>
      <c r="W813" s="11">
        <f t="shared" si="206"/>
        <v>0.2</v>
      </c>
      <c r="X813" s="11">
        <f t="shared" si="207"/>
        <v>2577.2000000000003</v>
      </c>
      <c r="Y813" s="11">
        <f t="shared" si="208"/>
        <v>1101.3300000000004</v>
      </c>
      <c r="Z813" s="11">
        <f t="shared" si="209"/>
        <v>0.42733586838429316</v>
      </c>
      <c r="AA813" s="11" t="str">
        <f t="shared" si="210"/>
        <v>December</v>
      </c>
      <c r="AB813" s="11">
        <f t="shared" si="211"/>
        <v>2024</v>
      </c>
      <c r="AC813" s="11" t="str">
        <f t="shared" si="212"/>
        <v>Clean</v>
      </c>
      <c r="AD813" s="33" t="str">
        <f t="shared" si="204"/>
        <v>ORD-2024-108124563845645CUST-3303Rohan MehtaHome OfficeNorthHaryanaGurugramTechnologyAccessoriesEco Accessories 122First Class21610.750.22577.21475.871101.33PaidCompleted7</v>
      </c>
      <c r="AE813" s="56" t="str">
        <f t="shared" si="205"/>
        <v>OK</v>
      </c>
      <c r="AF813" s="33" t="str">
        <f t="shared" si="213"/>
        <v/>
      </c>
      <c r="AG813" s="33" t="str">
        <f t="shared" si="214"/>
        <v/>
      </c>
      <c r="AH813" s="55" t="str">
        <f t="shared" si="215"/>
        <v/>
      </c>
      <c r="AI813" s="53" t="str">
        <f t="shared" si="216"/>
        <v>Match</v>
      </c>
      <c r="AJ813" s="53" t="str">
        <f t="shared" si="217"/>
        <v>Match</v>
      </c>
      <c r="AK813" s="33" t="str">
        <f>PROPER(TRIM(raw_orders!G813))</f>
        <v>North</v>
      </c>
      <c r="AL813" s="33" t="str">
        <f>PROPER(TRIM(raw_orders!M813))</f>
        <v>First Class</v>
      </c>
    </row>
    <row r="814" spans="1:38">
      <c r="A814" t="s">
        <v>3731</v>
      </c>
      <c r="B814" s="10">
        <v>45458</v>
      </c>
      <c r="C814" s="10">
        <v>45463</v>
      </c>
      <c r="D814" t="s">
        <v>3733</v>
      </c>
      <c r="E814" s="34" t="str">
        <f>PROPER(TRIM(raw_orders!E814))</f>
        <v>Sneha Kapoor</v>
      </c>
      <c r="F814" s="34" t="str">
        <f>PROPER(TRIM(raw_orders!F814))</f>
        <v>Small Business</v>
      </c>
      <c r="G814" s="34" t="str">
        <f>PROPER(TRIM(raw_orders!G814))</f>
        <v>East</v>
      </c>
      <c r="H814" s="34" t="str">
        <f>PROPER(TRIM(raw_orders!H814))</f>
        <v>Jharkhand</v>
      </c>
      <c r="I814" s="34" t="str">
        <f>PROPER(TRIM(raw_orders!I814))</f>
        <v>Ranchi</v>
      </c>
      <c r="J814" s="34" t="str">
        <f>PROPER(TRIM(raw_orders!J814))</f>
        <v>Furniture</v>
      </c>
      <c r="K814" s="34" t="str">
        <f>PROPER(TRIM(raw_orders!K814))</f>
        <v>Tables</v>
      </c>
      <c r="L814" t="s">
        <v>3734</v>
      </c>
      <c r="M814" s="9" t="str">
        <f>PROPER(TRIM(raw_orders!M814))</f>
        <v>First Class</v>
      </c>
      <c r="N814" s="11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s="9" t="str">
        <f>PROPER(TRIM(raw_orders!T814))</f>
        <v>Paid</v>
      </c>
      <c r="U814" s="9" t="str">
        <f>PROPER(TRIM(raw_orders!U814))</f>
        <v>Completed</v>
      </c>
      <c r="V814" s="11">
        <f t="shared" si="203"/>
        <v>5</v>
      </c>
      <c r="W814" s="11">
        <f t="shared" si="206"/>
        <v>0</v>
      </c>
      <c r="X814" s="11">
        <f t="shared" si="207"/>
        <v>17827.759999999998</v>
      </c>
      <c r="Y814" s="11">
        <f t="shared" si="208"/>
        <v>3705.6299999999992</v>
      </c>
      <c r="Z814" s="11">
        <f t="shared" si="209"/>
        <v>0.20785729671029896</v>
      </c>
      <c r="AA814" s="11" t="str">
        <f t="shared" si="210"/>
        <v>June</v>
      </c>
      <c r="AB814" s="11">
        <f t="shared" si="211"/>
        <v>2024</v>
      </c>
      <c r="AC814" s="11" t="str">
        <f t="shared" si="212"/>
        <v>Clean</v>
      </c>
      <c r="AD814" s="33" t="str">
        <f t="shared" si="204"/>
        <v>ORD-2024-108134545845463CUST-5754Sneha KapoorSmall BusinessEastJharkhandRanchiFurnitureTablesBasic Tables 127First Class82228.47017827.7614122.133705.63PaidCompleted5</v>
      </c>
      <c r="AE814" s="56" t="str">
        <f t="shared" si="205"/>
        <v>OK</v>
      </c>
      <c r="AF814" s="33" t="str">
        <f t="shared" si="213"/>
        <v/>
      </c>
      <c r="AG814" s="33" t="str">
        <f t="shared" si="214"/>
        <v/>
      </c>
      <c r="AH814" s="55" t="str">
        <f t="shared" si="215"/>
        <v/>
      </c>
      <c r="AI814" s="53" t="str">
        <f t="shared" si="216"/>
        <v>Match</v>
      </c>
      <c r="AJ814" s="53" t="str">
        <f t="shared" si="217"/>
        <v>Match</v>
      </c>
      <c r="AK814" s="33" t="str">
        <f>PROPER(TRIM(raw_orders!G814))</f>
        <v>East</v>
      </c>
      <c r="AL814" s="33" t="str">
        <f>PROPER(TRIM(raw_orders!M814))</f>
        <v>First Class</v>
      </c>
    </row>
    <row r="815" spans="1:38">
      <c r="A815" t="s">
        <v>3735</v>
      </c>
      <c r="B815" s="10">
        <v>45753</v>
      </c>
      <c r="C815" s="10">
        <v>45757</v>
      </c>
      <c r="D815" t="s">
        <v>3738</v>
      </c>
      <c r="E815" s="34" t="str">
        <f>PROPER(TRIM(raw_orders!E815))</f>
        <v>Rohan Mehta</v>
      </c>
      <c r="F815" s="34" t="str">
        <f>PROPER(TRIM(raw_orders!F815))</f>
        <v>Consumer</v>
      </c>
      <c r="G815" s="34" t="str">
        <f>PROPER(TRIM(raw_orders!G815))</f>
        <v>East</v>
      </c>
      <c r="H815" s="34" t="str">
        <f>PROPER(TRIM(raw_orders!H815))</f>
        <v>Odisha</v>
      </c>
      <c r="I815" s="34" t="str">
        <f>PROPER(TRIM(raw_orders!I815))</f>
        <v>Bhubaneswar</v>
      </c>
      <c r="J815" s="34" t="str">
        <f>PROPER(TRIM(raw_orders!J815))</f>
        <v>Furniture</v>
      </c>
      <c r="K815" s="34" t="str">
        <f>PROPER(TRIM(raw_orders!K815))</f>
        <v>Bookcases</v>
      </c>
      <c r="L815" t="s">
        <v>1717</v>
      </c>
      <c r="M815" s="9" t="str">
        <f>PROPER(TRIM(raw_orders!M815))</f>
        <v>Standard Class</v>
      </c>
      <c r="N815" s="11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s="9" t="str">
        <f>PROPER(TRIM(raw_orders!T815))</f>
        <v>Paid</v>
      </c>
      <c r="U815" s="9" t="str">
        <f>PROPER(TRIM(raw_orders!U815))</f>
        <v>Completed</v>
      </c>
      <c r="V815" s="11">
        <f t="shared" si="203"/>
        <v>4</v>
      </c>
      <c r="W815" s="11">
        <f t="shared" si="206"/>
        <v>0</v>
      </c>
      <c r="X815" s="11">
        <f t="shared" si="207"/>
        <v>2675.34</v>
      </c>
      <c r="Y815" s="11">
        <f t="shared" si="208"/>
        <v>1079.4700000000003</v>
      </c>
      <c r="Z815" s="11">
        <f t="shared" si="209"/>
        <v>0.40348890234512258</v>
      </c>
      <c r="AA815" s="11" t="str">
        <f t="shared" si="210"/>
        <v>April</v>
      </c>
      <c r="AB815" s="11">
        <f t="shared" si="211"/>
        <v>2025</v>
      </c>
      <c r="AC815" s="11" t="str">
        <f t="shared" si="212"/>
        <v>Clean</v>
      </c>
      <c r="AD815" s="33" t="str">
        <f t="shared" si="204"/>
        <v>ORD-2025-108144575345757CUST-7848Rohan MehtaConsumerEastOdishaBhubaneswarFurnitureBookcasesElite Bookcases 988Standard Class21337.6702675.341595.871079.47PaidCompleted4</v>
      </c>
      <c r="AE815" s="56" t="str">
        <f t="shared" si="205"/>
        <v>OK</v>
      </c>
      <c r="AF815" s="33" t="str">
        <f t="shared" si="213"/>
        <v/>
      </c>
      <c r="AG815" s="33" t="str">
        <f t="shared" si="214"/>
        <v/>
      </c>
      <c r="AH815" s="55" t="str">
        <f t="shared" si="215"/>
        <v/>
      </c>
      <c r="AI815" s="53" t="str">
        <f t="shared" si="216"/>
        <v>Match</v>
      </c>
      <c r="AJ815" s="53" t="str">
        <f t="shared" si="217"/>
        <v>Match</v>
      </c>
      <c r="AK815" s="33" t="str">
        <f>PROPER(TRIM(raw_orders!G815))</f>
        <v>East</v>
      </c>
      <c r="AL815" s="33" t="str">
        <f>PROPER(TRIM(raw_orders!M815))</f>
        <v>Standard Class</v>
      </c>
    </row>
    <row r="816" spans="1:38">
      <c r="A816" t="s">
        <v>3739</v>
      </c>
      <c r="B816" s="10">
        <v>45875</v>
      </c>
      <c r="C816" s="10">
        <v>45880</v>
      </c>
      <c r="D816" t="s">
        <v>3740</v>
      </c>
      <c r="E816" s="34" t="str">
        <f>PROPER(TRIM(raw_orders!E816))</f>
        <v>Arjun Bose</v>
      </c>
      <c r="F816" s="34" t="str">
        <f>PROPER(TRIM(raw_orders!F816))</f>
        <v>Consumer</v>
      </c>
      <c r="G816" s="34" t="str">
        <f>PROPER(TRIM(raw_orders!G816))</f>
        <v>West</v>
      </c>
      <c r="H816" s="34" t="str">
        <f>PROPER(TRIM(raw_orders!H816))</f>
        <v>Madhya Pradesh</v>
      </c>
      <c r="I816" s="34" t="str">
        <f>PROPER(TRIM(raw_orders!I816))</f>
        <v>Indore</v>
      </c>
      <c r="J816" s="34" t="str">
        <f>PROPER(TRIM(raw_orders!J816))</f>
        <v>Office Supplies</v>
      </c>
      <c r="K816" s="34" t="str">
        <f>PROPER(TRIM(raw_orders!K816))</f>
        <v>Labels</v>
      </c>
      <c r="L816" t="s">
        <v>3741</v>
      </c>
      <c r="M816" s="9" t="str">
        <f>PROPER(TRIM(raw_orders!M816))</f>
        <v>First Class</v>
      </c>
      <c r="N816" s="11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s="9" t="str">
        <f>PROPER(TRIM(raw_orders!T816))</f>
        <v>Paid</v>
      </c>
      <c r="U816" s="9" t="str">
        <f>PROPER(TRIM(raw_orders!U816))</f>
        <v>Completed</v>
      </c>
      <c r="V816" s="11">
        <f t="shared" si="203"/>
        <v>5</v>
      </c>
      <c r="W816" s="11">
        <f t="shared" si="206"/>
        <v>0.25</v>
      </c>
      <c r="X816" s="11">
        <f t="shared" si="207"/>
        <v>3563.91</v>
      </c>
      <c r="Y816" s="11">
        <f t="shared" si="208"/>
        <v>924.21</v>
      </c>
      <c r="Z816" s="11">
        <f t="shared" si="209"/>
        <v>0.25932473042248544</v>
      </c>
      <c r="AA816" s="11" t="str">
        <f t="shared" si="210"/>
        <v>August</v>
      </c>
      <c r="AB816" s="11">
        <f t="shared" si="211"/>
        <v>2025</v>
      </c>
      <c r="AC816" s="11" t="str">
        <f t="shared" si="212"/>
        <v>Clean</v>
      </c>
      <c r="AD816" s="33" t="str">
        <f t="shared" si="204"/>
        <v>ORD-2025-108154587545880CUST-9048Arjun BoseConsumerWestMadhya PradeshIndoreOffice SuppliesLabelsSmart Labels 126First Class22375.940.253563.912639.7924.21PaidCompleted5</v>
      </c>
      <c r="AE816" s="56" t="str">
        <f t="shared" si="205"/>
        <v>OK</v>
      </c>
      <c r="AF816" s="33" t="str">
        <f t="shared" si="213"/>
        <v/>
      </c>
      <c r="AG816" s="33" t="str">
        <f t="shared" si="214"/>
        <v/>
      </c>
      <c r="AH816" s="55" t="str">
        <f t="shared" si="215"/>
        <v/>
      </c>
      <c r="AI816" s="53" t="str">
        <f t="shared" si="216"/>
        <v>Match</v>
      </c>
      <c r="AJ816" s="53" t="str">
        <f t="shared" si="217"/>
        <v>Match</v>
      </c>
      <c r="AK816" s="33" t="str">
        <f>PROPER(TRIM(raw_orders!G816))</f>
        <v>West</v>
      </c>
      <c r="AL816" s="33" t="str">
        <f>PROPER(TRIM(raw_orders!M816))</f>
        <v>First Class</v>
      </c>
    </row>
    <row r="817" spans="1:38">
      <c r="A817" t="s">
        <v>3742</v>
      </c>
      <c r="B817" s="10">
        <v>45383</v>
      </c>
      <c r="C817" s="10">
        <v>45390</v>
      </c>
      <c r="D817" t="s">
        <v>3744</v>
      </c>
      <c r="E817" s="34" t="str">
        <f>PROPER(TRIM(raw_orders!E817))</f>
        <v>Diya Patel</v>
      </c>
      <c r="F817" s="34" t="str">
        <f>PROPER(TRIM(raw_orders!F817))</f>
        <v>Consumer</v>
      </c>
      <c r="G817" s="34" t="str">
        <f>PROPER(TRIM(raw_orders!G817))</f>
        <v>East</v>
      </c>
      <c r="H817" s="34" t="str">
        <f>PROPER(TRIM(raw_orders!H817))</f>
        <v>Odisha</v>
      </c>
      <c r="I817" s="34" t="str">
        <f>PROPER(TRIM(raw_orders!I817))</f>
        <v>Bhubaneswar</v>
      </c>
      <c r="J817" s="34" t="str">
        <f>PROPER(TRIM(raw_orders!J817))</f>
        <v>Technology</v>
      </c>
      <c r="K817" s="34" t="str">
        <f>PROPER(TRIM(raw_orders!K817))</f>
        <v>Machines</v>
      </c>
      <c r="L817" t="s">
        <v>3745</v>
      </c>
      <c r="M817" s="9" t="str">
        <f>PROPER(TRIM(raw_orders!M817))</f>
        <v>Standard Class</v>
      </c>
      <c r="N817" s="11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s="9" t="str">
        <f>PROPER(TRIM(raw_orders!T817))</f>
        <v>Pending</v>
      </c>
      <c r="U817" s="9" t="str">
        <f>PROPER(TRIM(raw_orders!U817))</f>
        <v>Cancelled</v>
      </c>
      <c r="V817" s="11">
        <f t="shared" si="203"/>
        <v>7</v>
      </c>
      <c r="W817" s="11">
        <f t="shared" si="206"/>
        <v>0.15</v>
      </c>
      <c r="X817" s="11">
        <f t="shared" si="207"/>
        <v>4259.0694999999996</v>
      </c>
      <c r="Y817" s="11">
        <f t="shared" si="208"/>
        <v>1128.7494999999994</v>
      </c>
      <c r="Z817" s="11">
        <f t="shared" si="209"/>
        <v>0.26502255950507486</v>
      </c>
      <c r="AA817" s="11" t="str">
        <f t="shared" si="210"/>
        <v>April</v>
      </c>
      <c r="AB817" s="11">
        <f t="shared" si="211"/>
        <v>2024</v>
      </c>
      <c r="AC817" s="11" t="str">
        <f t="shared" si="212"/>
        <v>Clean</v>
      </c>
      <c r="AD817" s="33" t="str">
        <f t="shared" si="204"/>
        <v>ORD-2024-108164538345390CUST-2951Diya PatelConsumerEastOdishaBhubaneswarTechnologyMachinesMax Machines 569Standard Class7715.810.154259.073130.321128.75PendingCancelled7</v>
      </c>
      <c r="AE817" s="56" t="str">
        <f t="shared" si="205"/>
        <v>OK</v>
      </c>
      <c r="AF817" s="33" t="str">
        <f t="shared" si="213"/>
        <v/>
      </c>
      <c r="AG817" s="33" t="str">
        <f t="shared" si="214"/>
        <v/>
      </c>
      <c r="AH817" s="55" t="str">
        <f t="shared" si="215"/>
        <v/>
      </c>
      <c r="AI817" s="53" t="str">
        <f t="shared" si="216"/>
        <v>Match</v>
      </c>
      <c r="AJ817" s="53" t="str">
        <f t="shared" si="217"/>
        <v>Match</v>
      </c>
      <c r="AK817" s="33" t="str">
        <f>PROPER(TRIM(raw_orders!G817))</f>
        <v>East</v>
      </c>
      <c r="AL817" s="33" t="str">
        <f>PROPER(TRIM(raw_orders!M817))</f>
        <v>Standard Class</v>
      </c>
    </row>
    <row r="818" spans="1:38">
      <c r="A818" t="s">
        <v>3746</v>
      </c>
      <c r="B818" s="10">
        <v>45623</v>
      </c>
      <c r="C818" s="10">
        <v>45626</v>
      </c>
      <c r="D818" t="s">
        <v>3749</v>
      </c>
      <c r="E818" s="34" t="str">
        <f>PROPER(TRIM(raw_orders!E818))</f>
        <v>Rahul Verma</v>
      </c>
      <c r="F818" s="34" t="str">
        <f>PROPER(TRIM(raw_orders!F818))</f>
        <v>Small Business</v>
      </c>
      <c r="G818" s="34" t="str">
        <f>PROPER(TRIM(raw_orders!G818))</f>
        <v>East</v>
      </c>
      <c r="H818" s="34" t="str">
        <f>PROPER(TRIM(raw_orders!H818))</f>
        <v>Jharkhand</v>
      </c>
      <c r="I818" s="34" t="str">
        <f>PROPER(TRIM(raw_orders!I818))</f>
        <v>Ranchi</v>
      </c>
      <c r="J818" s="34" t="str">
        <f>PROPER(TRIM(raw_orders!J818))</f>
        <v>Furniture</v>
      </c>
      <c r="K818" s="34" t="str">
        <f>PROPER(TRIM(raw_orders!K818))</f>
        <v>Furnishings</v>
      </c>
      <c r="L818" t="s">
        <v>3750</v>
      </c>
      <c r="M818" s="9" t="str">
        <f>PROPER(TRIM(raw_orders!M818))</f>
        <v>First Class</v>
      </c>
      <c r="N818" s="11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s="9" t="str">
        <f>PROPER(TRIM(raw_orders!T818))</f>
        <v>Paid</v>
      </c>
      <c r="U818" s="9" t="str">
        <f>PROPER(TRIM(raw_orders!U818))</f>
        <v>Completed</v>
      </c>
      <c r="V818" s="11">
        <f t="shared" si="203"/>
        <v>3</v>
      </c>
      <c r="W818" s="11">
        <f t="shared" si="206"/>
        <v>0.1</v>
      </c>
      <c r="X818" s="11">
        <f t="shared" si="207"/>
        <v>786.87</v>
      </c>
      <c r="Y818" s="11">
        <f t="shared" si="208"/>
        <v>288.37</v>
      </c>
      <c r="Z818" s="11">
        <f t="shared" si="209"/>
        <v>0.36647730883119195</v>
      </c>
      <c r="AA818" s="11" t="str">
        <f t="shared" si="210"/>
        <v>November</v>
      </c>
      <c r="AB818" s="11">
        <f t="shared" si="211"/>
        <v>2024</v>
      </c>
      <c r="AC818" s="11" t="str">
        <f t="shared" si="212"/>
        <v>Clean</v>
      </c>
      <c r="AD818" s="33" t="str">
        <f t="shared" si="204"/>
        <v>ORD-2024-108174562345626CUST-3072Rahul VermaSmall BusinessEastJharkhandRanchiFurnitureFurnishingsBasic Furnishings 306First Class1874.30.1786.87498.5288.37PaidCompleted3</v>
      </c>
      <c r="AE818" s="56" t="str">
        <f t="shared" si="205"/>
        <v>OK</v>
      </c>
      <c r="AF818" s="33" t="str">
        <f t="shared" si="213"/>
        <v/>
      </c>
      <c r="AG818" s="33" t="str">
        <f t="shared" si="214"/>
        <v/>
      </c>
      <c r="AH818" s="55" t="str">
        <f t="shared" si="215"/>
        <v/>
      </c>
      <c r="AI818" s="53" t="str">
        <f t="shared" si="216"/>
        <v>Match</v>
      </c>
      <c r="AJ818" s="53" t="str">
        <f t="shared" si="217"/>
        <v>Match</v>
      </c>
      <c r="AK818" s="33" t="str">
        <f>PROPER(TRIM(raw_orders!G818))</f>
        <v>East</v>
      </c>
      <c r="AL818" s="33" t="str">
        <f>PROPER(TRIM(raw_orders!M818))</f>
        <v>First Class</v>
      </c>
    </row>
    <row r="819" spans="1:38">
      <c r="A819" t="s">
        <v>3751</v>
      </c>
      <c r="B819" s="10">
        <v>45752</v>
      </c>
      <c r="C819" s="10">
        <v>45752</v>
      </c>
      <c r="D819" t="s">
        <v>3754</v>
      </c>
      <c r="E819" s="34" t="str">
        <f>PROPER(TRIM(raw_orders!E819))</f>
        <v>Sneha Kapoor</v>
      </c>
      <c r="F819" s="34" t="str">
        <f>PROPER(TRIM(raw_orders!F819))</f>
        <v>Consumer</v>
      </c>
      <c r="G819" s="34" t="str">
        <f>PROPER(TRIM(raw_orders!G819))</f>
        <v>East</v>
      </c>
      <c r="H819" s="34" t="str">
        <f>PROPER(TRIM(raw_orders!H819))</f>
        <v>Bihar</v>
      </c>
      <c r="I819" s="34" t="str">
        <f>PROPER(TRIM(raw_orders!I819))</f>
        <v>Patna</v>
      </c>
      <c r="J819" s="34" t="str">
        <f>PROPER(TRIM(raw_orders!J819))</f>
        <v>Office Supplies</v>
      </c>
      <c r="K819" s="34" t="str">
        <f>PROPER(TRIM(raw_orders!K819))</f>
        <v>Binders</v>
      </c>
      <c r="L819" t="s">
        <v>3755</v>
      </c>
      <c r="M819" s="9" t="str">
        <f>PROPER(TRIM(raw_orders!M819))</f>
        <v>Standard Class</v>
      </c>
      <c r="N819" s="11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s="9" t="str">
        <f>PROPER(TRIM(raw_orders!T819))</f>
        <v>Paid</v>
      </c>
      <c r="U819" s="9" t="str">
        <f>PROPER(TRIM(raw_orders!U819))</f>
        <v>Completed</v>
      </c>
      <c r="V819" s="11">
        <f t="shared" si="203"/>
        <v>0</v>
      </c>
      <c r="W819" s="11">
        <f t="shared" si="206"/>
        <v>0.25</v>
      </c>
      <c r="X819" s="11">
        <f t="shared" si="207"/>
        <v>8233.6049999999996</v>
      </c>
      <c r="Y819" s="11">
        <f t="shared" si="208"/>
        <v>3519.8149999999996</v>
      </c>
      <c r="Z819" s="11">
        <f t="shared" si="209"/>
        <v>0.42749378917254349</v>
      </c>
      <c r="AA819" s="11" t="str">
        <f t="shared" si="210"/>
        <v>April</v>
      </c>
      <c r="AB819" s="11">
        <f t="shared" si="211"/>
        <v>2025</v>
      </c>
      <c r="AC819" s="11" t="str">
        <f t="shared" si="212"/>
        <v>Clean</v>
      </c>
      <c r="AD819" s="33" t="str">
        <f t="shared" si="204"/>
        <v>ORD-2025-108184575245752CUST-2221Sneha KapoorConsumerEastBiharPatnaOffice SuppliesBindersClassic Binders 873Standard Class61829.690.258233.64713.793519.81PaidCompleted0</v>
      </c>
      <c r="AE819" s="56" t="str">
        <f t="shared" si="205"/>
        <v>OK</v>
      </c>
      <c r="AF819" s="33" t="str">
        <f t="shared" si="213"/>
        <v/>
      </c>
      <c r="AG819" s="33" t="str">
        <f t="shared" si="214"/>
        <v/>
      </c>
      <c r="AH819" s="55" t="str">
        <f t="shared" ref="AH819:AH821" si="220">IF(V819&lt;0,"Invalid Shipping Record","")</f>
        <v/>
      </c>
      <c r="AI819" s="53" t="str">
        <f t="shared" si="216"/>
        <v>Mismatch</v>
      </c>
      <c r="AJ819" s="53" t="str">
        <f t="shared" si="217"/>
        <v>Mismatch</v>
      </c>
      <c r="AK819" s="33" t="str">
        <f>PROPER(TRIM(raw_orders!G819))</f>
        <v>East</v>
      </c>
      <c r="AL819" s="33" t="str">
        <f>PROPER(TRIM(raw_orders!M819))</f>
        <v>Standard Class</v>
      </c>
    </row>
    <row r="820" spans="1:38" ht="41.4">
      <c r="A820" t="s">
        <v>3756</v>
      </c>
      <c r="B820" s="10">
        <v>45564</v>
      </c>
      <c r="C820" s="10">
        <v>45422</v>
      </c>
      <c r="D820" t="s">
        <v>3758</v>
      </c>
      <c r="E820" s="34" t="str">
        <f>PROPER(TRIM(raw_orders!E820))</f>
        <v>Priya Menon</v>
      </c>
      <c r="F820" s="34" t="str">
        <f>PROPER(TRIM(raw_orders!F820))</f>
        <v>Small Business</v>
      </c>
      <c r="G820" s="34" t="str">
        <f>PROPER(TRIM(raw_orders!G820))</f>
        <v>West</v>
      </c>
      <c r="H820" s="34" t="str">
        <f>PROPER(TRIM(raw_orders!H820))</f>
        <v>Maharashtra</v>
      </c>
      <c r="I820" s="34" t="str">
        <f>PROPER(TRIM(raw_orders!I820))</f>
        <v>Mumbai</v>
      </c>
      <c r="J820" s="34" t="str">
        <f>PROPER(TRIM(raw_orders!J820))</f>
        <v>Office Supplies</v>
      </c>
      <c r="K820" s="34" t="str">
        <f>PROPER(TRIM(raw_orders!K820))</f>
        <v>Labels</v>
      </c>
      <c r="L820" t="s">
        <v>3759</v>
      </c>
      <c r="M820" s="9" t="str">
        <f>PROPER(TRIM(raw_orders!M820))</f>
        <v>First Class</v>
      </c>
      <c r="N820" s="11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s="9" t="str">
        <f>PROPER(TRIM(raw_orders!T820))</f>
        <v>Paid</v>
      </c>
      <c r="U820" s="9" t="str">
        <f>PROPER(TRIM(raw_orders!U820))</f>
        <v>Completed</v>
      </c>
      <c r="V820" s="11">
        <f t="shared" si="203"/>
        <v>-142</v>
      </c>
      <c r="W820" s="11">
        <f t="shared" si="206"/>
        <v>-0.14000000000000001</v>
      </c>
      <c r="X820" s="11">
        <f t="shared" si="207"/>
        <v>18067.084800000001</v>
      </c>
      <c r="Y820" s="11">
        <f t="shared" si="208"/>
        <v>7978.4348000000009</v>
      </c>
      <c r="Z820" s="11">
        <f t="shared" si="209"/>
        <v>0.44160056192352631</v>
      </c>
      <c r="AA820" s="11" t="str">
        <f t="shared" si="210"/>
        <v>September</v>
      </c>
      <c r="AB820" s="11">
        <f t="shared" si="211"/>
        <v>2024</v>
      </c>
      <c r="AC820" s="11" t="str">
        <f t="shared" si="212"/>
        <v>Invalid</v>
      </c>
      <c r="AD820" s="33" t="str">
        <f t="shared" si="204"/>
        <v>ORD-2024-108194556445422CUST-3943Priya MenonSmall BusinessWestMaharashtraMumbaiOffice SuppliesLabelsPro Labels 611First Class81981.04-0.1412678.6610088.652590.01PaidCompleted-142</v>
      </c>
      <c r="AE820" s="56" t="str">
        <f t="shared" si="205"/>
        <v>OK</v>
      </c>
      <c r="AF820" s="33" t="str">
        <f t="shared" si="213"/>
        <v>Invalid Discount</v>
      </c>
      <c r="AG820" s="33" t="str">
        <f t="shared" si="214"/>
        <v/>
      </c>
      <c r="AH820" s="55" t="str">
        <f t="shared" si="220"/>
        <v>Invalid Shipping Record</v>
      </c>
      <c r="AI820" s="53" t="str">
        <f t="shared" si="216"/>
        <v>Mismatch</v>
      </c>
      <c r="AJ820" s="53" t="str">
        <f t="shared" si="217"/>
        <v>Mismatch</v>
      </c>
      <c r="AK820" s="33" t="str">
        <f>PROPER(TRIM(raw_orders!G820))</f>
        <v>West</v>
      </c>
      <c r="AL820" s="33" t="str">
        <f>PROPER(TRIM(raw_orders!M820))</f>
        <v>First Class</v>
      </c>
    </row>
    <row r="821" spans="1:38">
      <c r="A821" t="s">
        <v>3760</v>
      </c>
      <c r="B821" s="10">
        <v>45504</v>
      </c>
      <c r="C821" s="10">
        <v>45504</v>
      </c>
      <c r="D821" t="s">
        <v>3762</v>
      </c>
      <c r="E821" s="34" t="str">
        <f>PROPER(TRIM(raw_orders!E821))</f>
        <v>Karan Malhotra</v>
      </c>
      <c r="F821" s="34" t="str">
        <f>PROPER(TRIM(raw_orders!F821))</f>
        <v>Home Office</v>
      </c>
      <c r="G821" s="34" t="str">
        <f>PROPER(TRIM(raw_orders!G821))</f>
        <v>South</v>
      </c>
      <c r="H821" s="34" t="str">
        <f>PROPER(TRIM(raw_orders!H821))</f>
        <v>Kerala</v>
      </c>
      <c r="I821" s="34" t="str">
        <f>PROPER(TRIM(raw_orders!I821))</f>
        <v>Kochi</v>
      </c>
      <c r="J821" s="34" t="str">
        <f>PROPER(TRIM(raw_orders!J821))</f>
        <v>Technology</v>
      </c>
      <c r="K821" s="34" t="str">
        <f>PROPER(TRIM(raw_orders!K821))</f>
        <v>Machines</v>
      </c>
      <c r="L821" t="s">
        <v>3764</v>
      </c>
      <c r="M821" s="9" t="str">
        <f>PROPER(TRIM(raw_orders!M821))</f>
        <v>Standard Class</v>
      </c>
      <c r="N821" s="1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s="9" t="str">
        <f>PROPER(TRIM(raw_orders!T821))</f>
        <v>Failed</v>
      </c>
      <c r="U821" s="9" t="str">
        <f>PROPER(TRIM(raw_orders!U821))</f>
        <v>Cancelled</v>
      </c>
      <c r="V821" s="11">
        <f t="shared" si="203"/>
        <v>0</v>
      </c>
      <c r="W821" s="11">
        <f t="shared" si="206"/>
        <v>0</v>
      </c>
      <c r="X821" s="11">
        <f t="shared" si="207"/>
        <v>33968.080000000002</v>
      </c>
      <c r="Y821" s="11">
        <f t="shared" si="208"/>
        <v>7065.6400000000031</v>
      </c>
      <c r="Z821" s="11">
        <f t="shared" si="209"/>
        <v>0.20800822419165294</v>
      </c>
      <c r="AA821" s="11" t="str">
        <f t="shared" si="210"/>
        <v>July</v>
      </c>
      <c r="AB821" s="11">
        <f t="shared" si="211"/>
        <v>2024</v>
      </c>
      <c r="AC821" s="11" t="str">
        <f t="shared" si="212"/>
        <v>Clean</v>
      </c>
      <c r="AD821" s="33" t="str">
        <f t="shared" si="204"/>
        <v>ORD-2024-108204550445504CUST-7510Karan MalhotraHome OfficeSouthKeralaKochiTechnologyMachinesPrime Machines 524Standard Class84246.01033968.0826902.447065.64FailedCancelled0</v>
      </c>
      <c r="AE821" s="56" t="str">
        <f t="shared" si="205"/>
        <v>OK</v>
      </c>
      <c r="AF821" s="33" t="str">
        <f t="shared" si="213"/>
        <v/>
      </c>
      <c r="AG821" s="33" t="str">
        <f t="shared" si="214"/>
        <v/>
      </c>
      <c r="AH821" s="55" t="str">
        <f t="shared" si="220"/>
        <v/>
      </c>
      <c r="AI821" s="53" t="str">
        <f t="shared" si="216"/>
        <v>Match</v>
      </c>
      <c r="AJ821" s="53" t="str">
        <f t="shared" si="217"/>
        <v>Match</v>
      </c>
      <c r="AK821" s="33" t="str">
        <f>PROPER(TRIM(raw_orders!G821))</f>
        <v>South</v>
      </c>
      <c r="AL821" s="33" t="str">
        <f>PROPER(TRIM(raw_orders!M821))</f>
        <v>Standard Class</v>
      </c>
    </row>
    <row r="822" spans="1:38">
      <c r="A822" t="s">
        <v>3765</v>
      </c>
      <c r="B822" s="10">
        <v>45810</v>
      </c>
      <c r="C822" s="10">
        <v>45932</v>
      </c>
      <c r="D822" t="s">
        <v>3768</v>
      </c>
      <c r="E822" s="34" t="str">
        <f>PROPER(TRIM(raw_orders!E822))</f>
        <v>Ananya Rao</v>
      </c>
      <c r="F822" s="34" t="str">
        <f>PROPER(TRIM(raw_orders!F822))</f>
        <v>Home Office</v>
      </c>
      <c r="G822" s="34" t="str">
        <f>PROPER(TRIM(raw_orders!G822))</f>
        <v>North</v>
      </c>
      <c r="H822" s="34" t="str">
        <f>PROPER(TRIM(raw_orders!H822))</f>
        <v>Uttar Pradesh</v>
      </c>
      <c r="I822" s="34" t="str">
        <f>PROPER(TRIM(raw_orders!I822))</f>
        <v>Noida</v>
      </c>
      <c r="J822" s="34" t="str">
        <f>PROPER(TRIM(raw_orders!J822))</f>
        <v>Furniture</v>
      </c>
      <c r="K822" s="34" t="str">
        <f>PROPER(TRIM(raw_orders!K822))</f>
        <v>Bookcases</v>
      </c>
      <c r="L822" t="s">
        <v>3769</v>
      </c>
      <c r="M822" s="9" t="str">
        <f>PROPER(TRIM(raw_orders!M822))</f>
        <v>Standard Class</v>
      </c>
      <c r="N822" s="11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s="9" t="str">
        <f>PROPER(TRIM(raw_orders!T822))</f>
        <v>Paid</v>
      </c>
      <c r="U822" s="9" t="str">
        <f>PROPER(TRIM(raw_orders!U822))</f>
        <v>Completed</v>
      </c>
      <c r="V822" s="11">
        <f t="shared" si="203"/>
        <v>122</v>
      </c>
      <c r="W822" s="11">
        <f t="shared" si="206"/>
        <v>0.2</v>
      </c>
      <c r="X822" s="11">
        <f t="shared" si="207"/>
        <v>511.31200000000001</v>
      </c>
      <c r="Y822" s="11">
        <f t="shared" si="208"/>
        <v>74.882000000000005</v>
      </c>
      <c r="Z822" s="11">
        <f t="shared" si="209"/>
        <v>0.14645069937728825</v>
      </c>
      <c r="AA822" s="11" t="str">
        <f t="shared" si="210"/>
        <v>June</v>
      </c>
      <c r="AB822" s="11">
        <f t="shared" si="211"/>
        <v>2025</v>
      </c>
      <c r="AC822" s="11" t="str">
        <f t="shared" si="212"/>
        <v>Clean</v>
      </c>
      <c r="AD822" s="33" t="str">
        <f t="shared" si="204"/>
        <v>ORD-2025-108214581045932CUST-2041Ananya RaoHome OfficeNorthUttar PradeshNoidaFurnitureBookcasesClassic Bookcases 882Standard Class2319.570.2511.31436.4374.88PaidCompleted122</v>
      </c>
      <c r="AE822" s="56" t="str">
        <f t="shared" si="205"/>
        <v>OK</v>
      </c>
      <c r="AF822" s="33" t="str">
        <f t="shared" si="213"/>
        <v/>
      </c>
      <c r="AG822" s="33" t="str">
        <f t="shared" si="214"/>
        <v/>
      </c>
      <c r="AH822" s="55" t="str">
        <f t="shared" si="215"/>
        <v/>
      </c>
      <c r="AI822" s="53" t="str">
        <f t="shared" si="216"/>
        <v>Match</v>
      </c>
      <c r="AJ822" s="53" t="str">
        <f t="shared" si="217"/>
        <v>Match</v>
      </c>
      <c r="AK822" s="33" t="str">
        <f>PROPER(TRIM(raw_orders!G822))</f>
        <v>North</v>
      </c>
      <c r="AL822" s="33" t="str">
        <f>PROPER(TRIM(raw_orders!M822))</f>
        <v>Standard Class</v>
      </c>
    </row>
    <row r="823" spans="1:38" ht="41.4">
      <c r="A823" t="s">
        <v>3770</v>
      </c>
      <c r="B823" s="10">
        <v>45476</v>
      </c>
      <c r="C823" s="10">
        <v>45450</v>
      </c>
      <c r="D823" t="s">
        <v>3773</v>
      </c>
      <c r="E823" s="34" t="str">
        <f>PROPER(TRIM(raw_orders!E823))</f>
        <v>Aarav Sharma</v>
      </c>
      <c r="F823" s="34" t="str">
        <f>PROPER(TRIM(raw_orders!F823))</f>
        <v>Corporate</v>
      </c>
      <c r="G823" s="34" t="str">
        <f>PROPER(TRIM(raw_orders!G823))</f>
        <v>South</v>
      </c>
      <c r="H823" s="34" t="str">
        <f>PROPER(TRIM(raw_orders!H823))</f>
        <v>Karnataka</v>
      </c>
      <c r="I823" s="34" t="str">
        <f>PROPER(TRIM(raw_orders!I823))</f>
        <v>Bengaluru</v>
      </c>
      <c r="J823" s="34" t="str">
        <f>PROPER(TRIM(raw_orders!J823))</f>
        <v>Technology</v>
      </c>
      <c r="K823" s="34" t="str">
        <f>PROPER(TRIM(raw_orders!K823))</f>
        <v>Accessories</v>
      </c>
      <c r="L823" t="s">
        <v>3774</v>
      </c>
      <c r="M823" s="9" t="str">
        <f>PROPER(TRIM(raw_orders!M823))</f>
        <v>First Class</v>
      </c>
      <c r="N823" s="11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s="9" t="str">
        <f>PROPER(TRIM(raw_orders!T823))</f>
        <v>Paid</v>
      </c>
      <c r="U823" s="9" t="str">
        <f>PROPER(TRIM(raw_orders!U823))</f>
        <v>Completed</v>
      </c>
      <c r="V823" s="11">
        <f t="shared" si="203"/>
        <v>-26</v>
      </c>
      <c r="W823" s="11">
        <f t="shared" si="206"/>
        <v>0.2</v>
      </c>
      <c r="X823" s="11">
        <f t="shared" si="207"/>
        <v>10877.944000000001</v>
      </c>
      <c r="Y823" s="11">
        <f t="shared" si="208"/>
        <v>1767.8040000000019</v>
      </c>
      <c r="Z823" s="11">
        <f t="shared" si="209"/>
        <v>0.16251269541376584</v>
      </c>
      <c r="AA823" s="11" t="str">
        <f t="shared" si="210"/>
        <v>July</v>
      </c>
      <c r="AB823" s="11">
        <f t="shared" si="211"/>
        <v>2024</v>
      </c>
      <c r="AC823" s="11" t="str">
        <f t="shared" si="212"/>
        <v>Invalid</v>
      </c>
      <c r="AD823" s="33" t="str">
        <f t="shared" si="204"/>
        <v>ORD-2024-108224547645450CUST-4466Aarav SharmaCorporateSouthKarnatakaBengaluruTechnologyAccessoriesClassic Accessories 471First Class71942.490.210877.949110.141767.8PaidCompleted-26</v>
      </c>
      <c r="AE823" s="56" t="str">
        <f t="shared" si="205"/>
        <v>OK</v>
      </c>
      <c r="AF823" s="33" t="str">
        <f t="shared" si="213"/>
        <v/>
      </c>
      <c r="AG823" s="33" t="str">
        <f t="shared" si="214"/>
        <v/>
      </c>
      <c r="AH823" s="55" t="str">
        <f t="shared" ref="AH823:AH824" si="221">IF(V823&lt;0,"Invalid Shipping Record","")</f>
        <v>Invalid Shipping Record</v>
      </c>
      <c r="AI823" s="53" t="str">
        <f t="shared" si="216"/>
        <v>Match</v>
      </c>
      <c r="AJ823" s="53" t="str">
        <f t="shared" si="217"/>
        <v>Match</v>
      </c>
      <c r="AK823" s="33" t="str">
        <f>PROPER(TRIM(raw_orders!G823))</f>
        <v>South</v>
      </c>
      <c r="AL823" s="33" t="str">
        <f>PROPER(TRIM(raw_orders!M823))</f>
        <v>First Class</v>
      </c>
    </row>
    <row r="824" spans="1:38" ht="41.4">
      <c r="A824" t="s">
        <v>3775</v>
      </c>
      <c r="B824" s="10">
        <v>45577</v>
      </c>
      <c r="C824" s="10">
        <v>45573</v>
      </c>
      <c r="D824" t="s">
        <v>3778</v>
      </c>
      <c r="E824" s="34" t="str">
        <f>PROPER(TRIM(raw_orders!E824))</f>
        <v>Mira Das</v>
      </c>
      <c r="F824" s="34" t="str">
        <f>PROPER(TRIM(raw_orders!F824))</f>
        <v>Corporate</v>
      </c>
      <c r="G824" s="34" t="str">
        <f>PROPER(TRIM(raw_orders!G824))</f>
        <v>East</v>
      </c>
      <c r="H824" s="34" t="str">
        <f>PROPER(TRIM(raw_orders!H824))</f>
        <v>Assam</v>
      </c>
      <c r="I824" s="34" t="str">
        <f>PROPER(TRIM(raw_orders!I824))</f>
        <v>Guwahati</v>
      </c>
      <c r="J824" s="34" t="str">
        <f>PROPER(TRIM(raw_orders!J824))</f>
        <v>Furniture</v>
      </c>
      <c r="K824" s="34" t="str">
        <f>PROPER(TRIM(raw_orders!K824))</f>
        <v>Furnishings</v>
      </c>
      <c r="L824" t="s">
        <v>3779</v>
      </c>
      <c r="M824" s="9" t="str">
        <f>PROPER(TRIM(raw_orders!M824))</f>
        <v>Second Class</v>
      </c>
      <c r="N824" s="11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s="9" t="str">
        <f>PROPER(TRIM(raw_orders!T824))</f>
        <v>Pending</v>
      </c>
      <c r="U824" s="9" t="str">
        <f>PROPER(TRIM(raw_orders!U824))</f>
        <v>Returned</v>
      </c>
      <c r="V824" s="11">
        <f t="shared" si="203"/>
        <v>-4</v>
      </c>
      <c r="W824" s="11">
        <f t="shared" si="206"/>
        <v>0.2</v>
      </c>
      <c r="X824" s="11">
        <f t="shared" si="207"/>
        <v>10246.528</v>
      </c>
      <c r="Y824" s="11">
        <f t="shared" si="208"/>
        <v>1612.1080000000002</v>
      </c>
      <c r="Z824" s="11">
        <f t="shared" si="209"/>
        <v>0.15733212264681268</v>
      </c>
      <c r="AA824" s="11" t="str">
        <f t="shared" si="210"/>
        <v>October</v>
      </c>
      <c r="AB824" s="11">
        <f t="shared" si="211"/>
        <v>2024</v>
      </c>
      <c r="AC824" s="11" t="str">
        <f t="shared" si="212"/>
        <v>Invalid</v>
      </c>
      <c r="AD824" s="33" t="str">
        <f t="shared" si="204"/>
        <v>ORD-2024-108234557745573CUST-3188Mira DasCorporateEastAssamGuwahatiFurnitureFurnishingsSmart Furnishings 175Second Class43202.040.210246.538634.421612.11PendingReturned-4</v>
      </c>
      <c r="AE824" s="56" t="str">
        <f t="shared" si="205"/>
        <v>OK</v>
      </c>
      <c r="AF824" s="33" t="str">
        <f t="shared" si="213"/>
        <v/>
      </c>
      <c r="AG824" s="33" t="str">
        <f t="shared" si="214"/>
        <v/>
      </c>
      <c r="AH824" s="55" t="str">
        <f t="shared" si="221"/>
        <v>Invalid Shipping Record</v>
      </c>
      <c r="AI824" s="53" t="str">
        <f t="shared" si="216"/>
        <v>Match</v>
      </c>
      <c r="AJ824" s="53" t="str">
        <f t="shared" si="217"/>
        <v>Match</v>
      </c>
      <c r="AK824" s="33" t="str">
        <f>PROPER(TRIM(raw_orders!G824))</f>
        <v>East</v>
      </c>
      <c r="AL824" s="33" t="str">
        <f>PROPER(TRIM(raw_orders!M824))</f>
        <v>Second Class</v>
      </c>
    </row>
    <row r="825" spans="1:38">
      <c r="A825" t="s">
        <v>3780</v>
      </c>
      <c r="B825" s="10">
        <v>45663</v>
      </c>
      <c r="C825" s="10">
        <v>45669</v>
      </c>
      <c r="D825" t="s">
        <v>3782</v>
      </c>
      <c r="E825" s="34" t="str">
        <f>PROPER(TRIM(raw_orders!E825))</f>
        <v>Mira Das</v>
      </c>
      <c r="F825" s="34" t="str">
        <f>PROPER(TRIM(raw_orders!F825))</f>
        <v>Home Office</v>
      </c>
      <c r="G825" s="34" t="str">
        <f>PROPER(TRIM(raw_orders!G825))</f>
        <v>West</v>
      </c>
      <c r="H825" s="34" t="str">
        <f>PROPER(TRIM(raw_orders!H825))</f>
        <v>Goa</v>
      </c>
      <c r="I825" s="34" t="str">
        <f>PROPER(TRIM(raw_orders!I825))</f>
        <v>Panaji</v>
      </c>
      <c r="J825" s="34" t="str">
        <f>PROPER(TRIM(raw_orders!J825))</f>
        <v>Office Supplies</v>
      </c>
      <c r="K825" s="34" t="str">
        <f>PROPER(TRIM(raw_orders!K825))</f>
        <v>Paper</v>
      </c>
      <c r="L825" t="s">
        <v>3783</v>
      </c>
      <c r="M825" s="9" t="str">
        <f>PROPER(TRIM(raw_orders!M825))</f>
        <v>Same Day</v>
      </c>
      <c r="N825" s="11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s="9" t="str">
        <f>PROPER(TRIM(raw_orders!T825))</f>
        <v>Paid</v>
      </c>
      <c r="U825" s="9" t="str">
        <f>PROPER(TRIM(raw_orders!U825))</f>
        <v>Completed</v>
      </c>
      <c r="V825" s="11">
        <f t="shared" si="203"/>
        <v>6</v>
      </c>
      <c r="W825" s="11">
        <f t="shared" si="206"/>
        <v>0.15</v>
      </c>
      <c r="X825" s="11">
        <f t="shared" si="207"/>
        <v>1704.2415000000001</v>
      </c>
      <c r="Y825" s="11">
        <f t="shared" si="208"/>
        <v>746.69150000000013</v>
      </c>
      <c r="Z825" s="11">
        <f t="shared" si="209"/>
        <v>0.43813714194848563</v>
      </c>
      <c r="AA825" s="11" t="str">
        <f t="shared" si="210"/>
        <v>January</v>
      </c>
      <c r="AB825" s="11">
        <f t="shared" si="211"/>
        <v>2025</v>
      </c>
      <c r="AC825" s="11" t="str">
        <f t="shared" si="212"/>
        <v>Clean</v>
      </c>
      <c r="AD825" s="33" t="str">
        <f t="shared" si="204"/>
        <v>ORD-2025-108244566345669CUST-6638Mira DasHome OfficeWestGoaPanajiOffice SuppliesPaperBasic Paper 899Same Day3668.330.151704.24957.55746.69PaidCompleted6</v>
      </c>
      <c r="AE825" s="56" t="str">
        <f t="shared" si="205"/>
        <v>OK</v>
      </c>
      <c r="AF825" s="33" t="str">
        <f t="shared" si="213"/>
        <v/>
      </c>
      <c r="AG825" s="33" t="str">
        <f t="shared" si="214"/>
        <v/>
      </c>
      <c r="AH825" s="55" t="str">
        <f t="shared" si="215"/>
        <v/>
      </c>
      <c r="AI825" s="53" t="str">
        <f t="shared" si="216"/>
        <v>Match</v>
      </c>
      <c r="AJ825" s="53" t="str">
        <f t="shared" si="217"/>
        <v>Match</v>
      </c>
      <c r="AK825" s="33" t="str">
        <f>PROPER(TRIM(raw_orders!G825))</f>
        <v>West</v>
      </c>
      <c r="AL825" s="33" t="str">
        <f>PROPER(TRIM(raw_orders!M825))</f>
        <v>Same Day</v>
      </c>
    </row>
    <row r="826" spans="1:38">
      <c r="A826" t="s">
        <v>3784</v>
      </c>
      <c r="B826" s="10">
        <v>45737</v>
      </c>
      <c r="C826" s="10">
        <v>45738</v>
      </c>
      <c r="D826" t="s">
        <v>3786</v>
      </c>
      <c r="E826" s="34" t="str">
        <f>PROPER(TRIM(raw_orders!E826))</f>
        <v>Priya Menon</v>
      </c>
      <c r="F826" s="34" t="str">
        <f>PROPER(TRIM(raw_orders!F826))</f>
        <v>Consumer</v>
      </c>
      <c r="G826" s="34" t="str">
        <f>PROPER(TRIM(raw_orders!G826))</f>
        <v>West</v>
      </c>
      <c r="H826" s="34" t="str">
        <f>PROPER(TRIM(raw_orders!H826))</f>
        <v>Goa</v>
      </c>
      <c r="I826" s="34" t="str">
        <f>PROPER(TRIM(raw_orders!I826))</f>
        <v>Panaji</v>
      </c>
      <c r="J826" s="34" t="str">
        <f>PROPER(TRIM(raw_orders!J826))</f>
        <v>Office Supplies</v>
      </c>
      <c r="K826" s="34" t="str">
        <f>PROPER(TRIM(raw_orders!K826))</f>
        <v>Paper</v>
      </c>
      <c r="L826" t="s">
        <v>3787</v>
      </c>
      <c r="M826" s="9" t="str">
        <f>PROPER(TRIM(raw_orders!M826))</f>
        <v>First Class</v>
      </c>
      <c r="N826" s="11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s="9" t="str">
        <f>PROPER(TRIM(raw_orders!T826))</f>
        <v>Paid</v>
      </c>
      <c r="U826" s="9" t="str">
        <f>PROPER(TRIM(raw_orders!U826))</f>
        <v>Completed</v>
      </c>
      <c r="V826" s="11">
        <f t="shared" si="203"/>
        <v>1</v>
      </c>
      <c r="W826" s="11">
        <f t="shared" si="206"/>
        <v>0.05</v>
      </c>
      <c r="X826" s="11">
        <f t="shared" si="207"/>
        <v>33719.223999999995</v>
      </c>
      <c r="Y826" s="11">
        <f t="shared" si="208"/>
        <v>4794.7939999999944</v>
      </c>
      <c r="Z826" s="11">
        <f t="shared" si="209"/>
        <v>0.14219763776295669</v>
      </c>
      <c r="AA826" s="11" t="str">
        <f t="shared" si="210"/>
        <v>March</v>
      </c>
      <c r="AB826" s="11">
        <f t="shared" si="211"/>
        <v>2025</v>
      </c>
      <c r="AC826" s="11" t="str">
        <f t="shared" si="212"/>
        <v>Clean</v>
      </c>
      <c r="AD826" s="33" t="str">
        <f t="shared" si="204"/>
        <v>ORD-2025-108254573745738CUST-3540Priya MenonConsumerWestGoaPanajiOffice SuppliesPaperPro Paper 267First Class84436.740.0533719.2228924.434794.79PaidCompleted1</v>
      </c>
      <c r="AE826" s="56" t="str">
        <f t="shared" si="205"/>
        <v>OK</v>
      </c>
      <c r="AF826" s="33" t="str">
        <f t="shared" si="213"/>
        <v/>
      </c>
      <c r="AG826" s="33" t="str">
        <f t="shared" si="214"/>
        <v/>
      </c>
      <c r="AH826" s="55" t="str">
        <f t="shared" si="215"/>
        <v/>
      </c>
      <c r="AI826" s="53" t="str">
        <f t="shared" si="216"/>
        <v>Match</v>
      </c>
      <c r="AJ826" s="53" t="str">
        <f t="shared" si="217"/>
        <v>Match</v>
      </c>
      <c r="AK826" s="33" t="str">
        <f>PROPER(TRIM(raw_orders!G826))</f>
        <v>West</v>
      </c>
      <c r="AL826" s="33" t="str">
        <f>PROPER(TRIM(raw_orders!M826))</f>
        <v>First Class</v>
      </c>
    </row>
    <row r="827" spans="1:38">
      <c r="A827" t="s">
        <v>3788</v>
      </c>
      <c r="B827" s="10">
        <v>45763</v>
      </c>
      <c r="C827" s="10">
        <v>45764</v>
      </c>
      <c r="D827" t="s">
        <v>3791</v>
      </c>
      <c r="E827" s="34" t="str">
        <f>PROPER(TRIM(raw_orders!E827))</f>
        <v>Vikram Iyer</v>
      </c>
      <c r="F827" s="34" t="str">
        <f>PROPER(TRIM(raw_orders!F827))</f>
        <v>Small Business</v>
      </c>
      <c r="G827" s="34" t="str">
        <f>PROPER(TRIM(raw_orders!G827))</f>
        <v>North</v>
      </c>
      <c r="H827" s="34" t="str">
        <f>PROPER(TRIM(raw_orders!H827))</f>
        <v>Uttar Pradesh</v>
      </c>
      <c r="I827" s="34" t="str">
        <f>PROPER(TRIM(raw_orders!I827))</f>
        <v>Noida</v>
      </c>
      <c r="J827" s="34" t="str">
        <f>PROPER(TRIM(raw_orders!J827))</f>
        <v>Technology</v>
      </c>
      <c r="K827" s="34" t="str">
        <f>PROPER(TRIM(raw_orders!K827))</f>
        <v>Machines</v>
      </c>
      <c r="L827" t="s">
        <v>3792</v>
      </c>
      <c r="M827" s="9" t="str">
        <f>PROPER(TRIM(raw_orders!M827))</f>
        <v>First Class</v>
      </c>
      <c r="N827" s="11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s="9" t="str">
        <f>PROPER(TRIM(raw_orders!T827))</f>
        <v>Paid</v>
      </c>
      <c r="U827" s="9" t="str">
        <f>PROPER(TRIM(raw_orders!U827))</f>
        <v>Completed</v>
      </c>
      <c r="V827" s="11">
        <f t="shared" si="203"/>
        <v>1</v>
      </c>
      <c r="W827" s="11">
        <f t="shared" si="206"/>
        <v>0</v>
      </c>
      <c r="X827" s="11">
        <f t="shared" si="207"/>
        <v>2720.17</v>
      </c>
      <c r="Y827" s="11">
        <f t="shared" si="208"/>
        <v>885.94</v>
      </c>
      <c r="Z827" s="11">
        <f t="shared" si="209"/>
        <v>0.3256928794891496</v>
      </c>
      <c r="AA827" s="11" t="str">
        <f t="shared" si="210"/>
        <v>April</v>
      </c>
      <c r="AB827" s="11">
        <f t="shared" si="211"/>
        <v>2025</v>
      </c>
      <c r="AC827" s="11" t="str">
        <f t="shared" si="212"/>
        <v>Clean</v>
      </c>
      <c r="AD827" s="33" t="str">
        <f t="shared" si="204"/>
        <v>ORD-2025-108264576345764CUST-3351Vikram IyerSmall BusinessNorthUttar PradeshNoidaTechnologyMachinesBasic Machines 832First Class12720.1702720.171834.23885.94PaidCompleted1</v>
      </c>
      <c r="AE827" s="56" t="str">
        <f t="shared" si="205"/>
        <v>OK</v>
      </c>
      <c r="AF827" s="33" t="str">
        <f t="shared" si="213"/>
        <v/>
      </c>
      <c r="AG827" s="33" t="str">
        <f t="shared" si="214"/>
        <v/>
      </c>
      <c r="AH827" s="55" t="str">
        <f t="shared" si="215"/>
        <v/>
      </c>
      <c r="AI827" s="53" t="str">
        <f t="shared" si="216"/>
        <v>Match</v>
      </c>
      <c r="AJ827" s="53" t="str">
        <f t="shared" si="217"/>
        <v>Match</v>
      </c>
      <c r="AK827" s="33" t="str">
        <f>PROPER(TRIM(raw_orders!G827))</f>
        <v>North</v>
      </c>
      <c r="AL827" s="33" t="str">
        <f>PROPER(TRIM(raw_orders!M827))</f>
        <v>First Class</v>
      </c>
    </row>
    <row r="828" spans="1:38">
      <c r="A828" t="s">
        <v>3793</v>
      </c>
      <c r="B828" s="10">
        <v>45879</v>
      </c>
      <c r="C828" s="10">
        <v>45883</v>
      </c>
      <c r="D828" t="s">
        <v>3795</v>
      </c>
      <c r="E828" s="34" t="str">
        <f>PROPER(TRIM(raw_orders!E828))</f>
        <v>Aditi Sen</v>
      </c>
      <c r="F828" s="34" t="str">
        <f>PROPER(TRIM(raw_orders!F828))</f>
        <v>Consumer</v>
      </c>
      <c r="G828" s="34" t="str">
        <f>PROPER(TRIM(raw_orders!G828))</f>
        <v>West</v>
      </c>
      <c r="H828" s="34" t="str">
        <f>PROPER(TRIM(raw_orders!H828))</f>
        <v>Rajasthan</v>
      </c>
      <c r="I828" s="34" t="str">
        <f>PROPER(TRIM(raw_orders!I828))</f>
        <v>Udaipur</v>
      </c>
      <c r="J828" s="34" t="str">
        <f>PROPER(TRIM(raw_orders!J828))</f>
        <v>Technology</v>
      </c>
      <c r="K828" s="34" t="str">
        <f>PROPER(TRIM(raw_orders!K828))</f>
        <v>Accessories</v>
      </c>
      <c r="L828" t="s">
        <v>3796</v>
      </c>
      <c r="M828" s="9" t="str">
        <f>PROPER(TRIM(raw_orders!M828))</f>
        <v>Standard Class</v>
      </c>
      <c r="N828" s="11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s="9" t="str">
        <f>PROPER(TRIM(raw_orders!T828))</f>
        <v>Paid</v>
      </c>
      <c r="U828" s="9" t="str">
        <f>PROPER(TRIM(raw_orders!U828))</f>
        <v>Completed</v>
      </c>
      <c r="V828" s="11">
        <f t="shared" si="203"/>
        <v>4</v>
      </c>
      <c r="W828" s="11">
        <f t="shared" si="206"/>
        <v>0.25</v>
      </c>
      <c r="X828" s="11">
        <f t="shared" si="207"/>
        <v>8213.0249999999996</v>
      </c>
      <c r="Y828" s="11">
        <f t="shared" si="208"/>
        <v>2643.7249999999995</v>
      </c>
      <c r="Z828" s="11">
        <f t="shared" si="209"/>
        <v>0.32189418636860345</v>
      </c>
      <c r="AA828" s="11" t="str">
        <f t="shared" si="210"/>
        <v>August</v>
      </c>
      <c r="AB828" s="11">
        <f t="shared" si="211"/>
        <v>2025</v>
      </c>
      <c r="AC828" s="11" t="str">
        <f t="shared" si="212"/>
        <v>Clean</v>
      </c>
      <c r="AD828" s="33" t="str">
        <f t="shared" si="204"/>
        <v>ORD-2025-108274587945883CUST-4375Aditi SenConsumerWestRajasthanUdaipurTechnologyAccessoriesElite Accessories 790Standard Class52190.140.258213.025569.32643.72PaidCompleted4</v>
      </c>
      <c r="AE828" s="56" t="str">
        <f t="shared" si="205"/>
        <v>OK</v>
      </c>
      <c r="AF828" s="33" t="str">
        <f t="shared" si="213"/>
        <v/>
      </c>
      <c r="AG828" s="33" t="str">
        <f t="shared" si="214"/>
        <v/>
      </c>
      <c r="AH828" s="55" t="str">
        <f t="shared" si="215"/>
        <v/>
      </c>
      <c r="AI828" s="53" t="str">
        <f t="shared" si="216"/>
        <v>Mismatch</v>
      </c>
      <c r="AJ828" s="53" t="str">
        <f t="shared" si="217"/>
        <v>Mismatch</v>
      </c>
      <c r="AK828" s="33" t="str">
        <f>PROPER(TRIM(raw_orders!G828))</f>
        <v>West</v>
      </c>
      <c r="AL828" s="33" t="str">
        <f>PROPER(TRIM(raw_orders!M828))</f>
        <v>Standard Class</v>
      </c>
    </row>
    <row r="829" spans="1:38" ht="41.4">
      <c r="A829" t="s">
        <v>3797</v>
      </c>
      <c r="B829" s="10">
        <v>45620</v>
      </c>
      <c r="C829" s="10">
        <v>45303</v>
      </c>
      <c r="D829" t="s">
        <v>3799</v>
      </c>
      <c r="E829" s="34" t="str">
        <f>PROPER(TRIM(raw_orders!E829))</f>
        <v>Priya Menon</v>
      </c>
      <c r="F829" s="34" t="str">
        <f>PROPER(TRIM(raw_orders!F829))</f>
        <v>Home Office</v>
      </c>
      <c r="G829" s="34" t="str">
        <f>PROPER(TRIM(raw_orders!G829))</f>
        <v>South</v>
      </c>
      <c r="H829" s="34" t="str">
        <f>PROPER(TRIM(raw_orders!H829))</f>
        <v>Tamil Nadu</v>
      </c>
      <c r="I829" s="34" t="str">
        <f>PROPER(TRIM(raw_orders!I829))</f>
        <v>Chennai</v>
      </c>
      <c r="J829" s="34" t="str">
        <f>PROPER(TRIM(raw_orders!J829))</f>
        <v>Office Supplies</v>
      </c>
      <c r="K829" s="34" t="str">
        <f>PROPER(TRIM(raw_orders!K829))</f>
        <v>Paper</v>
      </c>
      <c r="L829" t="s">
        <v>3800</v>
      </c>
      <c r="M829" s="9" t="str">
        <f>PROPER(TRIM(raw_orders!M829))</f>
        <v>Same Day</v>
      </c>
      <c r="N829" s="11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s="9" t="str">
        <f>PROPER(TRIM(raw_orders!T829))</f>
        <v>Paid</v>
      </c>
      <c r="U829" s="9" t="str">
        <f>PROPER(TRIM(raw_orders!U829))</f>
        <v>Cancelled</v>
      </c>
      <c r="V829" s="11">
        <f t="shared" si="203"/>
        <v>-317</v>
      </c>
      <c r="W829" s="11">
        <f t="shared" si="206"/>
        <v>0.25</v>
      </c>
      <c r="X829" s="11">
        <f t="shared" si="207"/>
        <v>633.66750000000002</v>
      </c>
      <c r="Y829" s="11">
        <f t="shared" si="208"/>
        <v>113.19749999999999</v>
      </c>
      <c r="Z829" s="11">
        <f t="shared" si="209"/>
        <v>0.17863863934950111</v>
      </c>
      <c r="AA829" s="11" t="str">
        <f t="shared" si="210"/>
        <v>November</v>
      </c>
      <c r="AB829" s="11">
        <f t="shared" si="211"/>
        <v>2024</v>
      </c>
      <c r="AC829" s="11" t="str">
        <f t="shared" si="212"/>
        <v>Invalid</v>
      </c>
      <c r="AD829" s="33" t="str">
        <f t="shared" si="204"/>
        <v>ORD-2024-108284562045303CUST-5125Priya MenonHome OfficeSouthTamil NaduChennaiOffice SuppliesPaperBasic Paper 707Same Day1844.890.25633.67520.47113.2PaidCancelled-317</v>
      </c>
      <c r="AE829" s="56" t="str">
        <f t="shared" si="205"/>
        <v>OK</v>
      </c>
      <c r="AF829" s="33" t="str">
        <f t="shared" si="213"/>
        <v/>
      </c>
      <c r="AG829" s="33" t="str">
        <f t="shared" si="214"/>
        <v/>
      </c>
      <c r="AH829" s="55" t="str">
        <f>IF(V829&lt;0,"Invalid Shipping Record","")</f>
        <v>Invalid Shipping Record</v>
      </c>
      <c r="AI829" s="53" t="str">
        <f t="shared" si="216"/>
        <v>Match</v>
      </c>
      <c r="AJ829" s="53" t="str">
        <f t="shared" si="217"/>
        <v>Match</v>
      </c>
      <c r="AK829" s="33" t="str">
        <f>PROPER(TRIM(raw_orders!G829))</f>
        <v>South</v>
      </c>
      <c r="AL829" s="33" t="str">
        <f>PROPER(TRIM(raw_orders!M829))</f>
        <v>Same Day</v>
      </c>
    </row>
    <row r="830" spans="1:38">
      <c r="A830" t="s">
        <v>3801</v>
      </c>
      <c r="B830" s="10">
        <v>45940</v>
      </c>
      <c r="C830" s="10">
        <v>45971</v>
      </c>
      <c r="D830" t="s">
        <v>3804</v>
      </c>
      <c r="E830" s="34" t="str">
        <f>PROPER(TRIM(raw_orders!E830))</f>
        <v>Karan Malhotra</v>
      </c>
      <c r="F830" s="34" t="str">
        <f>PROPER(TRIM(raw_orders!F830))</f>
        <v>Corporate</v>
      </c>
      <c r="G830" s="34" t="str">
        <f>PROPER(TRIM(raw_orders!G830))</f>
        <v>East</v>
      </c>
      <c r="H830" s="34" t="str">
        <f>PROPER(TRIM(raw_orders!H830))</f>
        <v>Odisha</v>
      </c>
      <c r="I830" s="34" t="str">
        <f>PROPER(TRIM(raw_orders!I830))</f>
        <v>Bhubaneswar</v>
      </c>
      <c r="J830" s="34" t="str">
        <f>PROPER(TRIM(raw_orders!J830))</f>
        <v>Furniture</v>
      </c>
      <c r="K830" s="34" t="str">
        <f>PROPER(TRIM(raw_orders!K830))</f>
        <v>Chairs</v>
      </c>
      <c r="L830" t="s">
        <v>3805</v>
      </c>
      <c r="M830" s="9" t="str">
        <f>PROPER(TRIM(raw_orders!M830))</f>
        <v>Second Class</v>
      </c>
      <c r="N830" s="11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s="9" t="str">
        <f>PROPER(TRIM(raw_orders!T830))</f>
        <v>Failed</v>
      </c>
      <c r="U830" s="9" t="str">
        <f>PROPER(TRIM(raw_orders!U830))</f>
        <v>Cancelled</v>
      </c>
      <c r="V830" s="11">
        <f t="shared" si="203"/>
        <v>31</v>
      </c>
      <c r="W830" s="11">
        <f t="shared" si="206"/>
        <v>0.05</v>
      </c>
      <c r="X830" s="11">
        <f t="shared" si="207"/>
        <v>25216.534</v>
      </c>
      <c r="Y830" s="11">
        <f t="shared" si="208"/>
        <v>10999.593999999999</v>
      </c>
      <c r="Z830" s="11">
        <f t="shared" si="209"/>
        <v>0.4362056260388521</v>
      </c>
      <c r="AA830" s="11" t="str">
        <f t="shared" si="210"/>
        <v>October</v>
      </c>
      <c r="AB830" s="11">
        <f t="shared" si="211"/>
        <v>2025</v>
      </c>
      <c r="AC830" s="11" t="str">
        <f t="shared" si="212"/>
        <v>Clean</v>
      </c>
      <c r="AD830" s="33" t="str">
        <f t="shared" si="204"/>
        <v>ORD-2025-108294594045971CUST-6010Karan MalhotraCorporateEastOdishaBhubaneswarFurnitureChairsElite Chairs 979Second Class73791.960.0525216.5314216.9410999.59FailedCancelled31</v>
      </c>
      <c r="AE830" s="56" t="str">
        <f t="shared" si="205"/>
        <v>OK</v>
      </c>
      <c r="AF830" s="33" t="str">
        <f t="shared" si="213"/>
        <v/>
      </c>
      <c r="AG830" s="33" t="str">
        <f t="shared" si="214"/>
        <v/>
      </c>
      <c r="AH830" s="55" t="str">
        <f t="shared" si="215"/>
        <v/>
      </c>
      <c r="AI830" s="53" t="str">
        <f t="shared" si="216"/>
        <v>Match</v>
      </c>
      <c r="AJ830" s="53" t="str">
        <f t="shared" si="217"/>
        <v>Match</v>
      </c>
      <c r="AK830" s="33" t="str">
        <f>PROPER(TRIM(raw_orders!G830))</f>
        <v>East</v>
      </c>
      <c r="AL830" s="33" t="str">
        <f>PROPER(TRIM(raw_orders!M830))</f>
        <v>Second Class</v>
      </c>
    </row>
    <row r="831" spans="1:38">
      <c r="A831" t="s">
        <v>3806</v>
      </c>
      <c r="B831" s="10">
        <v>45348</v>
      </c>
      <c r="C831" s="10">
        <v>45350</v>
      </c>
      <c r="D831" t="s">
        <v>3808</v>
      </c>
      <c r="E831" s="34" t="str">
        <f>PROPER(TRIM(raw_orders!E831))</f>
        <v>Aditi Sen</v>
      </c>
      <c r="F831" s="34" t="str">
        <f>PROPER(TRIM(raw_orders!F831))</f>
        <v>Small Business</v>
      </c>
      <c r="G831" s="34" t="str">
        <f>PROPER(TRIM(raw_orders!G831))</f>
        <v>West</v>
      </c>
      <c r="H831" s="34" t="str">
        <f>PROPER(TRIM(raw_orders!H831))</f>
        <v>Goa</v>
      </c>
      <c r="I831" s="34" t="str">
        <f>PROPER(TRIM(raw_orders!I831))</f>
        <v>Panaji</v>
      </c>
      <c r="J831" s="34" t="str">
        <f>PROPER(TRIM(raw_orders!J831))</f>
        <v>Furniture</v>
      </c>
      <c r="K831" s="34" t="str">
        <f>PROPER(TRIM(raw_orders!K831))</f>
        <v>Furnishings</v>
      </c>
      <c r="L831" t="s">
        <v>3809</v>
      </c>
      <c r="M831" s="9" t="str">
        <f>PROPER(TRIM(raw_orders!M831))</f>
        <v>Second Class</v>
      </c>
      <c r="N831" s="1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s="9" t="str">
        <f>PROPER(TRIM(raw_orders!T831))</f>
        <v>Paid</v>
      </c>
      <c r="U831" s="9" t="str">
        <f>PROPER(TRIM(raw_orders!U831))</f>
        <v>Completed</v>
      </c>
      <c r="V831" s="11">
        <f t="shared" si="203"/>
        <v>2</v>
      </c>
      <c r="W831" s="11">
        <f t="shared" si="206"/>
        <v>0.1</v>
      </c>
      <c r="X831" s="11">
        <f t="shared" si="207"/>
        <v>6521.3820000000005</v>
      </c>
      <c r="Y831" s="11">
        <f t="shared" si="208"/>
        <v>2010.2820000000002</v>
      </c>
      <c r="Z831" s="11">
        <f t="shared" si="209"/>
        <v>0.30826012032418892</v>
      </c>
      <c r="AA831" s="11" t="str">
        <f t="shared" si="210"/>
        <v>February</v>
      </c>
      <c r="AB831" s="11">
        <f t="shared" si="211"/>
        <v>2024</v>
      </c>
      <c r="AC831" s="11" t="str">
        <f t="shared" si="212"/>
        <v>Clean</v>
      </c>
      <c r="AD831" s="33" t="str">
        <f t="shared" si="204"/>
        <v>ORD-2024-108304534845350CUST-9036Aditi SenSmall BusinessWestGoaPanajiFurnitureFurnishingsPro Furnishings 192Second Class71035.140.16521.384511.12010.28PaidCompleted2</v>
      </c>
      <c r="AE831" s="56" t="str">
        <f t="shared" si="205"/>
        <v>OK</v>
      </c>
      <c r="AF831" s="33" t="str">
        <f t="shared" si="213"/>
        <v/>
      </c>
      <c r="AG831" s="33" t="str">
        <f t="shared" si="214"/>
        <v/>
      </c>
      <c r="AH831" s="55" t="str">
        <f t="shared" si="215"/>
        <v/>
      </c>
      <c r="AI831" s="53" t="str">
        <f t="shared" si="216"/>
        <v>Match</v>
      </c>
      <c r="AJ831" s="53" t="str">
        <f t="shared" si="217"/>
        <v>Match</v>
      </c>
      <c r="AK831" s="33" t="str">
        <f>PROPER(TRIM(raw_orders!G831))</f>
        <v>West</v>
      </c>
      <c r="AL831" s="33" t="str">
        <f>PROPER(TRIM(raw_orders!M831))</f>
        <v>Second Class</v>
      </c>
    </row>
    <row r="832" spans="1:38">
      <c r="A832" t="s">
        <v>3810</v>
      </c>
      <c r="B832" s="10">
        <v>45853</v>
      </c>
      <c r="C832" s="10">
        <v>45856</v>
      </c>
      <c r="D832" t="s">
        <v>3811</v>
      </c>
      <c r="E832" s="34" t="str">
        <f>PROPER(TRIM(raw_orders!E832))</f>
        <v>Aditi Sen</v>
      </c>
      <c r="F832" s="34" t="str">
        <f>PROPER(TRIM(raw_orders!F832))</f>
        <v>Small Business</v>
      </c>
      <c r="G832" s="34" t="s">
        <v>4153</v>
      </c>
      <c r="H832" s="34" t="str">
        <f>PROPER(TRIM(raw_orders!H832))</f>
        <v>Tamil Nadu</v>
      </c>
      <c r="I832" s="34" t="str">
        <f>PROPER(TRIM(raw_orders!I832))</f>
        <v>Chennai</v>
      </c>
      <c r="J832" s="34" t="str">
        <f>PROPER(TRIM(raw_orders!J832))</f>
        <v>Technology</v>
      </c>
      <c r="K832" s="34" t="str">
        <f>PROPER(TRIM(raw_orders!K832))</f>
        <v>Machines</v>
      </c>
      <c r="L832" t="s">
        <v>3812</v>
      </c>
      <c r="M832" s="9" t="str">
        <f>PROPER(TRIM(raw_orders!M832))</f>
        <v>First Class</v>
      </c>
      <c r="N832" s="11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s="9" t="str">
        <f>PROPER(TRIM(raw_orders!T832))</f>
        <v>Paid</v>
      </c>
      <c r="U832" s="9" t="str">
        <f>PROPER(TRIM(raw_orders!U832))</f>
        <v>Completed</v>
      </c>
      <c r="V832" s="11">
        <f t="shared" si="203"/>
        <v>3</v>
      </c>
      <c r="W832" s="11">
        <f t="shared" si="206"/>
        <v>0.1</v>
      </c>
      <c r="X832" s="11">
        <f t="shared" si="207"/>
        <v>12867.552000000001</v>
      </c>
      <c r="Y832" s="11">
        <f t="shared" si="208"/>
        <v>2798.612000000001</v>
      </c>
      <c r="Z832" s="11">
        <f t="shared" si="209"/>
        <v>0.21749373929089236</v>
      </c>
      <c r="AA832" s="11" t="str">
        <f t="shared" si="210"/>
        <v>July</v>
      </c>
      <c r="AB832" s="11">
        <f t="shared" si="211"/>
        <v>2025</v>
      </c>
      <c r="AC832" s="11" t="str">
        <f t="shared" si="212"/>
        <v>Warning</v>
      </c>
      <c r="AD832" s="33" t="str">
        <f t="shared" si="204"/>
        <v>ORD-2025-108314585345856CUST-7929Aditi SenSmall BusinessUnknownTamil NaduChennaiTechnologyMachinesSmart Machines 951First Class62382.880.112867.5510068.942798.61PaidCompleted3</v>
      </c>
      <c r="AE832" s="56" t="str">
        <f t="shared" si="205"/>
        <v>OK</v>
      </c>
      <c r="AF832" s="33" t="str">
        <f t="shared" si="213"/>
        <v/>
      </c>
      <c r="AG832" s="33" t="str">
        <f t="shared" si="214"/>
        <v/>
      </c>
      <c r="AH832" s="55" t="str">
        <f t="shared" si="215"/>
        <v/>
      </c>
      <c r="AI832" s="53" t="str">
        <f t="shared" si="216"/>
        <v>Match</v>
      </c>
      <c r="AJ832" s="53" t="str">
        <f t="shared" si="217"/>
        <v>Match</v>
      </c>
      <c r="AK832" s="33" t="str">
        <f>PROPER(TRIM(raw_orders!G832))</f>
        <v/>
      </c>
      <c r="AL832" s="33" t="str">
        <f>PROPER(TRIM(raw_orders!M832))</f>
        <v>First Class</v>
      </c>
    </row>
    <row r="833" spans="1:38" ht="41.4">
      <c r="A833" t="s">
        <v>3813</v>
      </c>
      <c r="B833" s="10">
        <v>45750</v>
      </c>
      <c r="C833" s="10">
        <v>45720</v>
      </c>
      <c r="D833" t="s">
        <v>3814</v>
      </c>
      <c r="E833" s="34" t="str">
        <f>PROPER(TRIM(raw_orders!E833))</f>
        <v>Diya Patel</v>
      </c>
      <c r="F833" s="34" t="str">
        <f>PROPER(TRIM(raw_orders!F833))</f>
        <v>Home Office</v>
      </c>
      <c r="G833" s="34" t="s">
        <v>4153</v>
      </c>
      <c r="H833" s="34" t="str">
        <f>PROPER(TRIM(raw_orders!H833))</f>
        <v>Haryana</v>
      </c>
      <c r="I833" s="34" t="str">
        <f>PROPER(TRIM(raw_orders!I833))</f>
        <v>Gurugram</v>
      </c>
      <c r="J833" s="34" t="str">
        <f>PROPER(TRIM(raw_orders!J833))</f>
        <v>Furniture</v>
      </c>
      <c r="K833" s="34" t="str">
        <f>PROPER(TRIM(raw_orders!K833))</f>
        <v>Chairs</v>
      </c>
      <c r="L833" t="s">
        <v>3815</v>
      </c>
      <c r="M833" s="9" t="str">
        <f>PROPER(TRIM(raw_orders!M833))</f>
        <v>First Class</v>
      </c>
      <c r="N833" s="11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s="9" t="str">
        <f>PROPER(TRIM(raw_orders!T833))</f>
        <v>Failed</v>
      </c>
      <c r="U833" s="9" t="str">
        <f>PROPER(TRIM(raw_orders!U833))</f>
        <v>Returned</v>
      </c>
      <c r="V833" s="11">
        <f t="shared" si="203"/>
        <v>-30</v>
      </c>
      <c r="W833" s="11">
        <f t="shared" si="206"/>
        <v>0.15</v>
      </c>
      <c r="X833" s="11">
        <f t="shared" si="207"/>
        <v>26489.654999999999</v>
      </c>
      <c r="Y833" s="11">
        <f t="shared" si="208"/>
        <v>10671.195</v>
      </c>
      <c r="Z833" s="11">
        <f t="shared" si="209"/>
        <v>0.40284386489744772</v>
      </c>
      <c r="AA833" s="11" t="str">
        <f t="shared" si="210"/>
        <v>April</v>
      </c>
      <c r="AB833" s="11">
        <f t="shared" si="211"/>
        <v>2025</v>
      </c>
      <c r="AC833" s="11" t="str">
        <f t="shared" si="212"/>
        <v>Invalid</v>
      </c>
      <c r="AD833" s="33" t="str">
        <f t="shared" si="204"/>
        <v>ORD-2025-108324575045720CUST-1106Diya PatelHome OfficeUnknownHaryanaGurugramFurnitureChairsSmart Chairs 794First Class93462.70.1526489.6515818.4610671.19FailedReturned-30</v>
      </c>
      <c r="AE833" s="56" t="str">
        <f t="shared" si="205"/>
        <v>OK</v>
      </c>
      <c r="AF833" s="33" t="str">
        <f t="shared" si="213"/>
        <v/>
      </c>
      <c r="AG833" s="33" t="str">
        <f t="shared" si="214"/>
        <v/>
      </c>
      <c r="AH833" s="55" t="str">
        <f>IF(V833&lt;0,"Invalid Shipping Record","")</f>
        <v>Invalid Shipping Record</v>
      </c>
      <c r="AI833" s="53" t="str">
        <f t="shared" si="216"/>
        <v>Mismatch</v>
      </c>
      <c r="AJ833" s="53" t="str">
        <f t="shared" si="217"/>
        <v>Mismatch</v>
      </c>
      <c r="AK833" s="33" t="str">
        <f>PROPER(TRIM(raw_orders!G833))</f>
        <v/>
      </c>
      <c r="AL833" s="33" t="str">
        <f>PROPER(TRIM(raw_orders!M833))</f>
        <v>First Class</v>
      </c>
    </row>
    <row r="834" spans="1:38">
      <c r="A834" t="s">
        <v>3816</v>
      </c>
      <c r="B834" s="10">
        <v>45803</v>
      </c>
      <c r="C834" s="10">
        <v>45805</v>
      </c>
      <c r="D834" t="s">
        <v>3819</v>
      </c>
      <c r="E834" s="34" t="str">
        <f>PROPER(TRIM(raw_orders!E834))</f>
        <v>Kabir Singh</v>
      </c>
      <c r="F834" s="34" t="str">
        <f>PROPER(TRIM(raw_orders!F834))</f>
        <v>Small Business</v>
      </c>
      <c r="G834" s="34" t="str">
        <f>PROPER(TRIM(raw_orders!G834))</f>
        <v>South</v>
      </c>
      <c r="H834" s="34" t="str">
        <f>PROPER(TRIM(raw_orders!H834))</f>
        <v>Andhra Pradesh</v>
      </c>
      <c r="I834" s="34" t="str">
        <f>PROPER(TRIM(raw_orders!I834))</f>
        <v>Vijayawada</v>
      </c>
      <c r="J834" s="34" t="str">
        <f>PROPER(TRIM(raw_orders!J834))</f>
        <v>Technology</v>
      </c>
      <c r="K834" s="34" t="str">
        <f>PROPER(TRIM(raw_orders!K834))</f>
        <v>Phones</v>
      </c>
      <c r="L834" t="s">
        <v>3820</v>
      </c>
      <c r="M834" s="9" t="str">
        <f>PROPER(TRIM(raw_orders!M834))</f>
        <v>Second Class</v>
      </c>
      <c r="N834" s="11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s="9" t="str">
        <f>PROPER(TRIM(raw_orders!T834))</f>
        <v>Paid</v>
      </c>
      <c r="U834" s="9" t="str">
        <f>PROPER(TRIM(raw_orders!U834))</f>
        <v>Completed</v>
      </c>
      <c r="V834" s="11">
        <f t="shared" ref="V834:V897" si="222">C834-B834</f>
        <v>2</v>
      </c>
      <c r="W834" s="11">
        <f t="shared" si="206"/>
        <v>0.05</v>
      </c>
      <c r="X834" s="11">
        <f t="shared" si="207"/>
        <v>36782.271000000008</v>
      </c>
      <c r="Y834" s="11">
        <f t="shared" si="208"/>
        <v>10879.461000000007</v>
      </c>
      <c r="Z834" s="11">
        <f t="shared" si="209"/>
        <v>0.29578002402298664</v>
      </c>
      <c r="AA834" s="11" t="str">
        <f t="shared" si="210"/>
        <v>May</v>
      </c>
      <c r="AB834" s="11">
        <f t="shared" si="211"/>
        <v>2025</v>
      </c>
      <c r="AC834" s="11" t="str">
        <f t="shared" si="212"/>
        <v>Clean</v>
      </c>
      <c r="AD834" s="33" t="str">
        <f t="shared" ref="AD834:AD897" si="223">A834&amp;B834&amp;C834&amp;D834&amp;E834&amp;F834&amp;G834&amp;H834&amp;I834&amp;J834&amp;K834&amp;L834&amp;M834&amp;N834&amp;O834&amp;P834&amp;Q834&amp;R834&amp;S834&amp;T834&amp;U834&amp;V834</f>
        <v>ORD-2025-108334580345805CUST-9557Kabir SinghSmall BusinessSouthAndhra PradeshVijayawadaTechnologyPhonesMax Phones 919Second Class94302.020.0536782.2725902.8110879.46PaidCompleted2</v>
      </c>
      <c r="AE834" s="56" t="str">
        <f t="shared" ref="AE834:AE897" si="224">IF(COUNTIF($A$2:$A$933,A834)=1,"OK",IF(COUNTIF($AD$2:$AD$933,AD834)&gt;1,"Exact Duplicate", "Review Required"))</f>
        <v>OK</v>
      </c>
      <c r="AF834" s="33" t="str">
        <f t="shared" si="213"/>
        <v/>
      </c>
      <c r="AG834" s="33" t="str">
        <f t="shared" si="214"/>
        <v/>
      </c>
      <c r="AH834" s="55" t="str">
        <f t="shared" si="215"/>
        <v/>
      </c>
      <c r="AI834" s="53" t="str">
        <f t="shared" si="216"/>
        <v>Match</v>
      </c>
      <c r="AJ834" s="53" t="str">
        <f t="shared" si="217"/>
        <v>Match</v>
      </c>
      <c r="AK834" s="33" t="str">
        <f>PROPER(TRIM(raw_orders!G834))</f>
        <v>South</v>
      </c>
      <c r="AL834" s="33" t="str">
        <f>PROPER(TRIM(raw_orders!M834))</f>
        <v>Second Class</v>
      </c>
    </row>
    <row r="835" spans="1:38">
      <c r="A835" t="s">
        <v>3821</v>
      </c>
      <c r="B835" s="10">
        <v>45447</v>
      </c>
      <c r="C835" s="10">
        <v>45447</v>
      </c>
      <c r="D835" t="s">
        <v>3824</v>
      </c>
      <c r="E835" s="34" t="str">
        <f>PROPER(TRIM(raw_orders!E835))</f>
        <v>Rahul Verma</v>
      </c>
      <c r="F835" s="34" t="str">
        <f>PROPER(TRIM(raw_orders!F835))</f>
        <v>Home Office</v>
      </c>
      <c r="G835" s="34" t="str">
        <f>PROPER(TRIM(raw_orders!G835))</f>
        <v>East</v>
      </c>
      <c r="H835" s="34" t="str">
        <f>PROPER(TRIM(raw_orders!H835))</f>
        <v>West Bengal</v>
      </c>
      <c r="I835" s="34" t="str">
        <f>PROPER(TRIM(raw_orders!I835))</f>
        <v>Kolkata</v>
      </c>
      <c r="J835" s="34" t="str">
        <f>PROPER(TRIM(raw_orders!J835))</f>
        <v>Furniture</v>
      </c>
      <c r="K835" s="34" t="str">
        <f>PROPER(TRIM(raw_orders!K835))</f>
        <v>Bookcases</v>
      </c>
      <c r="L835" t="s">
        <v>3825</v>
      </c>
      <c r="M835" s="9" t="str">
        <f>PROPER(TRIM(raw_orders!M835))</f>
        <v>First Class</v>
      </c>
      <c r="N835" s="11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s="9" t="str">
        <f>PROPER(TRIM(raw_orders!T835))</f>
        <v>Paid</v>
      </c>
      <c r="U835" s="9" t="str">
        <f>PROPER(TRIM(raw_orders!U835))</f>
        <v>Completed</v>
      </c>
      <c r="V835" s="11">
        <f t="shared" si="222"/>
        <v>0</v>
      </c>
      <c r="W835" s="11">
        <f t="shared" ref="W835:W898" si="225">IF(AND(P835="",Q835&lt;&gt;"",N835&lt;&gt;"",S835&lt;&gt;""),0,IF(OR(P835&lt;0,P835&gt;1),P835,P835))</f>
        <v>0</v>
      </c>
      <c r="X835" s="11">
        <f t="shared" ref="X835:X898" si="226">N835*O835*(1-P835)</f>
        <v>23696.400000000001</v>
      </c>
      <c r="Y835" s="11">
        <f t="shared" ref="Y835:Y898" si="227">X835-R835</f>
        <v>5586.630000000001</v>
      </c>
      <c r="Z835" s="11">
        <f t="shared" ref="Z835:Z898" si="228">Y835/X835</f>
        <v>0.23575859624246723</v>
      </c>
      <c r="AA835" s="11" t="str">
        <f t="shared" ref="AA835:AA898" si="229">TEXT(B835,"MMMM")</f>
        <v>June</v>
      </c>
      <c r="AB835" s="11">
        <f t="shared" ref="AB835:AB898" si="230">YEAR(B835)</f>
        <v>2024</v>
      </c>
      <c r="AC835" s="11" t="str">
        <f t="shared" ref="AC835:AC898" si="231">IF(OR(AF835 = "Invalid Discount",AG835="Invalid Discount",AH835="Invalid Shipping Record",AE835="Review Required"),"Invalid",IF(OR(G835="Unknown",M835="Unknown",ISBLANK(P835)),"Warning","Clean"))</f>
        <v>Clean</v>
      </c>
      <c r="AD835" s="33" t="str">
        <f t="shared" si="223"/>
        <v>ORD-2024-108344544745447CUST-2689Rahul VermaHome OfficeEastWest BengalKolkataFurnitureBookcasesBasic Bookcases 499First Class63949.4023696.418109.775586.63PaidCompleted0</v>
      </c>
      <c r="AE835" s="56" t="str">
        <f t="shared" si="224"/>
        <v>OK</v>
      </c>
      <c r="AF835" s="33" t="str">
        <f t="shared" ref="AF835:AF898" si="232">IF(P835&lt;0,"Invalid Discount","")</f>
        <v/>
      </c>
      <c r="AG835" s="33" t="str">
        <f t="shared" ref="AG835:AG898" si="233">IF(P835&gt;1,"Invalid Discount","")</f>
        <v/>
      </c>
      <c r="AH835" s="55" t="str">
        <f>IF(V835&lt;0,"Invalid Shipping Record","")</f>
        <v/>
      </c>
      <c r="AI835" s="53" t="str">
        <f t="shared" ref="AI835:AI898" si="234">IF(ROUND(Q835,2)=ROUND(X835,2),"Match","Mismatch")</f>
        <v>Match</v>
      </c>
      <c r="AJ835" s="53" t="str">
        <f t="shared" ref="AJ835:AJ898" si="235">IF(ROUND(S835,2)=ROUND(Y835,2),"Match","Mismatch")</f>
        <v>Match</v>
      </c>
      <c r="AK835" s="33" t="str">
        <f>PROPER(TRIM(raw_orders!G835))</f>
        <v>East</v>
      </c>
      <c r="AL835" s="33" t="str">
        <f>PROPER(TRIM(raw_orders!M835))</f>
        <v>First Class</v>
      </c>
    </row>
    <row r="836" spans="1:38">
      <c r="A836" t="s">
        <v>3826</v>
      </c>
      <c r="B836" s="10">
        <v>45583</v>
      </c>
      <c r="C836" s="10">
        <v>45587</v>
      </c>
      <c r="D836" t="s">
        <v>3828</v>
      </c>
      <c r="E836" s="34" t="str">
        <f>PROPER(TRIM(raw_orders!E836))</f>
        <v>Aarav Sharma</v>
      </c>
      <c r="F836" s="34" t="str">
        <f>PROPER(TRIM(raw_orders!F836))</f>
        <v>Home Office</v>
      </c>
      <c r="G836" s="34" t="str">
        <f>PROPER(TRIM(raw_orders!G836))</f>
        <v>South</v>
      </c>
      <c r="H836" s="34" t="str">
        <f>PROPER(TRIM(raw_orders!H836))</f>
        <v>Telangana</v>
      </c>
      <c r="I836" s="34" t="str">
        <f>PROPER(TRIM(raw_orders!I836))</f>
        <v>Hyderabad</v>
      </c>
      <c r="J836" s="34" t="str">
        <f>PROPER(TRIM(raw_orders!J836))</f>
        <v>Office Supplies</v>
      </c>
      <c r="K836" s="34" t="str">
        <f>PROPER(TRIM(raw_orders!K836))</f>
        <v>Art</v>
      </c>
      <c r="L836" t="s">
        <v>3829</v>
      </c>
      <c r="M836" s="9" t="str">
        <f>PROPER(TRIM(raw_orders!M836))</f>
        <v>First Class</v>
      </c>
      <c r="N836" s="11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s="9" t="str">
        <f>PROPER(TRIM(raw_orders!T836))</f>
        <v>Paid</v>
      </c>
      <c r="U836" s="9" t="str">
        <f>PROPER(TRIM(raw_orders!U836))</f>
        <v>Completed</v>
      </c>
      <c r="V836" s="11">
        <f t="shared" si="222"/>
        <v>4</v>
      </c>
      <c r="W836" s="11">
        <f t="shared" si="225"/>
        <v>0</v>
      </c>
      <c r="X836" s="11">
        <f t="shared" si="226"/>
        <v>4047.66</v>
      </c>
      <c r="Y836" s="11">
        <f t="shared" si="227"/>
        <v>968.73</v>
      </c>
      <c r="Z836" s="11">
        <f t="shared" si="228"/>
        <v>0.23933087265234729</v>
      </c>
      <c r="AA836" s="11" t="str">
        <f t="shared" si="229"/>
        <v>October</v>
      </c>
      <c r="AB836" s="11">
        <f t="shared" si="230"/>
        <v>2024</v>
      </c>
      <c r="AC836" s="11" t="str">
        <f t="shared" si="231"/>
        <v>Clean</v>
      </c>
      <c r="AD836" s="33" t="str">
        <f t="shared" si="223"/>
        <v>ORD-2024-108354558345587CUST-2879Aarav SharmaHome OfficeSouthTelanganaHyderabadOffice SuppliesArtBasic Art 143First Class6674.6104047.663078.931279.79PaidCompleted4</v>
      </c>
      <c r="AE836" s="56" t="str">
        <f t="shared" si="224"/>
        <v>OK</v>
      </c>
      <c r="AF836" s="33" t="str">
        <f t="shared" si="232"/>
        <v/>
      </c>
      <c r="AG836" s="33" t="str">
        <f t="shared" si="233"/>
        <v/>
      </c>
      <c r="AH836" s="55" t="str">
        <f t="shared" ref="AH836:AH898" si="236">IF(V836&lt;1,"Invalid Shipping Record","")</f>
        <v/>
      </c>
      <c r="AI836" s="53" t="str">
        <f t="shared" si="234"/>
        <v>Match</v>
      </c>
      <c r="AJ836" s="53" t="str">
        <f t="shared" si="235"/>
        <v>Mismatch</v>
      </c>
      <c r="AK836" s="33" t="str">
        <f>PROPER(TRIM(raw_orders!G836))</f>
        <v>South</v>
      </c>
      <c r="AL836" s="33" t="str">
        <f>PROPER(TRIM(raw_orders!M836))</f>
        <v>First Class</v>
      </c>
    </row>
    <row r="837" spans="1:38" ht="41.4">
      <c r="A837" t="s">
        <v>3830</v>
      </c>
      <c r="B837" s="10">
        <v>45926</v>
      </c>
      <c r="C837" s="10">
        <v>45757</v>
      </c>
      <c r="D837" t="s">
        <v>3831</v>
      </c>
      <c r="E837" s="34" t="str">
        <f>PROPER(TRIM(raw_orders!E837))</f>
        <v>Priya Menon</v>
      </c>
      <c r="F837" s="34" t="str">
        <f>PROPER(TRIM(raw_orders!F837))</f>
        <v>Small Business</v>
      </c>
      <c r="G837" s="34" t="str">
        <f>PROPER(TRIM(raw_orders!G837))</f>
        <v>East</v>
      </c>
      <c r="H837" s="34" t="str">
        <f>PROPER(TRIM(raw_orders!H837))</f>
        <v>Assam</v>
      </c>
      <c r="I837" s="34" t="str">
        <f>PROPER(TRIM(raw_orders!I837))</f>
        <v>Guwahati</v>
      </c>
      <c r="J837" s="34" t="str">
        <f>PROPER(TRIM(raw_orders!J837))</f>
        <v>Technology</v>
      </c>
      <c r="K837" s="34" t="str">
        <f>PROPER(TRIM(raw_orders!K837))</f>
        <v>Phones</v>
      </c>
      <c r="L837" t="s">
        <v>3832</v>
      </c>
      <c r="M837" s="9" t="str">
        <f>PROPER(TRIM(raw_orders!M837))</f>
        <v>Second Class</v>
      </c>
      <c r="N837" s="11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s="9" t="str">
        <f>PROPER(TRIM(raw_orders!T837))</f>
        <v>Paid</v>
      </c>
      <c r="U837" s="9" t="str">
        <f>PROPER(TRIM(raw_orders!U837))</f>
        <v>Completed</v>
      </c>
      <c r="V837" s="11">
        <f t="shared" si="222"/>
        <v>-169</v>
      </c>
      <c r="W837" s="11">
        <f t="shared" si="225"/>
        <v>0.05</v>
      </c>
      <c r="X837" s="11">
        <f t="shared" si="226"/>
        <v>10038.773499999999</v>
      </c>
      <c r="Y837" s="11">
        <f t="shared" si="227"/>
        <v>4365.673499999999</v>
      </c>
      <c r="Z837" s="11">
        <f t="shared" si="228"/>
        <v>0.43488116352062323</v>
      </c>
      <c r="AA837" s="11" t="str">
        <f t="shared" si="229"/>
        <v>September</v>
      </c>
      <c r="AB837" s="11">
        <f t="shared" si="230"/>
        <v>2025</v>
      </c>
      <c r="AC837" s="11" t="str">
        <f t="shared" si="231"/>
        <v>Invalid</v>
      </c>
      <c r="AD837" s="33" t="str">
        <f t="shared" si="223"/>
        <v>ORD-2025-108364592645757CUST-5150Priya MenonSmall BusinessEastAssamGuwahatiTechnologyPhonesPrime Phones 338Second Class71509.590.0510038.775673.14365.67PaidCompleted-169</v>
      </c>
      <c r="AE837" s="56" t="str">
        <f t="shared" si="224"/>
        <v>OK</v>
      </c>
      <c r="AF837" s="33" t="str">
        <f t="shared" si="232"/>
        <v/>
      </c>
      <c r="AG837" s="33" t="str">
        <f t="shared" si="233"/>
        <v/>
      </c>
      <c r="AH837" s="55" t="str">
        <f>IF(V837&lt;0,"Invalid Shipping Record","")</f>
        <v>Invalid Shipping Record</v>
      </c>
      <c r="AI837" s="53" t="str">
        <f t="shared" si="234"/>
        <v>Match</v>
      </c>
      <c r="AJ837" s="53" t="str">
        <f t="shared" si="235"/>
        <v>Match</v>
      </c>
      <c r="AK837" s="33" t="str">
        <f>PROPER(TRIM(raw_orders!G837))</f>
        <v>East</v>
      </c>
      <c r="AL837" s="33" t="str">
        <f>PROPER(TRIM(raw_orders!M837))</f>
        <v>Second Class</v>
      </c>
    </row>
    <row r="838" spans="1:38">
      <c r="A838" t="s">
        <v>3833</v>
      </c>
      <c r="B838" s="10">
        <v>45641</v>
      </c>
      <c r="C838" s="10">
        <v>45644</v>
      </c>
      <c r="D838" t="s">
        <v>3835</v>
      </c>
      <c r="E838" s="34" t="str">
        <f>PROPER(TRIM(raw_orders!E838))</f>
        <v>Isha Nair</v>
      </c>
      <c r="F838" s="34" t="str">
        <f>PROPER(TRIM(raw_orders!F838))</f>
        <v>Small Business</v>
      </c>
      <c r="G838" s="34" t="str">
        <f>PROPER(TRIM(raw_orders!G838))</f>
        <v>North</v>
      </c>
      <c r="H838" s="34" t="str">
        <f>PROPER(TRIM(raw_orders!H838))</f>
        <v>Rajasthan</v>
      </c>
      <c r="I838" s="34" t="str">
        <f>PROPER(TRIM(raw_orders!I838))</f>
        <v>Jaipur</v>
      </c>
      <c r="J838" s="34" t="str">
        <f>PROPER(TRIM(raw_orders!J838))</f>
        <v>Office Supplies</v>
      </c>
      <c r="K838" s="34" t="str">
        <f>PROPER(TRIM(raw_orders!K838))</f>
        <v>Labels</v>
      </c>
      <c r="L838" t="s">
        <v>3836</v>
      </c>
      <c r="M838" s="9" t="str">
        <f>PROPER(TRIM(raw_orders!M838))</f>
        <v>Second Class</v>
      </c>
      <c r="N838" s="11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s="9" t="str">
        <f>PROPER(TRIM(raw_orders!T838))</f>
        <v>Paid</v>
      </c>
      <c r="U838" s="9" t="str">
        <f>PROPER(TRIM(raw_orders!U838))</f>
        <v>Completed</v>
      </c>
      <c r="V838" s="11">
        <f t="shared" si="222"/>
        <v>3</v>
      </c>
      <c r="W838" s="11">
        <f t="shared" si="225"/>
        <v>0</v>
      </c>
      <c r="X838" s="11">
        <f t="shared" si="226"/>
        <v>1074.22</v>
      </c>
      <c r="Y838" s="11">
        <f t="shared" si="227"/>
        <v>223.36</v>
      </c>
      <c r="Z838" s="11">
        <f t="shared" si="228"/>
        <v>0.20792761259332354</v>
      </c>
      <c r="AA838" s="11" t="str">
        <f t="shared" si="229"/>
        <v>December</v>
      </c>
      <c r="AB838" s="11">
        <f t="shared" si="230"/>
        <v>2024</v>
      </c>
      <c r="AC838" s="11" t="str">
        <f t="shared" si="231"/>
        <v>Clean</v>
      </c>
      <c r="AD838" s="33" t="str">
        <f t="shared" si="223"/>
        <v>ORD-2024-108374564145644CUST-9776Isha NairSmall BusinessNorthRajasthanJaipurOffice SuppliesLabelsSmart Labels 814Second Class2537.1101074.22850.86223.36PaidCompleted3</v>
      </c>
      <c r="AE838" s="56" t="str">
        <f t="shared" si="224"/>
        <v>OK</v>
      </c>
      <c r="AF838" s="33" t="str">
        <f t="shared" si="232"/>
        <v/>
      </c>
      <c r="AG838" s="33" t="str">
        <f t="shared" si="233"/>
        <v/>
      </c>
      <c r="AH838" s="55" t="str">
        <f t="shared" si="236"/>
        <v/>
      </c>
      <c r="AI838" s="53" t="str">
        <f t="shared" si="234"/>
        <v>Match</v>
      </c>
      <c r="AJ838" s="53" t="str">
        <f t="shared" si="235"/>
        <v>Match</v>
      </c>
      <c r="AK838" s="33" t="str">
        <f>PROPER(TRIM(raw_orders!G838))</f>
        <v>North</v>
      </c>
      <c r="AL838" s="33" t="str">
        <f>PROPER(TRIM(raw_orders!M838))</f>
        <v>Second Class</v>
      </c>
    </row>
    <row r="839" spans="1:38">
      <c r="A839" t="s">
        <v>3837</v>
      </c>
      <c r="B839" s="10">
        <v>45927</v>
      </c>
      <c r="C839" s="10">
        <v>45928</v>
      </c>
      <c r="D839" t="s">
        <v>3839</v>
      </c>
      <c r="E839" s="34" t="str">
        <f>PROPER(TRIM(raw_orders!E839))</f>
        <v>Karan Malhotra</v>
      </c>
      <c r="F839" s="34" t="str">
        <f>PROPER(TRIM(raw_orders!F839))</f>
        <v>Home Office</v>
      </c>
      <c r="G839" s="34" t="str">
        <f>PROPER(TRIM(raw_orders!G839))</f>
        <v>West</v>
      </c>
      <c r="H839" s="34" t="str">
        <f>PROPER(TRIM(raw_orders!H839))</f>
        <v>Maharashtra</v>
      </c>
      <c r="I839" s="34" t="str">
        <f>PROPER(TRIM(raw_orders!I839))</f>
        <v>Mumbai</v>
      </c>
      <c r="J839" s="34" t="str">
        <f>PROPER(TRIM(raw_orders!J839))</f>
        <v>Office Supplies</v>
      </c>
      <c r="K839" s="34" t="str">
        <f>PROPER(TRIM(raw_orders!K839))</f>
        <v>Paper</v>
      </c>
      <c r="L839" t="s">
        <v>3840</v>
      </c>
      <c r="M839" s="9" t="str">
        <f>PROPER(TRIM(raw_orders!M839))</f>
        <v>First Class</v>
      </c>
      <c r="N839" s="11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s="9" t="str">
        <f>PROPER(TRIM(raw_orders!T839))</f>
        <v>Paid</v>
      </c>
      <c r="U839" s="9" t="str">
        <f>PROPER(TRIM(raw_orders!U839))</f>
        <v>Completed</v>
      </c>
      <c r="V839" s="11">
        <f t="shared" si="222"/>
        <v>1</v>
      </c>
      <c r="W839" s="11">
        <f t="shared" si="225"/>
        <v>0.25</v>
      </c>
      <c r="X839" s="11">
        <f t="shared" si="226"/>
        <v>9399.6674999999996</v>
      </c>
      <c r="Y839" s="11">
        <f t="shared" si="227"/>
        <v>2859.2974999999997</v>
      </c>
      <c r="Z839" s="11">
        <f t="shared" si="228"/>
        <v>0.30419134506619516</v>
      </c>
      <c r="AA839" s="11" t="str">
        <f t="shared" si="229"/>
        <v>September</v>
      </c>
      <c r="AB839" s="11">
        <f t="shared" si="230"/>
        <v>2025</v>
      </c>
      <c r="AC839" s="11" t="str">
        <f t="shared" si="231"/>
        <v>Clean</v>
      </c>
      <c r="AD839" s="33" t="str">
        <f t="shared" si="223"/>
        <v>ORD-2025-108384592745928CUST-2551Karan MalhotraHome OfficeWestMaharashtraMumbaiOffice SuppliesPaperPrime Paper 812First Class34177.630.259399.676540.372859.3PaidCompleted1</v>
      </c>
      <c r="AE839" s="56" t="str">
        <f t="shared" si="224"/>
        <v>OK</v>
      </c>
      <c r="AF839" s="33" t="str">
        <f t="shared" si="232"/>
        <v/>
      </c>
      <c r="AG839" s="33" t="str">
        <f t="shared" si="233"/>
        <v/>
      </c>
      <c r="AH839" s="55" t="str">
        <f t="shared" si="236"/>
        <v/>
      </c>
      <c r="AI839" s="53" t="str">
        <f t="shared" si="234"/>
        <v>Match</v>
      </c>
      <c r="AJ839" s="53" t="str">
        <f t="shared" si="235"/>
        <v>Match</v>
      </c>
      <c r="AK839" s="33" t="str">
        <f>PROPER(TRIM(raw_orders!G839))</f>
        <v>West</v>
      </c>
      <c r="AL839" s="33" t="str">
        <f>PROPER(TRIM(raw_orders!M839))</f>
        <v>First Class</v>
      </c>
    </row>
    <row r="840" spans="1:38">
      <c r="A840" t="s">
        <v>3841</v>
      </c>
      <c r="B840" s="10">
        <v>45750</v>
      </c>
      <c r="C840" s="10">
        <v>45754</v>
      </c>
      <c r="D840" t="s">
        <v>3843</v>
      </c>
      <c r="E840" s="34" t="str">
        <f>PROPER(TRIM(raw_orders!E840))</f>
        <v>Ananya Rao</v>
      </c>
      <c r="F840" s="34" t="str">
        <f>PROPER(TRIM(raw_orders!F840))</f>
        <v>Small Business</v>
      </c>
      <c r="G840" s="34" t="str">
        <f>PROPER(TRIM(raw_orders!G840))</f>
        <v>West</v>
      </c>
      <c r="H840" s="34" t="str">
        <f>PROPER(TRIM(raw_orders!H840))</f>
        <v>Goa</v>
      </c>
      <c r="I840" s="34" t="str">
        <f>PROPER(TRIM(raw_orders!I840))</f>
        <v>Panaji</v>
      </c>
      <c r="J840" s="34" t="str">
        <f>PROPER(TRIM(raw_orders!J840))</f>
        <v>Office Supplies</v>
      </c>
      <c r="K840" s="34" t="str">
        <f>PROPER(TRIM(raw_orders!K840))</f>
        <v>Paper</v>
      </c>
      <c r="L840" t="s">
        <v>3844</v>
      </c>
      <c r="M840" s="9" t="str">
        <f>PROPER(TRIM(raw_orders!M840))</f>
        <v>Same Day</v>
      </c>
      <c r="N840" s="11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s="9" t="str">
        <f>PROPER(TRIM(raw_orders!T840))</f>
        <v>Paid</v>
      </c>
      <c r="U840" s="9" t="str">
        <f>PROPER(TRIM(raw_orders!U840))</f>
        <v>Returned</v>
      </c>
      <c r="V840" s="11">
        <f t="shared" si="222"/>
        <v>4</v>
      </c>
      <c r="W840" s="11">
        <f t="shared" si="225"/>
        <v>0</v>
      </c>
      <c r="X840" s="11">
        <f t="shared" si="226"/>
        <v>1470.57</v>
      </c>
      <c r="Y840" s="11">
        <f t="shared" si="227"/>
        <v>636.54999999999995</v>
      </c>
      <c r="Z840" s="11">
        <f t="shared" si="228"/>
        <v>0.43285936745615644</v>
      </c>
      <c r="AA840" s="11" t="str">
        <f t="shared" si="229"/>
        <v>April</v>
      </c>
      <c r="AB840" s="11">
        <f t="shared" si="230"/>
        <v>2025</v>
      </c>
      <c r="AC840" s="11" t="str">
        <f t="shared" si="231"/>
        <v>Clean</v>
      </c>
      <c r="AD840" s="33" t="str">
        <f t="shared" si="223"/>
        <v>ORD-2025-108394575045754CUST-4708Ananya RaoSmall BusinessWestGoaPanajiOffice SuppliesPaperPro Paper 355Same Day11470.5701470.57834.02636.55PaidReturned4</v>
      </c>
      <c r="AE840" s="56" t="str">
        <f t="shared" si="224"/>
        <v>OK</v>
      </c>
      <c r="AF840" s="33" t="str">
        <f t="shared" si="232"/>
        <v/>
      </c>
      <c r="AG840" s="33" t="str">
        <f t="shared" si="233"/>
        <v/>
      </c>
      <c r="AH840" s="55" t="str">
        <f t="shared" si="236"/>
        <v/>
      </c>
      <c r="AI840" s="53" t="str">
        <f t="shared" si="234"/>
        <v>Match</v>
      </c>
      <c r="AJ840" s="53" t="str">
        <f t="shared" si="235"/>
        <v>Match</v>
      </c>
      <c r="AK840" s="33" t="str">
        <f>PROPER(TRIM(raw_orders!G840))</f>
        <v>West</v>
      </c>
      <c r="AL840" s="33" t="str">
        <f>PROPER(TRIM(raw_orders!M840))</f>
        <v>Same Day</v>
      </c>
    </row>
    <row r="841" spans="1:38">
      <c r="A841" t="s">
        <v>3845</v>
      </c>
      <c r="B841" s="10">
        <v>45555</v>
      </c>
      <c r="C841" s="10">
        <v>45557</v>
      </c>
      <c r="D841" t="s">
        <v>3848</v>
      </c>
      <c r="E841" s="34" t="str">
        <f>PROPER(TRIM(raw_orders!E841))</f>
        <v>Rohan Mehta</v>
      </c>
      <c r="F841" s="34" t="str">
        <f>PROPER(TRIM(raw_orders!F841))</f>
        <v>Home Office</v>
      </c>
      <c r="G841" s="34" t="str">
        <f>PROPER(TRIM(raw_orders!G841))</f>
        <v>East</v>
      </c>
      <c r="H841" s="34" t="str">
        <f>PROPER(TRIM(raw_orders!H841))</f>
        <v>Odisha</v>
      </c>
      <c r="I841" s="34" t="str">
        <f>PROPER(TRIM(raw_orders!I841))</f>
        <v>Bhubaneswar</v>
      </c>
      <c r="J841" s="34" t="str">
        <f>PROPER(TRIM(raw_orders!J841))</f>
        <v>Technology</v>
      </c>
      <c r="K841" s="34" t="str">
        <f>PROPER(TRIM(raw_orders!K841))</f>
        <v>Phones</v>
      </c>
      <c r="L841" t="s">
        <v>3849</v>
      </c>
      <c r="M841" s="9" t="str">
        <f>PROPER(TRIM(raw_orders!M841))</f>
        <v>Standard Class</v>
      </c>
      <c r="N841" s="1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s="9" t="str">
        <f>PROPER(TRIM(raw_orders!T841))</f>
        <v>Paid</v>
      </c>
      <c r="U841" s="9" t="str">
        <f>PROPER(TRIM(raw_orders!U841))</f>
        <v>Completed</v>
      </c>
      <c r="V841" s="11">
        <f t="shared" si="222"/>
        <v>2</v>
      </c>
      <c r="W841" s="11">
        <f t="shared" si="225"/>
        <v>0.1</v>
      </c>
      <c r="X841" s="11">
        <f t="shared" si="226"/>
        <v>3826.2959999999998</v>
      </c>
      <c r="Y841" s="11">
        <f t="shared" si="227"/>
        <v>1632.1759999999999</v>
      </c>
      <c r="Z841" s="11">
        <f t="shared" si="228"/>
        <v>0.42656814841298218</v>
      </c>
      <c r="AA841" s="11" t="str">
        <f t="shared" si="229"/>
        <v>September</v>
      </c>
      <c r="AB841" s="11">
        <f t="shared" si="230"/>
        <v>2024</v>
      </c>
      <c r="AC841" s="11" t="str">
        <f t="shared" si="231"/>
        <v>Clean</v>
      </c>
      <c r="AD841" s="33" t="str">
        <f t="shared" si="223"/>
        <v>ORD-2024-108404555545557CUST-8206Rohan MehtaHome OfficeEastOdishaBhubaneswarTechnologyPhonesBasic Phones 398Standard Class8531.430.13826.32194.121632.18PaidCompleted2</v>
      </c>
      <c r="AE841" s="56" t="str">
        <f t="shared" si="224"/>
        <v>OK</v>
      </c>
      <c r="AF841" s="33" t="str">
        <f t="shared" si="232"/>
        <v/>
      </c>
      <c r="AG841" s="33" t="str">
        <f t="shared" si="233"/>
        <v/>
      </c>
      <c r="AH841" s="55" t="str">
        <f t="shared" si="236"/>
        <v/>
      </c>
      <c r="AI841" s="53" t="str">
        <f t="shared" si="234"/>
        <v>Match</v>
      </c>
      <c r="AJ841" s="53" t="str">
        <f t="shared" si="235"/>
        <v>Match</v>
      </c>
      <c r="AK841" s="33" t="str">
        <f>PROPER(TRIM(raw_orders!G841))</f>
        <v>East</v>
      </c>
      <c r="AL841" s="33" t="str">
        <f>PROPER(TRIM(raw_orders!M841))</f>
        <v>Standard Class</v>
      </c>
    </row>
    <row r="842" spans="1:38">
      <c r="A842" t="s">
        <v>3850</v>
      </c>
      <c r="B842" s="10">
        <v>45919</v>
      </c>
      <c r="C842" s="10">
        <v>45919</v>
      </c>
      <c r="D842" t="s">
        <v>3851</v>
      </c>
      <c r="E842" s="34" t="str">
        <f>PROPER(TRIM(raw_orders!E842))</f>
        <v>Neha Gupta</v>
      </c>
      <c r="F842" s="34" t="str">
        <f>PROPER(TRIM(raw_orders!F842))</f>
        <v>Home Office</v>
      </c>
      <c r="G842" s="34" t="str">
        <f>PROPER(TRIM(raw_orders!G842))</f>
        <v>North</v>
      </c>
      <c r="H842" s="34" t="str">
        <f>PROPER(TRIM(raw_orders!H842))</f>
        <v>Delhi</v>
      </c>
      <c r="I842" s="34" t="str">
        <f>PROPER(TRIM(raw_orders!I842))</f>
        <v>New Delhi</v>
      </c>
      <c r="J842" s="34" t="str">
        <f>PROPER(TRIM(raw_orders!J842))</f>
        <v>Furniture</v>
      </c>
      <c r="K842" s="34" t="str">
        <f>PROPER(TRIM(raw_orders!K842))</f>
        <v>Chairs</v>
      </c>
      <c r="L842" t="s">
        <v>3852</v>
      </c>
      <c r="M842" s="9" t="str">
        <f>PROPER(TRIM(raw_orders!M842))</f>
        <v>Same Day</v>
      </c>
      <c r="N842" s="11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s="9" t="str">
        <f>PROPER(TRIM(raw_orders!T842))</f>
        <v>Paid</v>
      </c>
      <c r="U842" s="9" t="str">
        <f>PROPER(TRIM(raw_orders!U842))</f>
        <v>Completed</v>
      </c>
      <c r="V842" s="11">
        <f t="shared" si="222"/>
        <v>0</v>
      </c>
      <c r="W842" s="11">
        <f t="shared" si="225"/>
        <v>0</v>
      </c>
      <c r="X842" s="11">
        <f t="shared" si="226"/>
        <v>6336.44</v>
      </c>
      <c r="Y842" s="11">
        <f t="shared" si="227"/>
        <v>1655.7599999999993</v>
      </c>
      <c r="Z842" s="11">
        <f t="shared" si="228"/>
        <v>0.26130761121386764</v>
      </c>
      <c r="AA842" s="11" t="str">
        <f t="shared" si="229"/>
        <v>September</v>
      </c>
      <c r="AB842" s="11">
        <f t="shared" si="230"/>
        <v>2025</v>
      </c>
      <c r="AC842" s="11" t="str">
        <f t="shared" si="231"/>
        <v>Clean</v>
      </c>
      <c r="AD842" s="33" t="str">
        <f t="shared" si="223"/>
        <v>ORD-2025-108414591945919CUST-1297Neha GuptaHome OfficeNorthDelhiNew DelhiFurnitureChairsClassic Chairs 204Same Day41584.1106336.444680.681655.76PaidCompleted0</v>
      </c>
      <c r="AE842" s="56" t="str">
        <f t="shared" si="224"/>
        <v>OK</v>
      </c>
      <c r="AF842" s="33" t="str">
        <f t="shared" si="232"/>
        <v/>
      </c>
      <c r="AG842" s="33" t="str">
        <f t="shared" si="233"/>
        <v/>
      </c>
      <c r="AH842" s="55" t="str">
        <f>IF(V842&lt;0,"Invalid Shipping Record","")</f>
        <v/>
      </c>
      <c r="AI842" s="53" t="str">
        <f t="shared" si="234"/>
        <v>Match</v>
      </c>
      <c r="AJ842" s="53" t="str">
        <f t="shared" si="235"/>
        <v>Match</v>
      </c>
      <c r="AK842" s="33" t="str">
        <f>PROPER(TRIM(raw_orders!G842))</f>
        <v>North</v>
      </c>
      <c r="AL842" s="33" t="str">
        <f>PROPER(TRIM(raw_orders!M842))</f>
        <v>Same Day</v>
      </c>
    </row>
    <row r="843" spans="1:38">
      <c r="A843" t="s">
        <v>3853</v>
      </c>
      <c r="B843" s="10">
        <v>45694</v>
      </c>
      <c r="C843" s="10">
        <v>45700</v>
      </c>
      <c r="D843" t="s">
        <v>3856</v>
      </c>
      <c r="E843" s="34" t="str">
        <f>PROPER(TRIM(raw_orders!E843))</f>
        <v>Ananya Rao</v>
      </c>
      <c r="F843" s="34" t="str">
        <f>PROPER(TRIM(raw_orders!F843))</f>
        <v>Small Business</v>
      </c>
      <c r="G843" s="34" t="str">
        <f>PROPER(TRIM(raw_orders!G843))</f>
        <v>East</v>
      </c>
      <c r="H843" s="34" t="str">
        <f>PROPER(TRIM(raw_orders!H843))</f>
        <v>Bihar</v>
      </c>
      <c r="I843" s="34" t="str">
        <f>PROPER(TRIM(raw_orders!I843))</f>
        <v>Patna</v>
      </c>
      <c r="J843" s="34" t="str">
        <f>PROPER(TRIM(raw_orders!J843))</f>
        <v>Office Supplies</v>
      </c>
      <c r="K843" s="34" t="str">
        <f>PROPER(TRIM(raw_orders!K843))</f>
        <v>Art</v>
      </c>
      <c r="L843" t="s">
        <v>3857</v>
      </c>
      <c r="M843" s="9" t="str">
        <f>PROPER(TRIM(raw_orders!M843))</f>
        <v>Standard Class</v>
      </c>
      <c r="N843" s="11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s="9" t="str">
        <f>PROPER(TRIM(raw_orders!T843))</f>
        <v>Paid</v>
      </c>
      <c r="U843" s="9" t="str">
        <f>PROPER(TRIM(raw_orders!U843))</f>
        <v>Completed</v>
      </c>
      <c r="V843" s="11">
        <f t="shared" si="222"/>
        <v>6</v>
      </c>
      <c r="W843" s="11">
        <f t="shared" si="225"/>
        <v>0.25</v>
      </c>
      <c r="X843" s="11">
        <f t="shared" si="226"/>
        <v>21850.829999999998</v>
      </c>
      <c r="Y843" s="11">
        <f t="shared" si="227"/>
        <v>5250.6999999999971</v>
      </c>
      <c r="Z843" s="11">
        <f t="shared" si="228"/>
        <v>0.2402975081495759</v>
      </c>
      <c r="AA843" s="11" t="str">
        <f t="shared" si="229"/>
        <v>February</v>
      </c>
      <c r="AB843" s="11">
        <f t="shared" si="230"/>
        <v>2025</v>
      </c>
      <c r="AC843" s="11" t="str">
        <f t="shared" si="231"/>
        <v>Clean</v>
      </c>
      <c r="AD843" s="33" t="str">
        <f t="shared" si="223"/>
        <v>ORD-2025-108424569445700CUST-7558Ananya RaoSmall BusinessEastBiharPatnaOffice SuppliesArtMax Art 339Standard Class93237.160.2521850.8316600.135250.7PaidCompleted6</v>
      </c>
      <c r="AE843" s="56" t="str">
        <f t="shared" si="224"/>
        <v>OK</v>
      </c>
      <c r="AF843" s="33" t="str">
        <f t="shared" si="232"/>
        <v/>
      </c>
      <c r="AG843" s="33" t="str">
        <f t="shared" si="233"/>
        <v/>
      </c>
      <c r="AH843" s="55" t="str">
        <f t="shared" si="236"/>
        <v/>
      </c>
      <c r="AI843" s="53" t="str">
        <f t="shared" si="234"/>
        <v>Match</v>
      </c>
      <c r="AJ843" s="53" t="str">
        <f t="shared" si="235"/>
        <v>Match</v>
      </c>
      <c r="AK843" s="33" t="str">
        <f>PROPER(TRIM(raw_orders!G843))</f>
        <v>East</v>
      </c>
      <c r="AL843" s="33" t="str">
        <f>PROPER(TRIM(raw_orders!M843))</f>
        <v>Standard Class</v>
      </c>
    </row>
    <row r="844" spans="1:38" ht="41.4">
      <c r="A844" t="s">
        <v>3858</v>
      </c>
      <c r="B844" s="10">
        <v>45382</v>
      </c>
      <c r="C844" s="10">
        <v>45381</v>
      </c>
      <c r="D844" t="s">
        <v>3861</v>
      </c>
      <c r="E844" s="34" t="str">
        <f>PROPER(TRIM(raw_orders!E844))</f>
        <v>Kabir Singh</v>
      </c>
      <c r="F844" s="34" t="str">
        <f>PROPER(TRIM(raw_orders!F844))</f>
        <v>Consumer</v>
      </c>
      <c r="G844" s="34" t="str">
        <f>PROPER(TRIM(raw_orders!G844))</f>
        <v>North</v>
      </c>
      <c r="H844" s="34" t="str">
        <f>PROPER(TRIM(raw_orders!H844))</f>
        <v>Haryana</v>
      </c>
      <c r="I844" s="34" t="str">
        <f>PROPER(TRIM(raw_orders!I844))</f>
        <v>Gurugram</v>
      </c>
      <c r="J844" s="34" t="str">
        <f>PROPER(TRIM(raw_orders!J844))</f>
        <v>Technology</v>
      </c>
      <c r="K844" s="34" t="str">
        <f>PROPER(TRIM(raw_orders!K844))</f>
        <v>Machines</v>
      </c>
      <c r="L844" t="s">
        <v>3863</v>
      </c>
      <c r="M844" s="9" t="str">
        <f>PROPER(TRIM(raw_orders!M844))</f>
        <v>First Class</v>
      </c>
      <c r="N844" s="11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s="9" t="str">
        <f>PROPER(TRIM(raw_orders!T844))</f>
        <v>Paid</v>
      </c>
      <c r="U844" s="9" t="str">
        <f>PROPER(TRIM(raw_orders!U844))</f>
        <v>Returned</v>
      </c>
      <c r="V844" s="11">
        <f t="shared" si="222"/>
        <v>-1</v>
      </c>
      <c r="W844" s="11">
        <f t="shared" si="225"/>
        <v>0.15</v>
      </c>
      <c r="X844" s="11">
        <f t="shared" si="226"/>
        <v>7453.0719999999992</v>
      </c>
      <c r="Y844" s="11">
        <f t="shared" si="227"/>
        <v>2319.2919999999995</v>
      </c>
      <c r="Z844" s="11">
        <f t="shared" si="228"/>
        <v>0.31118604516365866</v>
      </c>
      <c r="AA844" s="11" t="str">
        <f t="shared" si="229"/>
        <v>March</v>
      </c>
      <c r="AB844" s="11">
        <f t="shared" si="230"/>
        <v>2024</v>
      </c>
      <c r="AC844" s="11" t="str">
        <f t="shared" si="231"/>
        <v>Invalid</v>
      </c>
      <c r="AD844" s="33" t="str">
        <f t="shared" si="223"/>
        <v>ORD-2024-108434538245381CUST-1798Kabir SinghConsumerNorthHaryanaGurugramTechnologyMachinesSmart Machines 581First Class42192.080.157453.075133.782319.29PaidReturned-1</v>
      </c>
      <c r="AE844" s="56" t="str">
        <f t="shared" si="224"/>
        <v>OK</v>
      </c>
      <c r="AF844" s="33" t="str">
        <f t="shared" si="232"/>
        <v/>
      </c>
      <c r="AG844" s="33" t="str">
        <f t="shared" si="233"/>
        <v/>
      </c>
      <c r="AH844" s="55" t="str">
        <f>IF(V844&lt;0,"Invalid Shipping Record","")</f>
        <v>Invalid Shipping Record</v>
      </c>
      <c r="AI844" s="53" t="str">
        <f t="shared" si="234"/>
        <v>Match</v>
      </c>
      <c r="AJ844" s="53" t="str">
        <f t="shared" si="235"/>
        <v>Match</v>
      </c>
      <c r="AK844" s="33" t="str">
        <f>PROPER(TRIM(raw_orders!G844))</f>
        <v>North</v>
      </c>
      <c r="AL844" s="33" t="str">
        <f>PROPER(TRIM(raw_orders!M844))</f>
        <v>First Class</v>
      </c>
    </row>
    <row r="845" spans="1:38">
      <c r="A845" t="s">
        <v>3864</v>
      </c>
      <c r="B845" s="10">
        <v>45856</v>
      </c>
      <c r="C845" s="10">
        <v>45863</v>
      </c>
      <c r="D845" t="s">
        <v>3866</v>
      </c>
      <c r="E845" s="34" t="str">
        <f>PROPER(TRIM(raw_orders!E845))</f>
        <v>Priya Menon</v>
      </c>
      <c r="F845" s="34" t="str">
        <f>PROPER(TRIM(raw_orders!F845))</f>
        <v>Small Business</v>
      </c>
      <c r="G845" s="34" t="str">
        <f>PROPER(TRIM(raw_orders!G845))</f>
        <v>North</v>
      </c>
      <c r="H845" s="34" t="str">
        <f>PROPER(TRIM(raw_orders!H845))</f>
        <v>Uttar Pradesh</v>
      </c>
      <c r="I845" s="34" t="str">
        <f>PROPER(TRIM(raw_orders!I845))</f>
        <v>Noida</v>
      </c>
      <c r="J845" s="34" t="str">
        <f>PROPER(TRIM(raw_orders!J845))</f>
        <v>Technology</v>
      </c>
      <c r="K845" s="34" t="str">
        <f>PROPER(TRIM(raw_orders!K845))</f>
        <v>Phones</v>
      </c>
      <c r="L845" t="s">
        <v>3867</v>
      </c>
      <c r="M845" s="9" t="str">
        <f>PROPER(TRIM(raw_orders!M845))</f>
        <v>First Class</v>
      </c>
      <c r="N845" s="11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s="9" t="str">
        <f>PROPER(TRIM(raw_orders!T845))</f>
        <v>Paid</v>
      </c>
      <c r="U845" s="9" t="str">
        <f>PROPER(TRIM(raw_orders!U845))</f>
        <v>Completed</v>
      </c>
      <c r="V845" s="11">
        <f t="shared" si="222"/>
        <v>7</v>
      </c>
      <c r="W845" s="11">
        <f t="shared" si="225"/>
        <v>-0.02</v>
      </c>
      <c r="X845" s="11">
        <f t="shared" si="226"/>
        <v>36623.793600000005</v>
      </c>
      <c r="Y845" s="11">
        <f t="shared" si="227"/>
        <v>12707.693600000006</v>
      </c>
      <c r="Z845" s="11">
        <f t="shared" si="228"/>
        <v>0.34697917257812433</v>
      </c>
      <c r="AA845" s="11" t="str">
        <f t="shared" si="229"/>
        <v>July</v>
      </c>
      <c r="AB845" s="11">
        <f t="shared" si="230"/>
        <v>2025</v>
      </c>
      <c r="AC845" s="11" t="str">
        <f t="shared" si="231"/>
        <v>Invalid</v>
      </c>
      <c r="AD845" s="33" t="str">
        <f t="shared" si="223"/>
        <v>ORD-2025-108444585645863CUST-7333Priya MenonSmall BusinessNorthUttar PradeshNoidaTechnologyPhonesPrime Phones 482First Class93989.52-0.0235905.6823916.111989.58PaidCompleted7</v>
      </c>
      <c r="AE845" s="56" t="str">
        <f t="shared" si="224"/>
        <v>OK</v>
      </c>
      <c r="AF845" s="33" t="str">
        <f t="shared" si="232"/>
        <v>Invalid Discount</v>
      </c>
      <c r="AG845" s="33" t="str">
        <f t="shared" si="233"/>
        <v/>
      </c>
      <c r="AH845" s="55" t="str">
        <f t="shared" si="236"/>
        <v/>
      </c>
      <c r="AI845" s="53" t="str">
        <f t="shared" si="234"/>
        <v>Mismatch</v>
      </c>
      <c r="AJ845" s="53" t="str">
        <f t="shared" si="235"/>
        <v>Mismatch</v>
      </c>
      <c r="AK845" s="33" t="str">
        <f>PROPER(TRIM(raw_orders!G845))</f>
        <v>North</v>
      </c>
      <c r="AL845" s="33" t="str">
        <f>PROPER(TRIM(raw_orders!M845))</f>
        <v>First Class</v>
      </c>
    </row>
    <row r="846" spans="1:38">
      <c r="A846" t="s">
        <v>3868</v>
      </c>
      <c r="B846" s="10">
        <v>45677</v>
      </c>
      <c r="C846" s="10">
        <v>45682</v>
      </c>
      <c r="D846" t="s">
        <v>3871</v>
      </c>
      <c r="E846" s="34" t="str">
        <f>PROPER(TRIM(raw_orders!E846))</f>
        <v>Aditi Sen</v>
      </c>
      <c r="F846" s="34" t="str">
        <f>PROPER(TRIM(raw_orders!F846))</f>
        <v>Home Office</v>
      </c>
      <c r="G846" s="34" t="str">
        <f>PROPER(TRIM(raw_orders!G846))</f>
        <v>West</v>
      </c>
      <c r="H846" s="34" t="str">
        <f>PROPER(TRIM(raw_orders!H846))</f>
        <v>Goa</v>
      </c>
      <c r="I846" s="34" t="str">
        <f>PROPER(TRIM(raw_orders!I846))</f>
        <v>Panaji</v>
      </c>
      <c r="J846" s="34" t="str">
        <f>PROPER(TRIM(raw_orders!J846))</f>
        <v>Office Supplies</v>
      </c>
      <c r="K846" s="34" t="str">
        <f>PROPER(TRIM(raw_orders!K846))</f>
        <v>Art</v>
      </c>
      <c r="L846" t="s">
        <v>3872</v>
      </c>
      <c r="M846" s="9" t="str">
        <f>PROPER(TRIM(raw_orders!M846))</f>
        <v>First Class</v>
      </c>
      <c r="N846" s="11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s="9" t="str">
        <f>PROPER(TRIM(raw_orders!T846))</f>
        <v>Paid</v>
      </c>
      <c r="U846" s="9" t="str">
        <f>PROPER(TRIM(raw_orders!U846))</f>
        <v>Completed</v>
      </c>
      <c r="V846" s="11">
        <f t="shared" si="222"/>
        <v>5</v>
      </c>
      <c r="W846" s="11">
        <f t="shared" si="225"/>
        <v>0</v>
      </c>
      <c r="X846" s="11">
        <f t="shared" si="226"/>
        <v>3515.15</v>
      </c>
      <c r="Y846" s="11">
        <f t="shared" si="227"/>
        <v>1298.81</v>
      </c>
      <c r="Z846" s="11">
        <f t="shared" si="228"/>
        <v>0.36948921098672882</v>
      </c>
      <c r="AA846" s="11" t="str">
        <f t="shared" si="229"/>
        <v>January</v>
      </c>
      <c r="AB846" s="11">
        <f t="shared" si="230"/>
        <v>2025</v>
      </c>
      <c r="AC846" s="11" t="str">
        <f t="shared" si="231"/>
        <v>Clean</v>
      </c>
      <c r="AD846" s="33" t="str">
        <f t="shared" si="223"/>
        <v>ORD-2025-108454567745682CUST-2086Aditi SenHome OfficeWestGoaPanajiOffice SuppliesArtPro Art 588First Class13515.1503515.152216.341298.81PaidCompleted5</v>
      </c>
      <c r="AE846" s="56" t="str">
        <f t="shared" si="224"/>
        <v>OK</v>
      </c>
      <c r="AF846" s="33" t="str">
        <f t="shared" si="232"/>
        <v/>
      </c>
      <c r="AG846" s="33" t="str">
        <f t="shared" si="233"/>
        <v/>
      </c>
      <c r="AH846" s="55" t="str">
        <f t="shared" si="236"/>
        <v/>
      </c>
      <c r="AI846" s="53" t="str">
        <f t="shared" si="234"/>
        <v>Match</v>
      </c>
      <c r="AJ846" s="53" t="str">
        <f t="shared" si="235"/>
        <v>Match</v>
      </c>
      <c r="AK846" s="33" t="str">
        <f>PROPER(TRIM(raw_orders!G846))</f>
        <v>West</v>
      </c>
      <c r="AL846" s="33" t="str">
        <f>PROPER(TRIM(raw_orders!M846))</f>
        <v>First Class</v>
      </c>
    </row>
    <row r="847" spans="1:38">
      <c r="A847" t="s">
        <v>3873</v>
      </c>
      <c r="B847" s="10">
        <v>45345</v>
      </c>
      <c r="C847" s="10">
        <v>45349</v>
      </c>
      <c r="D847" t="s">
        <v>893</v>
      </c>
      <c r="E847" s="34" t="str">
        <f>PROPER(TRIM(raw_orders!E847))</f>
        <v>Karan Malhotra</v>
      </c>
      <c r="F847" s="34" t="str">
        <f>PROPER(TRIM(raw_orders!F847))</f>
        <v>Consumer</v>
      </c>
      <c r="G847" s="34" t="str">
        <f>PROPER(TRIM(raw_orders!G847))</f>
        <v>East</v>
      </c>
      <c r="H847" s="34" t="str">
        <f>PROPER(TRIM(raw_orders!H847))</f>
        <v>Odisha</v>
      </c>
      <c r="I847" s="34" t="str">
        <f>PROPER(TRIM(raw_orders!I847))</f>
        <v>Bhubaneswar</v>
      </c>
      <c r="J847" s="34" t="str">
        <f>PROPER(TRIM(raw_orders!J847))</f>
        <v>Furniture</v>
      </c>
      <c r="K847" s="34" t="str">
        <f>PROPER(TRIM(raw_orders!K847))</f>
        <v>Tables</v>
      </c>
      <c r="L847" t="s">
        <v>3875</v>
      </c>
      <c r="M847" s="9" t="str">
        <f>PROPER(TRIM(raw_orders!M847))</f>
        <v>First Class</v>
      </c>
      <c r="N847" s="11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s="9" t="str">
        <f>PROPER(TRIM(raw_orders!T847))</f>
        <v>Pending</v>
      </c>
      <c r="U847" s="9" t="str">
        <f>PROPER(TRIM(raw_orders!U847))</f>
        <v>Returned</v>
      </c>
      <c r="V847" s="11">
        <f t="shared" si="222"/>
        <v>4</v>
      </c>
      <c r="W847" s="11">
        <f t="shared" si="225"/>
        <v>0.25</v>
      </c>
      <c r="X847" s="11">
        <f t="shared" si="226"/>
        <v>24409.552499999998</v>
      </c>
      <c r="Y847" s="11">
        <f t="shared" si="227"/>
        <v>7251.9724999999962</v>
      </c>
      <c r="Z847" s="11">
        <f t="shared" si="228"/>
        <v>0.29709567596538267</v>
      </c>
      <c r="AA847" s="11" t="str">
        <f t="shared" si="229"/>
        <v>February</v>
      </c>
      <c r="AB847" s="11">
        <f t="shared" si="230"/>
        <v>2024</v>
      </c>
      <c r="AC847" s="11" t="str">
        <f t="shared" si="231"/>
        <v>Clean</v>
      </c>
      <c r="AD847" s="33" t="str">
        <f t="shared" si="223"/>
        <v>ORD-2024-108464534545349CUST-2367Karan MalhotraConsumerEastOdishaBhubaneswarFurnitureTablesEco Tables 792First Class93616.230.2524409.5517157.587251.97PendingReturned4</v>
      </c>
      <c r="AE847" s="56" t="str">
        <f t="shared" si="224"/>
        <v>OK</v>
      </c>
      <c r="AF847" s="33" t="str">
        <f t="shared" si="232"/>
        <v/>
      </c>
      <c r="AG847" s="33" t="str">
        <f t="shared" si="233"/>
        <v/>
      </c>
      <c r="AH847" s="55" t="str">
        <f t="shared" si="236"/>
        <v/>
      </c>
      <c r="AI847" s="53" t="str">
        <f t="shared" si="234"/>
        <v>Match</v>
      </c>
      <c r="AJ847" s="53" t="str">
        <f t="shared" si="235"/>
        <v>Match</v>
      </c>
      <c r="AK847" s="33" t="str">
        <f>PROPER(TRIM(raw_orders!G847))</f>
        <v>East</v>
      </c>
      <c r="AL847" s="33" t="str">
        <f>PROPER(TRIM(raw_orders!M847))</f>
        <v>First Class</v>
      </c>
    </row>
    <row r="848" spans="1:38">
      <c r="A848" t="s">
        <v>3876</v>
      </c>
      <c r="B848" s="10">
        <v>45396</v>
      </c>
      <c r="C848" s="10">
        <v>45404</v>
      </c>
      <c r="D848" t="s">
        <v>3879</v>
      </c>
      <c r="E848" s="34" t="str">
        <f>PROPER(TRIM(raw_orders!E848))</f>
        <v>Priya Menon</v>
      </c>
      <c r="F848" s="34" t="str">
        <f>PROPER(TRIM(raw_orders!F848))</f>
        <v>Small Business</v>
      </c>
      <c r="G848" s="34" t="str">
        <f>PROPER(TRIM(raw_orders!G848))</f>
        <v>West</v>
      </c>
      <c r="H848" s="34" t="str">
        <f>PROPER(TRIM(raw_orders!H848))</f>
        <v>Gujarat</v>
      </c>
      <c r="I848" s="34" t="str">
        <f>PROPER(TRIM(raw_orders!I848))</f>
        <v>Ahmedabad</v>
      </c>
      <c r="J848" s="34" t="str">
        <f>PROPER(TRIM(raw_orders!J848))</f>
        <v>Furniture</v>
      </c>
      <c r="K848" s="34" t="str">
        <f>PROPER(TRIM(raw_orders!K848))</f>
        <v>Bookcases</v>
      </c>
      <c r="L848" t="s">
        <v>3880</v>
      </c>
      <c r="M848" s="9" t="str">
        <f>PROPER(TRIM(raw_orders!M848))</f>
        <v>Standard Class</v>
      </c>
      <c r="N848" s="11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s="9" t="str">
        <f>PROPER(TRIM(raw_orders!T848))</f>
        <v>Pending</v>
      </c>
      <c r="U848" s="9" t="str">
        <f>PROPER(TRIM(raw_orders!U848))</f>
        <v>Returned</v>
      </c>
      <c r="V848" s="11">
        <f t="shared" si="222"/>
        <v>8</v>
      </c>
      <c r="W848" s="11">
        <f t="shared" si="225"/>
        <v>0</v>
      </c>
      <c r="X848" s="11">
        <f t="shared" si="226"/>
        <v>7955.04</v>
      </c>
      <c r="Y848" s="11">
        <f t="shared" si="227"/>
        <v>2374.3599999999997</v>
      </c>
      <c r="Z848" s="11">
        <f t="shared" si="228"/>
        <v>0.29847241497214339</v>
      </c>
      <c r="AA848" s="11" t="str">
        <f t="shared" si="229"/>
        <v>April</v>
      </c>
      <c r="AB848" s="11">
        <f t="shared" si="230"/>
        <v>2024</v>
      </c>
      <c r="AC848" s="11" t="str">
        <f t="shared" si="231"/>
        <v>Clean</v>
      </c>
      <c r="AD848" s="33" t="str">
        <f t="shared" si="223"/>
        <v>ORD-2024-108474539645404CUST-6522Priya MenonSmall BusinessWestGujaratAhmedabadFurnitureBookcasesPrime Bookcases 177Standard Class23977.5207955.045580.682374.36PendingReturned8</v>
      </c>
      <c r="AE848" s="56" t="str">
        <f t="shared" si="224"/>
        <v>OK</v>
      </c>
      <c r="AF848" s="33" t="str">
        <f t="shared" si="232"/>
        <v/>
      </c>
      <c r="AG848" s="33" t="str">
        <f t="shared" si="233"/>
        <v/>
      </c>
      <c r="AH848" s="55" t="str">
        <f t="shared" si="236"/>
        <v/>
      </c>
      <c r="AI848" s="53" t="str">
        <f t="shared" si="234"/>
        <v>Match</v>
      </c>
      <c r="AJ848" s="53" t="str">
        <f t="shared" si="235"/>
        <v>Match</v>
      </c>
      <c r="AK848" s="33" t="str">
        <f>PROPER(TRIM(raw_orders!G848))</f>
        <v>West</v>
      </c>
      <c r="AL848" s="33" t="str">
        <f>PROPER(TRIM(raw_orders!M848))</f>
        <v>Standard Class</v>
      </c>
    </row>
    <row r="849" spans="1:38">
      <c r="A849" t="s">
        <v>3881</v>
      </c>
      <c r="B849" s="10">
        <v>45797</v>
      </c>
      <c r="C849" s="10">
        <v>45799</v>
      </c>
      <c r="D849" t="s">
        <v>3884</v>
      </c>
      <c r="E849" s="34" t="str">
        <f>PROPER(TRIM(raw_orders!E849))</f>
        <v>Diya Patel</v>
      </c>
      <c r="F849" s="34" t="str">
        <f>PROPER(TRIM(raw_orders!F849))</f>
        <v>Home Office</v>
      </c>
      <c r="G849" s="34" t="str">
        <f>PROPER(TRIM(raw_orders!G849))</f>
        <v>East</v>
      </c>
      <c r="H849" s="34" t="str">
        <f>PROPER(TRIM(raw_orders!H849))</f>
        <v>Odisha</v>
      </c>
      <c r="I849" s="34" t="str">
        <f>PROPER(TRIM(raw_orders!I849))</f>
        <v>Bhubaneswar</v>
      </c>
      <c r="J849" s="34" t="str">
        <f>PROPER(TRIM(raw_orders!J849))</f>
        <v>Furniture</v>
      </c>
      <c r="K849" s="34" t="str">
        <f>PROPER(TRIM(raw_orders!K849))</f>
        <v>Tables</v>
      </c>
      <c r="L849" t="s">
        <v>3885</v>
      </c>
      <c r="M849" s="9" t="str">
        <f>PROPER(TRIM(raw_orders!M849))</f>
        <v>Second Class</v>
      </c>
      <c r="N849" s="11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s="9" t="str">
        <f>PROPER(TRIM(raw_orders!T849))</f>
        <v>Paid</v>
      </c>
      <c r="U849" s="9" t="str">
        <f>PROPER(TRIM(raw_orders!U849))</f>
        <v>Completed</v>
      </c>
      <c r="V849" s="11">
        <f t="shared" si="222"/>
        <v>2</v>
      </c>
      <c r="W849" s="11">
        <f t="shared" si="225"/>
        <v>0.2</v>
      </c>
      <c r="X849" s="11">
        <f t="shared" si="226"/>
        <v>336.12800000000004</v>
      </c>
      <c r="Y849" s="11">
        <f t="shared" si="227"/>
        <v>93.938000000000045</v>
      </c>
      <c r="Z849" s="11">
        <f t="shared" si="228"/>
        <v>0.27947091584158423</v>
      </c>
      <c r="AA849" s="11" t="str">
        <f t="shared" si="229"/>
        <v>May</v>
      </c>
      <c r="AB849" s="11">
        <f t="shared" si="230"/>
        <v>2025</v>
      </c>
      <c r="AC849" s="11" t="str">
        <f t="shared" si="231"/>
        <v>Clean</v>
      </c>
      <c r="AD849" s="33" t="str">
        <f t="shared" si="223"/>
        <v>ORD-2025-108484579745799CUST-8329Diya PatelHome OfficeEastOdishaBhubaneswarFurnitureTablesPro Tables 828Second Class2210.080.2336.13242.1993.94PaidCompleted2</v>
      </c>
      <c r="AE849" s="56" t="str">
        <f t="shared" si="224"/>
        <v>OK</v>
      </c>
      <c r="AF849" s="33" t="str">
        <f t="shared" si="232"/>
        <v/>
      </c>
      <c r="AG849" s="33" t="str">
        <f t="shared" si="233"/>
        <v/>
      </c>
      <c r="AH849" s="55" t="str">
        <f t="shared" si="236"/>
        <v/>
      </c>
      <c r="AI849" s="53" t="str">
        <f t="shared" si="234"/>
        <v>Match</v>
      </c>
      <c r="AJ849" s="53" t="str">
        <f t="shared" si="235"/>
        <v>Match</v>
      </c>
      <c r="AK849" s="33" t="str">
        <f>PROPER(TRIM(raw_orders!G849))</f>
        <v>East</v>
      </c>
      <c r="AL849" s="33" t="str">
        <f>PROPER(TRIM(raw_orders!M849))</f>
        <v>Second Class</v>
      </c>
    </row>
    <row r="850" spans="1:38">
      <c r="A850" t="s">
        <v>3886</v>
      </c>
      <c r="B850" s="10">
        <v>45804</v>
      </c>
      <c r="C850" s="10">
        <v>45806</v>
      </c>
      <c r="D850" t="s">
        <v>3888</v>
      </c>
      <c r="E850" s="34" t="str">
        <f>PROPER(TRIM(raw_orders!E850))</f>
        <v>Rahul Verma</v>
      </c>
      <c r="F850" s="34" t="str">
        <f>PROPER(TRIM(raw_orders!F850))</f>
        <v>Home Office</v>
      </c>
      <c r="G850" s="34" t="str">
        <f>PROPER(TRIM(raw_orders!G850))</f>
        <v>South</v>
      </c>
      <c r="H850" s="34" t="str">
        <f>PROPER(TRIM(raw_orders!H850))</f>
        <v>Tamil Nadu</v>
      </c>
      <c r="I850" s="34" t="str">
        <f>PROPER(TRIM(raw_orders!I850))</f>
        <v>Chennai</v>
      </c>
      <c r="J850" s="34" t="str">
        <f>PROPER(TRIM(raw_orders!J850))</f>
        <v>Furniture</v>
      </c>
      <c r="K850" s="34" t="str">
        <f>PROPER(TRIM(raw_orders!K850))</f>
        <v>Furnishings</v>
      </c>
      <c r="L850" t="s">
        <v>3889</v>
      </c>
      <c r="M850" s="9" t="str">
        <f>PROPER(TRIM(raw_orders!M850))</f>
        <v>Second Class</v>
      </c>
      <c r="N850" s="11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s="9" t="str">
        <f>PROPER(TRIM(raw_orders!T850))</f>
        <v>Paid</v>
      </c>
      <c r="U850" s="9" t="str">
        <f>PROPER(TRIM(raw_orders!U850))</f>
        <v>Completed</v>
      </c>
      <c r="V850" s="11">
        <f t="shared" si="222"/>
        <v>2</v>
      </c>
      <c r="W850" s="11">
        <f t="shared" si="225"/>
        <v>0.25</v>
      </c>
      <c r="X850" s="11">
        <f t="shared" si="226"/>
        <v>1308.2624999999998</v>
      </c>
      <c r="Y850" s="11">
        <f t="shared" si="227"/>
        <v>224.70249999999987</v>
      </c>
      <c r="Z850" s="11">
        <f t="shared" si="228"/>
        <v>0.17175643267310645</v>
      </c>
      <c r="AA850" s="11" t="str">
        <f t="shared" si="229"/>
        <v>May</v>
      </c>
      <c r="AB850" s="11">
        <f t="shared" si="230"/>
        <v>2025</v>
      </c>
      <c r="AC850" s="11" t="str">
        <f t="shared" si="231"/>
        <v>Clean</v>
      </c>
      <c r="AD850" s="33" t="str">
        <f t="shared" si="223"/>
        <v>ORD-2025-108494580445806CUST-4426Rahul VermaHome OfficeSouthTamil NaduChennaiFurnitureFurnishingsElite Furnishings 480Second Class11744.350.251308.261083.56224.7PaidCompleted2</v>
      </c>
      <c r="AE850" s="56" t="str">
        <f t="shared" si="224"/>
        <v>OK</v>
      </c>
      <c r="AF850" s="33" t="str">
        <f t="shared" si="232"/>
        <v/>
      </c>
      <c r="AG850" s="33" t="str">
        <f t="shared" si="233"/>
        <v/>
      </c>
      <c r="AH850" s="55" t="str">
        <f t="shared" si="236"/>
        <v/>
      </c>
      <c r="AI850" s="53" t="str">
        <f t="shared" si="234"/>
        <v>Match</v>
      </c>
      <c r="AJ850" s="53" t="str">
        <f t="shared" si="235"/>
        <v>Match</v>
      </c>
      <c r="AK850" s="33" t="str">
        <f>PROPER(TRIM(raw_orders!G850))</f>
        <v>South</v>
      </c>
      <c r="AL850" s="33" t="str">
        <f>PROPER(TRIM(raw_orders!M850))</f>
        <v>Second Class</v>
      </c>
    </row>
    <row r="851" spans="1:38">
      <c r="A851" t="s">
        <v>3890</v>
      </c>
      <c r="B851" s="10">
        <v>45357</v>
      </c>
      <c r="C851" s="10">
        <v>45629</v>
      </c>
      <c r="D851" t="s">
        <v>3892</v>
      </c>
      <c r="E851" s="34" t="str">
        <f>PROPER(TRIM(raw_orders!E851))</f>
        <v>Isha Nair</v>
      </c>
      <c r="F851" s="34" t="str">
        <f>PROPER(TRIM(raw_orders!F851))</f>
        <v>Home Office</v>
      </c>
      <c r="G851" s="34" t="str">
        <f>PROPER(TRIM(raw_orders!G851))</f>
        <v>West</v>
      </c>
      <c r="H851" s="34" t="str">
        <f>PROPER(TRIM(raw_orders!H851))</f>
        <v>Gujarat</v>
      </c>
      <c r="I851" s="34" t="str">
        <f>PROPER(TRIM(raw_orders!I851))</f>
        <v>Ahmedabad</v>
      </c>
      <c r="J851" s="34" t="str">
        <f>PROPER(TRIM(raw_orders!J851))</f>
        <v>Furniture</v>
      </c>
      <c r="K851" s="34" t="str">
        <f>PROPER(TRIM(raw_orders!K851))</f>
        <v>Bookcases</v>
      </c>
      <c r="L851" t="s">
        <v>3893</v>
      </c>
      <c r="M851" s="9" t="str">
        <f>PROPER(TRIM(raw_orders!M851))</f>
        <v>Standard Class</v>
      </c>
      <c r="N851" s="1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s="9" t="str">
        <f>PROPER(TRIM(raw_orders!T851))</f>
        <v>Paid</v>
      </c>
      <c r="U851" s="9" t="str">
        <f>PROPER(TRIM(raw_orders!U851))</f>
        <v>Completed</v>
      </c>
      <c r="V851" s="11">
        <f t="shared" si="222"/>
        <v>272</v>
      </c>
      <c r="W851" s="11">
        <f t="shared" si="225"/>
        <v>0.2</v>
      </c>
      <c r="X851" s="11">
        <f t="shared" si="226"/>
        <v>1631.1120000000001</v>
      </c>
      <c r="Y851" s="11">
        <f t="shared" si="227"/>
        <v>732.38200000000006</v>
      </c>
      <c r="Z851" s="11">
        <f t="shared" si="228"/>
        <v>0.44900779345624336</v>
      </c>
      <c r="AA851" s="11" t="str">
        <f t="shared" si="229"/>
        <v>March</v>
      </c>
      <c r="AB851" s="11">
        <f t="shared" si="230"/>
        <v>2024</v>
      </c>
      <c r="AC851" s="11" t="str">
        <f t="shared" si="231"/>
        <v>Clean</v>
      </c>
      <c r="AD851" s="33" t="str">
        <f t="shared" si="223"/>
        <v>ORD-2024-108504535745629CUST-3360Isha NairHome OfficeWestGujaratAhmedabadFurnitureBookcasesPrime Bookcases 755Standard Class3679.630.21631.11898.73396.58PaidCompleted272</v>
      </c>
      <c r="AE851" s="56" t="str">
        <f t="shared" si="224"/>
        <v>OK</v>
      </c>
      <c r="AF851" s="33" t="str">
        <f t="shared" si="232"/>
        <v/>
      </c>
      <c r="AG851" s="33" t="str">
        <f t="shared" si="233"/>
        <v/>
      </c>
      <c r="AH851" s="55" t="str">
        <f t="shared" si="236"/>
        <v/>
      </c>
      <c r="AI851" s="53" t="str">
        <f t="shared" si="234"/>
        <v>Match</v>
      </c>
      <c r="AJ851" s="53" t="str">
        <f t="shared" si="235"/>
        <v>Mismatch</v>
      </c>
      <c r="AK851" s="33" t="str">
        <f>PROPER(TRIM(raw_orders!G851))</f>
        <v>West</v>
      </c>
      <c r="AL851" s="33" t="str">
        <f>PROPER(TRIM(raw_orders!M851))</f>
        <v>Standard Class</v>
      </c>
    </row>
    <row r="852" spans="1:38">
      <c r="A852" t="s">
        <v>3894</v>
      </c>
      <c r="B852" s="10">
        <v>45473</v>
      </c>
      <c r="C852" s="10">
        <v>45476</v>
      </c>
      <c r="D852" t="s">
        <v>3895</v>
      </c>
      <c r="E852" s="34" t="str">
        <f>PROPER(TRIM(raw_orders!E852))</f>
        <v>Priya Menon</v>
      </c>
      <c r="F852" s="34" t="str">
        <f>PROPER(TRIM(raw_orders!F852))</f>
        <v>Home Office</v>
      </c>
      <c r="G852" s="34" t="str">
        <f>PROPER(TRIM(raw_orders!G852))</f>
        <v>East</v>
      </c>
      <c r="H852" s="34" t="str">
        <f>PROPER(TRIM(raw_orders!H852))</f>
        <v>West Bengal</v>
      </c>
      <c r="I852" s="34" t="str">
        <f>PROPER(TRIM(raw_orders!I852))</f>
        <v>Kolkata</v>
      </c>
      <c r="J852" s="34" t="str">
        <f>PROPER(TRIM(raw_orders!J852))</f>
        <v>Office Supplies</v>
      </c>
      <c r="K852" s="34" t="str">
        <f>PROPER(TRIM(raw_orders!K852))</f>
        <v>Paper</v>
      </c>
      <c r="L852" t="s">
        <v>3896</v>
      </c>
      <c r="M852" s="9" t="str">
        <f>PROPER(TRIM(raw_orders!M852))</f>
        <v>First Class</v>
      </c>
      <c r="N852" s="11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s="9" t="str">
        <f>PROPER(TRIM(raw_orders!T852))</f>
        <v>Paid</v>
      </c>
      <c r="U852" s="9" t="str">
        <f>PROPER(TRIM(raw_orders!U852))</f>
        <v>Completed</v>
      </c>
      <c r="V852" s="11">
        <f t="shared" si="222"/>
        <v>3</v>
      </c>
      <c r="W852" s="11">
        <f t="shared" si="225"/>
        <v>0</v>
      </c>
      <c r="X852" s="11">
        <f t="shared" si="226"/>
        <v>7266.0599999999995</v>
      </c>
      <c r="Y852" s="11">
        <f t="shared" si="227"/>
        <v>1049.1699999999992</v>
      </c>
      <c r="Z852" s="11">
        <f t="shared" si="228"/>
        <v>0.14439324750965438</v>
      </c>
      <c r="AA852" s="11" t="str">
        <f t="shared" si="229"/>
        <v>June</v>
      </c>
      <c r="AB852" s="11">
        <f t="shared" si="230"/>
        <v>2024</v>
      </c>
      <c r="AC852" s="11" t="str">
        <f t="shared" si="231"/>
        <v>Clean</v>
      </c>
      <c r="AD852" s="33" t="str">
        <f t="shared" si="223"/>
        <v>ORD-2024-108514547345476CUST-2623Priya MenonHome OfficeEastWest BengalKolkataOffice SuppliesPaperPrime Paper 317First Class61211.0107266.066216.891049.17PaidCompleted3</v>
      </c>
      <c r="AE852" s="56" t="str">
        <f t="shared" si="224"/>
        <v>OK</v>
      </c>
      <c r="AF852" s="33" t="str">
        <f t="shared" si="232"/>
        <v/>
      </c>
      <c r="AG852" s="33" t="str">
        <f t="shared" si="233"/>
        <v/>
      </c>
      <c r="AH852" s="55" t="str">
        <f t="shared" si="236"/>
        <v/>
      </c>
      <c r="AI852" s="53" t="str">
        <f t="shared" si="234"/>
        <v>Match</v>
      </c>
      <c r="AJ852" s="53" t="str">
        <f t="shared" si="235"/>
        <v>Match</v>
      </c>
      <c r="AK852" s="33" t="str">
        <f>PROPER(TRIM(raw_orders!G852))</f>
        <v>East</v>
      </c>
      <c r="AL852" s="33" t="str">
        <f>PROPER(TRIM(raw_orders!M852))</f>
        <v>First Class</v>
      </c>
    </row>
    <row r="853" spans="1:38">
      <c r="A853" t="s">
        <v>3897</v>
      </c>
      <c r="B853" s="10">
        <v>45377</v>
      </c>
      <c r="C853" s="10">
        <v>45383</v>
      </c>
      <c r="D853" t="s">
        <v>3898</v>
      </c>
      <c r="E853" s="34" t="str">
        <f>PROPER(TRIM(raw_orders!E853))</f>
        <v>Karan Malhotra</v>
      </c>
      <c r="F853" s="34" t="str">
        <f>PROPER(TRIM(raw_orders!F853))</f>
        <v>Small Business</v>
      </c>
      <c r="G853" s="34" t="str">
        <f>PROPER(TRIM(raw_orders!G853))</f>
        <v>West</v>
      </c>
      <c r="H853" s="34" t="str">
        <f>PROPER(TRIM(raw_orders!H853))</f>
        <v>Gujarat</v>
      </c>
      <c r="I853" s="34" t="str">
        <f>PROPER(TRIM(raw_orders!I853))</f>
        <v>Ahmedabad</v>
      </c>
      <c r="J853" s="34" t="str">
        <f>PROPER(TRIM(raw_orders!J853))</f>
        <v>Technology</v>
      </c>
      <c r="K853" s="34" t="str">
        <f>PROPER(TRIM(raw_orders!K853))</f>
        <v>Accessories</v>
      </c>
      <c r="L853" t="s">
        <v>3899</v>
      </c>
      <c r="M853" s="9" t="str">
        <f>PROPER(TRIM(raw_orders!M853))</f>
        <v>First Class</v>
      </c>
      <c r="N853" s="11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s="9" t="str">
        <f>PROPER(TRIM(raw_orders!T853))</f>
        <v>Paid</v>
      </c>
      <c r="U853" s="9" t="str">
        <f>PROPER(TRIM(raw_orders!U853))</f>
        <v>Completed</v>
      </c>
      <c r="V853" s="11">
        <f t="shared" si="222"/>
        <v>6</v>
      </c>
      <c r="W853" s="11">
        <f t="shared" si="225"/>
        <v>0.2</v>
      </c>
      <c r="X853" s="11">
        <f t="shared" si="226"/>
        <v>1858.08</v>
      </c>
      <c r="Y853" s="11">
        <f t="shared" si="227"/>
        <v>267.32999999999993</v>
      </c>
      <c r="Z853" s="11">
        <f t="shared" si="228"/>
        <v>0.14387432188065097</v>
      </c>
      <c r="AA853" s="11" t="str">
        <f t="shared" si="229"/>
        <v>March</v>
      </c>
      <c r="AB853" s="11">
        <f t="shared" si="230"/>
        <v>2024</v>
      </c>
      <c r="AC853" s="11" t="str">
        <f t="shared" si="231"/>
        <v>Clean</v>
      </c>
      <c r="AD853" s="33" t="str">
        <f t="shared" si="223"/>
        <v>ORD-2024-108524537745383CUST-3175Karan MalhotraSmall BusinessWestGujaratAhmedabadTechnologyAccessoriesClassic Accessories 933First Class21161.30.21858.081590.75267.33PaidCompleted6</v>
      </c>
      <c r="AE853" s="56" t="str">
        <f t="shared" si="224"/>
        <v>OK</v>
      </c>
      <c r="AF853" s="33" t="str">
        <f t="shared" si="232"/>
        <v/>
      </c>
      <c r="AG853" s="33" t="str">
        <f t="shared" si="233"/>
        <v/>
      </c>
      <c r="AH853" s="55" t="str">
        <f t="shared" si="236"/>
        <v/>
      </c>
      <c r="AI853" s="53" t="str">
        <f t="shared" si="234"/>
        <v>Match</v>
      </c>
      <c r="AJ853" s="53" t="str">
        <f t="shared" si="235"/>
        <v>Match</v>
      </c>
      <c r="AK853" s="33" t="str">
        <f>PROPER(TRIM(raw_orders!G853))</f>
        <v>West</v>
      </c>
      <c r="AL853" s="33" t="str">
        <f>PROPER(TRIM(raw_orders!M853))</f>
        <v>First Class</v>
      </c>
    </row>
    <row r="854" spans="1:38">
      <c r="A854" t="s">
        <v>3900</v>
      </c>
      <c r="B854" s="10">
        <v>45295</v>
      </c>
      <c r="C854" s="10">
        <v>45508</v>
      </c>
      <c r="D854" t="s">
        <v>3902</v>
      </c>
      <c r="E854" s="34" t="str">
        <f>PROPER(TRIM(raw_orders!E854))</f>
        <v>Ananya Rao</v>
      </c>
      <c r="F854" s="34" t="str">
        <f>PROPER(TRIM(raw_orders!F854))</f>
        <v>Consumer</v>
      </c>
      <c r="G854" s="34" t="str">
        <f>PROPER(TRIM(raw_orders!G854))</f>
        <v>East</v>
      </c>
      <c r="H854" s="34" t="str">
        <f>PROPER(TRIM(raw_orders!H854))</f>
        <v>Assam</v>
      </c>
      <c r="I854" s="34" t="str">
        <f>PROPER(TRIM(raw_orders!I854))</f>
        <v>Guwahati</v>
      </c>
      <c r="J854" s="34" t="str">
        <f>PROPER(TRIM(raw_orders!J854))</f>
        <v>Furniture</v>
      </c>
      <c r="K854" s="34" t="str">
        <f>PROPER(TRIM(raw_orders!K854))</f>
        <v>Tables</v>
      </c>
      <c r="L854" t="s">
        <v>3903</v>
      </c>
      <c r="M854" s="9" t="str">
        <f>PROPER(TRIM(raw_orders!M854))</f>
        <v>Second Class</v>
      </c>
      <c r="N854" s="11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s="9" t="str">
        <f>PROPER(TRIM(raw_orders!T854))</f>
        <v>Pending</v>
      </c>
      <c r="U854" s="9" t="str">
        <f>PROPER(TRIM(raw_orders!U854))</f>
        <v>Cancelled</v>
      </c>
      <c r="V854" s="11">
        <f t="shared" si="222"/>
        <v>213</v>
      </c>
      <c r="W854" s="11">
        <f t="shared" si="225"/>
        <v>0.15</v>
      </c>
      <c r="X854" s="11">
        <f t="shared" si="226"/>
        <v>25021.832500000004</v>
      </c>
      <c r="Y854" s="11">
        <f t="shared" si="227"/>
        <v>9477.3925000000036</v>
      </c>
      <c r="Z854" s="11">
        <f t="shared" si="228"/>
        <v>0.37876492459135447</v>
      </c>
      <c r="AA854" s="11" t="str">
        <f t="shared" si="229"/>
        <v>January</v>
      </c>
      <c r="AB854" s="11">
        <f t="shared" si="230"/>
        <v>2024</v>
      </c>
      <c r="AC854" s="11" t="str">
        <f t="shared" si="231"/>
        <v>Clean</v>
      </c>
      <c r="AD854" s="33" t="str">
        <f t="shared" si="223"/>
        <v>ORD-2024-108534529545508CUST-9630Ananya RaoConsumerEastAssamGuwahatiFurnitureTablesSmart Tables 513Second Class74205.350.1525021.8315544.449477.39PendingCancelled213</v>
      </c>
      <c r="AE854" s="56" t="str">
        <f t="shared" si="224"/>
        <v>OK</v>
      </c>
      <c r="AF854" s="33" t="str">
        <f t="shared" si="232"/>
        <v/>
      </c>
      <c r="AG854" s="33" t="str">
        <f t="shared" si="233"/>
        <v/>
      </c>
      <c r="AH854" s="55" t="str">
        <f t="shared" si="236"/>
        <v/>
      </c>
      <c r="AI854" s="53" t="str">
        <f t="shared" si="234"/>
        <v>Match</v>
      </c>
      <c r="AJ854" s="53" t="str">
        <f t="shared" si="235"/>
        <v>Match</v>
      </c>
      <c r="AK854" s="33" t="str">
        <f>PROPER(TRIM(raw_orders!G854))</f>
        <v>East</v>
      </c>
      <c r="AL854" s="33" t="str">
        <f>PROPER(TRIM(raw_orders!M854))</f>
        <v>Second Class</v>
      </c>
    </row>
    <row r="855" spans="1:38">
      <c r="A855" t="s">
        <v>3904</v>
      </c>
      <c r="B855" s="10">
        <v>45793</v>
      </c>
      <c r="C855" s="10">
        <v>45799</v>
      </c>
      <c r="D855" t="s">
        <v>3906</v>
      </c>
      <c r="E855" s="34" t="str">
        <f>PROPER(TRIM(raw_orders!E855))</f>
        <v>Arjun Bose</v>
      </c>
      <c r="F855" s="34" t="str">
        <f>PROPER(TRIM(raw_orders!F855))</f>
        <v>Corporate</v>
      </c>
      <c r="G855" s="34" t="str">
        <f>PROPER(TRIM(raw_orders!G855))</f>
        <v>South</v>
      </c>
      <c r="H855" s="34" t="str">
        <f>PROPER(TRIM(raw_orders!H855))</f>
        <v>Tamil Nadu</v>
      </c>
      <c r="I855" s="34" t="str">
        <f>PROPER(TRIM(raw_orders!I855))</f>
        <v>Chennai</v>
      </c>
      <c r="J855" s="34" t="str">
        <f>PROPER(TRIM(raw_orders!J855))</f>
        <v>Technology</v>
      </c>
      <c r="K855" s="34" t="str">
        <f>PROPER(TRIM(raw_orders!K855))</f>
        <v>Accessories</v>
      </c>
      <c r="L855" t="s">
        <v>3907</v>
      </c>
      <c r="M855" s="9" t="str">
        <f>PROPER(TRIM(raw_orders!M855))</f>
        <v>Same Day</v>
      </c>
      <c r="N855" s="11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s="9" t="str">
        <f>PROPER(TRIM(raw_orders!T855))</f>
        <v>Paid</v>
      </c>
      <c r="U855" s="9" t="str">
        <f>PROPER(TRIM(raw_orders!U855))</f>
        <v>Completed</v>
      </c>
      <c r="V855" s="11">
        <f t="shared" si="222"/>
        <v>6</v>
      </c>
      <c r="W855" s="11">
        <f t="shared" si="225"/>
        <v>0.2</v>
      </c>
      <c r="X855" s="11">
        <f t="shared" si="226"/>
        <v>3710.72</v>
      </c>
      <c r="Y855" s="11">
        <f t="shared" si="227"/>
        <v>595.42999999999984</v>
      </c>
      <c r="Z855" s="11">
        <f t="shared" si="228"/>
        <v>0.16046212055881334</v>
      </c>
      <c r="AA855" s="11" t="str">
        <f t="shared" si="229"/>
        <v>May</v>
      </c>
      <c r="AB855" s="11">
        <f t="shared" si="230"/>
        <v>2025</v>
      </c>
      <c r="AC855" s="11" t="str">
        <f t="shared" si="231"/>
        <v>Clean</v>
      </c>
      <c r="AD855" s="33" t="str">
        <f t="shared" si="223"/>
        <v>ORD-2025-108544579345799CUST-8274Arjun BoseCorporateSouthTamil NaduChennaiTechnologyAccessoriesElite Accessories 708Same Day8579.80.23710.723115.29595.43PaidCompleted6</v>
      </c>
      <c r="AE855" s="56" t="str">
        <f t="shared" si="224"/>
        <v>OK</v>
      </c>
      <c r="AF855" s="33" t="str">
        <f t="shared" si="232"/>
        <v/>
      </c>
      <c r="AG855" s="33" t="str">
        <f t="shared" si="233"/>
        <v/>
      </c>
      <c r="AH855" s="55" t="str">
        <f t="shared" si="236"/>
        <v/>
      </c>
      <c r="AI855" s="53" t="str">
        <f t="shared" si="234"/>
        <v>Match</v>
      </c>
      <c r="AJ855" s="53" t="str">
        <f t="shared" si="235"/>
        <v>Match</v>
      </c>
      <c r="AK855" s="33" t="str">
        <f>PROPER(TRIM(raw_orders!G855))</f>
        <v>South</v>
      </c>
      <c r="AL855" s="33" t="str">
        <f>PROPER(TRIM(raw_orders!M855))</f>
        <v>Same Day</v>
      </c>
    </row>
    <row r="856" spans="1:38">
      <c r="A856" t="s">
        <v>3908</v>
      </c>
      <c r="B856" s="10">
        <v>45741</v>
      </c>
      <c r="C856" s="10">
        <v>45749</v>
      </c>
      <c r="D856" t="s">
        <v>3911</v>
      </c>
      <c r="E856" s="34" t="str">
        <f>PROPER(TRIM(raw_orders!E856))</f>
        <v>Priya Menon</v>
      </c>
      <c r="F856" s="34" t="str">
        <f>PROPER(TRIM(raw_orders!F856))</f>
        <v>Consumer</v>
      </c>
      <c r="G856" s="34" t="str">
        <f>PROPER(TRIM(raw_orders!G856))</f>
        <v>South</v>
      </c>
      <c r="H856" s="34" t="str">
        <f>PROPER(TRIM(raw_orders!H856))</f>
        <v>Karnataka</v>
      </c>
      <c r="I856" s="34" t="str">
        <f>PROPER(TRIM(raw_orders!I856))</f>
        <v>Bengaluru</v>
      </c>
      <c r="J856" s="34" t="str">
        <f>PROPER(TRIM(raw_orders!J856))</f>
        <v>Furniture</v>
      </c>
      <c r="K856" s="34" t="str">
        <f>PROPER(TRIM(raw_orders!K856))</f>
        <v>Bookcases</v>
      </c>
      <c r="L856" t="s">
        <v>3912</v>
      </c>
      <c r="M856" s="9" t="str">
        <f>PROPER(TRIM(raw_orders!M856))</f>
        <v>Second Class</v>
      </c>
      <c r="N856" s="11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s="9" t="str">
        <f>PROPER(TRIM(raw_orders!T856))</f>
        <v>Paid</v>
      </c>
      <c r="U856" s="9" t="str">
        <f>PROPER(TRIM(raw_orders!U856))</f>
        <v>Completed</v>
      </c>
      <c r="V856" s="11">
        <f t="shared" si="222"/>
        <v>8</v>
      </c>
      <c r="W856" s="11">
        <f t="shared" si="225"/>
        <v>0.05</v>
      </c>
      <c r="X856" s="11">
        <f t="shared" si="226"/>
        <v>8487.8319999999985</v>
      </c>
      <c r="Y856" s="11">
        <f t="shared" si="227"/>
        <v>3242.1119999999983</v>
      </c>
      <c r="Z856" s="11">
        <f t="shared" si="228"/>
        <v>0.38197174496384928</v>
      </c>
      <c r="AA856" s="11" t="str">
        <f t="shared" si="229"/>
        <v>March</v>
      </c>
      <c r="AB856" s="11">
        <f t="shared" si="230"/>
        <v>2025</v>
      </c>
      <c r="AC856" s="11" t="str">
        <f t="shared" si="231"/>
        <v>Clean</v>
      </c>
      <c r="AD856" s="33" t="str">
        <f t="shared" si="223"/>
        <v>ORD-2025-108554574145749CUST-2514Priya MenonConsumerSouthKarnatakaBengaluruFurnitureBookcasesMax Bookcases 381Second Class42233.640.058487.835245.723242.11PaidCompleted8</v>
      </c>
      <c r="AE856" s="56" t="str">
        <f t="shared" si="224"/>
        <v>OK</v>
      </c>
      <c r="AF856" s="33" t="str">
        <f t="shared" si="232"/>
        <v/>
      </c>
      <c r="AG856" s="33" t="str">
        <f t="shared" si="233"/>
        <v/>
      </c>
      <c r="AH856" s="55" t="str">
        <f t="shared" si="236"/>
        <v/>
      </c>
      <c r="AI856" s="53" t="str">
        <f t="shared" si="234"/>
        <v>Match</v>
      </c>
      <c r="AJ856" s="53" t="str">
        <f t="shared" si="235"/>
        <v>Match</v>
      </c>
      <c r="AK856" s="33" t="str">
        <f>PROPER(TRIM(raw_orders!G856))</f>
        <v>South</v>
      </c>
      <c r="AL856" s="33" t="str">
        <f>PROPER(TRIM(raw_orders!M856))</f>
        <v>Second Class</v>
      </c>
    </row>
    <row r="857" spans="1:38">
      <c r="A857" t="s">
        <v>3913</v>
      </c>
      <c r="B857" s="10">
        <v>45498</v>
      </c>
      <c r="C857" s="10">
        <v>45506</v>
      </c>
      <c r="D857" t="s">
        <v>1716</v>
      </c>
      <c r="E857" s="34" t="str">
        <f>PROPER(TRIM(raw_orders!E857))</f>
        <v>Rahul Verma</v>
      </c>
      <c r="F857" s="34" t="str">
        <f>PROPER(TRIM(raw_orders!F857))</f>
        <v>Consumer</v>
      </c>
      <c r="G857" s="34" t="str">
        <f>PROPER(TRIM(raw_orders!G857))</f>
        <v>North</v>
      </c>
      <c r="H857" s="34" t="str">
        <f>PROPER(TRIM(raw_orders!H857))</f>
        <v>Rajasthan</v>
      </c>
      <c r="I857" s="34" t="str">
        <f>PROPER(TRIM(raw_orders!I857))</f>
        <v>Jaipur</v>
      </c>
      <c r="J857" s="34" t="str">
        <f>PROPER(TRIM(raw_orders!J857))</f>
        <v>Office Supplies</v>
      </c>
      <c r="K857" s="34" t="str">
        <f>PROPER(TRIM(raw_orders!K857))</f>
        <v>Labels</v>
      </c>
      <c r="L857" t="s">
        <v>3916</v>
      </c>
      <c r="M857" s="9" t="str">
        <f>PROPER(TRIM(raw_orders!M857))</f>
        <v>Second Class</v>
      </c>
      <c r="N857" s="11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s="9" t="str">
        <f>PROPER(TRIM(raw_orders!T857))</f>
        <v>Paid</v>
      </c>
      <c r="U857" s="9" t="str">
        <f>PROPER(TRIM(raw_orders!U857))</f>
        <v>Completed</v>
      </c>
      <c r="V857" s="11">
        <f t="shared" si="222"/>
        <v>8</v>
      </c>
      <c r="W857" s="11">
        <f t="shared" si="225"/>
        <v>0.25</v>
      </c>
      <c r="X857" s="11">
        <f t="shared" si="226"/>
        <v>3110.2950000000001</v>
      </c>
      <c r="Y857" s="11">
        <f t="shared" si="227"/>
        <v>1009.2649999999999</v>
      </c>
      <c r="Z857" s="11">
        <f t="shared" si="228"/>
        <v>0.32449172827657824</v>
      </c>
      <c r="AA857" s="11" t="str">
        <f t="shared" si="229"/>
        <v>July</v>
      </c>
      <c r="AB857" s="11">
        <f t="shared" si="230"/>
        <v>2024</v>
      </c>
      <c r="AC857" s="11" t="str">
        <f t="shared" si="231"/>
        <v>Clean</v>
      </c>
      <c r="AD857" s="33" t="str">
        <f t="shared" si="223"/>
        <v>ORD-2024-108564549845506CUST-2752Rahul VermaConsumerNorthRajasthanJaipurOffice SuppliesLabelsClassic Labels 215Second Class22073.530.253110.32101.031009.27PaidCompleted8</v>
      </c>
      <c r="AE857" s="56" t="str">
        <f t="shared" si="224"/>
        <v>OK</v>
      </c>
      <c r="AF857" s="33" t="str">
        <f t="shared" si="232"/>
        <v/>
      </c>
      <c r="AG857" s="33" t="str">
        <f t="shared" si="233"/>
        <v/>
      </c>
      <c r="AH857" s="55" t="str">
        <f t="shared" si="236"/>
        <v/>
      </c>
      <c r="AI857" s="53" t="str">
        <f t="shared" si="234"/>
        <v>Match</v>
      </c>
      <c r="AJ857" s="53" t="str">
        <f t="shared" si="235"/>
        <v>Match</v>
      </c>
      <c r="AK857" s="33" t="str">
        <f>PROPER(TRIM(raw_orders!G857))</f>
        <v>North</v>
      </c>
      <c r="AL857" s="33" t="str">
        <f>PROPER(TRIM(raw_orders!M857))</f>
        <v>Second Class</v>
      </c>
    </row>
    <row r="858" spans="1:38">
      <c r="A858" t="s">
        <v>3917</v>
      </c>
      <c r="B858" s="10">
        <v>45455</v>
      </c>
      <c r="C858" s="10">
        <v>45462</v>
      </c>
      <c r="D858" t="s">
        <v>1979</v>
      </c>
      <c r="E858" s="34" t="str">
        <f>PROPER(TRIM(raw_orders!E858))</f>
        <v>Rohan Mehta</v>
      </c>
      <c r="F858" s="34" t="str">
        <f>PROPER(TRIM(raw_orders!F858))</f>
        <v>Home Office</v>
      </c>
      <c r="G858" s="34" t="str">
        <f>PROPER(TRIM(raw_orders!G858))</f>
        <v>South</v>
      </c>
      <c r="H858" s="34" t="str">
        <f>PROPER(TRIM(raw_orders!H858))</f>
        <v>Tamil Nadu</v>
      </c>
      <c r="I858" s="34" t="str">
        <f>PROPER(TRIM(raw_orders!I858))</f>
        <v>Chennai</v>
      </c>
      <c r="J858" s="34" t="str">
        <f>PROPER(TRIM(raw_orders!J858))</f>
        <v>Office Supplies</v>
      </c>
      <c r="K858" s="34" t="str">
        <f>PROPER(TRIM(raw_orders!K858))</f>
        <v>Storage</v>
      </c>
      <c r="L858" t="s">
        <v>3919</v>
      </c>
      <c r="M858" s="9" t="str">
        <f>PROPER(TRIM(raw_orders!M858))</f>
        <v>Standard Class</v>
      </c>
      <c r="N858" s="11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s="9" t="str">
        <f>PROPER(TRIM(raw_orders!T858))</f>
        <v>Failed</v>
      </c>
      <c r="U858" s="9" t="str">
        <f>PROPER(TRIM(raw_orders!U858))</f>
        <v>Cancelled</v>
      </c>
      <c r="V858" s="11">
        <f t="shared" si="222"/>
        <v>7</v>
      </c>
      <c r="W858" s="11">
        <f t="shared" si="225"/>
        <v>-0.16</v>
      </c>
      <c r="X858" s="11">
        <f t="shared" si="226"/>
        <v>1833.2639999999999</v>
      </c>
      <c r="Y858" s="11">
        <f t="shared" si="227"/>
        <v>866.71399999999994</v>
      </c>
      <c r="Z858" s="11">
        <f t="shared" si="228"/>
        <v>0.47277097024760206</v>
      </c>
      <c r="AA858" s="11" t="str">
        <f t="shared" si="229"/>
        <v>June</v>
      </c>
      <c r="AB858" s="11">
        <f t="shared" si="230"/>
        <v>2024</v>
      </c>
      <c r="AC858" s="11" t="str">
        <f t="shared" si="231"/>
        <v>Invalid</v>
      </c>
      <c r="AD858" s="33" t="str">
        <f t="shared" si="223"/>
        <v>ORD-2024-108574545545462CUST-5647Rohan MehtaHome OfficeSouthTamil NaduChennaiOffice SuppliesStorageClassic Storage 918Standard Class4395.1-0.161185.3966.55218.75FailedCancelled7</v>
      </c>
      <c r="AE858" s="56" t="str">
        <f t="shared" si="224"/>
        <v>OK</v>
      </c>
      <c r="AF858" s="33" t="str">
        <f t="shared" si="232"/>
        <v>Invalid Discount</v>
      </c>
      <c r="AG858" s="33" t="str">
        <f t="shared" si="233"/>
        <v/>
      </c>
      <c r="AH858" s="55" t="str">
        <f t="shared" si="236"/>
        <v/>
      </c>
      <c r="AI858" s="53" t="str">
        <f t="shared" si="234"/>
        <v>Mismatch</v>
      </c>
      <c r="AJ858" s="53" t="str">
        <f t="shared" si="235"/>
        <v>Mismatch</v>
      </c>
      <c r="AK858" s="33" t="str">
        <f>PROPER(TRIM(raw_orders!G858))</f>
        <v>South</v>
      </c>
      <c r="AL858" s="33" t="str">
        <f>PROPER(TRIM(raw_orders!M858))</f>
        <v>Standard Class</v>
      </c>
    </row>
    <row r="859" spans="1:38" ht="41.4">
      <c r="A859" t="s">
        <v>3920</v>
      </c>
      <c r="B859" s="10">
        <v>45447</v>
      </c>
      <c r="C859" s="10">
        <v>45388</v>
      </c>
      <c r="D859" t="s">
        <v>3235</v>
      </c>
      <c r="E859" s="34" t="str">
        <f>PROPER(TRIM(raw_orders!E859))</f>
        <v>Sneha Kapoor</v>
      </c>
      <c r="F859" s="34" t="str">
        <f>PROPER(TRIM(raw_orders!F859))</f>
        <v>Home Office</v>
      </c>
      <c r="G859" s="34" t="str">
        <f>PROPER(TRIM(raw_orders!G859))</f>
        <v>South</v>
      </c>
      <c r="H859" s="34" t="str">
        <f>PROPER(TRIM(raw_orders!H859))</f>
        <v>Kerala</v>
      </c>
      <c r="I859" s="34" t="str">
        <f>PROPER(TRIM(raw_orders!I859))</f>
        <v>Kochi</v>
      </c>
      <c r="J859" s="34" t="str">
        <f>PROPER(TRIM(raw_orders!J859))</f>
        <v>Office Supplies</v>
      </c>
      <c r="K859" s="34" t="str">
        <f>PROPER(TRIM(raw_orders!K859))</f>
        <v>Storage</v>
      </c>
      <c r="L859" t="s">
        <v>3923</v>
      </c>
      <c r="M859" s="9" t="str">
        <f>PROPER(TRIM(raw_orders!M859))</f>
        <v>First Class</v>
      </c>
      <c r="N859" s="11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s="9" t="str">
        <f>PROPER(TRIM(raw_orders!T859))</f>
        <v>Paid</v>
      </c>
      <c r="U859" s="9" t="str">
        <f>PROPER(TRIM(raw_orders!U859))</f>
        <v>Completed</v>
      </c>
      <c r="V859" s="11">
        <f t="shared" si="222"/>
        <v>-59</v>
      </c>
      <c r="W859" s="11">
        <f t="shared" si="225"/>
        <v>0.25</v>
      </c>
      <c r="X859" s="11">
        <f t="shared" si="226"/>
        <v>12190.365</v>
      </c>
      <c r="Y859" s="11">
        <f t="shared" si="227"/>
        <v>2013.375</v>
      </c>
      <c r="Z859" s="11">
        <f t="shared" si="228"/>
        <v>0.16516117441930575</v>
      </c>
      <c r="AA859" s="11" t="str">
        <f t="shared" si="229"/>
        <v>June</v>
      </c>
      <c r="AB859" s="11">
        <f t="shared" si="230"/>
        <v>2024</v>
      </c>
      <c r="AC859" s="11" t="str">
        <f t="shared" si="231"/>
        <v>Invalid</v>
      </c>
      <c r="AD859" s="33" t="str">
        <f t="shared" si="223"/>
        <v>ORD-2024-108584544745388CUST-8575Sneha KapoorHome OfficeSouthKeralaKochiOffice SuppliesStorageMax Storage 223First Class62708.970.2512190.3610176.992013.37PaidCompleted-59</v>
      </c>
      <c r="AE859" s="56" t="str">
        <f t="shared" si="224"/>
        <v>OK</v>
      </c>
      <c r="AF859" s="33" t="str">
        <f t="shared" si="232"/>
        <v/>
      </c>
      <c r="AG859" s="33" t="str">
        <f t="shared" si="233"/>
        <v/>
      </c>
      <c r="AH859" s="55" t="str">
        <f>IF(V859&lt;0,"Invalid Shipping Record","")</f>
        <v>Invalid Shipping Record</v>
      </c>
      <c r="AI859" s="53" t="str">
        <f t="shared" si="234"/>
        <v>Mismatch</v>
      </c>
      <c r="AJ859" s="53" t="str">
        <f t="shared" si="235"/>
        <v>Mismatch</v>
      </c>
      <c r="AK859" s="33" t="str">
        <f>PROPER(TRIM(raw_orders!G859))</f>
        <v>South</v>
      </c>
      <c r="AL859" s="33" t="str">
        <f>PROPER(TRIM(raw_orders!M859))</f>
        <v>First Class</v>
      </c>
    </row>
    <row r="860" spans="1:38">
      <c r="A860" t="s">
        <v>3924</v>
      </c>
      <c r="B860" s="10">
        <v>45414</v>
      </c>
      <c r="C860" s="10">
        <v>45421</v>
      </c>
      <c r="D860" t="s">
        <v>3925</v>
      </c>
      <c r="E860" s="34" t="str">
        <f>PROPER(TRIM(raw_orders!E860))</f>
        <v>Arjun Bose</v>
      </c>
      <c r="F860" s="34" t="str">
        <f>PROPER(TRIM(raw_orders!F860))</f>
        <v>Consumer</v>
      </c>
      <c r="G860" s="34" t="str">
        <f>PROPER(TRIM(raw_orders!G860))</f>
        <v>East</v>
      </c>
      <c r="H860" s="34" t="str">
        <f>PROPER(TRIM(raw_orders!H860))</f>
        <v>Odisha</v>
      </c>
      <c r="I860" s="34" t="str">
        <f>PROPER(TRIM(raw_orders!I860))</f>
        <v>Bhubaneswar</v>
      </c>
      <c r="J860" s="34" t="str">
        <f>PROPER(TRIM(raw_orders!J860))</f>
        <v>Technology</v>
      </c>
      <c r="K860" s="34" t="str">
        <f>PROPER(TRIM(raw_orders!K860))</f>
        <v>Accessories</v>
      </c>
      <c r="L860" t="s">
        <v>3926</v>
      </c>
      <c r="M860" s="9" t="str">
        <f>PROPER(TRIM(raw_orders!M860))</f>
        <v>Second Class</v>
      </c>
      <c r="N860" s="11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s="9" t="str">
        <f>PROPER(TRIM(raw_orders!T860))</f>
        <v>Paid</v>
      </c>
      <c r="U860" s="9" t="str">
        <f>PROPER(TRIM(raw_orders!U860))</f>
        <v>Completed</v>
      </c>
      <c r="V860" s="11">
        <f t="shared" si="222"/>
        <v>7</v>
      </c>
      <c r="W860" s="11">
        <f t="shared" si="225"/>
        <v>0</v>
      </c>
      <c r="X860" s="11">
        <f t="shared" si="226"/>
        <v>11619.44</v>
      </c>
      <c r="Y860" s="11">
        <f t="shared" si="227"/>
        <v>4435.1200000000008</v>
      </c>
      <c r="Z860" s="11">
        <f t="shared" si="228"/>
        <v>0.3816982574031107</v>
      </c>
      <c r="AA860" s="11" t="str">
        <f t="shared" si="229"/>
        <v>May</v>
      </c>
      <c r="AB860" s="11">
        <f t="shared" si="230"/>
        <v>2024</v>
      </c>
      <c r="AC860" s="11" t="str">
        <f t="shared" si="231"/>
        <v>Clean</v>
      </c>
      <c r="AD860" s="33" t="str">
        <f t="shared" si="223"/>
        <v>ORD-2024-108594541445421CUST-9576Arjun BoseConsumerEastOdishaBhubaneswarTechnologyAccessoriesBasic Accessories 602Second Class42904.86011619.447184.324494.64PaidCompleted7</v>
      </c>
      <c r="AE860" s="56" t="str">
        <f t="shared" si="224"/>
        <v>OK</v>
      </c>
      <c r="AF860" s="33" t="str">
        <f t="shared" si="232"/>
        <v/>
      </c>
      <c r="AG860" s="33" t="str">
        <f t="shared" si="233"/>
        <v/>
      </c>
      <c r="AH860" s="55" t="str">
        <f t="shared" si="236"/>
        <v/>
      </c>
      <c r="AI860" s="53" t="str">
        <f t="shared" si="234"/>
        <v>Match</v>
      </c>
      <c r="AJ860" s="53" t="str">
        <f t="shared" si="235"/>
        <v>Mismatch</v>
      </c>
      <c r="AK860" s="33" t="str">
        <f>PROPER(TRIM(raw_orders!G860))</f>
        <v>East</v>
      </c>
      <c r="AL860" s="33" t="str">
        <f>PROPER(TRIM(raw_orders!M860))</f>
        <v>Second Class</v>
      </c>
    </row>
    <row r="861" spans="1:38">
      <c r="A861" t="s">
        <v>3927</v>
      </c>
      <c r="B861" s="10">
        <v>45592</v>
      </c>
      <c r="C861" s="10">
        <v>45597</v>
      </c>
      <c r="D861" t="s">
        <v>3929</v>
      </c>
      <c r="E861" s="34" t="str">
        <f>PROPER(TRIM(raw_orders!E861))</f>
        <v>Aditi Sen</v>
      </c>
      <c r="F861" s="34" t="str">
        <f>PROPER(TRIM(raw_orders!F861))</f>
        <v>Corporate</v>
      </c>
      <c r="G861" s="34" t="str">
        <f>PROPER(TRIM(raw_orders!G861))</f>
        <v>South</v>
      </c>
      <c r="H861" s="34" t="str">
        <f>PROPER(TRIM(raw_orders!H861))</f>
        <v>Tamil Nadu</v>
      </c>
      <c r="I861" s="34" t="str">
        <f>PROPER(TRIM(raw_orders!I861))</f>
        <v>Chennai</v>
      </c>
      <c r="J861" s="34" t="str">
        <f>PROPER(TRIM(raw_orders!J861))</f>
        <v>Technology</v>
      </c>
      <c r="K861" s="34" t="str">
        <f>PROPER(TRIM(raw_orders!K861))</f>
        <v>Phones</v>
      </c>
      <c r="L861" t="s">
        <v>3930</v>
      </c>
      <c r="M861" s="9" t="str">
        <f>PROPER(TRIM(raw_orders!M861))</f>
        <v>Standard Class</v>
      </c>
      <c r="N861" s="1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s="9" t="str">
        <f>PROPER(TRIM(raw_orders!T861))</f>
        <v>Paid</v>
      </c>
      <c r="U861" s="9" t="str">
        <f>PROPER(TRIM(raw_orders!U861))</f>
        <v>Completed</v>
      </c>
      <c r="V861" s="11">
        <f t="shared" si="222"/>
        <v>5</v>
      </c>
      <c r="W861" s="11">
        <f t="shared" si="225"/>
        <v>0.05</v>
      </c>
      <c r="X861" s="11">
        <f t="shared" si="226"/>
        <v>25075.439999999995</v>
      </c>
      <c r="Y861" s="11">
        <f t="shared" si="227"/>
        <v>8792.6999999999953</v>
      </c>
      <c r="Z861" s="11">
        <f t="shared" si="228"/>
        <v>0.35064987892535471</v>
      </c>
      <c r="AA861" s="11" t="str">
        <f t="shared" si="229"/>
        <v>October</v>
      </c>
      <c r="AB861" s="11">
        <f t="shared" si="230"/>
        <v>2024</v>
      </c>
      <c r="AC861" s="11" t="str">
        <f t="shared" si="231"/>
        <v>Clean</v>
      </c>
      <c r="AD861" s="33" t="str">
        <f t="shared" si="223"/>
        <v>ORD-2024-108604559245597CUST-2395Aditi SenCorporateSouthTamil NaduChennaiTechnologyPhonesElite Phones 394Standard Class64399.20.0525075.4416282.748792.7PaidCompleted5</v>
      </c>
      <c r="AE861" s="56" t="str">
        <f t="shared" si="224"/>
        <v>OK</v>
      </c>
      <c r="AF861" s="33" t="str">
        <f t="shared" si="232"/>
        <v/>
      </c>
      <c r="AG861" s="33" t="str">
        <f t="shared" si="233"/>
        <v/>
      </c>
      <c r="AH861" s="55" t="str">
        <f t="shared" si="236"/>
        <v/>
      </c>
      <c r="AI861" s="53" t="str">
        <f t="shared" si="234"/>
        <v>Match</v>
      </c>
      <c r="AJ861" s="53" t="str">
        <f t="shared" si="235"/>
        <v>Match</v>
      </c>
      <c r="AK861" s="33" t="str">
        <f>PROPER(TRIM(raw_orders!G861))</f>
        <v>South</v>
      </c>
      <c r="AL861" s="33" t="str">
        <f>PROPER(TRIM(raw_orders!M861))</f>
        <v>Standard Class</v>
      </c>
    </row>
    <row r="862" spans="1:38">
      <c r="A862" t="s">
        <v>3931</v>
      </c>
      <c r="B862" s="10">
        <v>45324</v>
      </c>
      <c r="C862" s="10">
        <v>45326</v>
      </c>
      <c r="D862" t="s">
        <v>3933</v>
      </c>
      <c r="E862" s="34" t="str">
        <f>PROPER(TRIM(raw_orders!E862))</f>
        <v>Vikram Iyer</v>
      </c>
      <c r="F862" s="34" t="str">
        <f>PROPER(TRIM(raw_orders!F862))</f>
        <v>Home Office</v>
      </c>
      <c r="G862" s="34" t="str">
        <f>PROPER(TRIM(raw_orders!G862))</f>
        <v>North</v>
      </c>
      <c r="H862" s="34" t="str">
        <f>PROPER(TRIM(raw_orders!H862))</f>
        <v>Uttar Pradesh</v>
      </c>
      <c r="I862" s="34" t="str">
        <f>PROPER(TRIM(raw_orders!I862))</f>
        <v>Noida</v>
      </c>
      <c r="J862" s="34" t="str">
        <f>PROPER(TRIM(raw_orders!J862))</f>
        <v>Office Supplies</v>
      </c>
      <c r="K862" s="34" t="str">
        <f>PROPER(TRIM(raw_orders!K862))</f>
        <v>Storage</v>
      </c>
      <c r="L862" t="s">
        <v>3934</v>
      </c>
      <c r="M862" s="9" t="str">
        <f>PROPER(TRIM(raw_orders!M862))</f>
        <v>Second Class</v>
      </c>
      <c r="N862" s="11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s="9" t="str">
        <f>PROPER(TRIM(raw_orders!T862))</f>
        <v>Paid</v>
      </c>
      <c r="U862" s="9" t="str">
        <f>PROPER(TRIM(raw_orders!U862))</f>
        <v>Completed</v>
      </c>
      <c r="V862" s="11">
        <f t="shared" si="222"/>
        <v>2</v>
      </c>
      <c r="W862" s="11">
        <f t="shared" si="225"/>
        <v>0.05</v>
      </c>
      <c r="X862" s="11">
        <f t="shared" si="226"/>
        <v>4177.4539999999997</v>
      </c>
      <c r="Y862" s="11">
        <f t="shared" si="227"/>
        <v>1877.9539999999997</v>
      </c>
      <c r="Z862" s="11">
        <f t="shared" si="228"/>
        <v>0.44954510570313877</v>
      </c>
      <c r="AA862" s="11" t="str">
        <f t="shared" si="229"/>
        <v>February</v>
      </c>
      <c r="AB862" s="11">
        <f t="shared" si="230"/>
        <v>2024</v>
      </c>
      <c r="AC862" s="11" t="str">
        <f t="shared" si="231"/>
        <v>Clean</v>
      </c>
      <c r="AD862" s="33" t="str">
        <f t="shared" si="223"/>
        <v>ORD-2024-108614532445326CUST-8941Vikram IyerHome OfficeNorthUttar PradeshNoidaOffice SuppliesStorageClassic Storage 194Second Class14397.320.054177.452299.51877.95PaidCompleted2</v>
      </c>
      <c r="AE862" s="56" t="str">
        <f t="shared" si="224"/>
        <v>OK</v>
      </c>
      <c r="AF862" s="33" t="str">
        <f t="shared" si="232"/>
        <v/>
      </c>
      <c r="AG862" s="33" t="str">
        <f t="shared" si="233"/>
        <v/>
      </c>
      <c r="AH862" s="55" t="str">
        <f t="shared" si="236"/>
        <v/>
      </c>
      <c r="AI862" s="53" t="str">
        <f t="shared" si="234"/>
        <v>Match</v>
      </c>
      <c r="AJ862" s="53" t="str">
        <f t="shared" si="235"/>
        <v>Match</v>
      </c>
      <c r="AK862" s="33" t="str">
        <f>PROPER(TRIM(raw_orders!G862))</f>
        <v>North</v>
      </c>
      <c r="AL862" s="33" t="str">
        <f>PROPER(TRIM(raw_orders!M862))</f>
        <v>Second Class</v>
      </c>
    </row>
    <row r="863" spans="1:38">
      <c r="A863" t="s">
        <v>3935</v>
      </c>
      <c r="B863" s="10">
        <v>45724</v>
      </c>
      <c r="C863" s="10">
        <v>45725</v>
      </c>
      <c r="D863" t="s">
        <v>3938</v>
      </c>
      <c r="E863" s="34" t="str">
        <f>PROPER(TRIM(raw_orders!E863))</f>
        <v>Priya Menon</v>
      </c>
      <c r="F863" s="34" t="str">
        <f>PROPER(TRIM(raw_orders!F863))</f>
        <v>Home Office</v>
      </c>
      <c r="G863" s="34" t="str">
        <f>PROPER(TRIM(raw_orders!G863))</f>
        <v>North</v>
      </c>
      <c r="H863" s="34" t="str">
        <f>PROPER(TRIM(raw_orders!H863))</f>
        <v>Delhi</v>
      </c>
      <c r="I863" s="34" t="str">
        <f>PROPER(TRIM(raw_orders!I863))</f>
        <v>New Delhi</v>
      </c>
      <c r="J863" s="34" t="str">
        <f>PROPER(TRIM(raw_orders!J863))</f>
        <v>Furniture</v>
      </c>
      <c r="K863" s="34" t="str">
        <f>PROPER(TRIM(raw_orders!K863))</f>
        <v>Furnishings</v>
      </c>
      <c r="L863" t="s">
        <v>3939</v>
      </c>
      <c r="M863" s="9" t="str">
        <f>PROPER(TRIM(raw_orders!M863))</f>
        <v>Same Day</v>
      </c>
      <c r="N863" s="11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s="9" t="str">
        <f>PROPER(TRIM(raw_orders!T863))</f>
        <v>Paid</v>
      </c>
      <c r="U863" s="9" t="str">
        <f>PROPER(TRIM(raw_orders!U863))</f>
        <v>Completed</v>
      </c>
      <c r="V863" s="11">
        <f t="shared" si="222"/>
        <v>1</v>
      </c>
      <c r="W863" s="11">
        <f t="shared" si="225"/>
        <v>0.2</v>
      </c>
      <c r="X863" s="11">
        <f t="shared" si="226"/>
        <v>10898.175999999999</v>
      </c>
      <c r="Y863" s="11">
        <f t="shared" si="227"/>
        <v>4666.7659999999996</v>
      </c>
      <c r="Z863" s="11">
        <f t="shared" si="228"/>
        <v>0.42821532704188298</v>
      </c>
      <c r="AA863" s="11" t="str">
        <f t="shared" si="229"/>
        <v>March</v>
      </c>
      <c r="AB863" s="11">
        <f t="shared" si="230"/>
        <v>2025</v>
      </c>
      <c r="AC863" s="11" t="str">
        <f t="shared" si="231"/>
        <v>Clean</v>
      </c>
      <c r="AD863" s="33" t="str">
        <f t="shared" si="223"/>
        <v>ORD-2025-108624572445725CUST-9448Priya MenonHome OfficeNorthDelhiNew DelhiFurnitureFurnishingsSmart Furnishings 892Same Day43405.680.210898.186231.414666.77PaidCompleted1</v>
      </c>
      <c r="AE863" s="56" t="str">
        <f t="shared" si="224"/>
        <v>OK</v>
      </c>
      <c r="AF863" s="33" t="str">
        <f t="shared" si="232"/>
        <v/>
      </c>
      <c r="AG863" s="33" t="str">
        <f t="shared" si="233"/>
        <v/>
      </c>
      <c r="AH863" s="55" t="str">
        <f t="shared" si="236"/>
        <v/>
      </c>
      <c r="AI863" s="53" t="str">
        <f t="shared" si="234"/>
        <v>Match</v>
      </c>
      <c r="AJ863" s="53" t="str">
        <f t="shared" si="235"/>
        <v>Match</v>
      </c>
      <c r="AK863" s="33" t="str">
        <f>PROPER(TRIM(raw_orders!G863))</f>
        <v>North</v>
      </c>
      <c r="AL863" s="33" t="str">
        <f>PROPER(TRIM(raw_orders!M863))</f>
        <v>Same Day</v>
      </c>
    </row>
    <row r="864" spans="1:38">
      <c r="A864" t="s">
        <v>3940</v>
      </c>
      <c r="B864" s="10">
        <v>45742</v>
      </c>
      <c r="C864" s="10">
        <v>45747</v>
      </c>
      <c r="D864" t="s">
        <v>3942</v>
      </c>
      <c r="E864" s="34" t="str">
        <f>PROPER(TRIM(raw_orders!E864))</f>
        <v>Priya Menon</v>
      </c>
      <c r="F864" s="34" t="str">
        <f>PROPER(TRIM(raw_orders!F864))</f>
        <v>Small Business</v>
      </c>
      <c r="G864" s="34" t="str">
        <f>PROPER(TRIM(raw_orders!G864))</f>
        <v>East</v>
      </c>
      <c r="H864" s="34" t="str">
        <f>PROPER(TRIM(raw_orders!H864))</f>
        <v>Jharkhand</v>
      </c>
      <c r="I864" s="34" t="str">
        <f>PROPER(TRIM(raw_orders!I864))</f>
        <v>Ranchi</v>
      </c>
      <c r="J864" s="34" t="str">
        <f>PROPER(TRIM(raw_orders!J864))</f>
        <v>Office Supplies</v>
      </c>
      <c r="K864" s="34" t="str">
        <f>PROPER(TRIM(raw_orders!K864))</f>
        <v>Binders</v>
      </c>
      <c r="L864" t="s">
        <v>3943</v>
      </c>
      <c r="M864" s="9" t="str">
        <f>PROPER(TRIM(raw_orders!M864))</f>
        <v>First Class</v>
      </c>
      <c r="N864" s="11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s="9" t="str">
        <f>PROPER(TRIM(raw_orders!T864))</f>
        <v>Paid</v>
      </c>
      <c r="U864" s="9" t="str">
        <f>PROPER(TRIM(raw_orders!U864))</f>
        <v>Cancelled</v>
      </c>
      <c r="V864" s="11">
        <f t="shared" si="222"/>
        <v>5</v>
      </c>
      <c r="W864" s="11">
        <f t="shared" si="225"/>
        <v>0</v>
      </c>
      <c r="X864" s="11">
        <f t="shared" si="226"/>
        <v>6975.7000000000007</v>
      </c>
      <c r="Y864" s="11">
        <f t="shared" si="227"/>
        <v>2177.8200000000006</v>
      </c>
      <c r="Z864" s="11">
        <f t="shared" si="228"/>
        <v>0.3122009260719355</v>
      </c>
      <c r="AA864" s="11" t="str">
        <f t="shared" si="229"/>
        <v>March</v>
      </c>
      <c r="AB864" s="11">
        <f t="shared" si="230"/>
        <v>2025</v>
      </c>
      <c r="AC864" s="11" t="str">
        <f t="shared" si="231"/>
        <v>Clean</v>
      </c>
      <c r="AD864" s="33" t="str">
        <f t="shared" si="223"/>
        <v>ORD-2025-108634574245747CUST-8354Priya MenonSmall BusinessEastJharkhandRanchiOffice SuppliesBindersPro Binders 488First Class51395.1406975.74797.882177.82PaidCancelled5</v>
      </c>
      <c r="AE864" s="56" t="str">
        <f t="shared" si="224"/>
        <v>OK</v>
      </c>
      <c r="AF864" s="33" t="str">
        <f t="shared" si="232"/>
        <v/>
      </c>
      <c r="AG864" s="33" t="str">
        <f t="shared" si="233"/>
        <v/>
      </c>
      <c r="AH864" s="55" t="str">
        <f t="shared" si="236"/>
        <v/>
      </c>
      <c r="AI864" s="53" t="str">
        <f t="shared" si="234"/>
        <v>Match</v>
      </c>
      <c r="AJ864" s="53" t="str">
        <f t="shared" si="235"/>
        <v>Match</v>
      </c>
      <c r="AK864" s="33" t="str">
        <f>PROPER(TRIM(raw_orders!G864))</f>
        <v>East</v>
      </c>
      <c r="AL864" s="33" t="str">
        <f>PROPER(TRIM(raw_orders!M864))</f>
        <v>First Class</v>
      </c>
    </row>
    <row r="865" spans="1:38">
      <c r="A865" t="s">
        <v>3944</v>
      </c>
      <c r="B865" s="10">
        <v>45906</v>
      </c>
      <c r="C865" s="10">
        <v>45908</v>
      </c>
      <c r="D865" t="s">
        <v>3946</v>
      </c>
      <c r="E865" s="34" t="str">
        <f>PROPER(TRIM(raw_orders!E865))</f>
        <v>Aarav Sharma</v>
      </c>
      <c r="F865" s="34" t="str">
        <f>PROPER(TRIM(raw_orders!F865))</f>
        <v>Home Office</v>
      </c>
      <c r="G865" s="34" t="str">
        <f>PROPER(TRIM(raw_orders!G865))</f>
        <v>West</v>
      </c>
      <c r="H865" s="34" t="str">
        <f>PROPER(TRIM(raw_orders!H865))</f>
        <v>Madhya Pradesh</v>
      </c>
      <c r="I865" s="34" t="str">
        <f>PROPER(TRIM(raw_orders!I865))</f>
        <v>Indore</v>
      </c>
      <c r="J865" s="34" t="str">
        <f>PROPER(TRIM(raw_orders!J865))</f>
        <v>Furniture</v>
      </c>
      <c r="K865" s="34" t="str">
        <f>PROPER(TRIM(raw_orders!K865))</f>
        <v>Furnishings</v>
      </c>
      <c r="L865" t="s">
        <v>3947</v>
      </c>
      <c r="M865" s="9" t="str">
        <f>PROPER(TRIM(raw_orders!M865))</f>
        <v>Same Day</v>
      </c>
      <c r="N865" s="11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s="9" t="str">
        <f>PROPER(TRIM(raw_orders!T865))</f>
        <v>Paid</v>
      </c>
      <c r="U865" s="9" t="str">
        <f>PROPER(TRIM(raw_orders!U865))</f>
        <v>Completed</v>
      </c>
      <c r="V865" s="11">
        <f t="shared" si="222"/>
        <v>2</v>
      </c>
      <c r="W865" s="11">
        <f t="shared" si="225"/>
        <v>0</v>
      </c>
      <c r="X865" s="11">
        <f t="shared" si="226"/>
        <v>8811.69</v>
      </c>
      <c r="Y865" s="11">
        <f t="shared" si="227"/>
        <v>2045.7800000000007</v>
      </c>
      <c r="Z865" s="11">
        <f t="shared" si="228"/>
        <v>0.23216658779416893</v>
      </c>
      <c r="AA865" s="11" t="str">
        <f t="shared" si="229"/>
        <v>September</v>
      </c>
      <c r="AB865" s="11">
        <f t="shared" si="230"/>
        <v>2025</v>
      </c>
      <c r="AC865" s="11" t="str">
        <f t="shared" si="231"/>
        <v>Clean</v>
      </c>
      <c r="AD865" s="33" t="str">
        <f t="shared" si="223"/>
        <v>ORD-2025-108644590645908CUST-2200Aarav SharmaHome OfficeWestMadhya PradeshIndoreFurnitureFurnishingsPrime Furnishings 679Same Day32937.2308811.696765.912045.78PaidCompleted2</v>
      </c>
      <c r="AE865" s="56" t="str">
        <f t="shared" si="224"/>
        <v>OK</v>
      </c>
      <c r="AF865" s="33" t="str">
        <f t="shared" si="232"/>
        <v/>
      </c>
      <c r="AG865" s="33" t="str">
        <f t="shared" si="233"/>
        <v/>
      </c>
      <c r="AH865" s="55" t="str">
        <f t="shared" si="236"/>
        <v/>
      </c>
      <c r="AI865" s="53" t="str">
        <f t="shared" si="234"/>
        <v>Match</v>
      </c>
      <c r="AJ865" s="53" t="str">
        <f t="shared" si="235"/>
        <v>Match</v>
      </c>
      <c r="AK865" s="33" t="str">
        <f>PROPER(TRIM(raw_orders!G865))</f>
        <v>West</v>
      </c>
      <c r="AL865" s="33" t="str">
        <f>PROPER(TRIM(raw_orders!M865))</f>
        <v>Same Day</v>
      </c>
    </row>
    <row r="866" spans="1:38" ht="41.4">
      <c r="A866" t="s">
        <v>3948</v>
      </c>
      <c r="B866" s="10">
        <v>45902</v>
      </c>
      <c r="C866" s="10">
        <v>45786</v>
      </c>
      <c r="D866" t="s">
        <v>3950</v>
      </c>
      <c r="E866" s="34" t="str">
        <f>PROPER(TRIM(raw_orders!E866))</f>
        <v>Vikram Iyer</v>
      </c>
      <c r="F866" s="34" t="str">
        <f>PROPER(TRIM(raw_orders!F866))</f>
        <v>Consumer</v>
      </c>
      <c r="G866" s="34" t="str">
        <f>PROPER(TRIM(raw_orders!G866))</f>
        <v>South</v>
      </c>
      <c r="H866" s="34" t="str">
        <f>PROPER(TRIM(raw_orders!H866))</f>
        <v>Tamil Nadu</v>
      </c>
      <c r="I866" s="34" t="str">
        <f>PROPER(TRIM(raw_orders!I866))</f>
        <v>Chennai</v>
      </c>
      <c r="J866" s="34" t="str">
        <f>PROPER(TRIM(raw_orders!J866))</f>
        <v>Technology</v>
      </c>
      <c r="K866" s="34" t="str">
        <f>PROPER(TRIM(raw_orders!K866))</f>
        <v>Phones</v>
      </c>
      <c r="L866" t="s">
        <v>3951</v>
      </c>
      <c r="M866" s="9" t="str">
        <f>PROPER(TRIM(raw_orders!M866))</f>
        <v>First Class</v>
      </c>
      <c r="N866" s="11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s="9" t="str">
        <f>PROPER(TRIM(raw_orders!T866))</f>
        <v>Paid</v>
      </c>
      <c r="U866" s="9" t="str">
        <f>PROPER(TRIM(raw_orders!U866))</f>
        <v>Completed</v>
      </c>
      <c r="V866" s="11">
        <f t="shared" si="222"/>
        <v>-116</v>
      </c>
      <c r="W866" s="11">
        <f t="shared" si="225"/>
        <v>0</v>
      </c>
      <c r="X866" s="11">
        <f t="shared" si="226"/>
        <v>17034.349999999999</v>
      </c>
      <c r="Y866" s="11">
        <f t="shared" si="227"/>
        <v>2402.989999999998</v>
      </c>
      <c r="Z866" s="11">
        <f t="shared" si="228"/>
        <v>0.14106731398615141</v>
      </c>
      <c r="AA866" s="11" t="str">
        <f t="shared" si="229"/>
        <v>September</v>
      </c>
      <c r="AB866" s="11">
        <f t="shared" si="230"/>
        <v>2025</v>
      </c>
      <c r="AC866" s="11" t="str">
        <f t="shared" si="231"/>
        <v>Invalid</v>
      </c>
      <c r="AD866" s="33" t="str">
        <f t="shared" si="223"/>
        <v>ORD-2025-108654590245786CUST-1178Vikram IyerConsumerSouthTamil NaduChennaiTechnologyPhonesSmart Phones 158First Class53406.87017034.3514631.362402.99PaidCompleted-116</v>
      </c>
      <c r="AE866" s="56" t="str">
        <f t="shared" si="224"/>
        <v>OK</v>
      </c>
      <c r="AF866" s="33" t="str">
        <f t="shared" si="232"/>
        <v/>
      </c>
      <c r="AG866" s="33" t="str">
        <f t="shared" si="233"/>
        <v/>
      </c>
      <c r="AH866" s="55" t="str">
        <f t="shared" ref="AH866:AH867" si="237">IF(V866&lt;0,"Invalid Shipping Record","")</f>
        <v>Invalid Shipping Record</v>
      </c>
      <c r="AI866" s="53" t="str">
        <f t="shared" si="234"/>
        <v>Match</v>
      </c>
      <c r="AJ866" s="53" t="str">
        <f t="shared" si="235"/>
        <v>Match</v>
      </c>
      <c r="AK866" s="33" t="str">
        <f>PROPER(TRIM(raw_orders!G866))</f>
        <v>South</v>
      </c>
      <c r="AL866" s="33" t="str">
        <f>PROPER(TRIM(raw_orders!M866))</f>
        <v>First Class</v>
      </c>
    </row>
    <row r="867" spans="1:38" ht="41.4">
      <c r="A867" t="s">
        <v>3952</v>
      </c>
      <c r="B867" s="10">
        <v>45810</v>
      </c>
      <c r="C867" s="10">
        <v>45702</v>
      </c>
      <c r="D867" t="s">
        <v>3953</v>
      </c>
      <c r="E867" s="34" t="str">
        <f>PROPER(TRIM(raw_orders!E867))</f>
        <v>Kabir Singh</v>
      </c>
      <c r="F867" s="34" t="str">
        <f>PROPER(TRIM(raw_orders!F867))</f>
        <v>Consumer</v>
      </c>
      <c r="G867" s="34" t="str">
        <f>PROPER(TRIM(raw_orders!G867))</f>
        <v>West</v>
      </c>
      <c r="H867" s="34" t="str">
        <f>PROPER(TRIM(raw_orders!H867))</f>
        <v>Maharashtra</v>
      </c>
      <c r="I867" s="34" t="str">
        <f>PROPER(TRIM(raw_orders!I867))</f>
        <v>Mumbai</v>
      </c>
      <c r="J867" s="34" t="str">
        <f>PROPER(TRIM(raw_orders!J867))</f>
        <v>Office Supplies</v>
      </c>
      <c r="K867" s="34" t="str">
        <f>PROPER(TRIM(raw_orders!K867))</f>
        <v>Labels</v>
      </c>
      <c r="L867" t="s">
        <v>3954</v>
      </c>
      <c r="M867" s="9" t="str">
        <f>PROPER(TRIM(raw_orders!M867))</f>
        <v>Second Class</v>
      </c>
      <c r="N867" s="11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s="9" t="str">
        <f>PROPER(TRIM(raw_orders!T867))</f>
        <v>Paid</v>
      </c>
      <c r="U867" s="9" t="str">
        <f>PROPER(TRIM(raw_orders!U867))</f>
        <v>Completed</v>
      </c>
      <c r="V867" s="11">
        <f t="shared" si="222"/>
        <v>-108</v>
      </c>
      <c r="W867" s="11">
        <f t="shared" si="225"/>
        <v>0</v>
      </c>
      <c r="X867" s="11">
        <f t="shared" si="226"/>
        <v>7984.08</v>
      </c>
      <c r="Y867" s="11">
        <f t="shared" si="227"/>
        <v>2326.0299999999997</v>
      </c>
      <c r="Z867" s="11">
        <f t="shared" si="228"/>
        <v>0.29133350367230787</v>
      </c>
      <c r="AA867" s="11" t="str">
        <f t="shared" si="229"/>
        <v>June</v>
      </c>
      <c r="AB867" s="11">
        <f t="shared" si="230"/>
        <v>2025</v>
      </c>
      <c r="AC867" s="11" t="str">
        <f t="shared" si="231"/>
        <v>Invalid</v>
      </c>
      <c r="AD867" s="33" t="str">
        <f t="shared" si="223"/>
        <v>ORD-2025-108664581045702CUST-8099Kabir SinghConsumerWestMaharashtraMumbaiOffice SuppliesLabelsClassic Labels 218Second Class23992.0407984.085658.052326.03PaidCompleted-108</v>
      </c>
      <c r="AE867" s="56" t="str">
        <f t="shared" si="224"/>
        <v>OK</v>
      </c>
      <c r="AF867" s="33" t="str">
        <f t="shared" si="232"/>
        <v/>
      </c>
      <c r="AG867" s="33" t="str">
        <f t="shared" si="233"/>
        <v/>
      </c>
      <c r="AH867" s="55" t="str">
        <f t="shared" si="237"/>
        <v>Invalid Shipping Record</v>
      </c>
      <c r="AI867" s="53" t="str">
        <f t="shared" si="234"/>
        <v>Match</v>
      </c>
      <c r="AJ867" s="53" t="str">
        <f t="shared" si="235"/>
        <v>Match</v>
      </c>
      <c r="AK867" s="33" t="str">
        <f>PROPER(TRIM(raw_orders!G867))</f>
        <v>West</v>
      </c>
      <c r="AL867" s="33" t="str">
        <f>PROPER(TRIM(raw_orders!M867))</f>
        <v>Second Class</v>
      </c>
    </row>
    <row r="868" spans="1:38">
      <c r="A868" t="s">
        <v>3955</v>
      </c>
      <c r="B868" s="10">
        <v>45714</v>
      </c>
      <c r="C868" s="10">
        <v>45722</v>
      </c>
      <c r="D868" t="s">
        <v>3957</v>
      </c>
      <c r="E868" s="34" t="str">
        <f>PROPER(TRIM(raw_orders!E868))</f>
        <v>Priya Menon</v>
      </c>
      <c r="F868" s="34" t="str">
        <f>PROPER(TRIM(raw_orders!F868))</f>
        <v>Consumer</v>
      </c>
      <c r="G868" s="34" t="str">
        <f>PROPER(TRIM(raw_orders!G868))</f>
        <v>East</v>
      </c>
      <c r="H868" s="34" t="str">
        <f>PROPER(TRIM(raw_orders!H868))</f>
        <v>Bihar</v>
      </c>
      <c r="I868" s="34" t="str">
        <f>PROPER(TRIM(raw_orders!I868))</f>
        <v>Patna</v>
      </c>
      <c r="J868" s="34" t="str">
        <f>PROPER(TRIM(raw_orders!J868))</f>
        <v>Furniture</v>
      </c>
      <c r="K868" s="34" t="str">
        <f>PROPER(TRIM(raw_orders!K868))</f>
        <v>Bookcases</v>
      </c>
      <c r="L868" t="s">
        <v>3958</v>
      </c>
      <c r="M868" s="9" t="str">
        <f>PROPER(TRIM(raw_orders!M868))</f>
        <v>First Class</v>
      </c>
      <c r="N868" s="11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s="9" t="str">
        <f>PROPER(TRIM(raw_orders!T868))</f>
        <v>Pending</v>
      </c>
      <c r="U868" s="9" t="str">
        <f>PROPER(TRIM(raw_orders!U868))</f>
        <v>Cancelled</v>
      </c>
      <c r="V868" s="11">
        <f t="shared" si="222"/>
        <v>8</v>
      </c>
      <c r="W868" s="11">
        <f t="shared" si="225"/>
        <v>0.2</v>
      </c>
      <c r="X868" s="11">
        <f t="shared" si="226"/>
        <v>21912.263999999999</v>
      </c>
      <c r="Y868" s="11">
        <f t="shared" si="227"/>
        <v>5544.4839999999986</v>
      </c>
      <c r="Z868" s="11">
        <f t="shared" si="228"/>
        <v>0.25303108797885965</v>
      </c>
      <c r="AA868" s="11" t="str">
        <f t="shared" si="229"/>
        <v>February</v>
      </c>
      <c r="AB868" s="11">
        <f t="shared" si="230"/>
        <v>2025</v>
      </c>
      <c r="AC868" s="11" t="str">
        <f t="shared" si="231"/>
        <v>Clean</v>
      </c>
      <c r="AD868" s="33" t="str">
        <f t="shared" si="223"/>
        <v>ORD-2025-108674571445722CUST-7596Priya MenonConsumerEastBiharPatnaFurnitureBookcasesSmart Bookcases 552First Class93043.370.221912.2616367.785544.48PendingCancelled8</v>
      </c>
      <c r="AE868" s="56" t="str">
        <f t="shared" si="224"/>
        <v>OK</v>
      </c>
      <c r="AF868" s="33" t="str">
        <f t="shared" si="232"/>
        <v/>
      </c>
      <c r="AG868" s="33" t="str">
        <f t="shared" si="233"/>
        <v/>
      </c>
      <c r="AH868" s="55" t="str">
        <f t="shared" si="236"/>
        <v/>
      </c>
      <c r="AI868" s="53" t="str">
        <f t="shared" si="234"/>
        <v>Match</v>
      </c>
      <c r="AJ868" s="53" t="str">
        <f t="shared" si="235"/>
        <v>Match</v>
      </c>
      <c r="AK868" s="33" t="str">
        <f>PROPER(TRIM(raw_orders!G868))</f>
        <v>East</v>
      </c>
      <c r="AL868" s="33" t="str">
        <f>PROPER(TRIM(raw_orders!M868))</f>
        <v>First Class</v>
      </c>
    </row>
    <row r="869" spans="1:38">
      <c r="A869" t="s">
        <v>3959</v>
      </c>
      <c r="B869" s="10">
        <v>45617</v>
      </c>
      <c r="C869" s="10">
        <v>45618</v>
      </c>
      <c r="D869" t="s">
        <v>3962</v>
      </c>
      <c r="E869" s="34" t="str">
        <f>PROPER(TRIM(raw_orders!E869))</f>
        <v>Rahul Verma</v>
      </c>
      <c r="F869" s="34" t="str">
        <f>PROPER(TRIM(raw_orders!F869))</f>
        <v>Home Office</v>
      </c>
      <c r="G869" s="34" t="str">
        <f>PROPER(TRIM(raw_orders!G869))</f>
        <v>South</v>
      </c>
      <c r="H869" s="34" t="str">
        <f>PROPER(TRIM(raw_orders!H869))</f>
        <v>Andhra Pradesh</v>
      </c>
      <c r="I869" s="34" t="str">
        <f>PROPER(TRIM(raw_orders!I869))</f>
        <v>Vijayawada</v>
      </c>
      <c r="J869" s="34" t="str">
        <f>PROPER(TRIM(raw_orders!J869))</f>
        <v>Technology</v>
      </c>
      <c r="K869" s="34" t="str">
        <f>PROPER(TRIM(raw_orders!K869))</f>
        <v>Accessories</v>
      </c>
      <c r="L869" t="s">
        <v>3963</v>
      </c>
      <c r="M869" s="9" t="str">
        <f>PROPER(TRIM(raw_orders!M869))</f>
        <v>Same Day</v>
      </c>
      <c r="N869" s="11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s="9" t="str">
        <f>PROPER(TRIM(raw_orders!T869))</f>
        <v>Failed</v>
      </c>
      <c r="U869" s="9" t="str">
        <f>PROPER(TRIM(raw_orders!U869))</f>
        <v>Cancelled</v>
      </c>
      <c r="V869" s="11">
        <f t="shared" si="222"/>
        <v>1</v>
      </c>
      <c r="W869" s="11">
        <f t="shared" si="225"/>
        <v>0.25</v>
      </c>
      <c r="X869" s="11">
        <f t="shared" si="226"/>
        <v>4695.7049999999999</v>
      </c>
      <c r="Y869" s="11">
        <f t="shared" si="227"/>
        <v>824.01499999999987</v>
      </c>
      <c r="Z869" s="11">
        <f t="shared" si="228"/>
        <v>0.17548270174553127</v>
      </c>
      <c r="AA869" s="11" t="str">
        <f t="shared" si="229"/>
        <v>November</v>
      </c>
      <c r="AB869" s="11">
        <f t="shared" si="230"/>
        <v>2024</v>
      </c>
      <c r="AC869" s="11" t="str">
        <f t="shared" si="231"/>
        <v>Clean</v>
      </c>
      <c r="AD869" s="33" t="str">
        <f t="shared" si="223"/>
        <v>ORD-2024-108684561745618CUST-2328Rahul VermaHome OfficeSouthAndhra PradeshVijayawadaTechnologyAccessoriesEco Accessories 389Same Day61043.490.254695.73871.69824.01FailedCancelled1</v>
      </c>
      <c r="AE869" s="56" t="str">
        <f t="shared" si="224"/>
        <v>OK</v>
      </c>
      <c r="AF869" s="33" t="str">
        <f t="shared" si="232"/>
        <v/>
      </c>
      <c r="AG869" s="33" t="str">
        <f t="shared" si="233"/>
        <v/>
      </c>
      <c r="AH869" s="55" t="str">
        <f t="shared" si="236"/>
        <v/>
      </c>
      <c r="AI869" s="53" t="str">
        <f t="shared" si="234"/>
        <v>Mismatch</v>
      </c>
      <c r="AJ869" s="53" t="str">
        <f t="shared" si="235"/>
        <v>Mismatch</v>
      </c>
      <c r="AK869" s="33" t="str">
        <f>PROPER(TRIM(raw_orders!G869))</f>
        <v>South</v>
      </c>
      <c r="AL869" s="33" t="str">
        <f>PROPER(TRIM(raw_orders!M869))</f>
        <v>Same Day</v>
      </c>
    </row>
    <row r="870" spans="1:38" ht="41.4">
      <c r="A870" t="s">
        <v>3964</v>
      </c>
      <c r="B870" s="10">
        <v>45965</v>
      </c>
      <c r="C870" s="10">
        <v>45762</v>
      </c>
      <c r="D870" t="s">
        <v>3965</v>
      </c>
      <c r="E870" s="34" t="str">
        <f>PROPER(TRIM(raw_orders!E870))</f>
        <v>Vikram Iyer</v>
      </c>
      <c r="F870" s="34" t="str">
        <f>PROPER(TRIM(raw_orders!F870))</f>
        <v>Home Office</v>
      </c>
      <c r="G870" s="34" t="str">
        <f>PROPER(TRIM(raw_orders!G870))</f>
        <v>South</v>
      </c>
      <c r="H870" s="34" t="str">
        <f>PROPER(TRIM(raw_orders!H870))</f>
        <v>Karnataka</v>
      </c>
      <c r="I870" s="34" t="str">
        <f>PROPER(TRIM(raw_orders!I870))</f>
        <v>Bengaluru</v>
      </c>
      <c r="J870" s="34" t="str">
        <f>PROPER(TRIM(raw_orders!J870))</f>
        <v>Office Supplies</v>
      </c>
      <c r="K870" s="34" t="str">
        <f>PROPER(TRIM(raw_orders!K870))</f>
        <v>Storage</v>
      </c>
      <c r="L870" t="s">
        <v>3966</v>
      </c>
      <c r="M870" s="9" t="str">
        <f>PROPER(TRIM(raw_orders!M870))</f>
        <v>Same Day</v>
      </c>
      <c r="N870" s="11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s="9" t="str">
        <f>PROPER(TRIM(raw_orders!T870))</f>
        <v>Paid</v>
      </c>
      <c r="U870" s="9" t="str">
        <f>PROPER(TRIM(raw_orders!U870))</f>
        <v>Completed</v>
      </c>
      <c r="V870" s="11">
        <f t="shared" si="222"/>
        <v>-203</v>
      </c>
      <c r="W870" s="11">
        <f t="shared" si="225"/>
        <v>0.05</v>
      </c>
      <c r="X870" s="11">
        <f t="shared" si="226"/>
        <v>1923.2369999999999</v>
      </c>
      <c r="Y870" s="11">
        <f t="shared" si="227"/>
        <v>829.57699999999977</v>
      </c>
      <c r="Z870" s="11">
        <f t="shared" si="228"/>
        <v>0.43134413491420964</v>
      </c>
      <c r="AA870" s="11" t="str">
        <f t="shared" si="229"/>
        <v>November</v>
      </c>
      <c r="AB870" s="11">
        <f t="shared" si="230"/>
        <v>2025</v>
      </c>
      <c r="AC870" s="11" t="str">
        <f t="shared" si="231"/>
        <v>Invalid</v>
      </c>
      <c r="AD870" s="33" t="str">
        <f t="shared" si="223"/>
        <v>ORD-2025-108694596545762CUST-8483Vikram IyerHome OfficeSouthKarnatakaBengaluruOffice SuppliesStorageElite Storage 187Same Day9224.940.051923.241093.66829.58PaidCompleted-203</v>
      </c>
      <c r="AE870" s="56" t="str">
        <f t="shared" si="224"/>
        <v>OK</v>
      </c>
      <c r="AF870" s="33" t="str">
        <f t="shared" si="232"/>
        <v/>
      </c>
      <c r="AG870" s="33" t="str">
        <f t="shared" si="233"/>
        <v/>
      </c>
      <c r="AH870" s="55" t="str">
        <f>IF(V870&lt;0,"Invalid Shipping Record","")</f>
        <v>Invalid Shipping Record</v>
      </c>
      <c r="AI870" s="53" t="str">
        <f t="shared" si="234"/>
        <v>Match</v>
      </c>
      <c r="AJ870" s="53" t="str">
        <f t="shared" si="235"/>
        <v>Match</v>
      </c>
      <c r="AK870" s="33" t="str">
        <f>PROPER(TRIM(raw_orders!G870))</f>
        <v>South</v>
      </c>
      <c r="AL870" s="33" t="str">
        <f>PROPER(TRIM(raw_orders!M870))</f>
        <v>Same Day</v>
      </c>
    </row>
    <row r="871" spans="1:38">
      <c r="A871" t="s">
        <v>3967</v>
      </c>
      <c r="B871" s="10">
        <v>45722</v>
      </c>
      <c r="C871" s="10">
        <v>45841</v>
      </c>
      <c r="D871" t="s">
        <v>3969</v>
      </c>
      <c r="E871" s="34" t="str">
        <f>PROPER(TRIM(raw_orders!E871))</f>
        <v>Rohan Mehta</v>
      </c>
      <c r="F871" s="34" t="str">
        <f>PROPER(TRIM(raw_orders!F871))</f>
        <v>Home Office</v>
      </c>
      <c r="G871" s="34" t="s">
        <v>4153</v>
      </c>
      <c r="H871" s="34" t="str">
        <f>PROPER(TRIM(raw_orders!H871))</f>
        <v>Delhi</v>
      </c>
      <c r="I871" s="34" t="str">
        <f>PROPER(TRIM(raw_orders!I871))</f>
        <v>New Delhi</v>
      </c>
      <c r="J871" s="34" t="str">
        <f>PROPER(TRIM(raw_orders!J871))</f>
        <v>Furniture</v>
      </c>
      <c r="K871" s="34" t="str">
        <f>PROPER(TRIM(raw_orders!K871))</f>
        <v>Chairs</v>
      </c>
      <c r="L871" t="s">
        <v>1752</v>
      </c>
      <c r="M871" s="9" t="str">
        <f>PROPER(TRIM(raw_orders!M871))</f>
        <v>Same Day</v>
      </c>
      <c r="N871" s="1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s="9" t="str">
        <f>PROPER(TRIM(raw_orders!T871))</f>
        <v>Paid</v>
      </c>
      <c r="U871" s="9" t="str">
        <f>PROPER(TRIM(raw_orders!U871))</f>
        <v>Completed</v>
      </c>
      <c r="V871" s="11">
        <f t="shared" si="222"/>
        <v>119</v>
      </c>
      <c r="W871" s="11">
        <f t="shared" si="225"/>
        <v>0.1</v>
      </c>
      <c r="X871" s="11">
        <f t="shared" si="226"/>
        <v>4301.91</v>
      </c>
      <c r="Y871" s="11">
        <f t="shared" si="227"/>
        <v>1927.5099999999998</v>
      </c>
      <c r="Z871" s="11">
        <f t="shared" si="228"/>
        <v>0.44805911792668834</v>
      </c>
      <c r="AA871" s="11" t="str">
        <f t="shared" si="229"/>
        <v>March</v>
      </c>
      <c r="AB871" s="11">
        <f t="shared" si="230"/>
        <v>2025</v>
      </c>
      <c r="AC871" s="11" t="str">
        <f t="shared" si="231"/>
        <v>Warning</v>
      </c>
      <c r="AD871" s="33" t="str">
        <f t="shared" si="223"/>
        <v>ORD-2025-108704572245841CUST-2388Rohan MehtaHome OfficeUnknownDelhiNew DelhiFurnitureChairsMax Chairs 487Same Day6796.650.14301.912374.41927.51PaidCompleted119</v>
      </c>
      <c r="AE871" s="56" t="str">
        <f t="shared" si="224"/>
        <v>OK</v>
      </c>
      <c r="AF871" s="33" t="str">
        <f t="shared" si="232"/>
        <v/>
      </c>
      <c r="AG871" s="33" t="str">
        <f t="shared" si="233"/>
        <v/>
      </c>
      <c r="AH871" s="55" t="str">
        <f t="shared" si="236"/>
        <v/>
      </c>
      <c r="AI871" s="53" t="str">
        <f t="shared" si="234"/>
        <v>Match</v>
      </c>
      <c r="AJ871" s="53" t="str">
        <f t="shared" si="235"/>
        <v>Match</v>
      </c>
      <c r="AK871" s="33" t="str">
        <f>PROPER(TRIM(raw_orders!G871))</f>
        <v/>
      </c>
      <c r="AL871" s="33" t="str">
        <f>PROPER(TRIM(raw_orders!M871))</f>
        <v>Same Day</v>
      </c>
    </row>
    <row r="872" spans="1:38">
      <c r="A872" t="s">
        <v>3970</v>
      </c>
      <c r="B872" s="10">
        <v>45814</v>
      </c>
      <c r="C872" s="10">
        <v>45815</v>
      </c>
      <c r="D872" t="s">
        <v>3973</v>
      </c>
      <c r="E872" s="34" t="str">
        <f>PROPER(TRIM(raw_orders!E872))</f>
        <v>Vikram Iyer</v>
      </c>
      <c r="F872" s="34" t="str">
        <f>PROPER(TRIM(raw_orders!F872))</f>
        <v>Corporate</v>
      </c>
      <c r="G872" s="34" t="str">
        <f>PROPER(TRIM(raw_orders!G872))</f>
        <v>West</v>
      </c>
      <c r="H872" s="34" t="str">
        <f>PROPER(TRIM(raw_orders!H872))</f>
        <v>Goa</v>
      </c>
      <c r="I872" s="34" t="str">
        <f>PROPER(TRIM(raw_orders!I872))</f>
        <v>Panaji</v>
      </c>
      <c r="J872" s="34" t="str">
        <f>PROPER(TRIM(raw_orders!J872))</f>
        <v>Furniture</v>
      </c>
      <c r="K872" s="34" t="str">
        <f>PROPER(TRIM(raw_orders!K872))</f>
        <v>Tables</v>
      </c>
      <c r="L872" t="s">
        <v>3974</v>
      </c>
      <c r="M872" s="9" t="str">
        <f>PROPER(TRIM(raw_orders!M872))</f>
        <v>Standard Class</v>
      </c>
      <c r="N872" s="11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s="9" t="str">
        <f>PROPER(TRIM(raw_orders!T872))</f>
        <v>Paid</v>
      </c>
      <c r="U872" s="9" t="str">
        <f>PROPER(TRIM(raw_orders!U872))</f>
        <v>Cancelled</v>
      </c>
      <c r="V872" s="11">
        <f t="shared" si="222"/>
        <v>1</v>
      </c>
      <c r="W872" s="11">
        <f t="shared" si="225"/>
        <v>0.15</v>
      </c>
      <c r="X872" s="11">
        <f t="shared" si="226"/>
        <v>22436.838</v>
      </c>
      <c r="Y872" s="11">
        <f t="shared" si="227"/>
        <v>4982.1680000000015</v>
      </c>
      <c r="Z872" s="11">
        <f t="shared" si="228"/>
        <v>0.22205303617203109</v>
      </c>
      <c r="AA872" s="11" t="str">
        <f t="shared" si="229"/>
        <v>June</v>
      </c>
      <c r="AB872" s="11">
        <f t="shared" si="230"/>
        <v>2025</v>
      </c>
      <c r="AC872" s="11" t="str">
        <f t="shared" si="231"/>
        <v>Clean</v>
      </c>
      <c r="AD872" s="33" t="str">
        <f t="shared" si="223"/>
        <v>ORD-2025-108714581445815CUST-7054Vikram IyerCorporateWestGoaPanajiFurnitureTablesMax Tables 281Standard Class92932.920.1522436.8417454.674982.17PaidCancelled1</v>
      </c>
      <c r="AE872" s="56" t="str">
        <f t="shared" si="224"/>
        <v>OK</v>
      </c>
      <c r="AF872" s="33" t="str">
        <f t="shared" si="232"/>
        <v/>
      </c>
      <c r="AG872" s="33" t="str">
        <f t="shared" si="233"/>
        <v/>
      </c>
      <c r="AH872" s="55" t="str">
        <f t="shared" si="236"/>
        <v/>
      </c>
      <c r="AI872" s="53" t="str">
        <f t="shared" si="234"/>
        <v>Match</v>
      </c>
      <c r="AJ872" s="53" t="str">
        <f t="shared" si="235"/>
        <v>Match</v>
      </c>
      <c r="AK872" s="33" t="str">
        <f>PROPER(TRIM(raw_orders!G872))</f>
        <v>West</v>
      </c>
      <c r="AL872" s="33" t="str">
        <f>PROPER(TRIM(raw_orders!M872))</f>
        <v>Standard Class</v>
      </c>
    </row>
    <row r="873" spans="1:38">
      <c r="A873" t="s">
        <v>3975</v>
      </c>
      <c r="B873" s="10">
        <v>45342</v>
      </c>
      <c r="C873" s="10">
        <v>45344</v>
      </c>
      <c r="D873" t="s">
        <v>3795</v>
      </c>
      <c r="E873" s="34" t="str">
        <f>PROPER(TRIM(raw_orders!E873))</f>
        <v>Neha Gupta</v>
      </c>
      <c r="F873" s="34" t="str">
        <f>PROPER(TRIM(raw_orders!F873))</f>
        <v>Small Business</v>
      </c>
      <c r="G873" s="34" t="str">
        <f>PROPER(TRIM(raw_orders!G873))</f>
        <v>South</v>
      </c>
      <c r="H873" s="34" t="str">
        <f>PROPER(TRIM(raw_orders!H873))</f>
        <v>Telangana</v>
      </c>
      <c r="I873" s="34" t="str">
        <f>PROPER(TRIM(raw_orders!I873))</f>
        <v>Hyderabad</v>
      </c>
      <c r="J873" s="34" t="str">
        <f>PROPER(TRIM(raw_orders!J873))</f>
        <v>Technology</v>
      </c>
      <c r="K873" s="34" t="str">
        <f>PROPER(TRIM(raw_orders!K873))</f>
        <v>Accessories</v>
      </c>
      <c r="L873" t="s">
        <v>3977</v>
      </c>
      <c r="M873" s="9" t="str">
        <f>PROPER(TRIM(raw_orders!M873))</f>
        <v>First Class</v>
      </c>
      <c r="N873" s="11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s="9" t="str">
        <f>PROPER(TRIM(raw_orders!T873))</f>
        <v>Refunded</v>
      </c>
      <c r="U873" s="9" t="str">
        <f>PROPER(TRIM(raw_orders!U873))</f>
        <v>Cancelled</v>
      </c>
      <c r="V873" s="11">
        <f t="shared" si="222"/>
        <v>2</v>
      </c>
      <c r="W873" s="11">
        <f t="shared" si="225"/>
        <v>0</v>
      </c>
      <c r="X873" s="11">
        <f t="shared" si="226"/>
        <v>19676.07</v>
      </c>
      <c r="Y873" s="11">
        <f t="shared" si="227"/>
        <v>7217.4499999999989</v>
      </c>
      <c r="Z873" s="11">
        <f t="shared" si="228"/>
        <v>0.36681359641432454</v>
      </c>
      <c r="AA873" s="11" t="str">
        <f t="shared" si="229"/>
        <v>February</v>
      </c>
      <c r="AB873" s="11">
        <f t="shared" si="230"/>
        <v>2024</v>
      </c>
      <c r="AC873" s="11" t="str">
        <f t="shared" si="231"/>
        <v>Clean</v>
      </c>
      <c r="AD873" s="33" t="str">
        <f t="shared" si="223"/>
        <v>ORD-2024-108724534245344CUST-4375Neha GuptaSmall BusinessSouthTelanganaHyderabadTechnologyAccessoriesPro Accessories 325First Class92186.23019676.0712458.627217.45RefundedCancelled2</v>
      </c>
      <c r="AE873" s="56" t="str">
        <f t="shared" si="224"/>
        <v>OK</v>
      </c>
      <c r="AF873" s="33" t="str">
        <f t="shared" si="232"/>
        <v/>
      </c>
      <c r="AG873" s="33" t="str">
        <f t="shared" si="233"/>
        <v/>
      </c>
      <c r="AH873" s="55" t="str">
        <f t="shared" si="236"/>
        <v/>
      </c>
      <c r="AI873" s="53" t="str">
        <f t="shared" si="234"/>
        <v>Match</v>
      </c>
      <c r="AJ873" s="53" t="str">
        <f t="shared" si="235"/>
        <v>Match</v>
      </c>
      <c r="AK873" s="33" t="str">
        <f>PROPER(TRIM(raw_orders!G873))</f>
        <v>South</v>
      </c>
      <c r="AL873" s="33" t="str">
        <f>PROPER(TRIM(raw_orders!M873))</f>
        <v>First Class</v>
      </c>
    </row>
    <row r="874" spans="1:38">
      <c r="A874" t="s">
        <v>3978</v>
      </c>
      <c r="B874" s="10">
        <v>45597</v>
      </c>
      <c r="C874" s="10">
        <v>45598</v>
      </c>
      <c r="D874" t="s">
        <v>2962</v>
      </c>
      <c r="E874" s="34" t="str">
        <f>PROPER(TRIM(raw_orders!E874))</f>
        <v>Karan Malhotra</v>
      </c>
      <c r="F874" s="34" t="str">
        <f>PROPER(TRIM(raw_orders!F874))</f>
        <v>Corporate</v>
      </c>
      <c r="G874" s="34" t="str">
        <f>PROPER(TRIM(raw_orders!G874))</f>
        <v>East</v>
      </c>
      <c r="H874" s="34" t="str">
        <f>PROPER(TRIM(raw_orders!H874))</f>
        <v>West Bengal</v>
      </c>
      <c r="I874" s="34" t="str">
        <f>PROPER(TRIM(raw_orders!I874))</f>
        <v>Kolkata</v>
      </c>
      <c r="J874" s="34" t="str">
        <f>PROPER(TRIM(raw_orders!J874))</f>
        <v>Furniture</v>
      </c>
      <c r="K874" s="34" t="str">
        <f>PROPER(TRIM(raw_orders!K874))</f>
        <v>Furnishings</v>
      </c>
      <c r="L874" t="s">
        <v>3980</v>
      </c>
      <c r="M874" s="9" t="str">
        <f>PROPER(TRIM(raw_orders!M874))</f>
        <v>Standard Class</v>
      </c>
      <c r="N874" s="11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s="9" t="str">
        <f>PROPER(TRIM(raw_orders!T874))</f>
        <v>Paid</v>
      </c>
      <c r="U874" s="9" t="str">
        <f>PROPER(TRIM(raw_orders!U874))</f>
        <v>Completed</v>
      </c>
      <c r="V874" s="11">
        <f t="shared" si="222"/>
        <v>1</v>
      </c>
      <c r="W874" s="11">
        <f t="shared" si="225"/>
        <v>0.2</v>
      </c>
      <c r="X874" s="11">
        <f t="shared" si="226"/>
        <v>8848.08</v>
      </c>
      <c r="Y874" s="11">
        <f t="shared" si="227"/>
        <v>3156.5199999999995</v>
      </c>
      <c r="Z874" s="11">
        <f t="shared" si="228"/>
        <v>0.35674632236598219</v>
      </c>
      <c r="AA874" s="11" t="str">
        <f t="shared" si="229"/>
        <v>November</v>
      </c>
      <c r="AB874" s="11">
        <f t="shared" si="230"/>
        <v>2024</v>
      </c>
      <c r="AC874" s="11" t="str">
        <f t="shared" si="231"/>
        <v>Clean</v>
      </c>
      <c r="AD874" s="33" t="str">
        <f t="shared" si="223"/>
        <v>ORD-2024-108734559745598CUST-6262Karan MalhotraCorporateEastWest BengalKolkataFurnitureFurnishingsPrime Furnishings 178Standard Class52212.020.28848.085691.563156.52PaidCompleted1</v>
      </c>
      <c r="AE874" s="56" t="str">
        <f t="shared" si="224"/>
        <v>OK</v>
      </c>
      <c r="AF874" s="33" t="str">
        <f t="shared" si="232"/>
        <v/>
      </c>
      <c r="AG874" s="33" t="str">
        <f t="shared" si="233"/>
        <v/>
      </c>
      <c r="AH874" s="55" t="str">
        <f t="shared" si="236"/>
        <v/>
      </c>
      <c r="AI874" s="53" t="str">
        <f t="shared" si="234"/>
        <v>Match</v>
      </c>
      <c r="AJ874" s="53" t="str">
        <f t="shared" si="235"/>
        <v>Match</v>
      </c>
      <c r="AK874" s="33" t="str">
        <f>PROPER(TRIM(raw_orders!G874))</f>
        <v>East</v>
      </c>
      <c r="AL874" s="33" t="str">
        <f>PROPER(TRIM(raw_orders!M874))</f>
        <v>Standard Class</v>
      </c>
    </row>
    <row r="875" spans="1:38">
      <c r="A875" t="s">
        <v>3981</v>
      </c>
      <c r="B875" s="10">
        <v>45689</v>
      </c>
      <c r="C875" s="10">
        <v>45871</v>
      </c>
      <c r="D875" t="s">
        <v>3984</v>
      </c>
      <c r="E875" s="34" t="str">
        <f>PROPER(TRIM(raw_orders!E875))</f>
        <v>Aditi Sen</v>
      </c>
      <c r="F875" s="34" t="str">
        <f>PROPER(TRIM(raw_orders!F875))</f>
        <v>Home Office</v>
      </c>
      <c r="G875" s="34" t="str">
        <f>PROPER(TRIM(raw_orders!G875))</f>
        <v>West</v>
      </c>
      <c r="H875" s="34" t="str">
        <f>PROPER(TRIM(raw_orders!H875))</f>
        <v>Gujarat</v>
      </c>
      <c r="I875" s="34" t="str">
        <f>PROPER(TRIM(raw_orders!I875))</f>
        <v>Ahmedabad</v>
      </c>
      <c r="J875" s="34" t="str">
        <f>PROPER(TRIM(raw_orders!J875))</f>
        <v>Office Supplies</v>
      </c>
      <c r="K875" s="34" t="str">
        <f>PROPER(TRIM(raw_orders!K875))</f>
        <v>Storage</v>
      </c>
      <c r="L875" t="s">
        <v>3985</v>
      </c>
      <c r="M875" s="9" t="str">
        <f>PROPER(TRIM(raw_orders!M875))</f>
        <v>Second Class</v>
      </c>
      <c r="N875" s="11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s="9" t="str">
        <f>PROPER(TRIM(raw_orders!T875))</f>
        <v>Paid</v>
      </c>
      <c r="U875" s="9" t="str">
        <f>PROPER(TRIM(raw_orders!U875))</f>
        <v>Completed</v>
      </c>
      <c r="V875" s="11">
        <f t="shared" si="222"/>
        <v>182</v>
      </c>
      <c r="W875" s="11">
        <f t="shared" si="225"/>
        <v>0.1</v>
      </c>
      <c r="X875" s="11">
        <f t="shared" si="226"/>
        <v>4487.8319999999994</v>
      </c>
      <c r="Y875" s="11">
        <f t="shared" si="227"/>
        <v>1854.0519999999992</v>
      </c>
      <c r="Z875" s="11">
        <f t="shared" si="228"/>
        <v>0.41312865543986482</v>
      </c>
      <c r="AA875" s="11" t="str">
        <f t="shared" si="229"/>
        <v>February</v>
      </c>
      <c r="AB875" s="11">
        <f t="shared" si="230"/>
        <v>2025</v>
      </c>
      <c r="AC875" s="11" t="str">
        <f t="shared" si="231"/>
        <v>Clean</v>
      </c>
      <c r="AD875" s="33" t="str">
        <f t="shared" si="223"/>
        <v>ORD-2025-108744568945871CUST-8160Aditi SenHome OfficeWestGujaratAhmedabadOffice SuppliesStorageElite Storage 144Second Class8623.310.14487.832633.781854.05PaidCompleted182</v>
      </c>
      <c r="AE875" s="56" t="str">
        <f t="shared" si="224"/>
        <v>OK</v>
      </c>
      <c r="AF875" s="33" t="str">
        <f t="shared" si="232"/>
        <v/>
      </c>
      <c r="AG875" s="33" t="str">
        <f t="shared" si="233"/>
        <v/>
      </c>
      <c r="AH875" s="55" t="str">
        <f t="shared" si="236"/>
        <v/>
      </c>
      <c r="AI875" s="53" t="str">
        <f t="shared" si="234"/>
        <v>Match</v>
      </c>
      <c r="AJ875" s="53" t="str">
        <f t="shared" si="235"/>
        <v>Match</v>
      </c>
      <c r="AK875" s="33" t="str">
        <f>PROPER(TRIM(raw_orders!G875))</f>
        <v>West</v>
      </c>
      <c r="AL875" s="33" t="str">
        <f>PROPER(TRIM(raw_orders!M875))</f>
        <v>Second Class</v>
      </c>
    </row>
    <row r="876" spans="1:38">
      <c r="A876" t="s">
        <v>3986</v>
      </c>
      <c r="B876" s="10">
        <v>45853</v>
      </c>
      <c r="C876" s="10">
        <v>45854</v>
      </c>
      <c r="D876" t="s">
        <v>3987</v>
      </c>
      <c r="E876" s="34" t="str">
        <f>PROPER(TRIM(raw_orders!E876))</f>
        <v>Vikram Iyer</v>
      </c>
      <c r="F876" s="34" t="str">
        <f>PROPER(TRIM(raw_orders!F876))</f>
        <v>Small Business</v>
      </c>
      <c r="G876" s="34" t="str">
        <f>PROPER(TRIM(raw_orders!G876))</f>
        <v>West</v>
      </c>
      <c r="H876" s="34" t="str">
        <f>PROPER(TRIM(raw_orders!H876))</f>
        <v>Maharashtra</v>
      </c>
      <c r="I876" s="34" t="str">
        <f>PROPER(TRIM(raw_orders!I876))</f>
        <v>Mumbai</v>
      </c>
      <c r="J876" s="34" t="str">
        <f>PROPER(TRIM(raw_orders!J876))</f>
        <v>Office Supplies</v>
      </c>
      <c r="K876" s="34" t="str">
        <f>PROPER(TRIM(raw_orders!K876))</f>
        <v>Paper</v>
      </c>
      <c r="L876" t="s">
        <v>3988</v>
      </c>
      <c r="M876" s="9" t="str">
        <f>PROPER(TRIM(raw_orders!M876))</f>
        <v>Standard Class</v>
      </c>
      <c r="N876" s="11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s="9" t="str">
        <f>PROPER(TRIM(raw_orders!T876))</f>
        <v>Paid</v>
      </c>
      <c r="U876" s="9" t="str">
        <f>PROPER(TRIM(raw_orders!U876))</f>
        <v>Completed</v>
      </c>
      <c r="V876" s="11">
        <f t="shared" si="222"/>
        <v>1</v>
      </c>
      <c r="W876" s="11">
        <f t="shared" si="225"/>
        <v>0.05</v>
      </c>
      <c r="X876" s="11">
        <f t="shared" si="226"/>
        <v>29829.088</v>
      </c>
      <c r="Y876" s="11">
        <f t="shared" si="227"/>
        <v>9118.9079999999994</v>
      </c>
      <c r="Z876" s="11">
        <f t="shared" si="228"/>
        <v>0.30570522303598419</v>
      </c>
      <c r="AA876" s="11" t="str">
        <f t="shared" si="229"/>
        <v>July</v>
      </c>
      <c r="AB876" s="11">
        <f t="shared" si="230"/>
        <v>2025</v>
      </c>
      <c r="AC876" s="11" t="str">
        <f t="shared" si="231"/>
        <v>Clean</v>
      </c>
      <c r="AD876" s="33" t="str">
        <f t="shared" si="223"/>
        <v>ORD-2025-108754585345854CUST-8770Vikram IyerSmall BusinessWestMaharashtraMumbaiOffice SuppliesPaperElite Paper 309Standard Class83924.880.0529829.0920710.189118.91PaidCompleted1</v>
      </c>
      <c r="AE876" s="56" t="str">
        <f t="shared" si="224"/>
        <v>OK</v>
      </c>
      <c r="AF876" s="33" t="str">
        <f t="shared" si="232"/>
        <v/>
      </c>
      <c r="AG876" s="33" t="str">
        <f t="shared" si="233"/>
        <v/>
      </c>
      <c r="AH876" s="55" t="str">
        <f t="shared" si="236"/>
        <v/>
      </c>
      <c r="AI876" s="53" t="str">
        <f t="shared" si="234"/>
        <v>Match</v>
      </c>
      <c r="AJ876" s="53" t="str">
        <f t="shared" si="235"/>
        <v>Match</v>
      </c>
      <c r="AK876" s="33" t="str">
        <f>PROPER(TRIM(raw_orders!G876))</f>
        <v>West</v>
      </c>
      <c r="AL876" s="33" t="str">
        <f>PROPER(TRIM(raw_orders!M876))</f>
        <v>Standard Class</v>
      </c>
    </row>
    <row r="877" spans="1:38">
      <c r="A877" t="s">
        <v>3989</v>
      </c>
      <c r="B877" s="10">
        <v>45514</v>
      </c>
      <c r="C877" s="10">
        <v>45515</v>
      </c>
      <c r="D877" t="s">
        <v>3992</v>
      </c>
      <c r="E877" s="34" t="str">
        <f>PROPER(TRIM(raw_orders!E877))</f>
        <v>Mira Das</v>
      </c>
      <c r="F877" s="34" t="str">
        <f>PROPER(TRIM(raw_orders!F877))</f>
        <v>Corporate</v>
      </c>
      <c r="G877" s="34" t="str">
        <f>PROPER(TRIM(raw_orders!G877))</f>
        <v>West</v>
      </c>
      <c r="H877" s="34" t="str">
        <f>PROPER(TRIM(raw_orders!H877))</f>
        <v>Maharashtra</v>
      </c>
      <c r="I877" s="34" t="str">
        <f>PROPER(TRIM(raw_orders!I877))</f>
        <v>Mumbai</v>
      </c>
      <c r="J877" s="34" t="str">
        <f>PROPER(TRIM(raw_orders!J877))</f>
        <v>Technology</v>
      </c>
      <c r="K877" s="34" t="str">
        <f>PROPER(TRIM(raw_orders!K877))</f>
        <v>Copiers</v>
      </c>
      <c r="L877" t="s">
        <v>3993</v>
      </c>
      <c r="M877" s="9" t="str">
        <f>PROPER(TRIM(raw_orders!M877))</f>
        <v>First Class</v>
      </c>
      <c r="N877" s="11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s="9" t="str">
        <f>PROPER(TRIM(raw_orders!T877))</f>
        <v>Paid</v>
      </c>
      <c r="U877" s="9" t="str">
        <f>PROPER(TRIM(raw_orders!U877))</f>
        <v>Completed</v>
      </c>
      <c r="V877" s="11">
        <f t="shared" si="222"/>
        <v>1</v>
      </c>
      <c r="W877" s="11">
        <f t="shared" si="225"/>
        <v>0.2</v>
      </c>
      <c r="X877" s="11">
        <f t="shared" si="226"/>
        <v>21574.672000000002</v>
      </c>
      <c r="Y877" s="11">
        <f t="shared" si="227"/>
        <v>6901.8420000000024</v>
      </c>
      <c r="Z877" s="11">
        <f t="shared" si="228"/>
        <v>0.31990484026825539</v>
      </c>
      <c r="AA877" s="11" t="str">
        <f t="shared" si="229"/>
        <v>August</v>
      </c>
      <c r="AB877" s="11">
        <f t="shared" si="230"/>
        <v>2024</v>
      </c>
      <c r="AC877" s="11" t="str">
        <f t="shared" si="231"/>
        <v>Clean</v>
      </c>
      <c r="AD877" s="33" t="str">
        <f t="shared" si="223"/>
        <v>ORD-2024-108764551445515CUST-6928Mira DasCorporateWestMaharashtraMumbaiTechnologyCopiersElite Copiers 752First Class73852.620.221574.6714672.836901.84PaidCompleted1</v>
      </c>
      <c r="AE877" s="56" t="str">
        <f t="shared" si="224"/>
        <v>OK</v>
      </c>
      <c r="AF877" s="33" t="str">
        <f t="shared" si="232"/>
        <v/>
      </c>
      <c r="AG877" s="33" t="str">
        <f t="shared" si="233"/>
        <v/>
      </c>
      <c r="AH877" s="55" t="str">
        <f t="shared" si="236"/>
        <v/>
      </c>
      <c r="AI877" s="53" t="str">
        <f t="shared" si="234"/>
        <v>Match</v>
      </c>
      <c r="AJ877" s="53" t="str">
        <f t="shared" si="235"/>
        <v>Match</v>
      </c>
      <c r="AK877" s="33" t="str">
        <f>PROPER(TRIM(raw_orders!G877))</f>
        <v>West</v>
      </c>
      <c r="AL877" s="33" t="str">
        <f>PROPER(TRIM(raw_orders!M877))</f>
        <v>First Class</v>
      </c>
    </row>
    <row r="878" spans="1:38">
      <c r="A878" t="s">
        <v>3994</v>
      </c>
      <c r="B878" s="10">
        <v>45614</v>
      </c>
      <c r="C878" s="10">
        <v>45616</v>
      </c>
      <c r="D878" t="s">
        <v>3997</v>
      </c>
      <c r="E878" s="34" t="str">
        <f>PROPER(TRIM(raw_orders!E878))</f>
        <v>Priya Menon</v>
      </c>
      <c r="F878" s="34" t="str">
        <f>PROPER(TRIM(raw_orders!F878))</f>
        <v>Consumer</v>
      </c>
      <c r="G878" s="34" t="str">
        <f>PROPER(TRIM(raw_orders!G878))</f>
        <v>West</v>
      </c>
      <c r="H878" s="34" t="str">
        <f>PROPER(TRIM(raw_orders!H878))</f>
        <v>Rajasthan</v>
      </c>
      <c r="I878" s="34" t="str">
        <f>PROPER(TRIM(raw_orders!I878))</f>
        <v>Udaipur</v>
      </c>
      <c r="J878" s="34" t="str">
        <f>PROPER(TRIM(raw_orders!J878))</f>
        <v>Furniture</v>
      </c>
      <c r="K878" s="34" t="str">
        <f>PROPER(TRIM(raw_orders!K878))</f>
        <v>Chairs</v>
      </c>
      <c r="L878" t="s">
        <v>1291</v>
      </c>
      <c r="M878" s="9" t="str">
        <f>PROPER(TRIM(raw_orders!M878))</f>
        <v>First Class</v>
      </c>
      <c r="N878" s="11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s="9" t="str">
        <f>PROPER(TRIM(raw_orders!T878))</f>
        <v>Paid</v>
      </c>
      <c r="U878" s="9" t="str">
        <f>PROPER(TRIM(raw_orders!U878))</f>
        <v>Completed</v>
      </c>
      <c r="V878" s="11">
        <f t="shared" si="222"/>
        <v>2</v>
      </c>
      <c r="W878" s="11">
        <f t="shared" si="225"/>
        <v>0</v>
      </c>
      <c r="X878" s="11">
        <f t="shared" si="226"/>
        <v>22741.32</v>
      </c>
      <c r="Y878" s="11">
        <f t="shared" si="227"/>
        <v>6352.75</v>
      </c>
      <c r="Z878" s="11">
        <f t="shared" si="228"/>
        <v>0.27934834037777928</v>
      </c>
      <c r="AA878" s="11" t="str">
        <f t="shared" si="229"/>
        <v>November</v>
      </c>
      <c r="AB878" s="11">
        <f t="shared" si="230"/>
        <v>2024</v>
      </c>
      <c r="AC878" s="11" t="str">
        <f t="shared" si="231"/>
        <v>Clean</v>
      </c>
      <c r="AD878" s="33" t="str">
        <f t="shared" si="223"/>
        <v>ORD-2024-108774561445616CUST-9044Priya MenonConsumerWestRajasthanUdaipurFurnitureChairsPro Chairs 316First Class63790.22022741.3216388.576352.75PaidCompleted2</v>
      </c>
      <c r="AE878" s="56" t="str">
        <f t="shared" si="224"/>
        <v>OK</v>
      </c>
      <c r="AF878" s="33" t="str">
        <f t="shared" si="232"/>
        <v/>
      </c>
      <c r="AG878" s="33" t="str">
        <f t="shared" si="233"/>
        <v/>
      </c>
      <c r="AH878" s="55" t="str">
        <f t="shared" si="236"/>
        <v/>
      </c>
      <c r="AI878" s="53" t="str">
        <f t="shared" si="234"/>
        <v>Match</v>
      </c>
      <c r="AJ878" s="53" t="str">
        <f t="shared" si="235"/>
        <v>Match</v>
      </c>
      <c r="AK878" s="33" t="str">
        <f>PROPER(TRIM(raw_orders!G878))</f>
        <v>West</v>
      </c>
      <c r="AL878" s="33" t="str">
        <f>PROPER(TRIM(raw_orders!M878))</f>
        <v>First Class</v>
      </c>
    </row>
    <row r="879" spans="1:38">
      <c r="A879" t="s">
        <v>3998</v>
      </c>
      <c r="B879" s="10">
        <v>45895</v>
      </c>
      <c r="C879" s="10">
        <v>45903</v>
      </c>
      <c r="D879" t="s">
        <v>4000</v>
      </c>
      <c r="E879" s="34" t="str">
        <f>PROPER(TRIM(raw_orders!E879))</f>
        <v>Aarav Sharma</v>
      </c>
      <c r="F879" s="34" t="str">
        <f>PROPER(TRIM(raw_orders!F879))</f>
        <v>Consumer</v>
      </c>
      <c r="G879" s="34" t="str">
        <f>PROPER(TRIM(raw_orders!G879))</f>
        <v>West</v>
      </c>
      <c r="H879" s="34" t="str">
        <f>PROPER(TRIM(raw_orders!H879))</f>
        <v>Rajasthan</v>
      </c>
      <c r="I879" s="34" t="str">
        <f>PROPER(TRIM(raw_orders!I879))</f>
        <v>Udaipur</v>
      </c>
      <c r="J879" s="34" t="str">
        <f>PROPER(TRIM(raw_orders!J879))</f>
        <v>Office Supplies</v>
      </c>
      <c r="K879" s="34" t="str">
        <f>PROPER(TRIM(raw_orders!K879))</f>
        <v>Storage</v>
      </c>
      <c r="L879" t="s">
        <v>4001</v>
      </c>
      <c r="M879" s="9" t="str">
        <f>PROPER(TRIM(raw_orders!M879))</f>
        <v>Second Class</v>
      </c>
      <c r="N879" s="11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s="9" t="str">
        <f>PROPER(TRIM(raw_orders!T879))</f>
        <v>Paid</v>
      </c>
      <c r="U879" s="9" t="str">
        <f>PROPER(TRIM(raw_orders!U879))</f>
        <v>Completed</v>
      </c>
      <c r="V879" s="11">
        <f t="shared" si="222"/>
        <v>8</v>
      </c>
      <c r="W879" s="11">
        <f t="shared" si="225"/>
        <v>0.1</v>
      </c>
      <c r="X879" s="11">
        <f t="shared" si="226"/>
        <v>3641.5439999999999</v>
      </c>
      <c r="Y879" s="11">
        <f t="shared" si="227"/>
        <v>951.17399999999998</v>
      </c>
      <c r="Z879" s="11">
        <f t="shared" si="228"/>
        <v>0.26120074342092253</v>
      </c>
      <c r="AA879" s="11" t="str">
        <f t="shared" si="229"/>
        <v>August</v>
      </c>
      <c r="AB879" s="11">
        <f t="shared" si="230"/>
        <v>2025</v>
      </c>
      <c r="AC879" s="11" t="str">
        <f t="shared" si="231"/>
        <v>Clean</v>
      </c>
      <c r="AD879" s="33" t="str">
        <f t="shared" si="223"/>
        <v>ORD-2025-108784589545903CUST-7146Aarav SharmaConsumerWestRajasthanUdaipurOffice SuppliesStorageMax Storage 438Second Class6674.360.13641.542690.37951.17PaidCompleted8</v>
      </c>
      <c r="AE879" s="56" t="str">
        <f t="shared" si="224"/>
        <v>OK</v>
      </c>
      <c r="AF879" s="33" t="str">
        <f t="shared" si="232"/>
        <v/>
      </c>
      <c r="AG879" s="33" t="str">
        <f t="shared" si="233"/>
        <v/>
      </c>
      <c r="AH879" s="55" t="str">
        <f t="shared" si="236"/>
        <v/>
      </c>
      <c r="AI879" s="53" t="str">
        <f t="shared" si="234"/>
        <v>Match</v>
      </c>
      <c r="AJ879" s="53" t="str">
        <f t="shared" si="235"/>
        <v>Match</v>
      </c>
      <c r="AK879" s="33" t="str">
        <f>PROPER(TRIM(raw_orders!G879))</f>
        <v>West</v>
      </c>
      <c r="AL879" s="33" t="str">
        <f>PROPER(TRIM(raw_orders!M879))</f>
        <v>Second Class</v>
      </c>
    </row>
    <row r="880" spans="1:38">
      <c r="A880" t="s">
        <v>4002</v>
      </c>
      <c r="B880" s="10">
        <v>45313</v>
      </c>
      <c r="C880" s="10">
        <v>45313</v>
      </c>
      <c r="D880" t="s">
        <v>4003</v>
      </c>
      <c r="E880" s="34" t="str">
        <f>PROPER(TRIM(raw_orders!E880))</f>
        <v>Karan Malhotra</v>
      </c>
      <c r="F880" s="34" t="str">
        <f>PROPER(TRIM(raw_orders!F880))</f>
        <v>Corporate</v>
      </c>
      <c r="G880" s="34" t="str">
        <f>PROPER(TRIM(raw_orders!G880))</f>
        <v>East</v>
      </c>
      <c r="H880" s="34" t="str">
        <f>PROPER(TRIM(raw_orders!H880))</f>
        <v>West Bengal</v>
      </c>
      <c r="I880" s="34" t="str">
        <f>PROPER(TRIM(raw_orders!I880))</f>
        <v>Kolkata</v>
      </c>
      <c r="J880" s="34" t="str">
        <f>PROPER(TRIM(raw_orders!J880))</f>
        <v>Office Supplies</v>
      </c>
      <c r="K880" s="34" t="str">
        <f>PROPER(TRIM(raw_orders!K880))</f>
        <v>Paper</v>
      </c>
      <c r="L880" t="s">
        <v>4004</v>
      </c>
      <c r="M880" s="9" t="str">
        <f>PROPER(TRIM(raw_orders!M880))</f>
        <v>First Class</v>
      </c>
      <c r="N880" s="11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s="9" t="str">
        <f>PROPER(TRIM(raw_orders!T880))</f>
        <v>Paid</v>
      </c>
      <c r="U880" s="9" t="str">
        <f>PROPER(TRIM(raw_orders!U880))</f>
        <v>Completed</v>
      </c>
      <c r="V880" s="11">
        <f t="shared" si="222"/>
        <v>0</v>
      </c>
      <c r="W880" s="11">
        <f t="shared" si="225"/>
        <v>0.05</v>
      </c>
      <c r="X880" s="11">
        <f t="shared" si="226"/>
        <v>11834.796</v>
      </c>
      <c r="Y880" s="11">
        <f t="shared" si="227"/>
        <v>2512.4359999999997</v>
      </c>
      <c r="Z880" s="11">
        <f t="shared" si="228"/>
        <v>0.21229229468763125</v>
      </c>
      <c r="AA880" s="11" t="str">
        <f t="shared" si="229"/>
        <v>January</v>
      </c>
      <c r="AB880" s="11">
        <f t="shared" si="230"/>
        <v>2024</v>
      </c>
      <c r="AC880" s="11" t="str">
        <f t="shared" si="231"/>
        <v>Clean</v>
      </c>
      <c r="AD880" s="33" t="str">
        <f t="shared" si="223"/>
        <v>ORD-2024-108794531345313CUST-8534Karan MalhotraCorporateEastWest BengalKolkataOffice SuppliesPaperBasic Paper 904First Class81557.210.0511834.89322.362512.44PaidCompleted0</v>
      </c>
      <c r="AE880" s="56" t="str">
        <f t="shared" si="224"/>
        <v>OK</v>
      </c>
      <c r="AF880" s="33" t="str">
        <f t="shared" si="232"/>
        <v/>
      </c>
      <c r="AG880" s="33" t="str">
        <f t="shared" si="233"/>
        <v/>
      </c>
      <c r="AH880" s="55" t="str">
        <f>IF(V880&lt;0,"Invalid Shipping Record","")</f>
        <v/>
      </c>
      <c r="AI880" s="53" t="str">
        <f t="shared" si="234"/>
        <v>Match</v>
      </c>
      <c r="AJ880" s="53" t="str">
        <f t="shared" si="235"/>
        <v>Match</v>
      </c>
      <c r="AK880" s="33" t="str">
        <f>PROPER(TRIM(raw_orders!G880))</f>
        <v>East</v>
      </c>
      <c r="AL880" s="33" t="str">
        <f>PROPER(TRIM(raw_orders!M880))</f>
        <v>First Class</v>
      </c>
    </row>
    <row r="881" spans="1:38">
      <c r="A881" t="s">
        <v>4005</v>
      </c>
      <c r="B881" s="10">
        <v>45896</v>
      </c>
      <c r="C881" s="10">
        <v>45897</v>
      </c>
      <c r="D881" t="s">
        <v>4007</v>
      </c>
      <c r="E881" s="34" t="str">
        <f>PROPER(TRIM(raw_orders!E881))</f>
        <v>Ananya Rao</v>
      </c>
      <c r="F881" s="34" t="str">
        <f>PROPER(TRIM(raw_orders!F881))</f>
        <v>Home Office</v>
      </c>
      <c r="G881" s="34" t="str">
        <f>PROPER(TRIM(raw_orders!G881))</f>
        <v>North</v>
      </c>
      <c r="H881" s="34" t="str">
        <f>PROPER(TRIM(raw_orders!H881))</f>
        <v>Uttar Pradesh</v>
      </c>
      <c r="I881" s="34" t="str">
        <f>PROPER(TRIM(raw_orders!I881))</f>
        <v>Noida</v>
      </c>
      <c r="J881" s="34" t="str">
        <f>PROPER(TRIM(raw_orders!J881))</f>
        <v>Office Supplies</v>
      </c>
      <c r="K881" s="34" t="str">
        <f>PROPER(TRIM(raw_orders!K881))</f>
        <v>Art</v>
      </c>
      <c r="L881" t="s">
        <v>4008</v>
      </c>
      <c r="M881" s="9" t="str">
        <f>PROPER(TRIM(raw_orders!M881))</f>
        <v>Standard Class</v>
      </c>
      <c r="N881" s="1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s="9" t="str">
        <f>PROPER(TRIM(raw_orders!T881))</f>
        <v>Paid</v>
      </c>
      <c r="U881" s="9" t="str">
        <f>PROPER(TRIM(raw_orders!U881))</f>
        <v>Completed</v>
      </c>
      <c r="V881" s="11">
        <f t="shared" si="222"/>
        <v>1</v>
      </c>
      <c r="W881" s="11">
        <f t="shared" si="225"/>
        <v>0.15</v>
      </c>
      <c r="X881" s="11">
        <f t="shared" si="226"/>
        <v>6028.3530000000001</v>
      </c>
      <c r="Y881" s="11">
        <f t="shared" si="227"/>
        <v>1594.723</v>
      </c>
      <c r="Z881" s="11">
        <f t="shared" si="228"/>
        <v>0.26453709661660491</v>
      </c>
      <c r="AA881" s="11" t="str">
        <f t="shared" si="229"/>
        <v>August</v>
      </c>
      <c r="AB881" s="11">
        <f t="shared" si="230"/>
        <v>2025</v>
      </c>
      <c r="AC881" s="11" t="str">
        <f t="shared" si="231"/>
        <v>Clean</v>
      </c>
      <c r="AD881" s="33" t="str">
        <f t="shared" si="223"/>
        <v>ORD-2025-108804589645897CUST-4486Ananya RaoHome OfficeNorthUttar PradeshNoidaOffice SuppliesArtSmart Art 990Standard Class61182.030.156028.354433.631594.72PaidCompleted1</v>
      </c>
      <c r="AE881" s="56" t="str">
        <f t="shared" si="224"/>
        <v>OK</v>
      </c>
      <c r="AF881" s="33" t="str">
        <f t="shared" si="232"/>
        <v/>
      </c>
      <c r="AG881" s="33" t="str">
        <f t="shared" si="233"/>
        <v/>
      </c>
      <c r="AH881" s="55" t="str">
        <f t="shared" si="236"/>
        <v/>
      </c>
      <c r="AI881" s="53" t="str">
        <f t="shared" si="234"/>
        <v>Match</v>
      </c>
      <c r="AJ881" s="53" t="str">
        <f t="shared" si="235"/>
        <v>Match</v>
      </c>
      <c r="AK881" s="33" t="str">
        <f>PROPER(TRIM(raw_orders!G881))</f>
        <v>North</v>
      </c>
      <c r="AL881" s="33" t="str">
        <f>PROPER(TRIM(raw_orders!M881))</f>
        <v>Standard Class</v>
      </c>
    </row>
    <row r="882" spans="1:38" ht="41.4">
      <c r="A882" t="s">
        <v>4009</v>
      </c>
      <c r="B882" s="10">
        <v>45507</v>
      </c>
      <c r="C882" s="10">
        <v>45366</v>
      </c>
      <c r="D882" t="s">
        <v>4011</v>
      </c>
      <c r="E882" s="34" t="str">
        <f>PROPER(TRIM(raw_orders!E882))</f>
        <v>Aarav Sharma</v>
      </c>
      <c r="F882" s="34" t="str">
        <f>PROPER(TRIM(raw_orders!F882))</f>
        <v>Small Business</v>
      </c>
      <c r="G882" s="34" t="s">
        <v>4153</v>
      </c>
      <c r="H882" s="34" t="str">
        <f>PROPER(TRIM(raw_orders!H882))</f>
        <v>Punjab</v>
      </c>
      <c r="I882" s="34" t="str">
        <f>PROPER(TRIM(raw_orders!I882))</f>
        <v>Ludhiana</v>
      </c>
      <c r="J882" s="34" t="str">
        <f>PROPER(TRIM(raw_orders!J882))</f>
        <v>Furniture</v>
      </c>
      <c r="K882" s="34" t="str">
        <f>PROPER(TRIM(raw_orders!K882))</f>
        <v>Chairs</v>
      </c>
      <c r="L882" t="s">
        <v>4012</v>
      </c>
      <c r="M882" s="9" t="str">
        <f>PROPER(TRIM(raw_orders!M882))</f>
        <v>First Class</v>
      </c>
      <c r="N882" s="11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s="9" t="str">
        <f>PROPER(TRIM(raw_orders!T882))</f>
        <v>Paid</v>
      </c>
      <c r="U882" s="9" t="str">
        <f>PROPER(TRIM(raw_orders!U882))</f>
        <v>Completed</v>
      </c>
      <c r="V882" s="11">
        <f t="shared" si="222"/>
        <v>-141</v>
      </c>
      <c r="W882" s="11">
        <f t="shared" si="225"/>
        <v>0</v>
      </c>
      <c r="X882" s="11">
        <f t="shared" si="226"/>
        <v>16173.85</v>
      </c>
      <c r="Y882" s="11">
        <f t="shared" si="227"/>
        <v>2537.5100000000002</v>
      </c>
      <c r="Z882" s="11">
        <f t="shared" si="228"/>
        <v>0.15688967067210344</v>
      </c>
      <c r="AA882" s="11" t="str">
        <f t="shared" si="229"/>
        <v>August</v>
      </c>
      <c r="AB882" s="11">
        <f t="shared" si="230"/>
        <v>2024</v>
      </c>
      <c r="AC882" s="11" t="str">
        <f t="shared" si="231"/>
        <v>Invalid</v>
      </c>
      <c r="AD882" s="33" t="str">
        <f t="shared" si="223"/>
        <v>ORD-2024-108814550745366CUST-5287Aarav SharmaSmall BusinessUnknownPunjabLudhianaFurnitureChairsBasic Chairs 327First Class53234.77016173.8513636.342537.51PaidCompleted-141</v>
      </c>
      <c r="AE882" s="56" t="str">
        <f t="shared" si="224"/>
        <v>OK</v>
      </c>
      <c r="AF882" s="33" t="str">
        <f t="shared" si="232"/>
        <v/>
      </c>
      <c r="AG882" s="33" t="str">
        <f t="shared" si="233"/>
        <v/>
      </c>
      <c r="AH882" s="55" t="str">
        <f t="shared" ref="AH882:AH883" si="238">IF(V882&lt;0,"Invalid Shipping Record","")</f>
        <v>Invalid Shipping Record</v>
      </c>
      <c r="AI882" s="53" t="str">
        <f t="shared" si="234"/>
        <v>Match</v>
      </c>
      <c r="AJ882" s="53" t="str">
        <f t="shared" si="235"/>
        <v>Match</v>
      </c>
      <c r="AK882" s="33" t="str">
        <f>PROPER(TRIM(raw_orders!G882))</f>
        <v/>
      </c>
      <c r="AL882" s="33" t="str">
        <f>PROPER(TRIM(raw_orders!M882))</f>
        <v>First Class</v>
      </c>
    </row>
    <row r="883" spans="1:38" ht="41.4">
      <c r="A883" t="s">
        <v>4013</v>
      </c>
      <c r="B883" s="10">
        <v>45627</v>
      </c>
      <c r="C883" s="10">
        <v>45424</v>
      </c>
      <c r="D883" t="s">
        <v>4015</v>
      </c>
      <c r="E883" s="34" t="str">
        <f>PROPER(TRIM(raw_orders!E883))</f>
        <v>Ananya Rao</v>
      </c>
      <c r="F883" s="34" t="str">
        <f>PROPER(TRIM(raw_orders!F883))</f>
        <v>Small Business</v>
      </c>
      <c r="G883" s="34" t="str">
        <f>PROPER(TRIM(raw_orders!G883))</f>
        <v>South</v>
      </c>
      <c r="H883" s="34" t="str">
        <f>PROPER(TRIM(raw_orders!H883))</f>
        <v>Andhra Pradesh</v>
      </c>
      <c r="I883" s="34" t="str">
        <f>PROPER(TRIM(raw_orders!I883))</f>
        <v>Vijayawada</v>
      </c>
      <c r="J883" s="34" t="str">
        <f>PROPER(TRIM(raw_orders!J883))</f>
        <v>Technology</v>
      </c>
      <c r="K883" s="34" t="str">
        <f>PROPER(TRIM(raw_orders!K883))</f>
        <v>Copiers</v>
      </c>
      <c r="L883" t="s">
        <v>4016</v>
      </c>
      <c r="M883" s="9" t="str">
        <f>PROPER(TRIM(raw_orders!M883))</f>
        <v>Second Class</v>
      </c>
      <c r="N883" s="11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s="9" t="str">
        <f>PROPER(TRIM(raw_orders!T883))</f>
        <v>Paid</v>
      </c>
      <c r="U883" s="9" t="str">
        <f>PROPER(TRIM(raw_orders!U883))</f>
        <v>Completed</v>
      </c>
      <c r="V883" s="11">
        <f t="shared" si="222"/>
        <v>-203</v>
      </c>
      <c r="W883" s="11">
        <f t="shared" si="225"/>
        <v>0.25</v>
      </c>
      <c r="X883" s="11">
        <f t="shared" si="226"/>
        <v>25155.5625</v>
      </c>
      <c r="Y883" s="11">
        <f t="shared" si="227"/>
        <v>7562.8725000000013</v>
      </c>
      <c r="Z883" s="11">
        <f t="shared" si="228"/>
        <v>0.30064414182747856</v>
      </c>
      <c r="AA883" s="11" t="str">
        <f t="shared" si="229"/>
        <v>December</v>
      </c>
      <c r="AB883" s="11">
        <f t="shared" si="230"/>
        <v>2024</v>
      </c>
      <c r="AC883" s="11" t="str">
        <f t="shared" si="231"/>
        <v>Invalid</v>
      </c>
      <c r="AD883" s="33" t="str">
        <f t="shared" si="223"/>
        <v>ORD-2024-108824562745424CUST-3445Ananya RaoSmall BusinessSouthAndhra PradeshVijayawadaTechnologyCopiersEco Copiers 987Second Class93726.750.2525155.5617592.697562.87PaidCompleted-203</v>
      </c>
      <c r="AE883" s="56" t="str">
        <f t="shared" si="224"/>
        <v>OK</v>
      </c>
      <c r="AF883" s="33" t="str">
        <f t="shared" si="232"/>
        <v/>
      </c>
      <c r="AG883" s="33" t="str">
        <f t="shared" si="233"/>
        <v/>
      </c>
      <c r="AH883" s="55" t="str">
        <f t="shared" si="238"/>
        <v>Invalid Shipping Record</v>
      </c>
      <c r="AI883" s="53" t="str">
        <f t="shared" si="234"/>
        <v>Match</v>
      </c>
      <c r="AJ883" s="53" t="str">
        <f t="shared" si="235"/>
        <v>Match</v>
      </c>
      <c r="AK883" s="33" t="str">
        <f>PROPER(TRIM(raw_orders!G883))</f>
        <v>South</v>
      </c>
      <c r="AL883" s="33" t="str">
        <f>PROPER(TRIM(raw_orders!M883))</f>
        <v>Second Class</v>
      </c>
    </row>
    <row r="884" spans="1:38">
      <c r="A884" t="s">
        <v>4017</v>
      </c>
      <c r="B884" s="10">
        <v>45690</v>
      </c>
      <c r="C884" s="10">
        <v>45698</v>
      </c>
      <c r="D884" t="s">
        <v>4019</v>
      </c>
      <c r="E884" s="34" t="str">
        <f>PROPER(TRIM(raw_orders!E884))</f>
        <v>Sneha Kapoor</v>
      </c>
      <c r="F884" s="34" t="str">
        <f>PROPER(TRIM(raw_orders!F884))</f>
        <v>Corporate</v>
      </c>
      <c r="G884" s="34" t="str">
        <f>PROPER(TRIM(raw_orders!G884))</f>
        <v>East</v>
      </c>
      <c r="H884" s="34" t="str">
        <f>PROPER(TRIM(raw_orders!H884))</f>
        <v>Bihar</v>
      </c>
      <c r="I884" s="34" t="str">
        <f>PROPER(TRIM(raw_orders!I884))</f>
        <v>Patna</v>
      </c>
      <c r="J884" s="34" t="str">
        <f>PROPER(TRIM(raw_orders!J884))</f>
        <v>Technology</v>
      </c>
      <c r="K884" s="34" t="str">
        <f>PROPER(TRIM(raw_orders!K884))</f>
        <v>Accessories</v>
      </c>
      <c r="L884" t="s">
        <v>4020</v>
      </c>
      <c r="M884" s="9" t="str">
        <f>PROPER(TRIM(raw_orders!M884))</f>
        <v>Standard Class</v>
      </c>
      <c r="N884" s="11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s="9" t="str">
        <f>PROPER(TRIM(raw_orders!T884))</f>
        <v>Pending</v>
      </c>
      <c r="U884" s="9" t="str">
        <f>PROPER(TRIM(raw_orders!U884))</f>
        <v>Returned</v>
      </c>
      <c r="V884" s="11">
        <f t="shared" si="222"/>
        <v>8</v>
      </c>
      <c r="W884" s="11">
        <f t="shared" si="225"/>
        <v>0</v>
      </c>
      <c r="X884" s="11">
        <f t="shared" si="226"/>
        <v>7649.8</v>
      </c>
      <c r="Y884" s="11">
        <f t="shared" si="227"/>
        <v>2755.2700000000004</v>
      </c>
      <c r="Z884" s="11">
        <f t="shared" si="228"/>
        <v>0.36017542942299152</v>
      </c>
      <c r="AA884" s="11" t="str">
        <f t="shared" si="229"/>
        <v>February</v>
      </c>
      <c r="AB884" s="11">
        <f t="shared" si="230"/>
        <v>2025</v>
      </c>
      <c r="AC884" s="11" t="str">
        <f t="shared" si="231"/>
        <v>Clean</v>
      </c>
      <c r="AD884" s="33" t="str">
        <f t="shared" si="223"/>
        <v>ORD-2025-108834569045698CUST-4983Sneha KapoorCorporateEastBiharPatnaTechnologyAccessoriesBasic Accessories 607Standard Class41912.4507649.84894.532755.27PendingReturned8</v>
      </c>
      <c r="AE884" s="56" t="str">
        <f t="shared" si="224"/>
        <v>OK</v>
      </c>
      <c r="AF884" s="33" t="str">
        <f t="shared" si="232"/>
        <v/>
      </c>
      <c r="AG884" s="33" t="str">
        <f t="shared" si="233"/>
        <v/>
      </c>
      <c r="AH884" s="55" t="str">
        <f t="shared" si="236"/>
        <v/>
      </c>
      <c r="AI884" s="53" t="str">
        <f t="shared" si="234"/>
        <v>Match</v>
      </c>
      <c r="AJ884" s="53" t="str">
        <f t="shared" si="235"/>
        <v>Match</v>
      </c>
      <c r="AK884" s="33" t="str">
        <f>PROPER(TRIM(raw_orders!G884))</f>
        <v>East</v>
      </c>
      <c r="AL884" s="33" t="str">
        <f>PROPER(TRIM(raw_orders!M884))</f>
        <v>Standard Class</v>
      </c>
    </row>
    <row r="885" spans="1:38">
      <c r="A885" t="s">
        <v>4021</v>
      </c>
      <c r="B885" s="10">
        <v>45775</v>
      </c>
      <c r="C885" s="10">
        <v>45778</v>
      </c>
      <c r="D885" t="s">
        <v>4024</v>
      </c>
      <c r="E885" s="34" t="str">
        <f>PROPER(TRIM(raw_orders!E885))</f>
        <v>Aarav Sharma</v>
      </c>
      <c r="F885" s="34" t="str">
        <f>PROPER(TRIM(raw_orders!F885))</f>
        <v>Small Business</v>
      </c>
      <c r="G885" s="34" t="str">
        <f>PROPER(TRIM(raw_orders!G885))</f>
        <v>West</v>
      </c>
      <c r="H885" s="34" t="str">
        <f>PROPER(TRIM(raw_orders!H885))</f>
        <v>Goa</v>
      </c>
      <c r="I885" s="34" t="str">
        <f>PROPER(TRIM(raw_orders!I885))</f>
        <v>Panaji</v>
      </c>
      <c r="J885" s="34" t="str">
        <f>PROPER(TRIM(raw_orders!J885))</f>
        <v>Office Supplies</v>
      </c>
      <c r="K885" s="34" t="str">
        <f>PROPER(TRIM(raw_orders!K885))</f>
        <v>Storage</v>
      </c>
      <c r="L885" t="s">
        <v>4025</v>
      </c>
      <c r="M885" s="9" t="str">
        <f>PROPER(TRIM(raw_orders!M885))</f>
        <v>Same Day</v>
      </c>
      <c r="N885" s="11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s="9" t="str">
        <f>PROPER(TRIM(raw_orders!T885))</f>
        <v>Paid</v>
      </c>
      <c r="U885" s="9" t="str">
        <f>PROPER(TRIM(raw_orders!U885))</f>
        <v>Completed</v>
      </c>
      <c r="V885" s="11">
        <f t="shared" si="222"/>
        <v>3</v>
      </c>
      <c r="W885" s="11">
        <f t="shared" si="225"/>
        <v>0</v>
      </c>
      <c r="X885" s="11">
        <f t="shared" si="226"/>
        <v>1620.87</v>
      </c>
      <c r="Y885" s="11">
        <f t="shared" si="227"/>
        <v>517.26</v>
      </c>
      <c r="Z885" s="11">
        <f t="shared" si="228"/>
        <v>0.31912491439782342</v>
      </c>
      <c r="AA885" s="11" t="str">
        <f t="shared" si="229"/>
        <v>April</v>
      </c>
      <c r="AB885" s="11">
        <f t="shared" si="230"/>
        <v>2025</v>
      </c>
      <c r="AC885" s="11" t="str">
        <f t="shared" si="231"/>
        <v>Clean</v>
      </c>
      <c r="AD885" s="33" t="str">
        <f t="shared" si="223"/>
        <v>ORD-2025-108844577545778CUST-2597Aarav SharmaSmall BusinessWestGoaPanajiOffice SuppliesStorageClassic Storage 211Same Day11620.8701620.871103.61517.26PaidCompleted3</v>
      </c>
      <c r="AE885" s="56" t="str">
        <f t="shared" si="224"/>
        <v>OK</v>
      </c>
      <c r="AF885" s="33" t="str">
        <f t="shared" si="232"/>
        <v/>
      </c>
      <c r="AG885" s="33" t="str">
        <f t="shared" si="233"/>
        <v/>
      </c>
      <c r="AH885" s="55" t="str">
        <f t="shared" si="236"/>
        <v/>
      </c>
      <c r="AI885" s="53" t="str">
        <f t="shared" si="234"/>
        <v>Match</v>
      </c>
      <c r="AJ885" s="53" t="str">
        <f t="shared" si="235"/>
        <v>Match</v>
      </c>
      <c r="AK885" s="33" t="str">
        <f>PROPER(TRIM(raw_orders!G885))</f>
        <v>West</v>
      </c>
      <c r="AL885" s="33" t="str">
        <f>PROPER(TRIM(raw_orders!M885))</f>
        <v>Same Day</v>
      </c>
    </row>
    <row r="886" spans="1:38">
      <c r="A886" t="s">
        <v>4026</v>
      </c>
      <c r="B886" s="10">
        <v>45675</v>
      </c>
      <c r="C886" s="10">
        <v>45682</v>
      </c>
      <c r="D886" t="s">
        <v>4029</v>
      </c>
      <c r="E886" s="34" t="str">
        <f>PROPER(TRIM(raw_orders!E886))</f>
        <v>Neha Gupta</v>
      </c>
      <c r="F886" s="34" t="str">
        <f>PROPER(TRIM(raw_orders!F886))</f>
        <v>Home Office</v>
      </c>
      <c r="G886" s="34" t="str">
        <f>PROPER(TRIM(raw_orders!G886))</f>
        <v>South</v>
      </c>
      <c r="H886" s="34" t="str">
        <f>PROPER(TRIM(raw_orders!H886))</f>
        <v>Karnataka</v>
      </c>
      <c r="I886" s="34" t="str">
        <f>PROPER(TRIM(raw_orders!I886))</f>
        <v>Bengaluru</v>
      </c>
      <c r="J886" s="34" t="str">
        <f>PROPER(TRIM(raw_orders!J886))</f>
        <v>Office Supplies</v>
      </c>
      <c r="K886" s="34" t="str">
        <f>PROPER(TRIM(raw_orders!K886))</f>
        <v>Storage</v>
      </c>
      <c r="L886" t="s">
        <v>4030</v>
      </c>
      <c r="M886" s="9" t="str">
        <f>PROPER(TRIM(raw_orders!M886))</f>
        <v>Same Day</v>
      </c>
      <c r="N886" s="11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s="9" t="str">
        <f>PROPER(TRIM(raw_orders!T886))</f>
        <v>Paid</v>
      </c>
      <c r="U886" s="9" t="str">
        <f>PROPER(TRIM(raw_orders!U886))</f>
        <v>Completed</v>
      </c>
      <c r="V886" s="11">
        <f t="shared" si="222"/>
        <v>7</v>
      </c>
      <c r="W886" s="11">
        <f t="shared" si="225"/>
        <v>0.15</v>
      </c>
      <c r="X886" s="11">
        <f t="shared" si="226"/>
        <v>3567.518</v>
      </c>
      <c r="Y886" s="11">
        <f t="shared" si="227"/>
        <v>1155.7179999999998</v>
      </c>
      <c r="Z886" s="11">
        <f t="shared" si="228"/>
        <v>0.32395575859743381</v>
      </c>
      <c r="AA886" s="11" t="str">
        <f t="shared" si="229"/>
        <v>January</v>
      </c>
      <c r="AB886" s="11">
        <f t="shared" si="230"/>
        <v>2025</v>
      </c>
      <c r="AC886" s="11" t="str">
        <f t="shared" si="231"/>
        <v>Clean</v>
      </c>
      <c r="AD886" s="33" t="str">
        <f t="shared" si="223"/>
        <v>ORD-2025-108854567545682CUST-7505Neha GuptaHome OfficeSouthKarnatakaBengaluruOffice SuppliesStorageEco Storage 783Same Day22098.540.153567.522411.81155.72PaidCompleted7</v>
      </c>
      <c r="AE886" s="56" t="str">
        <f t="shared" si="224"/>
        <v>OK</v>
      </c>
      <c r="AF886" s="33" t="str">
        <f t="shared" si="232"/>
        <v/>
      </c>
      <c r="AG886" s="33" t="str">
        <f t="shared" si="233"/>
        <v/>
      </c>
      <c r="AH886" s="55" t="str">
        <f t="shared" si="236"/>
        <v/>
      </c>
      <c r="AI886" s="53" t="str">
        <f t="shared" si="234"/>
        <v>Match</v>
      </c>
      <c r="AJ886" s="53" t="str">
        <f t="shared" si="235"/>
        <v>Match</v>
      </c>
      <c r="AK886" s="33" t="str">
        <f>PROPER(TRIM(raw_orders!G886))</f>
        <v>South</v>
      </c>
      <c r="AL886" s="33" t="str">
        <f>PROPER(TRIM(raw_orders!M886))</f>
        <v>Same Day</v>
      </c>
    </row>
    <row r="887" spans="1:38">
      <c r="A887" t="s">
        <v>4031</v>
      </c>
      <c r="B887" s="10">
        <v>45296</v>
      </c>
      <c r="C887" s="10">
        <v>45296</v>
      </c>
      <c r="D887" t="s">
        <v>4033</v>
      </c>
      <c r="E887" s="34" t="str">
        <f>PROPER(TRIM(raw_orders!E887))</f>
        <v>Diya Patel</v>
      </c>
      <c r="F887" s="34" t="str">
        <f>PROPER(TRIM(raw_orders!F887))</f>
        <v>Consumer</v>
      </c>
      <c r="G887" s="34" t="str">
        <f>PROPER(TRIM(raw_orders!G887))</f>
        <v>North</v>
      </c>
      <c r="H887" s="34" t="str">
        <f>PROPER(TRIM(raw_orders!H887))</f>
        <v>Rajasthan</v>
      </c>
      <c r="I887" s="34" t="str">
        <f>PROPER(TRIM(raw_orders!I887))</f>
        <v>Jaipur</v>
      </c>
      <c r="J887" s="34" t="str">
        <f>PROPER(TRIM(raw_orders!J887))</f>
        <v>Furniture</v>
      </c>
      <c r="K887" s="34" t="str">
        <f>PROPER(TRIM(raw_orders!K887))</f>
        <v>Tables</v>
      </c>
      <c r="L887" t="s">
        <v>4034</v>
      </c>
      <c r="M887" s="9" t="str">
        <f>PROPER(TRIM(raw_orders!M887))</f>
        <v>Standard Class</v>
      </c>
      <c r="N887" s="11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s="9" t="str">
        <f>PROPER(TRIM(raw_orders!T887))</f>
        <v>Paid</v>
      </c>
      <c r="U887" s="9" t="str">
        <f>PROPER(TRIM(raw_orders!U887))</f>
        <v>Completed</v>
      </c>
      <c r="V887" s="11">
        <f t="shared" si="222"/>
        <v>0</v>
      </c>
      <c r="W887" s="11">
        <f t="shared" si="225"/>
        <v>0.25</v>
      </c>
      <c r="X887" s="11">
        <f t="shared" si="226"/>
        <v>1625.31</v>
      </c>
      <c r="Y887" s="11">
        <f t="shared" si="227"/>
        <v>467.41999999999985</v>
      </c>
      <c r="Z887" s="11">
        <f t="shared" si="228"/>
        <v>0.28758821394072509</v>
      </c>
      <c r="AA887" s="11" t="str">
        <f t="shared" si="229"/>
        <v>January</v>
      </c>
      <c r="AB887" s="11">
        <f t="shared" si="230"/>
        <v>2024</v>
      </c>
      <c r="AC887" s="11" t="str">
        <f t="shared" si="231"/>
        <v>Clean</v>
      </c>
      <c r="AD887" s="33" t="str">
        <f t="shared" si="223"/>
        <v>ORD-2024-108864529645296CUST-3446Diya PatelConsumerNorthRajasthanJaipurFurnitureTablesPro Tables 866Standard Class12167.080.251625.311157.89467.42PaidCompleted0</v>
      </c>
      <c r="AE887" s="56" t="str">
        <f t="shared" si="224"/>
        <v>OK</v>
      </c>
      <c r="AF887" s="33" t="str">
        <f t="shared" si="232"/>
        <v/>
      </c>
      <c r="AG887" s="33" t="str">
        <f t="shared" si="233"/>
        <v/>
      </c>
      <c r="AH887" s="55" t="str">
        <f t="shared" ref="AH887:AH888" si="239">IF(V887&lt;0,"Invalid Shipping Record","")</f>
        <v/>
      </c>
      <c r="AI887" s="53" t="str">
        <f t="shared" si="234"/>
        <v>Match</v>
      </c>
      <c r="AJ887" s="53" t="str">
        <f t="shared" si="235"/>
        <v>Match</v>
      </c>
      <c r="AK887" s="33" t="str">
        <f>PROPER(TRIM(raw_orders!G887))</f>
        <v>North</v>
      </c>
      <c r="AL887" s="33" t="str">
        <f>PROPER(TRIM(raw_orders!M887))</f>
        <v>Standard Class</v>
      </c>
    </row>
    <row r="888" spans="1:38" ht="41.4">
      <c r="A888" t="s">
        <v>4035</v>
      </c>
      <c r="B888" s="10">
        <v>45773</v>
      </c>
      <c r="C888" s="10">
        <v>45721</v>
      </c>
      <c r="D888" t="s">
        <v>4038</v>
      </c>
      <c r="E888" s="34" t="str">
        <f>PROPER(TRIM(raw_orders!E888))</f>
        <v>Arjun Bose</v>
      </c>
      <c r="F888" s="34" t="str">
        <f>PROPER(TRIM(raw_orders!F888))</f>
        <v>Home Office</v>
      </c>
      <c r="G888" s="34" t="str">
        <f>PROPER(TRIM(raw_orders!G888))</f>
        <v>South</v>
      </c>
      <c r="H888" s="34" t="str">
        <f>PROPER(TRIM(raw_orders!H888))</f>
        <v>Tamil Nadu</v>
      </c>
      <c r="I888" s="34" t="str">
        <f>PROPER(TRIM(raw_orders!I888))</f>
        <v>Chennai</v>
      </c>
      <c r="J888" s="34" t="str">
        <f>PROPER(TRIM(raw_orders!J888))</f>
        <v>Technology</v>
      </c>
      <c r="K888" s="34" t="str">
        <f>PROPER(TRIM(raw_orders!K888))</f>
        <v>Accessories</v>
      </c>
      <c r="L888" t="s">
        <v>4039</v>
      </c>
      <c r="M888" s="9" t="str">
        <f>PROPER(TRIM(raw_orders!M888))</f>
        <v>First Class</v>
      </c>
      <c r="N888" s="11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s="9" t="str">
        <f>PROPER(TRIM(raw_orders!T888))</f>
        <v>Paid</v>
      </c>
      <c r="U888" s="9" t="str">
        <f>PROPER(TRIM(raw_orders!U888))</f>
        <v>Cancelled</v>
      </c>
      <c r="V888" s="11">
        <f t="shared" si="222"/>
        <v>-52</v>
      </c>
      <c r="W888" s="11">
        <f t="shared" si="225"/>
        <v>0.15</v>
      </c>
      <c r="X888" s="11">
        <f t="shared" si="226"/>
        <v>23739.904999999999</v>
      </c>
      <c r="Y888" s="11">
        <f t="shared" si="227"/>
        <v>6023.3849999999984</v>
      </c>
      <c r="Z888" s="11">
        <f t="shared" si="228"/>
        <v>0.25372405660427028</v>
      </c>
      <c r="AA888" s="11" t="str">
        <f t="shared" si="229"/>
        <v>April</v>
      </c>
      <c r="AB888" s="11">
        <f t="shared" si="230"/>
        <v>2025</v>
      </c>
      <c r="AC888" s="11" t="str">
        <f t="shared" si="231"/>
        <v>Invalid</v>
      </c>
      <c r="AD888" s="33" t="str">
        <f t="shared" si="223"/>
        <v>ORD-2025-108874577345721CUST-3549Arjun BoseHome OfficeSouthTamil NaduChennaiTechnologyAccessoriesMax Accessories 541First Class73989.90.1523739.917716.526023.38PaidCancelled-52</v>
      </c>
      <c r="AE888" s="56" t="str">
        <f t="shared" si="224"/>
        <v>OK</v>
      </c>
      <c r="AF888" s="33" t="str">
        <f t="shared" si="232"/>
        <v/>
      </c>
      <c r="AG888" s="33" t="str">
        <f t="shared" si="233"/>
        <v/>
      </c>
      <c r="AH888" s="55" t="str">
        <f t="shared" si="239"/>
        <v>Invalid Shipping Record</v>
      </c>
      <c r="AI888" s="53" t="str">
        <f t="shared" si="234"/>
        <v>Mismatch</v>
      </c>
      <c r="AJ888" s="53" t="str">
        <f t="shared" si="235"/>
        <v>Mismatch</v>
      </c>
      <c r="AK888" s="33" t="str">
        <f>PROPER(TRIM(raw_orders!G888))</f>
        <v>South</v>
      </c>
      <c r="AL888" s="33" t="str">
        <f>PROPER(TRIM(raw_orders!M888))</f>
        <v>First Class</v>
      </c>
    </row>
    <row r="889" spans="1:38">
      <c r="A889" t="s">
        <v>4040</v>
      </c>
      <c r="B889" s="10">
        <v>45455</v>
      </c>
      <c r="C889" s="10">
        <v>45461</v>
      </c>
      <c r="D889" t="s">
        <v>4041</v>
      </c>
      <c r="E889" s="34" t="str">
        <f>PROPER(TRIM(raw_orders!E889))</f>
        <v>Aarav Sharma</v>
      </c>
      <c r="F889" s="34" t="str">
        <f>PROPER(TRIM(raw_orders!F889))</f>
        <v>Small Business</v>
      </c>
      <c r="G889" s="34" t="str">
        <f>PROPER(TRIM(raw_orders!G889))</f>
        <v>South</v>
      </c>
      <c r="H889" s="34" t="str">
        <f>PROPER(TRIM(raw_orders!H889))</f>
        <v>Andhra Pradesh</v>
      </c>
      <c r="I889" s="34" t="str">
        <f>PROPER(TRIM(raw_orders!I889))</f>
        <v>Vijayawada</v>
      </c>
      <c r="J889" s="34" t="str">
        <f>PROPER(TRIM(raw_orders!J889))</f>
        <v>Office Supplies</v>
      </c>
      <c r="K889" s="34" t="str">
        <f>PROPER(TRIM(raw_orders!K889))</f>
        <v>Art</v>
      </c>
      <c r="L889" t="s">
        <v>4042</v>
      </c>
      <c r="M889" s="9" t="str">
        <f>PROPER(TRIM(raw_orders!M889))</f>
        <v>Standard Class</v>
      </c>
      <c r="N889" s="11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s="9" t="str">
        <f>PROPER(TRIM(raw_orders!T889))</f>
        <v>Paid</v>
      </c>
      <c r="U889" s="9" t="str">
        <f>PROPER(TRIM(raw_orders!U889))</f>
        <v>Completed</v>
      </c>
      <c r="V889" s="11">
        <f t="shared" si="222"/>
        <v>6</v>
      </c>
      <c r="W889" s="11">
        <f t="shared" si="225"/>
        <v>0</v>
      </c>
      <c r="X889" s="11">
        <f t="shared" si="226"/>
        <v>16704.52</v>
      </c>
      <c r="Y889" s="11">
        <f t="shared" si="227"/>
        <v>6546.24</v>
      </c>
      <c r="Z889" s="11">
        <f t="shared" si="228"/>
        <v>0.39188435225914897</v>
      </c>
      <c r="AA889" s="11" t="str">
        <f t="shared" si="229"/>
        <v>June</v>
      </c>
      <c r="AB889" s="11">
        <f t="shared" si="230"/>
        <v>2024</v>
      </c>
      <c r="AC889" s="11" t="str">
        <f t="shared" si="231"/>
        <v>Clean</v>
      </c>
      <c r="AD889" s="33" t="str">
        <f t="shared" si="223"/>
        <v>ORD-2024-108884545545461CUST-2795Aarav SharmaSmall BusinessSouthAndhra PradeshVijayawadaOffice SuppliesArtPrime Art 596Standard Class44176.13016704.5210158.286546.24PaidCompleted6</v>
      </c>
      <c r="AE889" s="56" t="str">
        <f t="shared" si="224"/>
        <v>OK</v>
      </c>
      <c r="AF889" s="33" t="str">
        <f t="shared" si="232"/>
        <v/>
      </c>
      <c r="AG889" s="33" t="str">
        <f t="shared" si="233"/>
        <v/>
      </c>
      <c r="AH889" s="55" t="str">
        <f t="shared" si="236"/>
        <v/>
      </c>
      <c r="AI889" s="53" t="str">
        <f t="shared" si="234"/>
        <v>Match</v>
      </c>
      <c r="AJ889" s="53" t="str">
        <f t="shared" si="235"/>
        <v>Match</v>
      </c>
      <c r="AK889" s="33" t="str">
        <f>PROPER(TRIM(raw_orders!G889))</f>
        <v>South</v>
      </c>
      <c r="AL889" s="33" t="str">
        <f>PROPER(TRIM(raw_orders!M889))</f>
        <v>Standard Class</v>
      </c>
    </row>
    <row r="890" spans="1:38">
      <c r="A890" t="s">
        <v>4043</v>
      </c>
      <c r="B890" s="10">
        <v>45816</v>
      </c>
      <c r="C890" s="10">
        <v>45846</v>
      </c>
      <c r="D890" t="s">
        <v>4045</v>
      </c>
      <c r="E890" s="34" t="str">
        <f>PROPER(TRIM(raw_orders!E890))</f>
        <v>Rahul Verma</v>
      </c>
      <c r="F890" s="34" t="str">
        <f>PROPER(TRIM(raw_orders!F890))</f>
        <v>Small Business</v>
      </c>
      <c r="G890" s="34" t="str">
        <f>PROPER(TRIM(raw_orders!G890))</f>
        <v>West</v>
      </c>
      <c r="H890" s="34" t="str">
        <f>PROPER(TRIM(raw_orders!H890))</f>
        <v>Maharashtra</v>
      </c>
      <c r="I890" s="34" t="str">
        <f>PROPER(TRIM(raw_orders!I890))</f>
        <v>Mumbai</v>
      </c>
      <c r="J890" s="34" t="str">
        <f>PROPER(TRIM(raw_orders!J890))</f>
        <v>Office Supplies</v>
      </c>
      <c r="K890" s="34" t="str">
        <f>PROPER(TRIM(raw_orders!K890))</f>
        <v>Art</v>
      </c>
      <c r="L890" t="s">
        <v>4046</v>
      </c>
      <c r="M890" s="9" t="str">
        <f>PROPER(TRIM(raw_orders!M890))</f>
        <v>Standard Class</v>
      </c>
      <c r="N890" s="11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s="9" t="str">
        <f>PROPER(TRIM(raw_orders!T890))</f>
        <v>Refunded</v>
      </c>
      <c r="U890" s="9" t="str">
        <f>PROPER(TRIM(raw_orders!U890))</f>
        <v>Cancelled</v>
      </c>
      <c r="V890" s="11">
        <f t="shared" si="222"/>
        <v>30</v>
      </c>
      <c r="W890" s="11">
        <f t="shared" si="225"/>
        <v>0.1</v>
      </c>
      <c r="X890" s="11">
        <f t="shared" si="226"/>
        <v>12685.103999999999</v>
      </c>
      <c r="Y890" s="11">
        <f t="shared" si="227"/>
        <v>1905.5439999999999</v>
      </c>
      <c r="Z890" s="11">
        <f t="shared" si="228"/>
        <v>0.15021902855506741</v>
      </c>
      <c r="AA890" s="11" t="str">
        <f t="shared" si="229"/>
        <v>June</v>
      </c>
      <c r="AB890" s="11">
        <f t="shared" si="230"/>
        <v>2025</v>
      </c>
      <c r="AC890" s="11" t="str">
        <f t="shared" si="231"/>
        <v>Clean</v>
      </c>
      <c r="AD890" s="33" t="str">
        <f t="shared" si="223"/>
        <v>ORD-2025-108894581645846CUST-1081Rahul VermaSmall BusinessWestMaharashtraMumbaiOffice SuppliesArtPro Art 620Standard Class43523.640.112685.110779.561905.54RefundedCancelled30</v>
      </c>
      <c r="AE890" s="56" t="str">
        <f t="shared" si="224"/>
        <v>OK</v>
      </c>
      <c r="AF890" s="33" t="str">
        <f t="shared" si="232"/>
        <v/>
      </c>
      <c r="AG890" s="33" t="str">
        <f t="shared" si="233"/>
        <v/>
      </c>
      <c r="AH890" s="55" t="str">
        <f t="shared" si="236"/>
        <v/>
      </c>
      <c r="AI890" s="53" t="str">
        <f t="shared" si="234"/>
        <v>Match</v>
      </c>
      <c r="AJ890" s="53" t="str">
        <f t="shared" si="235"/>
        <v>Match</v>
      </c>
      <c r="AK890" s="33" t="str">
        <f>PROPER(TRIM(raw_orders!G890))</f>
        <v>West</v>
      </c>
      <c r="AL890" s="33" t="str">
        <f>PROPER(TRIM(raw_orders!M890))</f>
        <v>Standard Class</v>
      </c>
    </row>
    <row r="891" spans="1:38">
      <c r="A891" t="s">
        <v>4047</v>
      </c>
      <c r="B891" s="10">
        <v>45726</v>
      </c>
      <c r="C891" s="10">
        <v>45727</v>
      </c>
      <c r="D891" t="s">
        <v>1349</v>
      </c>
      <c r="E891" s="34" t="str">
        <f>PROPER(TRIM(raw_orders!E891))</f>
        <v>Aditi Sen</v>
      </c>
      <c r="F891" s="34" t="str">
        <f>PROPER(TRIM(raw_orders!F891))</f>
        <v>Home Office</v>
      </c>
      <c r="G891" s="34" t="str">
        <f>PROPER(TRIM(raw_orders!G891))</f>
        <v>West</v>
      </c>
      <c r="H891" s="34" t="str">
        <f>PROPER(TRIM(raw_orders!H891))</f>
        <v>Madhya Pradesh</v>
      </c>
      <c r="I891" s="34" t="str">
        <f>PROPER(TRIM(raw_orders!I891))</f>
        <v>Indore</v>
      </c>
      <c r="J891" s="34" t="str">
        <f>PROPER(TRIM(raw_orders!J891))</f>
        <v>Office Supplies</v>
      </c>
      <c r="K891" s="34" t="str">
        <f>PROPER(TRIM(raw_orders!K891))</f>
        <v>Storage</v>
      </c>
      <c r="L891" t="s">
        <v>4050</v>
      </c>
      <c r="M891" s="9" t="str">
        <f>PROPER(TRIM(raw_orders!M891))</f>
        <v>First Class</v>
      </c>
      <c r="N891" s="1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s="9" t="str">
        <f>PROPER(TRIM(raw_orders!T891))</f>
        <v>Paid</v>
      </c>
      <c r="U891" s="9" t="str">
        <f>PROPER(TRIM(raw_orders!U891))</f>
        <v>Returned</v>
      </c>
      <c r="V891" s="11">
        <f t="shared" si="222"/>
        <v>1</v>
      </c>
      <c r="W891" s="11">
        <f t="shared" si="225"/>
        <v>0.25</v>
      </c>
      <c r="X891" s="11">
        <f t="shared" si="226"/>
        <v>5883.12</v>
      </c>
      <c r="Y891" s="11">
        <f t="shared" si="227"/>
        <v>1235.21</v>
      </c>
      <c r="Z891" s="11">
        <f t="shared" si="228"/>
        <v>0.20995832143488491</v>
      </c>
      <c r="AA891" s="11" t="str">
        <f t="shared" si="229"/>
        <v>March</v>
      </c>
      <c r="AB891" s="11">
        <f t="shared" si="230"/>
        <v>2025</v>
      </c>
      <c r="AC891" s="11" t="str">
        <f t="shared" si="231"/>
        <v>Clean</v>
      </c>
      <c r="AD891" s="33" t="str">
        <f t="shared" si="223"/>
        <v>ORD-2025-108904572645727CUST-8467Aditi SenHome OfficeWestMadhya PradeshIndoreOffice SuppliesStoragePrime Storage 806First Class23922.080.255883.124647.911235.21PaidReturned1</v>
      </c>
      <c r="AE891" s="56" t="str">
        <f t="shared" si="224"/>
        <v>OK</v>
      </c>
      <c r="AF891" s="33" t="str">
        <f t="shared" si="232"/>
        <v/>
      </c>
      <c r="AG891" s="33" t="str">
        <f t="shared" si="233"/>
        <v/>
      </c>
      <c r="AH891" s="55" t="str">
        <f t="shared" si="236"/>
        <v/>
      </c>
      <c r="AI891" s="53" t="str">
        <f t="shared" si="234"/>
        <v>Match</v>
      </c>
      <c r="AJ891" s="53" t="str">
        <f t="shared" si="235"/>
        <v>Match</v>
      </c>
      <c r="AK891" s="33" t="str">
        <f>PROPER(TRIM(raw_orders!G891))</f>
        <v>West</v>
      </c>
      <c r="AL891" s="33" t="str">
        <f>PROPER(TRIM(raw_orders!M891))</f>
        <v>First Class</v>
      </c>
    </row>
    <row r="892" spans="1:38">
      <c r="A892" t="s">
        <v>4051</v>
      </c>
      <c r="B892" s="10">
        <v>45427</v>
      </c>
      <c r="C892" s="10">
        <v>45433</v>
      </c>
      <c r="D892" t="s">
        <v>4052</v>
      </c>
      <c r="E892" s="34" t="str">
        <f>PROPER(TRIM(raw_orders!E892))</f>
        <v>Karan Malhotra</v>
      </c>
      <c r="F892" s="34" t="str">
        <f>PROPER(TRIM(raw_orders!F892))</f>
        <v>Consumer</v>
      </c>
      <c r="G892" s="34" t="str">
        <f>PROPER(TRIM(raw_orders!G892))</f>
        <v>West</v>
      </c>
      <c r="H892" s="34" t="str">
        <f>PROPER(TRIM(raw_orders!H892))</f>
        <v>Goa</v>
      </c>
      <c r="I892" s="34" t="str">
        <f>PROPER(TRIM(raw_orders!I892))</f>
        <v>Panaji</v>
      </c>
      <c r="J892" s="34" t="str">
        <f>PROPER(TRIM(raw_orders!J892))</f>
        <v>Office Supplies</v>
      </c>
      <c r="K892" s="34" t="str">
        <f>PROPER(TRIM(raw_orders!K892))</f>
        <v>Storage</v>
      </c>
      <c r="L892" t="s">
        <v>4053</v>
      </c>
      <c r="M892" s="9" t="str">
        <f>PROPER(TRIM(raw_orders!M892))</f>
        <v>Standard Class</v>
      </c>
      <c r="N892" s="11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s="9" t="str">
        <f>PROPER(TRIM(raw_orders!T892))</f>
        <v>Paid</v>
      </c>
      <c r="U892" s="9" t="str">
        <f>PROPER(TRIM(raw_orders!U892))</f>
        <v>Completed</v>
      </c>
      <c r="V892" s="11">
        <f t="shared" si="222"/>
        <v>6</v>
      </c>
      <c r="W892" s="11">
        <f t="shared" si="225"/>
        <v>0.2</v>
      </c>
      <c r="X892" s="11">
        <f t="shared" si="226"/>
        <v>13965.888000000001</v>
      </c>
      <c r="Y892" s="11">
        <f t="shared" si="227"/>
        <v>2319.768</v>
      </c>
      <c r="Z892" s="11">
        <f t="shared" si="228"/>
        <v>0.16610243473239938</v>
      </c>
      <c r="AA892" s="11" t="str">
        <f t="shared" si="229"/>
        <v>May</v>
      </c>
      <c r="AB892" s="11">
        <f t="shared" si="230"/>
        <v>2024</v>
      </c>
      <c r="AC892" s="11" t="str">
        <f t="shared" si="231"/>
        <v>Clean</v>
      </c>
      <c r="AD892" s="33" t="str">
        <f t="shared" si="223"/>
        <v>ORD-2024-108914542745433CUST-3992Karan MalhotraConsumerWestGoaPanajiOffice SuppliesStorageSmart Storage 288Standard Class62909.560.213965.8911646.122319.77PaidCompleted6</v>
      </c>
      <c r="AE892" s="56" t="str">
        <f t="shared" si="224"/>
        <v>OK</v>
      </c>
      <c r="AF892" s="33" t="str">
        <f t="shared" si="232"/>
        <v/>
      </c>
      <c r="AG892" s="33" t="str">
        <f t="shared" si="233"/>
        <v/>
      </c>
      <c r="AH892" s="55" t="str">
        <f t="shared" si="236"/>
        <v/>
      </c>
      <c r="AI892" s="53" t="str">
        <f t="shared" si="234"/>
        <v>Match</v>
      </c>
      <c r="AJ892" s="53" t="str">
        <f t="shared" si="235"/>
        <v>Match</v>
      </c>
      <c r="AK892" s="33" t="str">
        <f>PROPER(TRIM(raw_orders!G892))</f>
        <v>West</v>
      </c>
      <c r="AL892" s="33" t="str">
        <f>PROPER(TRIM(raw_orders!M892))</f>
        <v>Standard Class</v>
      </c>
    </row>
    <row r="893" spans="1:38" ht="41.4">
      <c r="A893" t="s">
        <v>4054</v>
      </c>
      <c r="B893" s="10">
        <v>45573</v>
      </c>
      <c r="C893" s="10">
        <v>45545</v>
      </c>
      <c r="D893" t="s">
        <v>4055</v>
      </c>
      <c r="E893" s="34" t="str">
        <f>PROPER(TRIM(raw_orders!E893))</f>
        <v>Kabir Singh</v>
      </c>
      <c r="F893" s="34" t="str">
        <f>PROPER(TRIM(raw_orders!F893))</f>
        <v>Corporate</v>
      </c>
      <c r="G893" s="34" t="str">
        <f>PROPER(TRIM(raw_orders!G893))</f>
        <v>South</v>
      </c>
      <c r="H893" s="34" t="str">
        <f>PROPER(TRIM(raw_orders!H893))</f>
        <v>Tamil Nadu</v>
      </c>
      <c r="I893" s="34" t="str">
        <f>PROPER(TRIM(raw_orders!I893))</f>
        <v>Chennai</v>
      </c>
      <c r="J893" s="34" t="str">
        <f>PROPER(TRIM(raw_orders!J893))</f>
        <v>Technology</v>
      </c>
      <c r="K893" s="34" t="str">
        <f>PROPER(TRIM(raw_orders!K893))</f>
        <v>Machines</v>
      </c>
      <c r="L893" t="s">
        <v>4056</v>
      </c>
      <c r="M893" s="9" t="str">
        <f>PROPER(TRIM(raw_orders!M893))</f>
        <v>Same Day</v>
      </c>
      <c r="N893" s="11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s="9" t="str">
        <f>PROPER(TRIM(raw_orders!T893))</f>
        <v>Failed</v>
      </c>
      <c r="U893" s="9" t="str">
        <f>PROPER(TRIM(raw_orders!U893))</f>
        <v>Cancelled</v>
      </c>
      <c r="V893" s="11">
        <f t="shared" si="222"/>
        <v>-28</v>
      </c>
      <c r="W893" s="11">
        <f t="shared" si="225"/>
        <v>0.1</v>
      </c>
      <c r="X893" s="11">
        <f t="shared" si="226"/>
        <v>10835.865</v>
      </c>
      <c r="Y893" s="11">
        <f t="shared" si="227"/>
        <v>4415.9449999999997</v>
      </c>
      <c r="Z893" s="11">
        <f t="shared" si="228"/>
        <v>0.40753045557507406</v>
      </c>
      <c r="AA893" s="11" t="str">
        <f t="shared" si="229"/>
        <v>October</v>
      </c>
      <c r="AB893" s="11">
        <f t="shared" si="230"/>
        <v>2024</v>
      </c>
      <c r="AC893" s="11" t="str">
        <f t="shared" si="231"/>
        <v>Invalid</v>
      </c>
      <c r="AD893" s="33" t="str">
        <f t="shared" si="223"/>
        <v>ORD-2024-108924557345545CUST-6647Kabir SinghCorporateSouthTamil NaduChennaiTechnologyMachinesElite Machines 281Same Day52407.970.110835.866419.924415.94FailedCancelled-28</v>
      </c>
      <c r="AE893" s="56" t="str">
        <f t="shared" si="224"/>
        <v>OK</v>
      </c>
      <c r="AF893" s="33" t="str">
        <f t="shared" si="232"/>
        <v/>
      </c>
      <c r="AG893" s="33" t="str">
        <f t="shared" si="233"/>
        <v/>
      </c>
      <c r="AH893" s="55" t="str">
        <f>IF(V893&lt;0,"Invalid Shipping Record","")</f>
        <v>Invalid Shipping Record</v>
      </c>
      <c r="AI893" s="53" t="str">
        <f t="shared" si="234"/>
        <v>Mismatch</v>
      </c>
      <c r="AJ893" s="53" t="str">
        <f t="shared" si="235"/>
        <v>Mismatch</v>
      </c>
      <c r="AK893" s="33" t="str">
        <f>PROPER(TRIM(raw_orders!G893))</f>
        <v>South</v>
      </c>
      <c r="AL893" s="33" t="str">
        <f>PROPER(TRIM(raw_orders!M893))</f>
        <v>Same Day</v>
      </c>
    </row>
    <row r="894" spans="1:38">
      <c r="A894" t="s">
        <v>4057</v>
      </c>
      <c r="B894" s="10">
        <v>45759</v>
      </c>
      <c r="C894" s="10">
        <v>45765</v>
      </c>
      <c r="D894" t="s">
        <v>4059</v>
      </c>
      <c r="E894" s="34" t="str">
        <f>PROPER(TRIM(raw_orders!E894))</f>
        <v>Isha Nair</v>
      </c>
      <c r="F894" s="34" t="str">
        <f>PROPER(TRIM(raw_orders!F894))</f>
        <v>Small Business</v>
      </c>
      <c r="G894" s="34" t="str">
        <f>PROPER(TRIM(raw_orders!G894))</f>
        <v>East</v>
      </c>
      <c r="H894" s="34" t="str">
        <f>PROPER(TRIM(raw_orders!H894))</f>
        <v>Jharkhand</v>
      </c>
      <c r="I894" s="34" t="str">
        <f>PROPER(TRIM(raw_orders!I894))</f>
        <v>Ranchi</v>
      </c>
      <c r="J894" s="34" t="str">
        <f>PROPER(TRIM(raw_orders!J894))</f>
        <v>Technology</v>
      </c>
      <c r="K894" s="34" t="str">
        <f>PROPER(TRIM(raw_orders!K894))</f>
        <v>Copiers</v>
      </c>
      <c r="L894" t="s">
        <v>4060</v>
      </c>
      <c r="M894" s="9" t="str">
        <f>PROPER(TRIM(raw_orders!M894))</f>
        <v>Same Day</v>
      </c>
      <c r="N894" s="11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s="9" t="str">
        <f>PROPER(TRIM(raw_orders!T894))</f>
        <v>Paid</v>
      </c>
      <c r="U894" s="9" t="str">
        <f>PROPER(TRIM(raw_orders!U894))</f>
        <v>Completed</v>
      </c>
      <c r="V894" s="11">
        <f t="shared" si="222"/>
        <v>6</v>
      </c>
      <c r="W894" s="11">
        <f t="shared" si="225"/>
        <v>0.2</v>
      </c>
      <c r="X894" s="11">
        <f t="shared" si="226"/>
        <v>581.51200000000006</v>
      </c>
      <c r="Y894" s="11">
        <f t="shared" si="227"/>
        <v>157.65200000000004</v>
      </c>
      <c r="Z894" s="11">
        <f t="shared" si="228"/>
        <v>0.27110704508247468</v>
      </c>
      <c r="AA894" s="11" t="str">
        <f t="shared" si="229"/>
        <v>April</v>
      </c>
      <c r="AB894" s="11">
        <f t="shared" si="230"/>
        <v>2025</v>
      </c>
      <c r="AC894" s="11" t="str">
        <f t="shared" si="231"/>
        <v>Clean</v>
      </c>
      <c r="AD894" s="33" t="str">
        <f t="shared" si="223"/>
        <v>ORD-2025-108934575945765CUST-5087Isha NairSmall BusinessEastJharkhandRanchiTechnologyCopiersElite Copiers 221Same Day1726.890.2581.51423.86157.65PaidCompleted6</v>
      </c>
      <c r="AE894" s="56" t="str">
        <f t="shared" si="224"/>
        <v>OK</v>
      </c>
      <c r="AF894" s="33" t="str">
        <f t="shared" si="232"/>
        <v/>
      </c>
      <c r="AG894" s="33" t="str">
        <f t="shared" si="233"/>
        <v/>
      </c>
      <c r="AH894" s="55" t="str">
        <f t="shared" si="236"/>
        <v/>
      </c>
      <c r="AI894" s="53" t="str">
        <f t="shared" si="234"/>
        <v>Match</v>
      </c>
      <c r="AJ894" s="53" t="str">
        <f t="shared" si="235"/>
        <v>Match</v>
      </c>
      <c r="AK894" s="33" t="str">
        <f>PROPER(TRIM(raw_orders!G894))</f>
        <v>East</v>
      </c>
      <c r="AL894" s="33" t="str">
        <f>PROPER(TRIM(raw_orders!M894))</f>
        <v>Same Day</v>
      </c>
    </row>
    <row r="895" spans="1:38">
      <c r="A895" t="s">
        <v>4061</v>
      </c>
      <c r="B895" s="10">
        <v>45449</v>
      </c>
      <c r="C895" s="10">
        <v>45451</v>
      </c>
      <c r="D895" t="s">
        <v>4064</v>
      </c>
      <c r="E895" s="34" t="str">
        <f>PROPER(TRIM(raw_orders!E895))</f>
        <v>Aarav Sharma</v>
      </c>
      <c r="F895" s="34" t="str">
        <f>PROPER(TRIM(raw_orders!F895))</f>
        <v>Corporate</v>
      </c>
      <c r="G895" s="34" t="str">
        <f>PROPER(TRIM(raw_orders!G895))</f>
        <v>South</v>
      </c>
      <c r="H895" s="34" t="str">
        <f>PROPER(TRIM(raw_orders!H895))</f>
        <v>Karnataka</v>
      </c>
      <c r="I895" s="34" t="str">
        <f>PROPER(TRIM(raw_orders!I895))</f>
        <v>Bengaluru</v>
      </c>
      <c r="J895" s="34" t="str">
        <f>PROPER(TRIM(raw_orders!J895))</f>
        <v>Furniture</v>
      </c>
      <c r="K895" s="34" t="str">
        <f>PROPER(TRIM(raw_orders!K895))</f>
        <v>Tables</v>
      </c>
      <c r="L895" t="s">
        <v>4065</v>
      </c>
      <c r="M895" s="9" t="str">
        <f>PROPER(TRIM(raw_orders!M895))</f>
        <v>Second Class</v>
      </c>
      <c r="N895" s="11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s="9" t="str">
        <f>PROPER(TRIM(raw_orders!T895))</f>
        <v>Paid</v>
      </c>
      <c r="U895" s="9" t="str">
        <f>PROPER(TRIM(raw_orders!U895))</f>
        <v>Returned</v>
      </c>
      <c r="V895" s="11">
        <f t="shared" si="222"/>
        <v>2</v>
      </c>
      <c r="W895" s="11">
        <f t="shared" si="225"/>
        <v>0.05</v>
      </c>
      <c r="X895" s="11">
        <f t="shared" si="226"/>
        <v>1127.1465000000001</v>
      </c>
      <c r="Y895" s="11">
        <f t="shared" si="227"/>
        <v>281.52650000000006</v>
      </c>
      <c r="Z895" s="11">
        <f t="shared" si="228"/>
        <v>0.24976921810962466</v>
      </c>
      <c r="AA895" s="11" t="str">
        <f t="shared" si="229"/>
        <v>June</v>
      </c>
      <c r="AB895" s="11">
        <f t="shared" si="230"/>
        <v>2024</v>
      </c>
      <c r="AC895" s="11" t="str">
        <f t="shared" si="231"/>
        <v>Clean</v>
      </c>
      <c r="AD895" s="33" t="str">
        <f t="shared" si="223"/>
        <v>ORD-2024-108944544945451CUST-9297Aarav SharmaCorporateSouthKarnatakaBengaluruFurnitureTablesMax Tables 291Second Class3395.490.051127.15845.62281.53PaidReturned2</v>
      </c>
      <c r="AE895" s="56" t="str">
        <f t="shared" si="224"/>
        <v>OK</v>
      </c>
      <c r="AF895" s="33" t="str">
        <f t="shared" si="232"/>
        <v/>
      </c>
      <c r="AG895" s="33" t="str">
        <f t="shared" si="233"/>
        <v/>
      </c>
      <c r="AH895" s="55" t="str">
        <f t="shared" si="236"/>
        <v/>
      </c>
      <c r="AI895" s="53" t="str">
        <f t="shared" si="234"/>
        <v>Match</v>
      </c>
      <c r="AJ895" s="53" t="str">
        <f t="shared" si="235"/>
        <v>Match</v>
      </c>
      <c r="AK895" s="33" t="str">
        <f>PROPER(TRIM(raw_orders!G895))</f>
        <v>South</v>
      </c>
      <c r="AL895" s="33" t="str">
        <f>PROPER(TRIM(raw_orders!M895))</f>
        <v>Second Class</v>
      </c>
    </row>
    <row r="896" spans="1:38">
      <c r="A896" t="s">
        <v>4066</v>
      </c>
      <c r="B896" s="10">
        <v>45344</v>
      </c>
      <c r="C896" s="10">
        <v>45351</v>
      </c>
      <c r="D896" t="s">
        <v>4068</v>
      </c>
      <c r="E896" s="34" t="str">
        <f>PROPER(TRIM(raw_orders!E896))</f>
        <v>Isha Nair</v>
      </c>
      <c r="F896" s="34" t="str">
        <f>PROPER(TRIM(raw_orders!F896))</f>
        <v>Home Office</v>
      </c>
      <c r="G896" s="34" t="str">
        <f>PROPER(TRIM(raw_orders!G896))</f>
        <v>South</v>
      </c>
      <c r="H896" s="34" t="str">
        <f>PROPER(TRIM(raw_orders!H896))</f>
        <v>Telangana</v>
      </c>
      <c r="I896" s="34" t="str">
        <f>PROPER(TRIM(raw_orders!I896))</f>
        <v>Hyderabad</v>
      </c>
      <c r="J896" s="34" t="str">
        <f>PROPER(TRIM(raw_orders!J896))</f>
        <v>Furniture</v>
      </c>
      <c r="K896" s="34" t="str">
        <f>PROPER(TRIM(raw_orders!K896))</f>
        <v>Tables</v>
      </c>
      <c r="L896" t="s">
        <v>4069</v>
      </c>
      <c r="M896" s="9" t="str">
        <f>PROPER(TRIM(raw_orders!M896))</f>
        <v>First Class</v>
      </c>
      <c r="N896" s="11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s="9" t="str">
        <f>PROPER(TRIM(raw_orders!T896))</f>
        <v>Paid</v>
      </c>
      <c r="U896" s="9" t="str">
        <f>PROPER(TRIM(raw_orders!U896))</f>
        <v>Completed</v>
      </c>
      <c r="V896" s="11">
        <f t="shared" si="222"/>
        <v>7</v>
      </c>
      <c r="W896" s="11">
        <f t="shared" si="225"/>
        <v>0</v>
      </c>
      <c r="X896" s="11">
        <f t="shared" si="226"/>
        <v>25524.300000000003</v>
      </c>
      <c r="Y896" s="11">
        <f t="shared" si="227"/>
        <v>8812.3700000000026</v>
      </c>
      <c r="Z896" s="11">
        <f t="shared" si="228"/>
        <v>0.34525413037771857</v>
      </c>
      <c r="AA896" s="11" t="str">
        <f t="shared" si="229"/>
        <v>February</v>
      </c>
      <c r="AB896" s="11">
        <f t="shared" si="230"/>
        <v>2024</v>
      </c>
      <c r="AC896" s="11" t="str">
        <f t="shared" si="231"/>
        <v>Clean</v>
      </c>
      <c r="AD896" s="33" t="str">
        <f t="shared" si="223"/>
        <v>ORD-2024-108954534445351CUST-7996Isha NairHome OfficeSouthTelanganaHyderabadFurnitureTablesClassic Tables 638First Class64254.05025524.316711.938812.37PaidCompleted7</v>
      </c>
      <c r="AE896" s="56" t="str">
        <f t="shared" si="224"/>
        <v>OK</v>
      </c>
      <c r="AF896" s="33" t="str">
        <f t="shared" si="232"/>
        <v/>
      </c>
      <c r="AG896" s="33" t="str">
        <f t="shared" si="233"/>
        <v/>
      </c>
      <c r="AH896" s="55" t="str">
        <f t="shared" si="236"/>
        <v/>
      </c>
      <c r="AI896" s="53" t="str">
        <f t="shared" si="234"/>
        <v>Match</v>
      </c>
      <c r="AJ896" s="53" t="str">
        <f t="shared" si="235"/>
        <v>Match</v>
      </c>
      <c r="AK896" s="33" t="str">
        <f>PROPER(TRIM(raw_orders!G896))</f>
        <v>South</v>
      </c>
      <c r="AL896" s="33" t="str">
        <f>PROPER(TRIM(raw_orders!M896))</f>
        <v>First Class</v>
      </c>
    </row>
    <row r="897" spans="1:38">
      <c r="A897" t="s">
        <v>4070</v>
      </c>
      <c r="B897" s="10">
        <v>45601</v>
      </c>
      <c r="C897" s="10">
        <v>45606</v>
      </c>
      <c r="D897" t="s">
        <v>4072</v>
      </c>
      <c r="E897" s="34" t="str">
        <f>PROPER(TRIM(raw_orders!E897))</f>
        <v>Arjun Bose</v>
      </c>
      <c r="F897" s="34" t="str">
        <f>PROPER(TRIM(raw_orders!F897))</f>
        <v>Consumer</v>
      </c>
      <c r="G897" s="34" t="str">
        <f>PROPER(TRIM(raw_orders!G897))</f>
        <v>South</v>
      </c>
      <c r="H897" s="34" t="str">
        <f>PROPER(TRIM(raw_orders!H897))</f>
        <v>Kerala</v>
      </c>
      <c r="I897" s="34" t="str">
        <f>PROPER(TRIM(raw_orders!I897))</f>
        <v>Kochi</v>
      </c>
      <c r="J897" s="34" t="str">
        <f>PROPER(TRIM(raw_orders!J897))</f>
        <v>Furniture</v>
      </c>
      <c r="K897" s="34" t="str">
        <f>PROPER(TRIM(raw_orders!K897))</f>
        <v>Chairs</v>
      </c>
      <c r="L897" t="s">
        <v>4073</v>
      </c>
      <c r="M897" s="9" t="str">
        <f>PROPER(TRIM(raw_orders!M897))</f>
        <v>Same Day</v>
      </c>
      <c r="N897" s="11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s="9" t="str">
        <f>PROPER(TRIM(raw_orders!T897))</f>
        <v>Pending</v>
      </c>
      <c r="U897" s="9" t="str">
        <f>PROPER(TRIM(raw_orders!U897))</f>
        <v>Returned</v>
      </c>
      <c r="V897" s="11">
        <f t="shared" si="222"/>
        <v>5</v>
      </c>
      <c r="W897" s="11">
        <f t="shared" si="225"/>
        <v>0.15</v>
      </c>
      <c r="X897" s="11">
        <f t="shared" si="226"/>
        <v>2418.0119999999997</v>
      </c>
      <c r="Y897" s="11">
        <f t="shared" si="227"/>
        <v>976.12199999999962</v>
      </c>
      <c r="Z897" s="11">
        <f t="shared" si="228"/>
        <v>0.40368782288921634</v>
      </c>
      <c r="AA897" s="11" t="str">
        <f t="shared" si="229"/>
        <v>November</v>
      </c>
      <c r="AB897" s="11">
        <f t="shared" si="230"/>
        <v>2024</v>
      </c>
      <c r="AC897" s="11" t="str">
        <f t="shared" si="231"/>
        <v>Clean</v>
      </c>
      <c r="AD897" s="33" t="str">
        <f t="shared" si="223"/>
        <v>ORD-2024-108964560145606CUST-4117Arjun BoseConsumerSouthKeralaKochiFurnitureChairsBasic Chairs 212Same Day4711.180.152418.011441.89976.12PendingReturned5</v>
      </c>
      <c r="AE897" s="56" t="str">
        <f t="shared" si="224"/>
        <v>OK</v>
      </c>
      <c r="AF897" s="33" t="str">
        <f t="shared" si="232"/>
        <v/>
      </c>
      <c r="AG897" s="33" t="str">
        <f t="shared" si="233"/>
        <v/>
      </c>
      <c r="AH897" s="55" t="str">
        <f t="shared" si="236"/>
        <v/>
      </c>
      <c r="AI897" s="53" t="str">
        <f t="shared" si="234"/>
        <v>Match</v>
      </c>
      <c r="AJ897" s="53" t="str">
        <f t="shared" si="235"/>
        <v>Match</v>
      </c>
      <c r="AK897" s="33" t="str">
        <f>PROPER(TRIM(raw_orders!G897))</f>
        <v>South</v>
      </c>
      <c r="AL897" s="33" t="str">
        <f>PROPER(TRIM(raw_orders!M897))</f>
        <v>Same Day</v>
      </c>
    </row>
    <row r="898" spans="1:38">
      <c r="A898" t="s">
        <v>4074</v>
      </c>
      <c r="B898" s="10">
        <v>45650</v>
      </c>
      <c r="C898" s="10">
        <v>45651</v>
      </c>
      <c r="D898" t="s">
        <v>4076</v>
      </c>
      <c r="E898" s="34" t="str">
        <f>PROPER(TRIM(raw_orders!E898))</f>
        <v>Ananya Rao</v>
      </c>
      <c r="F898" s="34" t="str">
        <f>PROPER(TRIM(raw_orders!F898))</f>
        <v>Small Business</v>
      </c>
      <c r="G898" s="34" t="str">
        <f>PROPER(TRIM(raw_orders!G898))</f>
        <v>South</v>
      </c>
      <c r="H898" s="34" t="str">
        <f>PROPER(TRIM(raw_orders!H898))</f>
        <v>Tamil Nadu</v>
      </c>
      <c r="I898" s="34" t="str">
        <f>PROPER(TRIM(raw_orders!I898))</f>
        <v>Chennai</v>
      </c>
      <c r="J898" s="34" t="str">
        <f>PROPER(TRIM(raw_orders!J898))</f>
        <v>Technology</v>
      </c>
      <c r="K898" s="34" t="str">
        <f>PROPER(TRIM(raw_orders!K898))</f>
        <v>Copiers</v>
      </c>
      <c r="L898" t="s">
        <v>4077</v>
      </c>
      <c r="M898" s="9" t="str">
        <f>PROPER(TRIM(raw_orders!M898))</f>
        <v>Second Class</v>
      </c>
      <c r="N898" s="11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s="9" t="str">
        <f>PROPER(TRIM(raw_orders!T898))</f>
        <v>Failed</v>
      </c>
      <c r="U898" s="9" t="str">
        <f>PROPER(TRIM(raw_orders!U898))</f>
        <v>Returned</v>
      </c>
      <c r="V898" s="11">
        <f t="shared" ref="V898:V913" si="240">C898-B898</f>
        <v>1</v>
      </c>
      <c r="W898" s="11">
        <f t="shared" si="225"/>
        <v>0.05</v>
      </c>
      <c r="X898" s="11">
        <f t="shared" si="226"/>
        <v>3508.3784999999998</v>
      </c>
      <c r="Y898" s="11">
        <f t="shared" si="227"/>
        <v>680.31849999999986</v>
      </c>
      <c r="Z898" s="11">
        <f t="shared" si="228"/>
        <v>0.19391251542557336</v>
      </c>
      <c r="AA898" s="11" t="str">
        <f t="shared" si="229"/>
        <v>December</v>
      </c>
      <c r="AB898" s="11">
        <f t="shared" si="230"/>
        <v>2024</v>
      </c>
      <c r="AC898" s="11" t="str">
        <f t="shared" si="231"/>
        <v>Clean</v>
      </c>
      <c r="AD898" s="33" t="str">
        <f t="shared" ref="AD898:AD913" si="241">A898&amp;B898&amp;C898&amp;D898&amp;E898&amp;F898&amp;G898&amp;H898&amp;I898&amp;J898&amp;K898&amp;L898&amp;M898&amp;N898&amp;O898&amp;P898&amp;Q898&amp;R898&amp;S898&amp;T898&amp;U898&amp;V898</f>
        <v>ORD-2024-108974565045651CUST-4848Ananya RaoSmall BusinessSouthTamil NaduChennaiTechnologyCopiersMax Copiers 121Second Class13693.030.053508.382828.06680.32FailedReturned1</v>
      </c>
      <c r="AE898" s="56" t="str">
        <f t="shared" ref="AE898:AE913" si="242">IF(COUNTIF($A$2:$A$933,A898)=1,"OK",IF(COUNTIF($AD$2:$AD$933,AD898)&gt;1,"Exact Duplicate", "Review Required"))</f>
        <v>OK</v>
      </c>
      <c r="AF898" s="33" t="str">
        <f t="shared" si="232"/>
        <v/>
      </c>
      <c r="AG898" s="33" t="str">
        <f t="shared" si="233"/>
        <v/>
      </c>
      <c r="AH898" s="55" t="str">
        <f t="shared" si="236"/>
        <v/>
      </c>
      <c r="AI898" s="53" t="str">
        <f t="shared" si="234"/>
        <v>Match</v>
      </c>
      <c r="AJ898" s="53" t="str">
        <f t="shared" si="235"/>
        <v>Match</v>
      </c>
      <c r="AK898" s="33" t="str">
        <f>PROPER(TRIM(raw_orders!G898))</f>
        <v>South</v>
      </c>
      <c r="AL898" s="33" t="str">
        <f>PROPER(TRIM(raw_orders!M898))</f>
        <v>Second Class</v>
      </c>
    </row>
    <row r="899" spans="1:38">
      <c r="A899" t="s">
        <v>4078</v>
      </c>
      <c r="B899" s="10">
        <v>45776</v>
      </c>
      <c r="C899" s="10">
        <v>45780</v>
      </c>
      <c r="D899" t="s">
        <v>3200</v>
      </c>
      <c r="E899" s="34" t="str">
        <f>PROPER(TRIM(raw_orders!E899))</f>
        <v>Rohan Mehta</v>
      </c>
      <c r="F899" s="34" t="str">
        <f>PROPER(TRIM(raw_orders!F899))</f>
        <v>Corporate</v>
      </c>
      <c r="G899" s="34" t="str">
        <f>PROPER(TRIM(raw_orders!G899))</f>
        <v>North</v>
      </c>
      <c r="H899" s="34" t="str">
        <f>PROPER(TRIM(raw_orders!H899))</f>
        <v>Haryana</v>
      </c>
      <c r="I899" s="34" t="str">
        <f>PROPER(TRIM(raw_orders!I899))</f>
        <v>Gurugram</v>
      </c>
      <c r="J899" s="34" t="str">
        <f>PROPER(TRIM(raw_orders!J899))</f>
        <v>Office Supplies</v>
      </c>
      <c r="K899" s="34" t="str">
        <f>PROPER(TRIM(raw_orders!K899))</f>
        <v>Paper</v>
      </c>
      <c r="L899" t="s">
        <v>4080</v>
      </c>
      <c r="M899" s="9" t="str">
        <f>PROPER(TRIM(raw_orders!M899))</f>
        <v>First Class</v>
      </c>
      <c r="N899" s="11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s="9" t="str">
        <f>PROPER(TRIM(raw_orders!T899))</f>
        <v>Paid</v>
      </c>
      <c r="U899" s="9" t="str">
        <f>PROPER(TRIM(raw_orders!U899))</f>
        <v>Completed</v>
      </c>
      <c r="V899" s="11">
        <f t="shared" si="240"/>
        <v>4</v>
      </c>
      <c r="W899" s="11">
        <f t="shared" ref="W899:W913" si="243">IF(AND(P899="",Q899&lt;&gt;"",N899&lt;&gt;"",S899&lt;&gt;""),0,IF(OR(P899&lt;0,P899&gt;1),P899,P899))</f>
        <v>0.05</v>
      </c>
      <c r="X899" s="11">
        <f t="shared" ref="X899:X913" si="244">N899*O899*(1-P899)</f>
        <v>6789.27</v>
      </c>
      <c r="Y899" s="11">
        <f t="shared" ref="Y899:Y913" si="245">X899-R899</f>
        <v>1162.8400000000001</v>
      </c>
      <c r="Z899" s="11">
        <f t="shared" ref="Z899:Z913" si="246">Y899/X899</f>
        <v>0.17127614603631908</v>
      </c>
      <c r="AA899" s="11" t="str">
        <f t="shared" ref="AA899:AA913" si="247">TEXT(B899,"MMMM")</f>
        <v>April</v>
      </c>
      <c r="AB899" s="11">
        <f t="shared" ref="AB899:AB913" si="248">YEAR(B899)</f>
        <v>2025</v>
      </c>
      <c r="AC899" s="11" t="str">
        <f t="shared" ref="AC899:AC913" si="249">IF(OR(AF899 = "Invalid Discount",AG899="Invalid Discount",AH899="Invalid Shipping Record",AE899="Review Required"),"Invalid",IF(OR(G899="Unknown",M899="Unknown",ISBLANK(P899)),"Warning","Clean"))</f>
        <v>Clean</v>
      </c>
      <c r="AD899" s="33" t="str">
        <f t="shared" si="241"/>
        <v>ORD-2025-108984577645780CUST-2897Rohan MehtaCorporateNorthHaryanaGurugramOffice SuppliesPaperEco Paper 747First Class41786.650.056789.275626.431162.84PaidCompleted4</v>
      </c>
      <c r="AE899" s="56" t="str">
        <f t="shared" si="242"/>
        <v>OK</v>
      </c>
      <c r="AF899" s="33" t="str">
        <f t="shared" ref="AF899:AF913" si="250">IF(P899&lt;0,"Invalid Discount","")</f>
        <v/>
      </c>
      <c r="AG899" s="33" t="str">
        <f t="shared" ref="AG899:AG913" si="251">IF(P899&gt;1,"Invalid Discount","")</f>
        <v/>
      </c>
      <c r="AH899" s="55" t="str">
        <f t="shared" ref="AH899:AH913" si="252">IF(V899&lt;1,"Invalid Shipping Record","")</f>
        <v/>
      </c>
      <c r="AI899" s="53" t="str">
        <f t="shared" ref="AI899:AI913" si="253">IF(ROUND(Q899,2)=ROUND(X899,2),"Match","Mismatch")</f>
        <v>Match</v>
      </c>
      <c r="AJ899" s="53" t="str">
        <f t="shared" ref="AJ899:AJ913" si="254">IF(ROUND(S899,2)=ROUND(Y899,2),"Match","Mismatch")</f>
        <v>Match</v>
      </c>
      <c r="AK899" s="33" t="str">
        <f>PROPER(TRIM(raw_orders!G899))</f>
        <v>North</v>
      </c>
      <c r="AL899" s="33" t="str">
        <f>PROPER(TRIM(raw_orders!M899))</f>
        <v>First Class</v>
      </c>
    </row>
    <row r="900" spans="1:38">
      <c r="A900" t="s">
        <v>4081</v>
      </c>
      <c r="B900" s="10">
        <v>45445</v>
      </c>
      <c r="C900" s="10">
        <v>45451</v>
      </c>
      <c r="D900" t="s">
        <v>4082</v>
      </c>
      <c r="E900" s="34" t="str">
        <f>PROPER(TRIM(raw_orders!E900))</f>
        <v>Vikram Iyer</v>
      </c>
      <c r="F900" s="34" t="str">
        <f>PROPER(TRIM(raw_orders!F900))</f>
        <v>Consumer</v>
      </c>
      <c r="G900" s="34" t="str">
        <f>PROPER(TRIM(raw_orders!G900))</f>
        <v>North</v>
      </c>
      <c r="H900" s="34" t="str">
        <f>PROPER(TRIM(raw_orders!H900))</f>
        <v>Delhi</v>
      </c>
      <c r="I900" s="34" t="str">
        <f>PROPER(TRIM(raw_orders!I900))</f>
        <v>New Delhi</v>
      </c>
      <c r="J900" s="34" t="str">
        <f>PROPER(TRIM(raw_orders!J900))</f>
        <v>Furniture</v>
      </c>
      <c r="K900" s="34" t="str">
        <f>PROPER(TRIM(raw_orders!K900))</f>
        <v>Tables</v>
      </c>
      <c r="L900" t="s">
        <v>4083</v>
      </c>
      <c r="M900" s="9" t="str">
        <f>PROPER(TRIM(raw_orders!M900))</f>
        <v>First Class</v>
      </c>
      <c r="N900" s="11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s="9" t="str">
        <f>PROPER(TRIM(raw_orders!T900))</f>
        <v>Paid</v>
      </c>
      <c r="U900" s="9" t="str">
        <f>PROPER(TRIM(raw_orders!U900))</f>
        <v>Completed</v>
      </c>
      <c r="V900" s="11">
        <f t="shared" si="240"/>
        <v>6</v>
      </c>
      <c r="W900" s="11">
        <f t="shared" si="243"/>
        <v>0.2</v>
      </c>
      <c r="X900" s="11">
        <f t="shared" si="244"/>
        <v>4917.4400000000005</v>
      </c>
      <c r="Y900" s="11">
        <f t="shared" si="245"/>
        <v>1070.6700000000005</v>
      </c>
      <c r="Z900" s="11">
        <f t="shared" si="246"/>
        <v>0.21772914361944434</v>
      </c>
      <c r="AA900" s="11" t="str">
        <f t="shared" si="247"/>
        <v>June</v>
      </c>
      <c r="AB900" s="11">
        <f t="shared" si="248"/>
        <v>2024</v>
      </c>
      <c r="AC900" s="11" t="str">
        <f t="shared" si="249"/>
        <v>Clean</v>
      </c>
      <c r="AD900" s="33" t="str">
        <f t="shared" si="241"/>
        <v>ORD-2024-108994544545451CUST-6046Vikram IyerConsumerNorthDelhiNew DelhiFurnitureTablesClassic Tables 535First Class41536.70.24917.443846.771070.67PaidCompleted6</v>
      </c>
      <c r="AE900" s="56" t="str">
        <f t="shared" si="242"/>
        <v>OK</v>
      </c>
      <c r="AF900" s="33" t="str">
        <f t="shared" si="250"/>
        <v/>
      </c>
      <c r="AG900" s="33" t="str">
        <f t="shared" si="251"/>
        <v/>
      </c>
      <c r="AH900" s="55" t="str">
        <f t="shared" si="252"/>
        <v/>
      </c>
      <c r="AI900" s="53" t="str">
        <f t="shared" si="253"/>
        <v>Match</v>
      </c>
      <c r="AJ900" s="53" t="str">
        <f t="shared" si="254"/>
        <v>Match</v>
      </c>
      <c r="AK900" s="33" t="str">
        <f>PROPER(TRIM(raw_orders!G900))</f>
        <v>North</v>
      </c>
      <c r="AL900" s="33" t="str">
        <f>PROPER(TRIM(raw_orders!M900))</f>
        <v>First Class</v>
      </c>
    </row>
    <row r="901" spans="1:38">
      <c r="A901" t="s">
        <v>4084</v>
      </c>
      <c r="B901" s="10">
        <v>45804</v>
      </c>
      <c r="C901" s="10">
        <v>45811</v>
      </c>
      <c r="D901" t="s">
        <v>4086</v>
      </c>
      <c r="E901" s="34" t="str">
        <f>PROPER(TRIM(raw_orders!E901))</f>
        <v>Karan Malhotra</v>
      </c>
      <c r="F901" s="34" t="str">
        <f>PROPER(TRIM(raw_orders!F901))</f>
        <v>Consumer</v>
      </c>
      <c r="G901" s="34" t="str">
        <f>PROPER(TRIM(raw_orders!G901))</f>
        <v>North</v>
      </c>
      <c r="H901" s="34" t="str">
        <f>PROPER(TRIM(raw_orders!H901))</f>
        <v>Punjab</v>
      </c>
      <c r="I901" s="34" t="str">
        <f>PROPER(TRIM(raw_orders!I901))</f>
        <v>Ludhiana</v>
      </c>
      <c r="J901" s="34" t="str">
        <f>PROPER(TRIM(raw_orders!J901))</f>
        <v>Furniture</v>
      </c>
      <c r="K901" s="34" t="str">
        <f>PROPER(TRIM(raw_orders!K901))</f>
        <v>Chairs</v>
      </c>
      <c r="L901" t="s">
        <v>4087</v>
      </c>
      <c r="M901" s="9" t="str">
        <f>PROPER(TRIM(raw_orders!M901))</f>
        <v>First Class</v>
      </c>
      <c r="N901" s="1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s="9" t="str">
        <f>PROPER(TRIM(raw_orders!T901))</f>
        <v>Failed</v>
      </c>
      <c r="U901" s="9" t="str">
        <f>PROPER(TRIM(raw_orders!U901))</f>
        <v>Cancelled</v>
      </c>
      <c r="V901" s="11">
        <f t="shared" si="240"/>
        <v>7</v>
      </c>
      <c r="W901" s="11">
        <f t="shared" si="243"/>
        <v>0.25</v>
      </c>
      <c r="X901" s="11">
        <f t="shared" si="244"/>
        <v>3304.05</v>
      </c>
      <c r="Y901" s="11">
        <f t="shared" si="245"/>
        <v>1024.6400000000003</v>
      </c>
      <c r="Z901" s="11">
        <f t="shared" si="246"/>
        <v>0.31011637233092726</v>
      </c>
      <c r="AA901" s="11" t="str">
        <f t="shared" si="247"/>
        <v>May</v>
      </c>
      <c r="AB901" s="11">
        <f t="shared" si="248"/>
        <v>2025</v>
      </c>
      <c r="AC901" s="11" t="str">
        <f t="shared" si="249"/>
        <v>Clean</v>
      </c>
      <c r="AD901" s="33" t="str">
        <f t="shared" si="241"/>
        <v>ORD-2025-109004580445811CUST-3789Karan MalhotraConsumerNorthPunjabLudhianaFurnitureChairsElite Chairs 971First Class5881.080.253304.052279.411024.64FailedCancelled7</v>
      </c>
      <c r="AE901" s="56" t="str">
        <f t="shared" si="242"/>
        <v>OK</v>
      </c>
      <c r="AF901" s="33" t="str">
        <f t="shared" si="250"/>
        <v/>
      </c>
      <c r="AG901" s="33" t="str">
        <f t="shared" si="251"/>
        <v/>
      </c>
      <c r="AH901" s="55" t="str">
        <f t="shared" si="252"/>
        <v/>
      </c>
      <c r="AI901" s="53" t="str">
        <f t="shared" si="253"/>
        <v>Match</v>
      </c>
      <c r="AJ901" s="53" t="str">
        <f t="shared" si="254"/>
        <v>Match</v>
      </c>
      <c r="AK901" s="33" t="str">
        <f>PROPER(TRIM(raw_orders!G901))</f>
        <v>North</v>
      </c>
      <c r="AL901" s="33" t="str">
        <f>PROPER(TRIM(raw_orders!M901))</f>
        <v>First Class</v>
      </c>
    </row>
    <row r="902" spans="1:38" ht="27.6">
      <c r="A902" t="s">
        <v>1677</v>
      </c>
      <c r="B902" s="10">
        <v>45394</v>
      </c>
      <c r="C902" s="10">
        <v>45632</v>
      </c>
      <c r="D902" t="s">
        <v>1679</v>
      </c>
      <c r="E902" s="34" t="str">
        <f>PROPER(TRIM(raw_orders!E922))</f>
        <v>Sneha Kapoor</v>
      </c>
      <c r="F902" s="34" t="str">
        <f>PROPER(TRIM(raw_orders!F922))</f>
        <v>Home Office</v>
      </c>
      <c r="G902" s="34" t="str">
        <f>PROPER(TRIM(raw_orders!G922))</f>
        <v>East</v>
      </c>
      <c r="H902" s="34" t="str">
        <f>PROPER(TRIM(raw_orders!H922))</f>
        <v>Odisha</v>
      </c>
      <c r="I902" s="34" t="str">
        <f>PROPER(TRIM(raw_orders!I922))</f>
        <v>Bhubaneswar</v>
      </c>
      <c r="J902" s="34" t="str">
        <f>PROPER(TRIM(raw_orders!J922))</f>
        <v>Office Supplies</v>
      </c>
      <c r="K902" s="34" t="str">
        <f>PROPER(TRIM(raw_orders!K922))</f>
        <v>Binders</v>
      </c>
      <c r="L902" t="s">
        <v>1680</v>
      </c>
      <c r="M902" s="9" t="str">
        <f>PROPER(TRIM(raw_orders!M922))</f>
        <v>Second Class</v>
      </c>
      <c r="N902" s="11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s="9" t="str">
        <f>PROPER(TRIM(raw_orders!T922))</f>
        <v>Paid</v>
      </c>
      <c r="U902" s="9" t="str">
        <f>PROPER(TRIM(raw_orders!U922))</f>
        <v>Completed</v>
      </c>
      <c r="V902" s="11">
        <f t="shared" si="240"/>
        <v>238</v>
      </c>
      <c r="W902" s="11">
        <f t="shared" si="243"/>
        <v>0</v>
      </c>
      <c r="X902" s="11">
        <f t="shared" si="244"/>
        <v>10742.64</v>
      </c>
      <c r="Y902" s="11">
        <f t="shared" si="245"/>
        <v>4265.2699999999995</v>
      </c>
      <c r="Z902" s="11">
        <f t="shared" si="246"/>
        <v>0.39704113700170535</v>
      </c>
      <c r="AA902" s="11" t="str">
        <f t="shared" si="247"/>
        <v>April</v>
      </c>
      <c r="AB902" s="11">
        <f t="shared" si="248"/>
        <v>2024</v>
      </c>
      <c r="AC902" s="11" t="str">
        <f t="shared" si="249"/>
        <v>Invalid</v>
      </c>
      <c r="AD902" s="33" t="str">
        <f t="shared" si="241"/>
        <v>ORD-2024-103324539445632CUST-9346Sneha KapoorHome OfficeEastOdishaBhubaneswarOffice SuppliesBindersSmart Binders 939Second Class42685.66010989.896477.374265.27PaidCompleted238</v>
      </c>
      <c r="AE902" s="56" t="str">
        <f t="shared" si="242"/>
        <v>Review Required</v>
      </c>
      <c r="AF902" s="33" t="str">
        <f t="shared" si="250"/>
        <v/>
      </c>
      <c r="AG902" s="33" t="str">
        <f t="shared" si="251"/>
        <v/>
      </c>
      <c r="AH902" s="55" t="str">
        <f t="shared" si="252"/>
        <v/>
      </c>
      <c r="AI902" s="53" t="str">
        <f t="shared" si="253"/>
        <v>Mismatch</v>
      </c>
      <c r="AJ902" s="53" t="str">
        <f t="shared" si="254"/>
        <v>Match</v>
      </c>
      <c r="AK902" s="33" t="str">
        <f>PROPER(TRIM(raw_orders!G902))</f>
        <v>East</v>
      </c>
      <c r="AL902" s="33" t="str">
        <f>PROPER(TRIM(raw_orders!M902))</f>
        <v>Second Class</v>
      </c>
    </row>
    <row r="903" spans="1:38" ht="27.6">
      <c r="A903" t="s">
        <v>549</v>
      </c>
      <c r="B903" s="10">
        <v>45893</v>
      </c>
      <c r="C903" s="10">
        <v>45898</v>
      </c>
      <c r="D903" t="s">
        <v>551</v>
      </c>
      <c r="E903" s="34" t="str">
        <f>PROPER(TRIM(raw_orders!E923))</f>
        <v>Aarav Sharma</v>
      </c>
      <c r="F903" s="34" t="str">
        <f>PROPER(TRIM(raw_orders!F923))</f>
        <v>Small Business</v>
      </c>
      <c r="G903" s="34" t="str">
        <f>PROPER(TRIM(raw_orders!G923))</f>
        <v>East</v>
      </c>
      <c r="H903" s="34" t="str">
        <f>PROPER(TRIM(raw_orders!H923))</f>
        <v>Bihar</v>
      </c>
      <c r="I903" s="34" t="str">
        <f>PROPER(TRIM(raw_orders!I923))</f>
        <v>Patna</v>
      </c>
      <c r="J903" s="34" t="str">
        <f>PROPER(TRIM(raw_orders!J923))</f>
        <v>Technology</v>
      </c>
      <c r="K903" s="34" t="str">
        <f>PROPER(TRIM(raw_orders!K923))</f>
        <v>Copiers</v>
      </c>
      <c r="L903" t="s">
        <v>552</v>
      </c>
      <c r="M903" s="9" t="str">
        <f>PROPER(TRIM(raw_orders!M923))</f>
        <v>First Class</v>
      </c>
      <c r="N903" s="11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s="9" t="str">
        <f>PROPER(TRIM(raw_orders!T923))</f>
        <v>Paid</v>
      </c>
      <c r="U903" s="9" t="str">
        <f>PROPER(TRIM(raw_orders!U923))</f>
        <v>Returned</v>
      </c>
      <c r="V903" s="11">
        <f t="shared" si="240"/>
        <v>5</v>
      </c>
      <c r="W903" s="11">
        <f t="shared" si="243"/>
        <v>0.15</v>
      </c>
      <c r="X903" s="11">
        <f t="shared" si="244"/>
        <v>9445.098</v>
      </c>
      <c r="Y903" s="11">
        <f t="shared" si="245"/>
        <v>3858.8180000000002</v>
      </c>
      <c r="Z903" s="11">
        <f t="shared" si="246"/>
        <v>0.40855245758170006</v>
      </c>
      <c r="AA903" s="11" t="str">
        <f t="shared" si="247"/>
        <v>August</v>
      </c>
      <c r="AB903" s="11">
        <f t="shared" si="248"/>
        <v>2025</v>
      </c>
      <c r="AC903" s="11" t="str">
        <f t="shared" si="249"/>
        <v>Invalid</v>
      </c>
      <c r="AD903" s="33" t="str">
        <f t="shared" si="241"/>
        <v>ORD-2025-100914589345898CUST-5909Aarav SharmaSmall BusinessEastBiharPatnaTechnologyCopiersSmart Copiers 556First Class33703.960.159549.445586.283858.82PaidReturned5</v>
      </c>
      <c r="AE903" s="56" t="str">
        <f t="shared" si="242"/>
        <v>Review Required</v>
      </c>
      <c r="AF903" s="33" t="str">
        <f t="shared" si="250"/>
        <v/>
      </c>
      <c r="AG903" s="33" t="str">
        <f t="shared" si="251"/>
        <v/>
      </c>
      <c r="AH903" s="55" t="str">
        <f t="shared" si="252"/>
        <v/>
      </c>
      <c r="AI903" s="53" t="str">
        <f t="shared" si="253"/>
        <v>Mismatch</v>
      </c>
      <c r="AJ903" s="53" t="str">
        <f t="shared" si="254"/>
        <v>Match</v>
      </c>
      <c r="AK903" s="33" t="str">
        <f>PROPER(TRIM(raw_orders!G903))</f>
        <v>East</v>
      </c>
      <c r="AL903" s="33" t="str">
        <f>PROPER(TRIM(raw_orders!M903))</f>
        <v>Same Day</v>
      </c>
    </row>
    <row r="904" spans="1:38" ht="27.6">
      <c r="A904" t="s">
        <v>1861</v>
      </c>
      <c r="B904" s="10">
        <v>45760</v>
      </c>
      <c r="C904" s="10">
        <v>45760</v>
      </c>
      <c r="D904" t="s">
        <v>1863</v>
      </c>
      <c r="E904" s="34" t="str">
        <f>PROPER(TRIM(raw_orders!E924))</f>
        <v>Sneha Kapoor</v>
      </c>
      <c r="F904" s="34" t="str">
        <f>PROPER(TRIM(raw_orders!F924))</f>
        <v>Small Business</v>
      </c>
      <c r="G904" s="34" t="str">
        <f>PROPER(TRIM(raw_orders!G924))</f>
        <v>North</v>
      </c>
      <c r="H904" s="34" t="str">
        <f>PROPER(TRIM(raw_orders!H924))</f>
        <v>Uttar Pradesh</v>
      </c>
      <c r="I904" s="34" t="str">
        <f>PROPER(TRIM(raw_orders!I924))</f>
        <v>Noida</v>
      </c>
      <c r="J904" s="34" t="str">
        <f>PROPER(TRIM(raw_orders!J924))</f>
        <v>Office Supplies</v>
      </c>
      <c r="K904" s="34" t="str">
        <f>PROPER(TRIM(raw_orders!K924))</f>
        <v>Storage</v>
      </c>
      <c r="L904" t="s">
        <v>1864</v>
      </c>
      <c r="M904" s="9" t="str">
        <f>PROPER(TRIM(raw_orders!M924))</f>
        <v>Second Class</v>
      </c>
      <c r="N904" s="11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s="9" t="str">
        <f>PROPER(TRIM(raw_orders!T924))</f>
        <v>Paid</v>
      </c>
      <c r="U904" s="9" t="str">
        <f>PROPER(TRIM(raw_orders!U924))</f>
        <v>Returned</v>
      </c>
      <c r="V904" s="11">
        <f t="shared" si="240"/>
        <v>0</v>
      </c>
      <c r="W904" s="11">
        <f t="shared" si="243"/>
        <v>0</v>
      </c>
      <c r="X904" s="11">
        <f t="shared" si="244"/>
        <v>10068.120000000001</v>
      </c>
      <c r="Y904" s="11">
        <f t="shared" si="245"/>
        <v>1472.75</v>
      </c>
      <c r="Z904" s="11">
        <f t="shared" si="246"/>
        <v>0.14627855051389932</v>
      </c>
      <c r="AA904" s="11" t="str">
        <f t="shared" si="247"/>
        <v>April</v>
      </c>
      <c r="AB904" s="11">
        <f t="shared" si="248"/>
        <v>2025</v>
      </c>
      <c r="AC904" s="11" t="str">
        <f t="shared" si="249"/>
        <v>Invalid</v>
      </c>
      <c r="AD904" s="33" t="str">
        <f t="shared" si="241"/>
        <v>ORD-2025-103744576045760CUST-8566Sneha KapoorSmall BusinessNorthUttar PradeshNoidaOffice SuppliesStoragePrime Storage 951Second Class91118.68010348.438595.371472.75PaidReturned0</v>
      </c>
      <c r="AE904" s="56" t="str">
        <f t="shared" si="242"/>
        <v>Review Required</v>
      </c>
      <c r="AF904" s="33" t="str">
        <f t="shared" si="250"/>
        <v/>
      </c>
      <c r="AG904" s="33" t="str">
        <f t="shared" si="251"/>
        <v/>
      </c>
      <c r="AH904" s="55" t="str">
        <f>IF(V904&lt;0,"Invalid Shipping Record","")</f>
        <v/>
      </c>
      <c r="AI904" s="53" t="str">
        <f t="shared" si="253"/>
        <v>Mismatch</v>
      </c>
      <c r="AJ904" s="53" t="str">
        <f t="shared" si="254"/>
        <v>Match</v>
      </c>
      <c r="AK904" s="33" t="str">
        <f>PROPER(TRIM(raw_orders!G904))</f>
        <v>South</v>
      </c>
      <c r="AL904" s="33" t="str">
        <f>PROPER(TRIM(raw_orders!M904))</f>
        <v>First Class</v>
      </c>
    </row>
    <row r="905" spans="1:38" ht="27.6">
      <c r="A905" t="s">
        <v>1189</v>
      </c>
      <c r="B905" s="10">
        <v>45932</v>
      </c>
      <c r="C905" s="10">
        <v>45938</v>
      </c>
      <c r="D905" t="s">
        <v>1192</v>
      </c>
      <c r="E905" s="34" t="str">
        <f>PROPER(TRIM(raw_orders!E925))</f>
        <v>Isha Nair</v>
      </c>
      <c r="F905" s="34" t="str">
        <f>PROPER(TRIM(raw_orders!F925))</f>
        <v>Small Business</v>
      </c>
      <c r="G905" s="34" t="str">
        <f>PROPER(TRIM(raw_orders!G925))</f>
        <v>North</v>
      </c>
      <c r="H905" s="34" t="str">
        <f>PROPER(TRIM(raw_orders!H925))</f>
        <v>Punjab</v>
      </c>
      <c r="I905" s="34" t="str">
        <f>PROPER(TRIM(raw_orders!I925))</f>
        <v>Ludhiana</v>
      </c>
      <c r="J905" s="34" t="str">
        <f>PROPER(TRIM(raw_orders!J925))</f>
        <v>Furniture</v>
      </c>
      <c r="K905" s="34" t="str">
        <f>PROPER(TRIM(raw_orders!K925))</f>
        <v>Furnishings</v>
      </c>
      <c r="L905" t="s">
        <v>1193</v>
      </c>
      <c r="M905" s="9" t="str">
        <f>PROPER(TRIM(raw_orders!M925))</f>
        <v>Standard Class</v>
      </c>
      <c r="N905" s="11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s="9" t="str">
        <f>PROPER(TRIM(raw_orders!T925))</f>
        <v>Paid</v>
      </c>
      <c r="U905" s="9" t="str">
        <f>PROPER(TRIM(raw_orders!U925))</f>
        <v>Returned</v>
      </c>
      <c r="V905" s="11">
        <f t="shared" si="240"/>
        <v>6</v>
      </c>
      <c r="W905" s="11">
        <f t="shared" si="243"/>
        <v>0.25</v>
      </c>
      <c r="X905" s="11">
        <f t="shared" si="244"/>
        <v>11833.92</v>
      </c>
      <c r="Y905" s="11">
        <f t="shared" si="245"/>
        <v>5151</v>
      </c>
      <c r="Z905" s="11">
        <f t="shared" si="246"/>
        <v>0.43527419485681834</v>
      </c>
      <c r="AA905" s="11" t="str">
        <f t="shared" si="247"/>
        <v>October</v>
      </c>
      <c r="AB905" s="11">
        <f t="shared" si="248"/>
        <v>2025</v>
      </c>
      <c r="AC905" s="11" t="str">
        <f t="shared" si="249"/>
        <v>Invalid</v>
      </c>
      <c r="AD905" s="33" t="str">
        <f t="shared" si="241"/>
        <v>ORD-2025-102254593245938CUST-9871Isha NairSmall BusinessNorthPunjabLudhianaFurnitureFurnishingsClassic Furnishings 109Standard Class43944.640.2512116.896682.925151PaidReturned6</v>
      </c>
      <c r="AE905" s="56" t="str">
        <f t="shared" si="242"/>
        <v>Review Required</v>
      </c>
      <c r="AF905" s="33" t="str">
        <f t="shared" si="250"/>
        <v/>
      </c>
      <c r="AG905" s="33" t="str">
        <f t="shared" si="251"/>
        <v/>
      </c>
      <c r="AH905" s="55" t="str">
        <f t="shared" si="252"/>
        <v/>
      </c>
      <c r="AI905" s="53" t="str">
        <f t="shared" si="253"/>
        <v>Mismatch</v>
      </c>
      <c r="AJ905" s="53" t="str">
        <f t="shared" si="254"/>
        <v>Match</v>
      </c>
      <c r="AK905" s="33" t="str">
        <f>PROPER(TRIM(raw_orders!G905))</f>
        <v>South</v>
      </c>
      <c r="AL905" s="33" t="str">
        <f>PROPER(TRIM(raw_orders!M905))</f>
        <v/>
      </c>
    </row>
    <row r="906" spans="1:38" ht="27.6">
      <c r="A906" t="s">
        <v>1602</v>
      </c>
      <c r="B906" s="10">
        <v>45795</v>
      </c>
      <c r="C906" s="10">
        <v>45797</v>
      </c>
      <c r="D906" t="s">
        <v>1603</v>
      </c>
      <c r="E906" s="34" t="str">
        <f>PROPER(TRIM(raw_orders!E926))</f>
        <v>Isha Nair</v>
      </c>
      <c r="F906" s="34" t="str">
        <f>PROPER(TRIM(raw_orders!F926))</f>
        <v>Corporate</v>
      </c>
      <c r="G906" s="34" t="str">
        <f>PROPER(TRIM(raw_orders!G926))</f>
        <v>West</v>
      </c>
      <c r="H906" s="34" t="str">
        <f>PROPER(TRIM(raw_orders!H926))</f>
        <v>Madhya Pradesh</v>
      </c>
      <c r="I906" s="34" t="str">
        <f>PROPER(TRIM(raw_orders!I926))</f>
        <v>Indore</v>
      </c>
      <c r="J906" s="34" t="str">
        <f>PROPER(TRIM(raw_orders!J926))</f>
        <v>Office Supplies</v>
      </c>
      <c r="K906" s="34" t="str">
        <f>PROPER(TRIM(raw_orders!K926))</f>
        <v>Labels</v>
      </c>
      <c r="L906" t="s">
        <v>1604</v>
      </c>
      <c r="M906" s="9" t="str">
        <f>PROPER(TRIM(raw_orders!M926))</f>
        <v>Standard Class</v>
      </c>
      <c r="N906" s="11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s="9" t="str">
        <f>PROPER(TRIM(raw_orders!T926))</f>
        <v>Failed</v>
      </c>
      <c r="U906" s="9" t="str">
        <f>PROPER(TRIM(raw_orders!U926))</f>
        <v>Completed</v>
      </c>
      <c r="V906" s="11">
        <f t="shared" si="240"/>
        <v>2</v>
      </c>
      <c r="W906" s="11">
        <f t="shared" si="243"/>
        <v>0.15</v>
      </c>
      <c r="X906" s="11">
        <f t="shared" si="244"/>
        <v>6485.3639999999996</v>
      </c>
      <c r="Y906" s="11">
        <f t="shared" si="245"/>
        <v>1109.1939999999995</v>
      </c>
      <c r="Z906" s="11">
        <f t="shared" si="246"/>
        <v>0.17103033846673826</v>
      </c>
      <c r="AA906" s="11" t="str">
        <f t="shared" si="247"/>
        <v>May</v>
      </c>
      <c r="AB906" s="11">
        <f t="shared" si="248"/>
        <v>2025</v>
      </c>
      <c r="AC906" s="11" t="str">
        <f t="shared" si="249"/>
        <v>Invalid</v>
      </c>
      <c r="AD906" s="33" t="str">
        <f t="shared" si="241"/>
        <v>ORD-2025-103154579545797CUST-1945Isha NairCorporateWestMadhya PradeshIndoreOffice SuppliesLabelsElite Labels 544Standard Class9847.760.156589.375376.171109.19FailedCompleted2</v>
      </c>
      <c r="AE906" s="56" t="str">
        <f t="shared" si="242"/>
        <v>Review Required</v>
      </c>
      <c r="AF906" s="33" t="str">
        <f t="shared" si="250"/>
        <v/>
      </c>
      <c r="AG906" s="33" t="str">
        <f t="shared" si="251"/>
        <v/>
      </c>
      <c r="AH906" s="55" t="str">
        <f t="shared" si="252"/>
        <v/>
      </c>
      <c r="AI906" s="53" t="str">
        <f t="shared" si="253"/>
        <v>Mismatch</v>
      </c>
      <c r="AJ906" s="53" t="str">
        <f t="shared" si="254"/>
        <v>Match</v>
      </c>
      <c r="AK906" s="33" t="s">
        <v>73</v>
      </c>
      <c r="AL906" s="33" t="str">
        <f>PROPER(TRIM(raw_orders!M906))</f>
        <v>Second Class</v>
      </c>
    </row>
    <row r="907" spans="1:38" ht="27.6">
      <c r="A907" t="s">
        <v>934</v>
      </c>
      <c r="B907" s="10">
        <v>45847</v>
      </c>
      <c r="C907" s="10">
        <v>45915</v>
      </c>
      <c r="D907" t="s">
        <v>936</v>
      </c>
      <c r="E907" s="34" t="str">
        <f>PROPER(TRIM(raw_orders!E927))</f>
        <v>Rohan Mehta</v>
      </c>
      <c r="F907" s="34" t="str">
        <f>PROPER(TRIM(raw_orders!F927))</f>
        <v>Corporate</v>
      </c>
      <c r="G907" s="34" t="str">
        <f>PROPER(TRIM(raw_orders!G927))</f>
        <v>East</v>
      </c>
      <c r="H907" s="34" t="str">
        <f>PROPER(TRIM(raw_orders!H927))</f>
        <v>Bihar</v>
      </c>
      <c r="I907" s="34" t="str">
        <f>PROPER(TRIM(raw_orders!I927))</f>
        <v>Patna</v>
      </c>
      <c r="J907" s="34" t="str">
        <f>PROPER(TRIM(raw_orders!J927))</f>
        <v>Technology</v>
      </c>
      <c r="K907" s="34" t="str">
        <f>PROPER(TRIM(raw_orders!K927))</f>
        <v>Copiers</v>
      </c>
      <c r="L907" t="s">
        <v>937</v>
      </c>
      <c r="M907" s="9" t="str">
        <f>PROPER(TRIM(raw_orders!M927))</f>
        <v>Standard Class</v>
      </c>
      <c r="N907" s="11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s="9" t="str">
        <f>PROPER(TRIM(raw_orders!T927))</f>
        <v>Paid</v>
      </c>
      <c r="U907" s="9" t="str">
        <f>PROPER(TRIM(raw_orders!U927))</f>
        <v>Returned</v>
      </c>
      <c r="V907" s="11">
        <f t="shared" si="240"/>
        <v>68</v>
      </c>
      <c r="W907" s="11">
        <f t="shared" si="243"/>
        <v>0</v>
      </c>
      <c r="X907" s="11">
        <f t="shared" si="244"/>
        <v>5133.96</v>
      </c>
      <c r="Y907" s="11">
        <f t="shared" si="245"/>
        <v>1203.96</v>
      </c>
      <c r="Z907" s="11">
        <f t="shared" si="246"/>
        <v>0.23450903396208775</v>
      </c>
      <c r="AA907" s="11" t="str">
        <f t="shared" si="247"/>
        <v>July</v>
      </c>
      <c r="AB907" s="11">
        <f t="shared" si="248"/>
        <v>2025</v>
      </c>
      <c r="AC907" s="11" t="str">
        <f t="shared" si="249"/>
        <v>Invalid</v>
      </c>
      <c r="AD907" s="33" t="str">
        <f t="shared" si="241"/>
        <v>ORD-2025-101714584745915CUST-3734Rohan MehtaCorporateEastBiharPatnaTechnologyCopiersEco Copiers 102Standard Class31711.3205206.5339301203.96PaidReturned68</v>
      </c>
      <c r="AE907" s="56" t="str">
        <f t="shared" si="242"/>
        <v>Review Required</v>
      </c>
      <c r="AF907" s="33" t="str">
        <f t="shared" si="250"/>
        <v/>
      </c>
      <c r="AG907" s="33" t="str">
        <f t="shared" si="251"/>
        <v/>
      </c>
      <c r="AH907" s="55" t="str">
        <f t="shared" si="252"/>
        <v/>
      </c>
      <c r="AI907" s="53" t="str">
        <f t="shared" si="253"/>
        <v>Mismatch</v>
      </c>
      <c r="AJ907" s="53" t="str">
        <f t="shared" si="254"/>
        <v>Match</v>
      </c>
      <c r="AK907" s="33" t="str">
        <f>PROPER(TRIM(raw_orders!G907))</f>
        <v>South</v>
      </c>
      <c r="AL907" s="33" t="str">
        <f>PROPER(TRIM(raw_orders!M907))</f>
        <v>First Class</v>
      </c>
    </row>
    <row r="908" spans="1:38" ht="27.6">
      <c r="A908" t="s">
        <v>2087</v>
      </c>
      <c r="B908" s="10">
        <v>45342</v>
      </c>
      <c r="C908" s="10">
        <v>45349</v>
      </c>
      <c r="D908" t="s">
        <v>2090</v>
      </c>
      <c r="E908" s="34" t="str">
        <f>PROPER(TRIM(raw_orders!E928))</f>
        <v>Diya Patel</v>
      </c>
      <c r="F908" s="34" t="str">
        <f>PROPER(TRIM(raw_orders!F928))</f>
        <v>Consumer</v>
      </c>
      <c r="G908" s="34" t="str">
        <f>PROPER(TRIM(raw_orders!G928))</f>
        <v>South</v>
      </c>
      <c r="H908" s="34" t="str">
        <f>PROPER(TRIM(raw_orders!H928))</f>
        <v>Kerala</v>
      </c>
      <c r="I908" s="34" t="str">
        <f>PROPER(TRIM(raw_orders!I928))</f>
        <v>Kochi</v>
      </c>
      <c r="J908" s="34" t="str">
        <f>PROPER(TRIM(raw_orders!J928))</f>
        <v>Technology</v>
      </c>
      <c r="K908" s="34" t="str">
        <f>PROPER(TRIM(raw_orders!K928))</f>
        <v>Accessories</v>
      </c>
      <c r="L908" t="s">
        <v>2091</v>
      </c>
      <c r="M908" s="9" t="str">
        <f>PROPER(TRIM(raw_orders!M928))</f>
        <v>First Class</v>
      </c>
      <c r="N908" s="11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s="9" t="str">
        <f>PROPER(TRIM(raw_orders!T928))</f>
        <v>Paid</v>
      </c>
      <c r="U908" s="9" t="str">
        <f>PROPER(TRIM(raw_orders!U928))</f>
        <v>Returned</v>
      </c>
      <c r="V908" s="11">
        <f t="shared" si="240"/>
        <v>7</v>
      </c>
      <c r="W908" s="11">
        <f t="shared" si="243"/>
        <v>0.2</v>
      </c>
      <c r="X908" s="11">
        <f t="shared" si="244"/>
        <v>27211.032000000003</v>
      </c>
      <c r="Y908" s="11">
        <f t="shared" si="245"/>
        <v>9270.6020000000026</v>
      </c>
      <c r="Z908" s="11">
        <f t="shared" si="246"/>
        <v>0.34069277490100347</v>
      </c>
      <c r="AA908" s="11" t="str">
        <f t="shared" si="247"/>
        <v>February</v>
      </c>
      <c r="AB908" s="11">
        <f t="shared" si="248"/>
        <v>2024</v>
      </c>
      <c r="AC908" s="11" t="str">
        <f t="shared" si="249"/>
        <v>Invalid</v>
      </c>
      <c r="AD908" s="33" t="str">
        <f t="shared" si="241"/>
        <v>ORD-2024-104244534245349CUST-6169Diya PatelConsumerSouthKeralaKochiTechnologyAccessoriesPrime Accessories 236First Class93779.310.227322.917940.439270.6PaidReturned7</v>
      </c>
      <c r="AE908" s="56" t="str">
        <f t="shared" si="242"/>
        <v>Review Required</v>
      </c>
      <c r="AF908" s="33" t="str">
        <f t="shared" si="250"/>
        <v/>
      </c>
      <c r="AG908" s="33" t="str">
        <f t="shared" si="251"/>
        <v/>
      </c>
      <c r="AH908" s="55" t="str">
        <f t="shared" si="252"/>
        <v/>
      </c>
      <c r="AI908" s="53" t="str">
        <f t="shared" si="253"/>
        <v>Mismatch</v>
      </c>
      <c r="AJ908" s="53" t="str">
        <f t="shared" si="254"/>
        <v>Match</v>
      </c>
      <c r="AK908" s="33" t="str">
        <f>PROPER(TRIM(raw_orders!G908))</f>
        <v>South</v>
      </c>
      <c r="AL908" s="33" t="str">
        <f>PROPER(TRIM(raw_orders!M908))</f>
        <v>Same Day</v>
      </c>
    </row>
    <row r="909" spans="1:38" ht="27.6">
      <c r="A909" t="s">
        <v>2739</v>
      </c>
      <c r="B909" s="10">
        <v>45698</v>
      </c>
      <c r="C909" s="10">
        <v>45702</v>
      </c>
      <c r="D909" t="s">
        <v>2741</v>
      </c>
      <c r="E909" s="34" t="str">
        <f>PROPER(TRIM(raw_orders!E929))</f>
        <v>Priya Menon</v>
      </c>
      <c r="F909" s="34" t="str">
        <f>PROPER(TRIM(raw_orders!F929))</f>
        <v>Small Business</v>
      </c>
      <c r="G909" s="34" t="str">
        <f>PROPER(TRIM(raw_orders!G929))</f>
        <v>North</v>
      </c>
      <c r="H909" s="34" t="str">
        <f>PROPER(TRIM(raw_orders!H929))</f>
        <v>Uttar Pradesh</v>
      </c>
      <c r="I909" s="34" t="str">
        <f>PROPER(TRIM(raw_orders!I929))</f>
        <v>Noida</v>
      </c>
      <c r="J909" s="34" t="str">
        <f>PROPER(TRIM(raw_orders!J929))</f>
        <v>Technology</v>
      </c>
      <c r="K909" s="34" t="str">
        <f>PROPER(TRIM(raw_orders!K929))</f>
        <v>Phones</v>
      </c>
      <c r="L909" t="s">
        <v>2742</v>
      </c>
      <c r="M909" s="9" t="s">
        <v>4153</v>
      </c>
      <c r="N909" s="11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s="9" t="str">
        <f>PROPER(TRIM(raw_orders!T929))</f>
        <v>Failed</v>
      </c>
      <c r="U909" s="9" t="str">
        <f>PROPER(TRIM(raw_orders!U929))</f>
        <v>Completed</v>
      </c>
      <c r="V909" s="11">
        <f t="shared" si="240"/>
        <v>4</v>
      </c>
      <c r="W909" s="11">
        <f t="shared" si="243"/>
        <v>0</v>
      </c>
      <c r="X909" s="11">
        <f t="shared" si="244"/>
        <v>21381.45</v>
      </c>
      <c r="Y909" s="11">
        <f t="shared" si="245"/>
        <v>8141.2400000000016</v>
      </c>
      <c r="Z909" s="11">
        <f t="shared" si="246"/>
        <v>0.38076182859441249</v>
      </c>
      <c r="AA909" s="11" t="str">
        <f t="shared" si="247"/>
        <v>February</v>
      </c>
      <c r="AB909" s="11">
        <f t="shared" si="248"/>
        <v>2025</v>
      </c>
      <c r="AC909" s="11" t="str">
        <f t="shared" si="249"/>
        <v>Invalid</v>
      </c>
      <c r="AD909" s="33" t="str">
        <f t="shared" si="241"/>
        <v>ORD-2025-105724569845702CUST-3425Priya MenonSmall BusinessNorthUttar PradeshNoidaTechnologyPhonesPrime Phones 895Unknown54276.29021443.6313240.218141.24FailedCompleted4</v>
      </c>
      <c r="AE909" s="56" t="str">
        <f t="shared" si="242"/>
        <v>Review Required</v>
      </c>
      <c r="AF909" s="33" t="str">
        <f t="shared" si="250"/>
        <v/>
      </c>
      <c r="AG909" s="33" t="str">
        <f t="shared" si="251"/>
        <v/>
      </c>
      <c r="AH909" s="55" t="str">
        <f t="shared" si="252"/>
        <v/>
      </c>
      <c r="AI909" s="53" t="str">
        <f t="shared" si="253"/>
        <v>Mismatch</v>
      </c>
      <c r="AJ909" s="53" t="str">
        <f t="shared" si="254"/>
        <v>Match</v>
      </c>
      <c r="AK909" s="33" t="str">
        <f>PROPER(TRIM(raw_orders!G909))</f>
        <v>West</v>
      </c>
      <c r="AL909" s="33" t="str">
        <f>PROPER(TRIM(raw_orders!M909))</f>
        <v>Second Class</v>
      </c>
    </row>
    <row r="910" spans="1:38" ht="41.4">
      <c r="A910" t="s">
        <v>800</v>
      </c>
      <c r="B910" s="10">
        <v>45381</v>
      </c>
      <c r="C910" s="10">
        <v>45377</v>
      </c>
      <c r="D910" t="s">
        <v>803</v>
      </c>
      <c r="E910" s="34" t="str">
        <f>PROPER(TRIM(raw_orders!E930))</f>
        <v>Aditi Sen</v>
      </c>
      <c r="F910" s="34" t="str">
        <f>PROPER(TRIM(raw_orders!F930))</f>
        <v>Home Office</v>
      </c>
      <c r="G910" s="34" t="str">
        <f>PROPER(TRIM(raw_orders!G930))</f>
        <v>North</v>
      </c>
      <c r="H910" s="34" t="str">
        <f>PROPER(TRIM(raw_orders!H930))</f>
        <v>Rajasthan</v>
      </c>
      <c r="I910" s="34" t="str">
        <f>PROPER(TRIM(raw_orders!I930))</f>
        <v>Jaipur</v>
      </c>
      <c r="J910" s="34" t="str">
        <f>PROPER(TRIM(raw_orders!J930))</f>
        <v>Technology</v>
      </c>
      <c r="K910" s="34" t="str">
        <f>PROPER(TRIM(raw_orders!K930))</f>
        <v>Phones</v>
      </c>
      <c r="L910" t="s">
        <v>804</v>
      </c>
      <c r="M910" s="9" t="str">
        <f>PROPER(TRIM(raw_orders!M930))</f>
        <v>Second Class</v>
      </c>
      <c r="N910" s="11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s="9" t="str">
        <f>PROPER(TRIM(raw_orders!T930))</f>
        <v>Paid</v>
      </c>
      <c r="U910" s="9" t="str">
        <f>PROPER(TRIM(raw_orders!U930))</f>
        <v>Returned</v>
      </c>
      <c r="V910" s="11">
        <f t="shared" si="240"/>
        <v>-4</v>
      </c>
      <c r="W910" s="11">
        <f t="shared" si="243"/>
        <v>0.15</v>
      </c>
      <c r="X910" s="11">
        <f t="shared" si="244"/>
        <v>3857.0449999999996</v>
      </c>
      <c r="Y910" s="11">
        <f t="shared" si="245"/>
        <v>1087.7849999999994</v>
      </c>
      <c r="Z910" s="11">
        <f t="shared" si="246"/>
        <v>0.28202548842442843</v>
      </c>
      <c r="AA910" s="11" t="str">
        <f t="shared" si="247"/>
        <v>March</v>
      </c>
      <c r="AB910" s="11">
        <f t="shared" si="248"/>
        <v>2024</v>
      </c>
      <c r="AC910" s="11" t="str">
        <f t="shared" si="249"/>
        <v>Invalid</v>
      </c>
      <c r="AD910" s="33" t="str">
        <f t="shared" si="241"/>
        <v>ORD-2024-101434538145377CUST-8944Aditi SenHome OfficeNorthRajasthanJaipurTechnologyPhonesClassic Phones 142Second Class5907.540.154099.692769.261087.78PaidReturned-4</v>
      </c>
      <c r="AE910" s="56" t="str">
        <f t="shared" si="242"/>
        <v>Review Required</v>
      </c>
      <c r="AF910" s="33" t="str">
        <f t="shared" si="250"/>
        <v/>
      </c>
      <c r="AG910" s="33" t="str">
        <f t="shared" si="251"/>
        <v/>
      </c>
      <c r="AH910" s="55" t="str">
        <f>IF(V910&lt;0,"Invalid Shipping Record","")</f>
        <v>Invalid Shipping Record</v>
      </c>
      <c r="AI910" s="53" t="str">
        <f t="shared" si="253"/>
        <v>Mismatch</v>
      </c>
      <c r="AJ910" s="53" t="str">
        <f t="shared" si="254"/>
        <v>Mismatch</v>
      </c>
      <c r="AK910" s="33" t="str">
        <f>PROPER(TRIM(raw_orders!G910))</f>
        <v>West</v>
      </c>
      <c r="AL910" s="33" t="str">
        <f>PROPER(TRIM(raw_orders!M910))</f>
        <v>Same Day</v>
      </c>
    </row>
    <row r="911" spans="1:38" ht="27.6">
      <c r="A911" t="s">
        <v>1408</v>
      </c>
      <c r="B911" s="10">
        <v>45522</v>
      </c>
      <c r="C911" s="10">
        <v>45528</v>
      </c>
      <c r="D911" t="s">
        <v>1411</v>
      </c>
      <c r="E911" s="34" t="str">
        <f>PROPER(TRIM(raw_orders!E931))</f>
        <v>Arjun Bose</v>
      </c>
      <c r="F911" s="34" t="str">
        <f>PROPER(TRIM(raw_orders!F931))</f>
        <v>Consumer</v>
      </c>
      <c r="G911" s="34" t="str">
        <f>PROPER(TRIM(raw_orders!G931))</f>
        <v>South</v>
      </c>
      <c r="H911" s="34" t="str">
        <f>PROPER(TRIM(raw_orders!H931))</f>
        <v>Andhra Pradesh</v>
      </c>
      <c r="I911" s="34" t="str">
        <f>PROPER(TRIM(raw_orders!I931))</f>
        <v>Vijayawada</v>
      </c>
      <c r="J911" s="34" t="str">
        <f>PROPER(TRIM(raw_orders!J931))</f>
        <v>Furniture</v>
      </c>
      <c r="K911" s="34" t="str">
        <f>PROPER(TRIM(raw_orders!K931))</f>
        <v>Chairs</v>
      </c>
      <c r="L911" t="s">
        <v>1412</v>
      </c>
      <c r="M911" s="9" t="str">
        <f>PROPER(TRIM(raw_orders!M931))</f>
        <v>First Class</v>
      </c>
      <c r="N911" s="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s="9" t="str">
        <f>PROPER(TRIM(raw_orders!T931))</f>
        <v>Paid</v>
      </c>
      <c r="U911" s="9" t="str">
        <f>PROPER(TRIM(raw_orders!U931))</f>
        <v>Returned</v>
      </c>
      <c r="V911" s="11">
        <f t="shared" si="240"/>
        <v>6</v>
      </c>
      <c r="W911" s="11">
        <f t="shared" si="243"/>
        <v>0.1</v>
      </c>
      <c r="X911" s="11">
        <f t="shared" si="244"/>
        <v>3510.4230000000002</v>
      </c>
      <c r="Y911" s="11">
        <f t="shared" si="245"/>
        <v>1318.9230000000002</v>
      </c>
      <c r="Z911" s="11">
        <f t="shared" si="246"/>
        <v>0.37571625983535323</v>
      </c>
      <c r="AA911" s="11" t="str">
        <f t="shared" si="247"/>
        <v>August</v>
      </c>
      <c r="AB911" s="11">
        <f t="shared" si="248"/>
        <v>2024</v>
      </c>
      <c r="AC911" s="11" t="str">
        <f t="shared" si="249"/>
        <v>Invalid</v>
      </c>
      <c r="AD911" s="33" t="str">
        <f t="shared" si="241"/>
        <v>ORD-2024-102734552245528CUST-7389Arjun BoseConsumerSouthAndhra PradeshVijayawadaFurnitureChairsEco Chairs 314First Class7557.210.13797.792191.51213.48PaidReturned6</v>
      </c>
      <c r="AE911" s="56" t="str">
        <f t="shared" si="242"/>
        <v>Review Required</v>
      </c>
      <c r="AF911" s="33" t="str">
        <f t="shared" si="250"/>
        <v/>
      </c>
      <c r="AG911" s="33" t="str">
        <f t="shared" si="251"/>
        <v/>
      </c>
      <c r="AH911" s="55" t="str">
        <f t="shared" si="252"/>
        <v/>
      </c>
      <c r="AI911" s="53" t="str">
        <f t="shared" si="253"/>
        <v>Mismatch</v>
      </c>
      <c r="AJ911" s="53" t="str">
        <f t="shared" si="254"/>
        <v>Mismatch</v>
      </c>
      <c r="AK911" s="33" t="str">
        <f>PROPER(TRIM(raw_orders!G911))</f>
        <v>South</v>
      </c>
      <c r="AL911" s="33" t="str">
        <f>PROPER(TRIM(raw_orders!M911))</f>
        <v>Same Day</v>
      </c>
    </row>
    <row r="912" spans="1:38" ht="27.6">
      <c r="A912" t="s">
        <v>708</v>
      </c>
      <c r="B912" s="10">
        <v>45436</v>
      </c>
      <c r="C912" s="10">
        <v>45437</v>
      </c>
      <c r="D912" t="s">
        <v>711</v>
      </c>
      <c r="E912" s="34" t="str">
        <f>PROPER(TRIM(raw_orders!E932))</f>
        <v>Sneha Kapoor</v>
      </c>
      <c r="F912" s="34" t="str">
        <f>PROPER(TRIM(raw_orders!F932))</f>
        <v>Small Business</v>
      </c>
      <c r="G912" s="34" t="str">
        <f>PROPER(TRIM(raw_orders!G932))</f>
        <v>North</v>
      </c>
      <c r="H912" s="34" t="str">
        <f>PROPER(TRIM(raw_orders!H932))</f>
        <v>Punjab</v>
      </c>
      <c r="I912" s="34" t="str">
        <f>PROPER(TRIM(raw_orders!I932))</f>
        <v>Ludhiana</v>
      </c>
      <c r="J912" s="34" t="str">
        <f>PROPER(TRIM(raw_orders!J932))</f>
        <v>Technology</v>
      </c>
      <c r="K912" s="34" t="str">
        <f>PROPER(TRIM(raw_orders!K932))</f>
        <v>Copiers</v>
      </c>
      <c r="L912" t="s">
        <v>713</v>
      </c>
      <c r="M912" s="9" t="str">
        <f>PROPER(TRIM(raw_orders!M932))</f>
        <v>Same Day</v>
      </c>
      <c r="N912" s="11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s="9" t="str">
        <f>PROPER(TRIM(raw_orders!T932))</f>
        <v>Refunded</v>
      </c>
      <c r="U912" s="9" t="str">
        <f>PROPER(TRIM(raw_orders!U932))</f>
        <v>Returned</v>
      </c>
      <c r="V912" s="11">
        <f t="shared" si="240"/>
        <v>1</v>
      </c>
      <c r="W912" s="11">
        <f t="shared" si="243"/>
        <v>0</v>
      </c>
      <c r="X912" s="11">
        <f t="shared" si="244"/>
        <v>634.13</v>
      </c>
      <c r="Y912" s="11">
        <f t="shared" si="245"/>
        <v>180.77999999999997</v>
      </c>
      <c r="Z912" s="11">
        <f t="shared" si="246"/>
        <v>0.28508350022865969</v>
      </c>
      <c r="AA912" s="11" t="str">
        <f t="shared" si="247"/>
        <v>May</v>
      </c>
      <c r="AB912" s="11">
        <f t="shared" si="248"/>
        <v>2024</v>
      </c>
      <c r="AC912" s="11" t="str">
        <f t="shared" si="249"/>
        <v>Invalid</v>
      </c>
      <c r="AD912" s="33" t="str">
        <f t="shared" si="241"/>
        <v>ORD-2024-101244543645437CUST-1007Sneha KapoorSmall BusinessNorthPunjabLudhianaTechnologyCopiersMax Copiers 970Same Day1634.130808.67453.35180.78RefundedReturned1</v>
      </c>
      <c r="AE912" s="56" t="str">
        <f t="shared" si="242"/>
        <v>Review Required</v>
      </c>
      <c r="AF912" s="33" t="str">
        <f t="shared" si="250"/>
        <v/>
      </c>
      <c r="AG912" s="33" t="str">
        <f t="shared" si="251"/>
        <v/>
      </c>
      <c r="AH912" s="55" t="str">
        <f t="shared" si="252"/>
        <v/>
      </c>
      <c r="AI912" s="53" t="str">
        <f t="shared" si="253"/>
        <v>Mismatch</v>
      </c>
      <c r="AJ912" s="53" t="str">
        <f t="shared" si="254"/>
        <v>Match</v>
      </c>
      <c r="AK912" s="33" t="str">
        <f>PROPER(TRIM(raw_orders!G912))</f>
        <v>North</v>
      </c>
      <c r="AL912" s="33" t="str">
        <f>PROPER(TRIM(raw_orders!M912))</f>
        <v>Same Day</v>
      </c>
    </row>
    <row r="913" spans="1:38" ht="27.6">
      <c r="A913" t="s">
        <v>1697</v>
      </c>
      <c r="B913" s="10">
        <v>45824</v>
      </c>
      <c r="C913" s="10">
        <v>45826</v>
      </c>
      <c r="D913" t="s">
        <v>1700</v>
      </c>
      <c r="E913" s="34" t="str">
        <f>PROPER(TRIM(raw_orders!E933))</f>
        <v>Rahul Verma</v>
      </c>
      <c r="F913" s="34" t="str">
        <f>PROPER(TRIM(raw_orders!F933))</f>
        <v>Home Office</v>
      </c>
      <c r="G913" s="34" t="str">
        <f>PROPER(TRIM(raw_orders!G933))</f>
        <v>West</v>
      </c>
      <c r="H913" s="34" t="str">
        <f>PROPER(TRIM(raw_orders!H933))</f>
        <v>Madhya Pradesh</v>
      </c>
      <c r="I913" s="34" t="str">
        <f>PROPER(TRIM(raw_orders!I933))</f>
        <v>Indore</v>
      </c>
      <c r="J913" s="34" t="str">
        <f>PROPER(TRIM(raw_orders!J933))</f>
        <v>Office Supplies</v>
      </c>
      <c r="K913" s="34" t="str">
        <f>PROPER(TRIM(raw_orders!K933))</f>
        <v>Paper</v>
      </c>
      <c r="L913" t="s">
        <v>1701</v>
      </c>
      <c r="M913" s="9" t="str">
        <f>PROPER(TRIM(raw_orders!M933))</f>
        <v>First Class</v>
      </c>
      <c r="N913" s="11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s="9" t="str">
        <f>PROPER(TRIM(raw_orders!T933))</f>
        <v>Paid</v>
      </c>
      <c r="U913" s="9" t="str">
        <f>PROPER(TRIM(raw_orders!U933))</f>
        <v>Returned</v>
      </c>
      <c r="V913" s="11">
        <f t="shared" si="240"/>
        <v>2</v>
      </c>
      <c r="W913" s="11">
        <f t="shared" si="243"/>
        <v>0.1</v>
      </c>
      <c r="X913" s="11">
        <f t="shared" si="244"/>
        <v>11581.299000000001</v>
      </c>
      <c r="Y913" s="11">
        <f t="shared" si="245"/>
        <v>4751.8690000000006</v>
      </c>
      <c r="Z913" s="11">
        <f t="shared" si="246"/>
        <v>0.41030535521101735</v>
      </c>
      <c r="AA913" s="11" t="str">
        <f t="shared" si="247"/>
        <v>June</v>
      </c>
      <c r="AB913" s="11">
        <f t="shared" si="248"/>
        <v>2025</v>
      </c>
      <c r="AC913" s="11" t="str">
        <f t="shared" si="249"/>
        <v>Invalid</v>
      </c>
      <c r="AD913" s="33" t="str">
        <f t="shared" si="241"/>
        <v>ORD-2025-103364582445826CUST-3621Rahul VermaHome OfficeWestMadhya PradeshIndoreOffice SuppliesPaperPrime Paper 559First Class34289.370.111778.716829.434751.87PaidReturned2</v>
      </c>
      <c r="AE913" s="56" t="str">
        <f t="shared" si="242"/>
        <v>Review Required</v>
      </c>
      <c r="AF913" s="33" t="str">
        <f t="shared" si="250"/>
        <v/>
      </c>
      <c r="AG913" s="33" t="str">
        <f t="shared" si="251"/>
        <v/>
      </c>
      <c r="AH913" s="55" t="str">
        <f t="shared" si="252"/>
        <v/>
      </c>
      <c r="AI913" s="53" t="str">
        <f t="shared" si="253"/>
        <v>Mismatch</v>
      </c>
      <c r="AJ913" s="53" t="str">
        <f t="shared" si="254"/>
        <v>Match</v>
      </c>
      <c r="AK913" s="33" t="str">
        <f>PROPER(TRIM(raw_orders!G913))</f>
        <v>East</v>
      </c>
      <c r="AL913" s="33" t="str">
        <f>PROPER(TRIM(raw_orders!M913))</f>
        <v>Standard Class</v>
      </c>
    </row>
    <row r="914" spans="1:38">
      <c r="B914"/>
      <c r="C914"/>
    </row>
    <row r="915" spans="1:38">
      <c r="B915"/>
      <c r="C915"/>
    </row>
    <row r="916" spans="1:38">
      <c r="B916"/>
      <c r="C916"/>
    </row>
    <row r="917" spans="1:38">
      <c r="B917"/>
      <c r="C917"/>
    </row>
    <row r="918" spans="1:38">
      <c r="B918"/>
      <c r="C918"/>
    </row>
    <row r="919" spans="1:38">
      <c r="B919"/>
      <c r="C919"/>
    </row>
    <row r="920" spans="1:38">
      <c r="B920"/>
      <c r="C920"/>
    </row>
    <row r="921" spans="1:38">
      <c r="B921"/>
      <c r="C921"/>
    </row>
    <row r="922" spans="1:38">
      <c r="B922"/>
      <c r="C922"/>
    </row>
    <row r="923" spans="1:38">
      <c r="B923"/>
      <c r="C923"/>
    </row>
    <row r="924" spans="1:38">
      <c r="B924"/>
      <c r="C924"/>
    </row>
    <row r="925" spans="1:38">
      <c r="B925"/>
      <c r="C925"/>
    </row>
    <row r="926" spans="1:38">
      <c r="B926"/>
      <c r="C926"/>
    </row>
    <row r="927" spans="1:38">
      <c r="B927"/>
      <c r="C927"/>
    </row>
    <row r="928" spans="1:38">
      <c r="B928"/>
      <c r="C928"/>
    </row>
    <row r="929" spans="14:36" customFormat="1">
      <c r="N929" s="11"/>
      <c r="AE929" s="57"/>
      <c r="AH929" s="2"/>
      <c r="AI929" s="11"/>
      <c r="AJ929" s="11"/>
    </row>
    <row r="930" spans="14:36" customFormat="1">
      <c r="N930" s="11"/>
      <c r="AE930" s="57"/>
      <c r="AH930" s="2"/>
      <c r="AI930" s="11"/>
      <c r="AJ930" s="11"/>
    </row>
    <row r="931" spans="14:36" customFormat="1">
      <c r="N931" s="11"/>
      <c r="AE931" s="57"/>
      <c r="AH931" s="2"/>
      <c r="AI931" s="11"/>
      <c r="AJ931" s="11"/>
    </row>
    <row r="932" spans="14:36" customFormat="1">
      <c r="N932" s="11"/>
      <c r="AE932" s="57"/>
      <c r="AH932" s="2"/>
      <c r="AI932" s="11"/>
      <c r="AJ932" s="11"/>
    </row>
    <row r="933" spans="14:36" customFormat="1">
      <c r="N933" s="11"/>
      <c r="AE933" s="57"/>
      <c r="AH933" s="2"/>
      <c r="AI933" s="11"/>
      <c r="AJ933" s="11"/>
    </row>
  </sheetData>
  <autoFilter ref="A1:AL913" xr:uid="{198B9FC0-E291-4A44-93B5-0A713084BE15}"/>
  <pageMargins left="0.7" right="0.7" top="0.75" bottom="0.75" header="0.3" footer="0.3"/>
  <ignoredErrors>
    <ignoredError sqref="AE2:AE6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ADF8-F762-487C-8A01-001D21FCFC04}">
  <dimension ref="A1:Q65"/>
  <sheetViews>
    <sheetView workbookViewId="0">
      <selection activeCell="G38" sqref="G38:H65"/>
    </sheetView>
  </sheetViews>
  <sheetFormatPr defaultRowHeight="13.8"/>
  <cols>
    <col min="1" max="1" width="16.59765625" bestFit="1" customWidth="1"/>
    <col min="2" max="2" width="15.09765625" bestFit="1" customWidth="1"/>
    <col min="3" max="3" width="10.3984375" bestFit="1" customWidth="1"/>
    <col min="7" max="7" width="11.59765625" bestFit="1" customWidth="1"/>
    <col min="8" max="8" width="16.09765625" bestFit="1" customWidth="1"/>
    <col min="9" max="9" width="4.69921875" bestFit="1" customWidth="1"/>
    <col min="10" max="10" width="8.09765625" bestFit="1" customWidth="1"/>
    <col min="11" max="11" width="9.3984375" bestFit="1" customWidth="1"/>
    <col min="12" max="12" width="11" bestFit="1" customWidth="1"/>
    <col min="15" max="15" width="16.3984375" customWidth="1"/>
    <col min="16" max="16" width="13" customWidth="1"/>
    <col min="17" max="17" width="14.19921875" customWidth="1"/>
  </cols>
  <sheetData>
    <row r="1" spans="1:16">
      <c r="A1" s="72" t="s">
        <v>4189</v>
      </c>
      <c r="B1" s="72"/>
      <c r="G1" s="72" t="s">
        <v>4192</v>
      </c>
      <c r="H1" s="72"/>
    </row>
    <row r="2" spans="1:16">
      <c r="A2" s="52"/>
      <c r="B2" s="52"/>
      <c r="G2" s="15" t="s">
        <v>20</v>
      </c>
      <c r="H2" t="s">
        <v>4219</v>
      </c>
    </row>
    <row r="3" spans="1:16">
      <c r="A3" s="15" t="s">
        <v>20</v>
      </c>
      <c r="B3" t="s">
        <v>4219</v>
      </c>
      <c r="G3" s="15" t="s">
        <v>19</v>
      </c>
      <c r="H3" t="s">
        <v>4219</v>
      </c>
    </row>
    <row r="4" spans="1:16">
      <c r="A4" s="15" t="s">
        <v>19</v>
      </c>
      <c r="B4" t="s">
        <v>4219</v>
      </c>
    </row>
    <row r="5" spans="1:16">
      <c r="A5" s="52"/>
      <c r="B5" s="52"/>
      <c r="G5" s="49" t="s">
        <v>4216</v>
      </c>
      <c r="H5" s="11" t="s">
        <v>4217</v>
      </c>
    </row>
    <row r="6" spans="1:16">
      <c r="A6" s="49" t="s">
        <v>4212</v>
      </c>
      <c r="B6" s="11" t="s">
        <v>4210</v>
      </c>
      <c r="C6" s="11" t="s">
        <v>4211</v>
      </c>
      <c r="G6" s="16" t="s">
        <v>41</v>
      </c>
      <c r="H6" s="50">
        <v>54.453462087014842</v>
      </c>
    </row>
    <row r="7" spans="1:16">
      <c r="A7" s="16" t="s">
        <v>62</v>
      </c>
      <c r="B7" s="7">
        <v>1727877.23</v>
      </c>
      <c r="C7" s="7">
        <v>435406.81</v>
      </c>
      <c r="G7" s="16" t="s">
        <v>115</v>
      </c>
      <c r="H7" s="50">
        <v>52.910054475640223</v>
      </c>
    </row>
    <row r="8" spans="1:16">
      <c r="A8" s="16" t="s">
        <v>73</v>
      </c>
      <c r="B8" s="7">
        <v>1726773.1413999989</v>
      </c>
      <c r="C8" s="7">
        <v>503393.35139999981</v>
      </c>
      <c r="G8" s="16" t="s">
        <v>108</v>
      </c>
      <c r="H8" s="50">
        <v>44.968901923873965</v>
      </c>
    </row>
    <row r="9" spans="1:16">
      <c r="A9" s="16" t="s">
        <v>42</v>
      </c>
      <c r="B9" s="7">
        <v>1697077.0118000002</v>
      </c>
      <c r="C9" s="7">
        <v>516619.95180000045</v>
      </c>
      <c r="G9" s="16" t="s">
        <v>26</v>
      </c>
      <c r="H9" s="50">
        <v>40.816441454852452</v>
      </c>
    </row>
    <row r="10" spans="1:16">
      <c r="A10" s="16" t="s">
        <v>27</v>
      </c>
      <c r="B10" s="7">
        <v>1516649.9390000007</v>
      </c>
      <c r="C10" s="7">
        <v>448467.60900000017</v>
      </c>
    </row>
    <row r="11" spans="1:16">
      <c r="A11" s="16" t="s">
        <v>4153</v>
      </c>
      <c r="B11" s="7">
        <v>198465.56670000002</v>
      </c>
      <c r="C11" s="7">
        <v>69154.366700000013</v>
      </c>
    </row>
    <row r="12" spans="1:16">
      <c r="A12" s="16" t="s">
        <v>4120</v>
      </c>
      <c r="B12" s="7">
        <v>6866842.8888999997</v>
      </c>
      <c r="C12" s="7">
        <v>1973042.0889000006</v>
      </c>
    </row>
    <row r="16" spans="1:16" ht="30.6" customHeight="1">
      <c r="A16" s="72" t="s">
        <v>4190</v>
      </c>
      <c r="B16" s="72"/>
      <c r="G16" s="72" t="s">
        <v>4193</v>
      </c>
      <c r="H16" s="72"/>
      <c r="O16" s="72" t="s">
        <v>4220</v>
      </c>
      <c r="P16" s="72"/>
    </row>
    <row r="18" spans="1:17">
      <c r="G18" s="15" t="s">
        <v>6</v>
      </c>
      <c r="H18" t="s">
        <v>42</v>
      </c>
      <c r="O18" s="15" t="s">
        <v>19</v>
      </c>
      <c r="P18" t="s">
        <v>124</v>
      </c>
    </row>
    <row r="19" spans="1:17">
      <c r="A19" s="15" t="s">
        <v>20</v>
      </c>
      <c r="B19" t="s">
        <v>4219</v>
      </c>
    </row>
    <row r="20" spans="1:17">
      <c r="A20" s="15" t="s">
        <v>19</v>
      </c>
      <c r="B20" t="s">
        <v>4219</v>
      </c>
      <c r="H20" s="15" t="s">
        <v>4194</v>
      </c>
      <c r="O20" s="49" t="s">
        <v>4212</v>
      </c>
      <c r="P20" s="11" t="s">
        <v>4210</v>
      </c>
      <c r="Q20" s="11" t="s">
        <v>4211</v>
      </c>
    </row>
    <row r="21" spans="1:17">
      <c r="A21" s="11"/>
      <c r="H21" t="s">
        <v>200</v>
      </c>
      <c r="I21" t="s">
        <v>34</v>
      </c>
      <c r="J21" t="s">
        <v>137</v>
      </c>
      <c r="K21" t="s">
        <v>124</v>
      </c>
      <c r="L21" t="s">
        <v>4120</v>
      </c>
      <c r="O21" s="16" t="s">
        <v>62</v>
      </c>
      <c r="P21" s="51">
        <v>224891.774</v>
      </c>
      <c r="Q21" s="51">
        <v>71572.27399999999</v>
      </c>
    </row>
    <row r="22" spans="1:17">
      <c r="A22" s="49" t="s">
        <v>4213</v>
      </c>
      <c r="B22" s="11" t="s">
        <v>4210</v>
      </c>
      <c r="C22" s="11" t="s">
        <v>4211</v>
      </c>
      <c r="G22" t="s">
        <v>4215</v>
      </c>
      <c r="H22" s="11">
        <v>13</v>
      </c>
      <c r="I22" s="11">
        <v>169</v>
      </c>
      <c r="J22" s="11">
        <v>28</v>
      </c>
      <c r="K22" s="11">
        <v>14</v>
      </c>
      <c r="L22" s="11">
        <v>224</v>
      </c>
      <c r="O22" s="16" t="s">
        <v>73</v>
      </c>
      <c r="P22" s="51">
        <v>130225.7206</v>
      </c>
      <c r="Q22" s="51">
        <v>30460.850600000002</v>
      </c>
    </row>
    <row r="23" spans="1:17">
      <c r="A23" s="16" t="s">
        <v>86</v>
      </c>
      <c r="B23" s="7">
        <v>2417325.5153999999</v>
      </c>
      <c r="C23" s="7">
        <v>679406.10540000012</v>
      </c>
      <c r="O23" s="16" t="s">
        <v>27</v>
      </c>
      <c r="P23" s="51">
        <v>128373.78099999997</v>
      </c>
      <c r="Q23" s="51">
        <v>36077.760999999991</v>
      </c>
    </row>
    <row r="24" spans="1:17">
      <c r="A24" s="42" t="s">
        <v>94</v>
      </c>
      <c r="B24" s="7">
        <v>739834.43680000002</v>
      </c>
      <c r="C24" s="7">
        <v>217948.13680000009</v>
      </c>
      <c r="O24" s="16" t="s">
        <v>42</v>
      </c>
      <c r="P24" s="51">
        <v>124124.29399999999</v>
      </c>
      <c r="Q24" s="51">
        <v>35714.084000000003</v>
      </c>
    </row>
    <row r="25" spans="1:17">
      <c r="A25" s="42" t="s">
        <v>87</v>
      </c>
      <c r="B25" s="7">
        <v>607501.75349999976</v>
      </c>
      <c r="C25" s="7">
        <v>173990.34350000008</v>
      </c>
      <c r="O25" s="16" t="s">
        <v>4153</v>
      </c>
      <c r="P25" s="51">
        <v>69199.252999999997</v>
      </c>
      <c r="Q25" s="51">
        <v>22399.153000000006</v>
      </c>
    </row>
    <row r="26" spans="1:17">
      <c r="A26" s="42" t="s">
        <v>223</v>
      </c>
      <c r="B26" s="7">
        <v>599901.76760000002</v>
      </c>
      <c r="C26" s="7">
        <v>152977.08759999997</v>
      </c>
      <c r="O26" s="16" t="s">
        <v>4120</v>
      </c>
      <c r="P26" s="51">
        <v>676814.82259999996</v>
      </c>
      <c r="Q26" s="51">
        <v>196224.1226</v>
      </c>
    </row>
    <row r="27" spans="1:17" ht="18" customHeight="1">
      <c r="A27" s="42" t="s">
        <v>382</v>
      </c>
      <c r="B27" s="7">
        <v>470087.5575</v>
      </c>
      <c r="C27" s="7">
        <v>134490.53750000001</v>
      </c>
    </row>
    <row r="28" spans="1:17">
      <c r="A28" s="16" t="s">
        <v>45</v>
      </c>
      <c r="B28" s="7">
        <v>2285229.7050000001</v>
      </c>
      <c r="C28" s="7">
        <v>670152.02499999991</v>
      </c>
    </row>
    <row r="29" spans="1:17">
      <c r="A29" s="42" t="s">
        <v>76</v>
      </c>
      <c r="B29" s="7">
        <v>674212.78619999997</v>
      </c>
      <c r="C29" s="7">
        <v>207910.67619999999</v>
      </c>
    </row>
    <row r="30" spans="1:17">
      <c r="A30" s="42" t="s">
        <v>65</v>
      </c>
      <c r="B30" s="7">
        <v>608469.82180000027</v>
      </c>
      <c r="C30" s="7">
        <v>176979.34179999997</v>
      </c>
    </row>
    <row r="31" spans="1:17">
      <c r="A31" s="42" t="s">
        <v>204</v>
      </c>
      <c r="B31" s="7">
        <v>526112.90099999995</v>
      </c>
      <c r="C31" s="7">
        <v>142795.95099999997</v>
      </c>
    </row>
    <row r="32" spans="1:17">
      <c r="A32" s="42" t="s">
        <v>46</v>
      </c>
      <c r="B32" s="7">
        <v>476434.19599999988</v>
      </c>
      <c r="C32" s="7">
        <v>142466.05600000001</v>
      </c>
    </row>
    <row r="33" spans="1:8">
      <c r="A33" s="16" t="s">
        <v>30</v>
      </c>
      <c r="B33" s="7">
        <v>2164287.6684999997</v>
      </c>
      <c r="C33" s="7">
        <v>623483.95849999995</v>
      </c>
    </row>
    <row r="34" spans="1:8">
      <c r="A34" s="42" t="s">
        <v>156</v>
      </c>
      <c r="B34" s="7">
        <v>626982.3798</v>
      </c>
      <c r="C34" s="7">
        <v>160443.2298</v>
      </c>
      <c r="G34" s="72" t="s">
        <v>4195</v>
      </c>
      <c r="H34" s="72"/>
    </row>
    <row r="35" spans="1:8">
      <c r="A35" s="42" t="s">
        <v>31</v>
      </c>
      <c r="B35" s="7">
        <v>540212.42479999992</v>
      </c>
      <c r="C35" s="7">
        <v>157518.66480000003</v>
      </c>
      <c r="G35" s="15" t="s">
        <v>20</v>
      </c>
      <c r="H35" t="s">
        <v>4219</v>
      </c>
    </row>
    <row r="36" spans="1:8">
      <c r="A36" s="42" t="s">
        <v>198</v>
      </c>
      <c r="B36" s="7">
        <v>420145.09710000007</v>
      </c>
      <c r="C36" s="7">
        <v>134574.65709999998</v>
      </c>
      <c r="G36" s="15" t="s">
        <v>19</v>
      </c>
      <c r="H36" t="s">
        <v>4219</v>
      </c>
    </row>
    <row r="37" spans="1:8">
      <c r="A37" s="42" t="s">
        <v>54</v>
      </c>
      <c r="B37" s="7">
        <v>363040.12599999999</v>
      </c>
      <c r="C37" s="7">
        <v>103002.20599999998</v>
      </c>
    </row>
    <row r="38" spans="1:8">
      <c r="A38" s="42" t="s">
        <v>109</v>
      </c>
      <c r="B38" s="7">
        <v>213907.64079999994</v>
      </c>
      <c r="C38" s="7">
        <v>67945.200800000021</v>
      </c>
      <c r="G38" s="49" t="s">
        <v>4218</v>
      </c>
      <c r="H38" s="11" t="s">
        <v>4210</v>
      </c>
    </row>
    <row r="39" spans="1:8">
      <c r="A39" s="16" t="s">
        <v>4120</v>
      </c>
      <c r="B39" s="7">
        <v>6866842.8889000006</v>
      </c>
      <c r="C39" s="7">
        <v>1973042.0889000001</v>
      </c>
      <c r="G39" s="16" t="s">
        <v>4196</v>
      </c>
      <c r="H39" s="51">
        <v>3747196.5521999998</v>
      </c>
    </row>
    <row r="40" spans="1:8">
      <c r="G40" s="42" t="s">
        <v>4198</v>
      </c>
      <c r="H40" s="51">
        <v>349366.62479999993</v>
      </c>
    </row>
    <row r="41" spans="1:8">
      <c r="A41" s="72" t="s">
        <v>4191</v>
      </c>
      <c r="B41" s="72"/>
      <c r="G41" s="42" t="s">
        <v>4199</v>
      </c>
      <c r="H41" s="51">
        <v>368133.11449999997</v>
      </c>
    </row>
    <row r="42" spans="1:8">
      <c r="A42" s="15" t="s">
        <v>20</v>
      </c>
      <c r="B42" t="s">
        <v>4166</v>
      </c>
      <c r="G42" s="42" t="s">
        <v>4200</v>
      </c>
      <c r="H42" s="51">
        <v>264208.96500000003</v>
      </c>
    </row>
    <row r="43" spans="1:8">
      <c r="A43" s="15" t="s">
        <v>19</v>
      </c>
      <c r="B43" t="s">
        <v>4219</v>
      </c>
      <c r="G43" s="42" t="s">
        <v>4201</v>
      </c>
      <c r="H43" s="51">
        <v>319388.78049999994</v>
      </c>
    </row>
    <row r="44" spans="1:8">
      <c r="G44" s="42" t="s">
        <v>4202</v>
      </c>
      <c r="H44" s="51">
        <v>329213.41130000009</v>
      </c>
    </row>
    <row r="45" spans="1:8">
      <c r="A45" s="49" t="s">
        <v>4214</v>
      </c>
      <c r="B45" s="11" t="s">
        <v>4215</v>
      </c>
      <c r="G45" s="42" t="s">
        <v>4203</v>
      </c>
      <c r="H45" s="51">
        <v>395975.08799999993</v>
      </c>
    </row>
    <row r="46" spans="1:8">
      <c r="A46" s="16" t="s">
        <v>56</v>
      </c>
      <c r="B46">
        <v>192</v>
      </c>
      <c r="G46" s="42" t="s">
        <v>4204</v>
      </c>
      <c r="H46" s="51">
        <v>263345.80129999993</v>
      </c>
    </row>
    <row r="47" spans="1:8">
      <c r="A47" s="16" t="s">
        <v>48</v>
      </c>
      <c r="B47">
        <v>171</v>
      </c>
      <c r="G47" s="42" t="s">
        <v>4205</v>
      </c>
      <c r="H47" s="51">
        <v>256312.01299999998</v>
      </c>
    </row>
    <row r="48" spans="1:8">
      <c r="A48" s="16" t="s">
        <v>33</v>
      </c>
      <c r="B48">
        <v>187</v>
      </c>
      <c r="G48" s="42" t="s">
        <v>4206</v>
      </c>
      <c r="H48" s="51">
        <v>296156.81079999998</v>
      </c>
    </row>
    <row r="49" spans="1:8">
      <c r="A49" s="16" t="s">
        <v>67</v>
      </c>
      <c r="B49">
        <v>204</v>
      </c>
      <c r="G49" s="42" t="s">
        <v>4207</v>
      </c>
      <c r="H49" s="51">
        <v>406136.91899999999</v>
      </c>
    </row>
    <row r="50" spans="1:8">
      <c r="A50" s="16" t="s">
        <v>4153</v>
      </c>
      <c r="B50">
        <v>18</v>
      </c>
      <c r="G50" s="42" t="s">
        <v>4208</v>
      </c>
      <c r="H50" s="51">
        <v>299464.04300000006</v>
      </c>
    </row>
    <row r="51" spans="1:8">
      <c r="A51" s="16" t="s">
        <v>4120</v>
      </c>
      <c r="B51">
        <v>772</v>
      </c>
      <c r="G51" s="42" t="s">
        <v>4209</v>
      </c>
      <c r="H51" s="51">
        <v>199494.98099999997</v>
      </c>
    </row>
    <row r="52" spans="1:8">
      <c r="G52" s="16" t="s">
        <v>4197</v>
      </c>
      <c r="H52" s="51">
        <v>3119646.3366999999</v>
      </c>
    </row>
    <row r="53" spans="1:8">
      <c r="G53" s="42" t="s">
        <v>4198</v>
      </c>
      <c r="H53" s="51">
        <v>337762.0993</v>
      </c>
    </row>
    <row r="54" spans="1:8">
      <c r="G54" s="42" t="s">
        <v>4199</v>
      </c>
      <c r="H54" s="51">
        <v>387247.71299999993</v>
      </c>
    </row>
    <row r="55" spans="1:8">
      <c r="G55" s="42" t="s">
        <v>4200</v>
      </c>
      <c r="H55" s="51">
        <v>347121.80100000004</v>
      </c>
    </row>
    <row r="56" spans="1:8">
      <c r="G56" s="42" t="s">
        <v>4201</v>
      </c>
      <c r="H56" s="51">
        <v>302433.52429999993</v>
      </c>
    </row>
    <row r="57" spans="1:8">
      <c r="G57" s="42" t="s">
        <v>4202</v>
      </c>
      <c r="H57" s="51">
        <v>305572.0245</v>
      </c>
    </row>
    <row r="58" spans="1:8">
      <c r="G58" s="42" t="s">
        <v>4203</v>
      </c>
      <c r="H58" s="51">
        <v>218940.15049999999</v>
      </c>
    </row>
    <row r="59" spans="1:8">
      <c r="G59" s="42" t="s">
        <v>4204</v>
      </c>
      <c r="H59" s="51">
        <v>309511.10260000004</v>
      </c>
    </row>
    <row r="60" spans="1:8">
      <c r="G60" s="42" t="s">
        <v>4205</v>
      </c>
      <c r="H60" s="51">
        <v>369054.38799999998</v>
      </c>
    </row>
    <row r="61" spans="1:8">
      <c r="G61" s="42" t="s">
        <v>4206</v>
      </c>
      <c r="H61" s="51">
        <v>369398.22199999995</v>
      </c>
    </row>
    <row r="62" spans="1:8">
      <c r="G62" s="42" t="s">
        <v>4207</v>
      </c>
      <c r="H62" s="51">
        <v>136758.0485</v>
      </c>
    </row>
    <row r="63" spans="1:8">
      <c r="G63" s="42" t="s">
        <v>4208</v>
      </c>
      <c r="H63" s="51">
        <v>23474.847000000002</v>
      </c>
    </row>
    <row r="64" spans="1:8">
      <c r="G64" s="42" t="s">
        <v>4209</v>
      </c>
      <c r="H64" s="51">
        <v>12372.416000000001</v>
      </c>
    </row>
    <row r="65" spans="7:8">
      <c r="G65" s="16" t="s">
        <v>4120</v>
      </c>
      <c r="H65" s="51">
        <v>6866842.8888999987</v>
      </c>
    </row>
  </sheetData>
  <mergeCells count="7">
    <mergeCell ref="O16:P16"/>
    <mergeCell ref="A16:B16"/>
    <mergeCell ref="A1:B1"/>
    <mergeCell ref="A41:B41"/>
    <mergeCell ref="G1:H1"/>
    <mergeCell ref="G16:H16"/>
    <mergeCell ref="G34:H34"/>
  </mergeCell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5D60-3A76-4BB4-B94D-3D2CC50F74C4}">
  <dimension ref="A1:AE933"/>
  <sheetViews>
    <sheetView topLeftCell="X1" workbookViewId="0">
      <selection activeCell="AB29" sqref="AB29"/>
    </sheetView>
  </sheetViews>
  <sheetFormatPr defaultRowHeight="13.8"/>
  <cols>
    <col min="1" max="1" width="16" customWidth="1"/>
    <col min="2" max="3" width="16" style="4" customWidth="1"/>
    <col min="4" max="11" width="16" customWidth="1"/>
    <col min="12" max="12" width="20.5" bestFit="1" customWidth="1"/>
    <col min="13" max="13" width="17.19921875" bestFit="1" customWidth="1"/>
    <col min="14" max="14" width="8" bestFit="1" customWidth="1"/>
    <col min="15" max="15" width="9.59765625" bestFit="1" customWidth="1"/>
    <col min="16" max="16" width="8.3984375" bestFit="1" customWidth="1"/>
    <col min="17" max="19" width="8.8984375" bestFit="1" customWidth="1"/>
    <col min="20" max="21" width="16" customWidth="1"/>
    <col min="22" max="22" width="19.796875" customWidth="1"/>
    <col min="23" max="23" width="51" style="17" customWidth="1"/>
    <col min="24" max="25" width="19.796875" customWidth="1"/>
    <col min="26" max="26" width="18.69921875" bestFit="1" customWidth="1"/>
    <col min="27" max="27" width="16.59765625" customWidth="1"/>
    <col min="28" max="28" width="48.796875" style="11" bestFit="1" customWidth="1"/>
    <col min="29" max="29" width="8.796875" style="11"/>
  </cols>
  <sheetData>
    <row r="1" spans="1:31" s="18" customFormat="1" ht="24" customHeight="1" thickBot="1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4109</v>
      </c>
      <c r="W1" s="1" t="s">
        <v>4144</v>
      </c>
      <c r="X1" s="1" t="s">
        <v>4143</v>
      </c>
      <c r="AA1" s="12"/>
    </row>
    <row r="2" spans="1:31" ht="16.2" customHeight="1">
      <c r="A2" t="s">
        <v>21</v>
      </c>
      <c r="B2" s="10">
        <v>45494</v>
      </c>
      <c r="C2" s="10">
        <v>45500</v>
      </c>
      <c r="D2" t="s">
        <v>24</v>
      </c>
      <c r="E2" s="9" t="str">
        <f>PROPER(TRIM(raw_orders!E2))</f>
        <v>Karan Malhotra</v>
      </c>
      <c r="F2" s="9" t="str">
        <f>PROPER(TRIM(raw_orders!F2))</f>
        <v>Consumer</v>
      </c>
      <c r="G2" s="9" t="str">
        <f>PROPER(TRIM(raw_orders!G2))</f>
        <v>North</v>
      </c>
      <c r="H2" s="9" t="str">
        <f>PROPER(TRIM(raw_orders!H2))</f>
        <v>Rajasthan</v>
      </c>
      <c r="I2" s="9" t="str">
        <f>PROPER(TRIM(raw_orders!I2))</f>
        <v>Jaipur</v>
      </c>
      <c r="J2" s="9" t="str">
        <f>PROPER(TRIM(raw_orders!J2))</f>
        <v>Office Supplies</v>
      </c>
      <c r="K2" s="9" t="str">
        <f>PROPER(TRIM(raw_orders!K2))</f>
        <v>Paper</v>
      </c>
      <c r="L2" t="s">
        <v>32</v>
      </c>
      <c r="M2" s="9" t="str">
        <f>PROPER(TRIM(raw_orders!M2))</f>
        <v>Second Class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s="9" t="str">
        <f>PROPER(TRIM(raw_orders!T2))</f>
        <v>Paid</v>
      </c>
      <c r="U2" s="9" t="str">
        <f>PROPER(TRIM(raw_orders!U2))</f>
        <v>Completed</v>
      </c>
      <c r="V2" s="11">
        <f>C2-B2</f>
        <v>6</v>
      </c>
      <c r="W2" s="17" t="str">
        <f>A2&amp;B2&amp;C2&amp;D2&amp;E2&amp;F2&amp;G2&amp;H2&amp;I2&amp;J2&amp;K2&amp;L2&amp;M2&amp;N2&amp;O2&amp;P2&amp;Q2&amp;R2&amp;S2&amp;T2&amp;U2&amp;V2</f>
        <v>ORD-2024-100014549445500CUST-4655Karan MalhotraConsumerNorthRajasthanJaipurOffice SuppliesPaperPro Paper 122Second Class82976.450.219049.2815841.893207.39PaidCompleted6</v>
      </c>
      <c r="X2" s="11" t="str">
        <f>IF(COUNTIF($A$2:$A$933,A2)=1,"OK",IF(COUNTIF($W$2:$W$933,W2)&gt;1,"Exact Duplicate", "Review Required"))</f>
        <v>OK</v>
      </c>
      <c r="Y2" s="11"/>
      <c r="AB2" s="23" t="s">
        <v>4113</v>
      </c>
      <c r="AC2" s="24">
        <f>COUNTBLANK(B2:B933)</f>
        <v>0</v>
      </c>
    </row>
    <row r="3" spans="1:31" ht="55.2">
      <c r="A3" t="s">
        <v>36</v>
      </c>
      <c r="B3" s="10">
        <v>45535</v>
      </c>
      <c r="C3" s="10">
        <v>45540</v>
      </c>
      <c r="D3" t="s">
        <v>39</v>
      </c>
      <c r="E3" s="9" t="str">
        <f>PROPER(TRIM(raw_orders!E3))</f>
        <v>Mira Das</v>
      </c>
      <c r="F3" s="9" t="str">
        <f>PROPER(TRIM(raw_orders!F3))</f>
        <v>Small Business</v>
      </c>
      <c r="G3" s="9" t="str">
        <f>PROPER(TRIM(raw_orders!G3))</f>
        <v>East</v>
      </c>
      <c r="H3" s="9" t="str">
        <f>PROPER(TRIM(raw_orders!H3))</f>
        <v>Odisha</v>
      </c>
      <c r="I3" s="9" t="str">
        <f>PROPER(TRIM(raw_orders!I3))</f>
        <v>Bhubaneswar</v>
      </c>
      <c r="J3" s="9" t="str">
        <f>PROPER(TRIM(raw_orders!J3))</f>
        <v>Furniture</v>
      </c>
      <c r="K3" s="9" t="str">
        <f>PROPER(TRIM(raw_orders!K3))</f>
        <v>Tables</v>
      </c>
      <c r="L3" t="s">
        <v>47</v>
      </c>
      <c r="M3" s="9" t="str">
        <f>PROPER(TRIM(raw_orders!M3))</f>
        <v>Same Day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s="9" t="str">
        <f>PROPER(TRIM(raw_orders!T3))</f>
        <v>Paid</v>
      </c>
      <c r="U3" s="9" t="str">
        <f>PROPER(TRIM(raw_orders!U3))</f>
        <v>Completed</v>
      </c>
      <c r="V3" s="11">
        <f t="shared" ref="V3:V66" si="0">C3-B3</f>
        <v>5</v>
      </c>
      <c r="W3" s="17" t="str">
        <f t="shared" ref="W3:W66" si="1">A3&amp;B3&amp;C3&amp;D3&amp;E3&amp;F3&amp;G3&amp;H3&amp;I3&amp;J3&amp;K3&amp;L3&amp;M3&amp;N3&amp;O3&amp;P3&amp;Q3&amp;R3&amp;S3&amp;T3&amp;U3&amp;V3</f>
        <v>ORD-2024-100024553545540CUST-2054Mira DasSmall BusinessEastOdishaBhubaneswarFurnitureTablesPro Tables 258Same Day32437.507312.54904.732407.77PaidCompleted5</v>
      </c>
      <c r="X3" s="11" t="str">
        <f t="shared" ref="X3:X66" si="2">IF(COUNTIF($A$2:$A$933,A3)=1,"OK",IF(COUNTIF($W$2:$W$933,W3)&gt;1,"Exact Duplicate", "Review Required"))</f>
        <v>OK</v>
      </c>
      <c r="Y3" s="11"/>
      <c r="AB3" s="21" t="s">
        <v>4114</v>
      </c>
      <c r="AC3" s="22">
        <f>COUNTBLANK(C2:C933)</f>
        <v>0</v>
      </c>
    </row>
    <row r="4" spans="1:31" ht="55.2">
      <c r="A4" t="s">
        <v>49</v>
      </c>
      <c r="B4" s="10">
        <v>45451</v>
      </c>
      <c r="C4" s="10">
        <v>45458</v>
      </c>
      <c r="D4" t="s">
        <v>52</v>
      </c>
      <c r="E4" s="9" t="str">
        <f>PROPER(TRIM(raw_orders!E4))</f>
        <v>Isha Nair</v>
      </c>
      <c r="F4" s="9" t="str">
        <f>PROPER(TRIM(raw_orders!F4))</f>
        <v>Consumer</v>
      </c>
      <c r="G4" s="9" t="str">
        <f>PROPER(TRIM(raw_orders!G4))</f>
        <v>East</v>
      </c>
      <c r="H4" s="9" t="str">
        <f>PROPER(TRIM(raw_orders!H4))</f>
        <v>Odisha</v>
      </c>
      <c r="I4" s="9" t="str">
        <f>PROPER(TRIM(raw_orders!I4))</f>
        <v>Bhubaneswar</v>
      </c>
      <c r="J4" s="9" t="str">
        <f>PROPER(TRIM(raw_orders!J4))</f>
        <v>Office Supplies</v>
      </c>
      <c r="K4" s="9" t="str">
        <f>PROPER(TRIM(raw_orders!K4))</f>
        <v>Art</v>
      </c>
      <c r="L4" t="s">
        <v>55</v>
      </c>
      <c r="M4" s="9" t="str">
        <f>PROPER(TRIM(raw_orders!M4))</f>
        <v>First Class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s="9" t="str">
        <f>PROPER(TRIM(raw_orders!T4))</f>
        <v>Paid</v>
      </c>
      <c r="U4" s="9" t="str">
        <f>PROPER(TRIM(raw_orders!U4))</f>
        <v>Completed</v>
      </c>
      <c r="V4" s="11">
        <f t="shared" si="0"/>
        <v>7</v>
      </c>
      <c r="W4" s="17" t="str">
        <f t="shared" si="1"/>
        <v>ORD-2024-100034545145458CUST-6843Isha NairConsumerEastOdishaBhubaneswarOffice SuppliesArtElite Art 525First Class41065.430.554261.722465.691796.03PaidCompleted7</v>
      </c>
      <c r="X4" s="11" t="str">
        <f t="shared" si="2"/>
        <v>OK</v>
      </c>
      <c r="Y4" s="11"/>
    </row>
    <row r="5" spans="1:31" ht="55.2">
      <c r="A5" t="s">
        <v>57</v>
      </c>
      <c r="B5" s="10">
        <v>45624</v>
      </c>
      <c r="C5" s="10">
        <v>45625</v>
      </c>
      <c r="D5" t="s">
        <v>60</v>
      </c>
      <c r="E5" s="9" t="str">
        <f>PROPER(TRIM(raw_orders!E5))</f>
        <v>Arjun Bose</v>
      </c>
      <c r="F5" s="9" t="str">
        <f>PROPER(TRIM(raw_orders!F5))</f>
        <v>Small Business</v>
      </c>
      <c r="G5" s="9" t="str">
        <f>PROPER(TRIM(raw_orders!G5))</f>
        <v>South</v>
      </c>
      <c r="H5" s="9" t="str">
        <f>PROPER(TRIM(raw_orders!H5))</f>
        <v>Telangana</v>
      </c>
      <c r="I5" s="9" t="str">
        <f>PROPER(TRIM(raw_orders!I5))</f>
        <v>Hyderabad</v>
      </c>
      <c r="J5" s="9" t="str">
        <f>PROPER(TRIM(raw_orders!J5))</f>
        <v>Furniture</v>
      </c>
      <c r="K5" s="9" t="str">
        <f>PROPER(TRIM(raw_orders!K5))</f>
        <v>Furnishings</v>
      </c>
      <c r="L5" t="s">
        <v>66</v>
      </c>
      <c r="M5" s="9" t="str">
        <f>PROPER(TRIM(raw_orders!M5))</f>
        <v>Standard Class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s="9" t="str">
        <f>PROPER(TRIM(raw_orders!T5))</f>
        <v>Paid</v>
      </c>
      <c r="U5" s="9" t="str">
        <f>PROPER(TRIM(raw_orders!U5))</f>
        <v>Completed</v>
      </c>
      <c r="V5" s="11">
        <f t="shared" si="0"/>
        <v>1</v>
      </c>
      <c r="W5" s="17" t="str">
        <f t="shared" si="1"/>
        <v>ORD-2024-100044562445625CUST-3722Arjun BoseSmall BusinessSouthTelanganaHyderabadFurnitureFurnishingsSmart Furnishings 294Standard Class61848.430.258317.936796.771521.16PaidCompleted1</v>
      </c>
      <c r="X5" s="11" t="str">
        <f t="shared" si="2"/>
        <v>OK</v>
      </c>
      <c r="Y5" s="11"/>
      <c r="AB5" s="25" t="s">
        <v>4111</v>
      </c>
      <c r="AC5" s="22">
        <f>COUNTA(B2:B933)-COUNT(B2:B933)</f>
        <v>0</v>
      </c>
    </row>
    <row r="6" spans="1:31" ht="55.2">
      <c r="A6" t="s">
        <v>68</v>
      </c>
      <c r="B6" s="10">
        <v>45898</v>
      </c>
      <c r="C6" s="10">
        <v>45901</v>
      </c>
      <c r="D6" t="s">
        <v>71</v>
      </c>
      <c r="E6" s="9" t="str">
        <f>PROPER(TRIM(raw_orders!E6))</f>
        <v>Ananya Rao</v>
      </c>
      <c r="F6" s="9" t="str">
        <f>PROPER(TRIM(raw_orders!F6))</f>
        <v>Small Business</v>
      </c>
      <c r="G6" s="9" t="str">
        <f>PROPER(TRIM(raw_orders!G6))</f>
        <v>West</v>
      </c>
      <c r="H6" s="9" t="str">
        <f>PROPER(TRIM(raw_orders!H6))</f>
        <v>Maharashtra</v>
      </c>
      <c r="I6" s="9" t="str">
        <f>PROPER(TRIM(raw_orders!I6))</f>
        <v>Mumbai</v>
      </c>
      <c r="J6" s="9" t="str">
        <f>PROPER(TRIM(raw_orders!J6))</f>
        <v>Furniture</v>
      </c>
      <c r="K6" s="9" t="str">
        <f>PROPER(TRIM(raw_orders!K6))</f>
        <v>Chairs</v>
      </c>
      <c r="L6" t="s">
        <v>77</v>
      </c>
      <c r="M6" s="9" t="str">
        <f>PROPER(TRIM(raw_orders!M6))</f>
        <v>First Class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s="9" t="str">
        <f>PROPER(TRIM(raw_orders!T6))</f>
        <v>Paid</v>
      </c>
      <c r="U6" s="9" t="str">
        <f>PROPER(TRIM(raw_orders!U6))</f>
        <v>Cancelled</v>
      </c>
      <c r="V6" s="11">
        <f t="shared" si="0"/>
        <v>3</v>
      </c>
      <c r="W6" s="17" t="str">
        <f t="shared" si="1"/>
        <v>ORD-2025-100054589845901CUST-8130Ananya RaoSmall BusinessWestMaharashtraMumbaiFurnitureChairsElite Chairs 543First Class72973.76020816.3217705.373110.95PaidCancelled3</v>
      </c>
      <c r="X6" s="11" t="str">
        <f t="shared" si="2"/>
        <v>OK</v>
      </c>
      <c r="Y6" s="11"/>
      <c r="AB6" s="21" t="s">
        <v>4112</v>
      </c>
      <c r="AC6" s="22">
        <f>COUNTA(C2:C933)-COUNT(C2:C933)</f>
        <v>0</v>
      </c>
    </row>
    <row r="7" spans="1:31" ht="69">
      <c r="A7" t="s">
        <v>79</v>
      </c>
      <c r="B7" s="10">
        <v>45436</v>
      </c>
      <c r="C7" s="10">
        <v>45440</v>
      </c>
      <c r="D7" t="s">
        <v>82</v>
      </c>
      <c r="E7" s="9" t="str">
        <f>PROPER(TRIM(raw_orders!E7))</f>
        <v>Vikram Iyer</v>
      </c>
      <c r="F7" s="9" t="str">
        <f>PROPER(TRIM(raw_orders!F7))</f>
        <v>Small Business</v>
      </c>
      <c r="G7" s="9" t="str">
        <f>PROPER(TRIM(raw_orders!G7))</f>
        <v>West</v>
      </c>
      <c r="H7" s="9" t="str">
        <f>PROPER(TRIM(raw_orders!H7))</f>
        <v>Madhya Pradesh</v>
      </c>
      <c r="I7" s="9" t="str">
        <f>PROPER(TRIM(raw_orders!I7))</f>
        <v>Indore</v>
      </c>
      <c r="J7" s="9" t="str">
        <f>PROPER(TRIM(raw_orders!J7))</f>
        <v>Technology</v>
      </c>
      <c r="K7" s="9" t="str">
        <f>PROPER(TRIM(raw_orders!K7))</f>
        <v>Accessories</v>
      </c>
      <c r="L7" t="s">
        <v>88</v>
      </c>
      <c r="M7" s="9" t="str">
        <f>PROPER(TRIM(raw_orders!M7))</f>
        <v>Same Day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s="9" t="str">
        <f>PROPER(TRIM(raw_orders!T7))</f>
        <v>Paid</v>
      </c>
      <c r="U7" s="9" t="str">
        <f>PROPER(TRIM(raw_orders!U7))</f>
        <v>Completed</v>
      </c>
      <c r="V7" s="11">
        <f t="shared" si="0"/>
        <v>4</v>
      </c>
      <c r="W7" s="17" t="str">
        <f t="shared" si="1"/>
        <v>ORD-2024-100064543645440CUST-6056Vikram IyerSmall BusinessWestMadhya PradeshIndoreTechnologyAccessoriesPro Accessories 821Same Day31053.110.22527.461533.58993.88PaidCompleted4</v>
      </c>
      <c r="X7" s="11" t="str">
        <f t="shared" si="2"/>
        <v>OK</v>
      </c>
      <c r="Y7" s="11"/>
      <c r="AB7" s="20"/>
      <c r="AC7" s="20"/>
    </row>
    <row r="8" spans="1:31" ht="55.8" thickBot="1">
      <c r="A8" t="s">
        <v>89</v>
      </c>
      <c r="B8" s="10">
        <v>45757</v>
      </c>
      <c r="C8" s="10">
        <v>45763</v>
      </c>
      <c r="D8" t="s">
        <v>92</v>
      </c>
      <c r="E8" s="9" t="str">
        <f>PROPER(TRIM(raw_orders!E8))</f>
        <v>Neha Gupta</v>
      </c>
      <c r="F8" s="9" t="str">
        <f>PROPER(TRIM(raw_orders!F8))</f>
        <v>Consumer</v>
      </c>
      <c r="G8" s="9" t="str">
        <f>PROPER(TRIM(raw_orders!G8))</f>
        <v>East</v>
      </c>
      <c r="H8" s="9" t="str">
        <f>PROPER(TRIM(raw_orders!H8))</f>
        <v>Odisha</v>
      </c>
      <c r="I8" s="9" t="str">
        <f>PROPER(TRIM(raw_orders!I8))</f>
        <v>Bhubaneswar</v>
      </c>
      <c r="J8" s="9" t="str">
        <f>PROPER(TRIM(raw_orders!J8))</f>
        <v>Technology</v>
      </c>
      <c r="K8" s="9" t="str">
        <f>PROPER(TRIM(raw_orders!K8))</f>
        <v>Copiers</v>
      </c>
      <c r="L8" t="s">
        <v>95</v>
      </c>
      <c r="M8" s="9" t="str">
        <f>PROPER(TRIM(raw_orders!M8))</f>
        <v>Standard Class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s="9" t="str">
        <f>PROPER(TRIM(raw_orders!T8))</f>
        <v>Paid</v>
      </c>
      <c r="U8" s="9" t="str">
        <f>PROPER(TRIM(raw_orders!U8))</f>
        <v>Completed</v>
      </c>
      <c r="V8" s="11">
        <f t="shared" si="0"/>
        <v>6</v>
      </c>
      <c r="W8" s="17" t="str">
        <f t="shared" si="1"/>
        <v>ORD-2025-100074575745763CUST-3656Neha GuptaConsumerEastOdishaBhubaneswarTechnologyCopiersEco Copiers 790Standard Class41719.870.155847.564727.251120.31PaidCompleted6</v>
      </c>
      <c r="X8" s="11" t="str">
        <f t="shared" si="2"/>
        <v>Exact Duplicate</v>
      </c>
      <c r="Y8" s="11"/>
      <c r="AB8" s="26" t="s">
        <v>4110</v>
      </c>
      <c r="AC8" s="27">
        <f>COUNTIF(V2:V933, "&lt; 0")</f>
        <v>94</v>
      </c>
    </row>
    <row r="9" spans="1:31" ht="55.2">
      <c r="A9" t="s">
        <v>96</v>
      </c>
      <c r="B9" s="10">
        <v>45711</v>
      </c>
      <c r="C9" s="10">
        <v>45714</v>
      </c>
      <c r="D9" t="s">
        <v>99</v>
      </c>
      <c r="E9" s="9" t="str">
        <f>PROPER(TRIM(raw_orders!E9))</f>
        <v>Isha Nair</v>
      </c>
      <c r="F9" s="9" t="str">
        <f>PROPER(TRIM(raw_orders!F9))</f>
        <v>Small Business</v>
      </c>
      <c r="G9" s="9" t="str">
        <f>PROPER(TRIM(raw_orders!G9))</f>
        <v>South</v>
      </c>
      <c r="H9" s="9" t="str">
        <f>PROPER(TRIM(raw_orders!H9))</f>
        <v>Andhra Pradesh</v>
      </c>
      <c r="I9" s="9" t="str">
        <f>PROPER(TRIM(raw_orders!I9))</f>
        <v>Vijayawada</v>
      </c>
      <c r="J9" s="9" t="str">
        <f>PROPER(TRIM(raw_orders!J9))</f>
        <v>Office Supplies</v>
      </c>
      <c r="K9" s="9" t="str">
        <f>PROPER(TRIM(raw_orders!K9))</f>
        <v>Art</v>
      </c>
      <c r="L9" t="s">
        <v>102</v>
      </c>
      <c r="M9" s="9" t="str">
        <f>PROPER(TRIM(raw_orders!M9))</f>
        <v>First Class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s="9" t="str">
        <f>PROPER(TRIM(raw_orders!T9))</f>
        <v>Paid</v>
      </c>
      <c r="U9" s="9" t="str">
        <f>PROPER(TRIM(raw_orders!U9))</f>
        <v>Completed</v>
      </c>
      <c r="V9" s="11">
        <f t="shared" si="0"/>
        <v>3</v>
      </c>
      <c r="W9" s="17" t="str">
        <f t="shared" si="1"/>
        <v>ORD-2025-100084571145714CUST-4683Isha NairSmall BusinessSouthAndhra PradeshVijayawadaOffice SuppliesArtEco Art 848First Class12980.7102980.712357.22623.49PaidCompleted3</v>
      </c>
      <c r="X9" s="11" t="str">
        <f t="shared" si="2"/>
        <v>OK</v>
      </c>
      <c r="Y9" s="11"/>
      <c r="AB9" s="20"/>
      <c r="AC9" s="20"/>
    </row>
    <row r="10" spans="1:31" ht="55.2">
      <c r="A10" t="s">
        <v>103</v>
      </c>
      <c r="B10" s="10">
        <v>45601</v>
      </c>
      <c r="C10" s="10">
        <v>45606</v>
      </c>
      <c r="D10" t="s">
        <v>106</v>
      </c>
      <c r="E10" s="9" t="str">
        <f>PROPER(TRIM(raw_orders!E10))</f>
        <v>Aditi Sen</v>
      </c>
      <c r="F10" s="9" t="str">
        <f>PROPER(TRIM(raw_orders!F10))</f>
        <v>Corporate</v>
      </c>
      <c r="G10" s="9" t="str">
        <f>PROPER(TRIM(raw_orders!G10))</f>
        <v>South</v>
      </c>
      <c r="H10" s="9" t="str">
        <f>PROPER(TRIM(raw_orders!H10))</f>
        <v>Telangana</v>
      </c>
      <c r="I10" s="9" t="str">
        <f>PROPER(TRIM(raw_orders!I10))</f>
        <v>Hyderabad</v>
      </c>
      <c r="J10" s="9" t="str">
        <f>PROPER(TRIM(raw_orders!J10))</f>
        <v>Office Supplies</v>
      </c>
      <c r="K10" s="9" t="str">
        <f>PROPER(TRIM(raw_orders!K10))</f>
        <v>Labels</v>
      </c>
      <c r="L10" t="s">
        <v>110</v>
      </c>
      <c r="M10" s="9" t="str">
        <f>PROPER(TRIM(raw_orders!M10))</f>
        <v>First Class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s="9" t="str">
        <f>PROPER(TRIM(raw_orders!T10))</f>
        <v>Paid</v>
      </c>
      <c r="U10" s="9" t="str">
        <f>PROPER(TRIM(raw_orders!U10))</f>
        <v>Completed</v>
      </c>
      <c r="V10" s="11">
        <f t="shared" si="0"/>
        <v>5</v>
      </c>
      <c r="W10" s="17" t="str">
        <f t="shared" si="1"/>
        <v>ORD-2024-100094560145606CUST-2598Aditi SenCorporateSouthTelanganaHyderabadOffice SuppliesLabelsClassic Labels 815First Class83134.2025073.617347.237726.37PaidCompleted5</v>
      </c>
      <c r="X10" s="11" t="str">
        <f t="shared" si="2"/>
        <v>OK</v>
      </c>
      <c r="Y10" s="11"/>
      <c r="AB10" s="28" t="s">
        <v>4115</v>
      </c>
      <c r="AC10" s="29" cm="1">
        <f t="array" ref="AC10">ROWS(W2:W933)-SUM(1/COUNTIF(W2:W933,W2:W933))</f>
        <v>20</v>
      </c>
    </row>
    <row r="11" spans="1:31" ht="55.2">
      <c r="A11" t="s">
        <v>111</v>
      </c>
      <c r="B11" s="10">
        <v>45847</v>
      </c>
      <c r="C11" s="10">
        <v>45912</v>
      </c>
      <c r="D11" t="s">
        <v>114</v>
      </c>
      <c r="E11" s="9" t="str">
        <f>PROPER(TRIM(raw_orders!E11))</f>
        <v>Mira Das</v>
      </c>
      <c r="F11" s="9" t="str">
        <f>PROPER(TRIM(raw_orders!F11))</f>
        <v>Home Office</v>
      </c>
      <c r="G11" s="9" t="str">
        <f>PROPER(TRIM(raw_orders!G11))</f>
        <v>South</v>
      </c>
      <c r="H11" s="9" t="str">
        <f>PROPER(TRIM(raw_orders!H11))</f>
        <v>Telangana</v>
      </c>
      <c r="I11" s="9" t="str">
        <f>PROPER(TRIM(raw_orders!I11))</f>
        <v>Hyderabad</v>
      </c>
      <c r="J11" s="9" t="str">
        <f>PROPER(TRIM(raw_orders!J11))</f>
        <v>Office Supplies</v>
      </c>
      <c r="K11" s="9" t="str">
        <f>PROPER(TRIM(raw_orders!K11))</f>
        <v>Paper</v>
      </c>
      <c r="L11" t="s">
        <v>116</v>
      </c>
      <c r="M11" s="9" t="str">
        <f>PROPER(TRIM(raw_orders!M11))</f>
        <v>Second Class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s="9" t="str">
        <f>PROPER(TRIM(raw_orders!T11))</f>
        <v>Paid</v>
      </c>
      <c r="U11" s="9" t="str">
        <f>PROPER(TRIM(raw_orders!U11))</f>
        <v>Completed</v>
      </c>
      <c r="V11" s="11">
        <f t="shared" si="0"/>
        <v>65</v>
      </c>
      <c r="W11" s="17" t="str">
        <f t="shared" si="1"/>
        <v>ORD-2025-100104584745912CUST-2483Mira DasHome OfficeSouthTelanganaHyderabadOffice SuppliesPaperPro Paper 622Second Class9852.040.26134.693800.192334.5PaidCompleted65</v>
      </c>
      <c r="X11" s="11" t="str">
        <f t="shared" si="2"/>
        <v>OK</v>
      </c>
      <c r="Y11" s="11"/>
      <c r="AB11" s="28" t="s">
        <v>4147</v>
      </c>
      <c r="AC11" s="29" cm="1">
        <f t="array" ref="AC11">ROWS(A2:A933)-SUM(1/COUNTIF(A2:A933,A2:A933))</f>
        <v>32</v>
      </c>
    </row>
    <row r="12" spans="1:31" ht="69">
      <c r="A12" t="s">
        <v>117</v>
      </c>
      <c r="B12" s="10">
        <v>45797</v>
      </c>
      <c r="C12" s="10">
        <v>45797</v>
      </c>
      <c r="D12" t="s">
        <v>120</v>
      </c>
      <c r="E12" s="9" t="str">
        <f>PROPER(TRIM(raw_orders!E12))</f>
        <v>Ananya Rao</v>
      </c>
      <c r="F12" s="9" t="str">
        <f>PROPER(TRIM(raw_orders!F12))</f>
        <v>Corporate</v>
      </c>
      <c r="G12" s="9" t="str">
        <f>PROPER(TRIM(raw_orders!G12))</f>
        <v>East</v>
      </c>
      <c r="H12" s="9" t="str">
        <f>PROPER(TRIM(raw_orders!H12))</f>
        <v>West Bengal</v>
      </c>
      <c r="I12" s="9" t="str">
        <f>PROPER(TRIM(raw_orders!I12))</f>
        <v>Kolkata</v>
      </c>
      <c r="J12" s="9" t="str">
        <f>PROPER(TRIM(raw_orders!J12))</f>
        <v>Office Supplies</v>
      </c>
      <c r="K12" s="9" t="str">
        <f>PROPER(TRIM(raw_orders!K12))</f>
        <v>Labels</v>
      </c>
      <c r="L12" t="s">
        <v>123</v>
      </c>
      <c r="M12" s="9" t="str">
        <f>PROPER(TRIM(raw_orders!M12))</f>
        <v>Second Class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s="9" t="str">
        <f>PROPER(TRIM(raw_orders!T12))</f>
        <v>Refunded</v>
      </c>
      <c r="U12" s="9" t="str">
        <f>PROPER(TRIM(raw_orders!U12))</f>
        <v>Returned</v>
      </c>
      <c r="V12" s="11">
        <f t="shared" si="0"/>
        <v>0</v>
      </c>
      <c r="W12" s="17" t="str">
        <f t="shared" si="1"/>
        <v>ORD-2025-100114579745797CUST-8092Ananya RaoCorporateEastWest BengalKolkataOffice SuppliesLabelsPrime Labels 644Second Class33534.830.0510074.276048.274026RefundedReturned0</v>
      </c>
      <c r="X12" s="11" t="str">
        <f t="shared" si="2"/>
        <v>OK</v>
      </c>
      <c r="Y12" s="11"/>
      <c r="AB12" s="28" t="s">
        <v>4116</v>
      </c>
      <c r="AC12" s="29">
        <v>31</v>
      </c>
    </row>
    <row r="13" spans="1:31" ht="55.2">
      <c r="A13" t="s">
        <v>126</v>
      </c>
      <c r="B13" s="10">
        <v>45495</v>
      </c>
      <c r="C13" s="10">
        <v>45496</v>
      </c>
      <c r="D13" t="s">
        <v>129</v>
      </c>
      <c r="E13" s="9" t="str">
        <f>PROPER(TRIM(raw_orders!E13))</f>
        <v>Vikram Iyer</v>
      </c>
      <c r="F13" s="9" t="str">
        <f>PROPER(TRIM(raw_orders!F13))</f>
        <v>Small Business</v>
      </c>
      <c r="G13" s="9" t="str">
        <f>PROPER(TRIM(raw_orders!G13))</f>
        <v>East</v>
      </c>
      <c r="H13" s="9" t="str">
        <f>PROPER(TRIM(raw_orders!H13))</f>
        <v>Odisha</v>
      </c>
      <c r="I13" s="9" t="str">
        <f>PROPER(TRIM(raw_orders!I13))</f>
        <v>Bhubaneswar</v>
      </c>
      <c r="J13" s="9" t="str">
        <f>PROPER(TRIM(raw_orders!J13))</f>
        <v>Technology</v>
      </c>
      <c r="K13" s="9" t="str">
        <f>PROPER(TRIM(raw_orders!K13))</f>
        <v>Accessories</v>
      </c>
      <c r="L13" t="s">
        <v>130</v>
      </c>
      <c r="M13" s="9" t="str">
        <f>PROPER(TRIM(raw_orders!M13))</f>
        <v>Same Day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s="9" t="str">
        <f>PROPER(TRIM(raw_orders!T13))</f>
        <v>Paid</v>
      </c>
      <c r="U13" s="9" t="str">
        <f>PROPER(TRIM(raw_orders!U13))</f>
        <v>Completed</v>
      </c>
      <c r="V13" s="11">
        <f t="shared" si="0"/>
        <v>1</v>
      </c>
      <c r="W13" s="17" t="str">
        <f t="shared" si="1"/>
        <v>ORD-2024-100124549545496CUST-6528Vikram IyerSmall BusinessEastOdishaBhubaneswarTechnologyAccessoriesSmart Accessories 603Same Day62005.950.29628.568038.591589.97PaidCompleted1</v>
      </c>
      <c r="X13" s="11" t="str">
        <f t="shared" si="2"/>
        <v>OK</v>
      </c>
      <c r="Y13" s="11"/>
    </row>
    <row r="14" spans="1:31" ht="55.2">
      <c r="A14" t="s">
        <v>131</v>
      </c>
      <c r="B14" s="10">
        <v>45646</v>
      </c>
      <c r="C14" s="10">
        <v>45647</v>
      </c>
      <c r="D14" t="s">
        <v>134</v>
      </c>
      <c r="E14" s="9" t="str">
        <f>PROPER(TRIM(raw_orders!E14))</f>
        <v>Ananya Rao</v>
      </c>
      <c r="F14" s="9" t="str">
        <f>PROPER(TRIM(raw_orders!F14))</f>
        <v>Corporate</v>
      </c>
      <c r="G14" s="9" t="str">
        <f>PROPER(TRIM(raw_orders!G14))</f>
        <v>West</v>
      </c>
      <c r="H14" s="9" t="str">
        <f>PROPER(TRIM(raw_orders!H14))</f>
        <v>Rajasthan</v>
      </c>
      <c r="I14" s="9" t="str">
        <f>PROPER(TRIM(raw_orders!I14))</f>
        <v>Udaipur</v>
      </c>
      <c r="J14" s="9" t="str">
        <f>PROPER(TRIM(raw_orders!J14))</f>
        <v>Office Supplies</v>
      </c>
      <c r="K14" s="9" t="str">
        <f>PROPER(TRIM(raw_orders!K14))</f>
        <v>Paper</v>
      </c>
      <c r="L14" t="s">
        <v>136</v>
      </c>
      <c r="M14" s="9" t="str">
        <f>PROPER(TRIM(raw_orders!M14))</f>
        <v>First Class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s="9" t="str">
        <f>PROPER(TRIM(raw_orders!T14))</f>
        <v>Pending</v>
      </c>
      <c r="U14" s="9" t="str">
        <f>PROPER(TRIM(raw_orders!U14))</f>
        <v>Returned</v>
      </c>
      <c r="V14" s="11">
        <f t="shared" si="0"/>
        <v>1</v>
      </c>
      <c r="W14" s="17" t="str">
        <f t="shared" si="1"/>
        <v>ORD-2024-100134564645647CUST-2648Ananya RaoCorporateWestRajasthanUdaipurOffice SuppliesPaperPro Paper 481First Class1702.140.15596.82380.25216.57PendingReturned1</v>
      </c>
      <c r="X14" s="11" t="str">
        <f t="shared" si="2"/>
        <v>OK</v>
      </c>
      <c r="Y14" s="11"/>
      <c r="AB14" s="28" t="s">
        <v>4117</v>
      </c>
      <c r="AC14" s="29">
        <v>20</v>
      </c>
    </row>
    <row r="15" spans="1:31" ht="69">
      <c r="A15" t="s">
        <v>138</v>
      </c>
      <c r="B15" s="10">
        <v>45942</v>
      </c>
      <c r="C15" s="10">
        <v>45946</v>
      </c>
      <c r="D15" t="s">
        <v>141</v>
      </c>
      <c r="E15" s="9" t="str">
        <f>PROPER(TRIM(raw_orders!E15))</f>
        <v>Priya Menon</v>
      </c>
      <c r="F15" s="9" t="str">
        <f>PROPER(TRIM(raw_orders!F15))</f>
        <v>Small Business</v>
      </c>
      <c r="G15" s="9" t="str">
        <f>PROPER(TRIM(raw_orders!G15))</f>
        <v>West</v>
      </c>
      <c r="H15" s="9" t="str">
        <f>PROPER(TRIM(raw_orders!H15))</f>
        <v>Maharashtra</v>
      </c>
      <c r="I15" s="9" t="str">
        <f>PROPER(TRIM(raw_orders!I15))</f>
        <v>Mumbai</v>
      </c>
      <c r="J15" s="9" t="str">
        <f>PROPER(TRIM(raw_orders!J15))</f>
        <v>Office Supplies</v>
      </c>
      <c r="K15" s="9" t="str">
        <f>PROPER(TRIM(raw_orders!K15))</f>
        <v>Art</v>
      </c>
      <c r="L15" t="s">
        <v>143</v>
      </c>
      <c r="M15" s="9" t="str">
        <f>PROPER(TRIM(raw_orders!M15))</f>
        <v>Second Class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s="9" t="str">
        <f>PROPER(TRIM(raw_orders!T15))</f>
        <v>Paid</v>
      </c>
      <c r="U15" s="9" t="str">
        <f>PROPER(TRIM(raw_orders!U15))</f>
        <v>Completed</v>
      </c>
      <c r="V15" s="11">
        <f t="shared" si="0"/>
        <v>4</v>
      </c>
      <c r="W15" s="17" t="str">
        <f t="shared" si="1"/>
        <v>ORD-2025-100144594245946CUST-7482Priya MenonSmall BusinessWestMaharashtraMumbaiOffice SuppliesArtSmart Art 795Second Class73964.720.0526365.3922306.244059.15PaidCompleted4</v>
      </c>
      <c r="X15" s="11" t="str">
        <f t="shared" si="2"/>
        <v>OK</v>
      </c>
      <c r="Y15" s="11"/>
      <c r="AD15" s="19"/>
      <c r="AE15" s="18"/>
    </row>
    <row r="16" spans="1:31" ht="55.2">
      <c r="A16" t="s">
        <v>144</v>
      </c>
      <c r="B16" s="10">
        <v>45653</v>
      </c>
      <c r="C16" s="10">
        <v>45654</v>
      </c>
      <c r="D16" t="s">
        <v>147</v>
      </c>
      <c r="E16" s="9" t="str">
        <f>PROPER(TRIM(raw_orders!E16))</f>
        <v>Rahul Verma</v>
      </c>
      <c r="F16" s="9" t="str">
        <f>PROPER(TRIM(raw_orders!F16))</f>
        <v>Consumer</v>
      </c>
      <c r="G16" s="9" t="str">
        <f>PROPER(TRIM(raw_orders!G16))</f>
        <v>West</v>
      </c>
      <c r="H16" s="9" t="str">
        <f>PROPER(TRIM(raw_orders!H16))</f>
        <v>Rajasthan</v>
      </c>
      <c r="I16" s="9" t="str">
        <f>PROPER(TRIM(raw_orders!I16))</f>
        <v>Udaipur</v>
      </c>
      <c r="J16" s="9" t="str">
        <f>PROPER(TRIM(raw_orders!J16))</f>
        <v>Technology</v>
      </c>
      <c r="K16" s="9" t="str">
        <f>PROPER(TRIM(raw_orders!K16))</f>
        <v>Copiers</v>
      </c>
      <c r="L16" t="s">
        <v>149</v>
      </c>
      <c r="M16" s="9" t="str">
        <f>PROPER(TRIM(raw_orders!M16))</f>
        <v>Standard Class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s="9" t="str">
        <f>PROPER(TRIM(raw_orders!T16))</f>
        <v>Paid</v>
      </c>
      <c r="U16" s="9" t="str">
        <f>PROPER(TRIM(raw_orders!U16))</f>
        <v>Completed</v>
      </c>
      <c r="V16" s="11">
        <f t="shared" si="0"/>
        <v>1</v>
      </c>
      <c r="W16" s="17" t="str">
        <f t="shared" si="1"/>
        <v>ORD-2024-100154565345654CUST-4912Rahul VermaConsumerWestRajasthanUdaipurTechnologyCopiersMax Copiers 983Standard Class22737.830.254106.742666.31440.44PaidCompleted1</v>
      </c>
      <c r="X16" s="11" t="str">
        <f t="shared" si="2"/>
        <v>OK</v>
      </c>
      <c r="Y16" s="11"/>
      <c r="AB16" s="28" t="s">
        <v>4118</v>
      </c>
      <c r="AC16" s="29">
        <f>COUNTIF(cleaned_orders_calculations!AE2:AE913,"Review Required")</f>
        <v>24</v>
      </c>
      <c r="AD16" s="18"/>
      <c r="AE16" s="18"/>
    </row>
    <row r="17" spans="1:31" ht="55.2">
      <c r="A17" t="s">
        <v>150</v>
      </c>
      <c r="B17" s="10">
        <v>45482</v>
      </c>
      <c r="C17" s="10">
        <v>45482</v>
      </c>
      <c r="D17" t="s">
        <v>153</v>
      </c>
      <c r="E17" s="9" t="str">
        <f>PROPER(TRIM(raw_orders!E17))</f>
        <v>Karan Malhotra</v>
      </c>
      <c r="F17" s="9" t="str">
        <f>PROPER(TRIM(raw_orders!F17))</f>
        <v>Small Business</v>
      </c>
      <c r="G17" s="9" t="str">
        <f>PROPER(TRIM(raw_orders!G17))</f>
        <v>North</v>
      </c>
      <c r="H17" s="9" t="str">
        <f>PROPER(TRIM(raw_orders!H17))</f>
        <v>Punjab</v>
      </c>
      <c r="I17" s="9" t="str">
        <f>PROPER(TRIM(raw_orders!I17))</f>
        <v>Ludhiana</v>
      </c>
      <c r="J17" s="9" t="str">
        <f>PROPER(TRIM(raw_orders!J17))</f>
        <v>Office Supplies</v>
      </c>
      <c r="K17" s="9" t="str">
        <f>PROPER(TRIM(raw_orders!K17))</f>
        <v>Storage</v>
      </c>
      <c r="L17" t="s">
        <v>157</v>
      </c>
      <c r="M17" s="9" t="str">
        <f>PROPER(TRIM(raw_orders!M17))</f>
        <v>Second Class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s="9" t="str">
        <f>PROPER(TRIM(raw_orders!T17))</f>
        <v>Paid</v>
      </c>
      <c r="U17" s="9" t="str">
        <f>PROPER(TRIM(raw_orders!U17))</f>
        <v>Completed</v>
      </c>
      <c r="V17" s="11">
        <f t="shared" si="0"/>
        <v>0</v>
      </c>
      <c r="W17" s="17" t="str">
        <f t="shared" si="1"/>
        <v>ORD-2024-100164548245482CUST-7656Karan MalhotraSmall BusinessNorthPunjabLudhianaOffice SuppliesStorageClassic Storage 198Second Class63965.76023794.5615698.478096.09PaidCompleted0</v>
      </c>
      <c r="X17" s="11" t="str">
        <f t="shared" si="2"/>
        <v>OK</v>
      </c>
      <c r="Y17" s="11"/>
      <c r="AD17" s="18"/>
      <c r="AE17" s="18"/>
    </row>
    <row r="18" spans="1:31" ht="55.2">
      <c r="A18" t="s">
        <v>158</v>
      </c>
      <c r="B18" s="10">
        <v>45420</v>
      </c>
      <c r="C18" s="10">
        <v>45427</v>
      </c>
      <c r="D18" t="s">
        <v>161</v>
      </c>
      <c r="E18" s="9" t="str">
        <f>PROPER(TRIM(raw_orders!E18))</f>
        <v>Aarav Sharma</v>
      </c>
      <c r="F18" s="9" t="str">
        <f>PROPER(TRIM(raw_orders!F18))</f>
        <v>Consumer</v>
      </c>
      <c r="G18" s="9" t="str">
        <f>PROPER(TRIM(raw_orders!G18))</f>
        <v>South</v>
      </c>
      <c r="H18" s="9" t="str">
        <f>PROPER(TRIM(raw_orders!H18))</f>
        <v>Telangana</v>
      </c>
      <c r="I18" s="9" t="str">
        <f>PROPER(TRIM(raw_orders!I18))</f>
        <v>Hyderabad</v>
      </c>
      <c r="J18" s="9" t="str">
        <f>PROPER(TRIM(raw_orders!J18))</f>
        <v>Office Supplies</v>
      </c>
      <c r="K18" s="9" t="str">
        <f>PROPER(TRIM(raw_orders!K18))</f>
        <v>Art</v>
      </c>
      <c r="L18" t="s">
        <v>163</v>
      </c>
      <c r="M18" s="9" t="str">
        <f>PROPER(TRIM(raw_orders!M18))</f>
        <v>First Class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s="9" t="str">
        <f>PROPER(TRIM(raw_orders!T18))</f>
        <v>Paid</v>
      </c>
      <c r="U18" s="9" t="str">
        <f>PROPER(TRIM(raw_orders!U18))</f>
        <v>Completed</v>
      </c>
      <c r="V18" s="11">
        <f t="shared" si="0"/>
        <v>7</v>
      </c>
      <c r="W18" s="17" t="str">
        <f t="shared" si="1"/>
        <v>ORD-2024-100174542045427CUST-6214Aarav SharmaConsumerSouthTelanganaHyderabadOffice SuppliesArtBasic Art 204First Class43323.510.259970.535668.174302.36PaidCompleted7</v>
      </c>
      <c r="X18" s="11" t="str">
        <f t="shared" si="2"/>
        <v>OK</v>
      </c>
      <c r="Y18" s="11"/>
      <c r="AB18" s="28" t="s">
        <v>4150</v>
      </c>
      <c r="AC18" s="29">
        <v>12</v>
      </c>
    </row>
    <row r="19" spans="1:31" ht="69">
      <c r="A19" t="s">
        <v>164</v>
      </c>
      <c r="B19" s="10">
        <v>45298</v>
      </c>
      <c r="C19" s="10">
        <v>45299</v>
      </c>
      <c r="D19" t="s">
        <v>167</v>
      </c>
      <c r="E19" s="9" t="str">
        <f>PROPER(TRIM(raw_orders!E19))</f>
        <v>Sneha Kapoor</v>
      </c>
      <c r="F19" s="9" t="str">
        <f>PROPER(TRIM(raw_orders!F19))</f>
        <v>Small Business</v>
      </c>
      <c r="G19" s="9" t="str">
        <f>PROPER(TRIM(raw_orders!G19))</f>
        <v>North</v>
      </c>
      <c r="H19" s="9" t="str">
        <f>PROPER(TRIM(raw_orders!H19))</f>
        <v>Rajasthan</v>
      </c>
      <c r="I19" s="9" t="str">
        <f>PROPER(TRIM(raw_orders!I19))</f>
        <v>Jaipur</v>
      </c>
      <c r="J19" s="9" t="str">
        <f>PROPER(TRIM(raw_orders!J19))</f>
        <v>Furniture</v>
      </c>
      <c r="K19" s="9" t="str">
        <f>PROPER(TRIM(raw_orders!K19))</f>
        <v>Furnishings</v>
      </c>
      <c r="L19" t="s">
        <v>169</v>
      </c>
      <c r="M19" s="9" t="str">
        <f>PROPER(TRIM(raw_orders!M19))</f>
        <v>Same Day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s="9" t="str">
        <f>PROPER(TRIM(raw_orders!T19))</f>
        <v>Paid</v>
      </c>
      <c r="U19" s="9" t="str">
        <f>PROPER(TRIM(raw_orders!U19))</f>
        <v>Completed</v>
      </c>
      <c r="V19" s="11">
        <f t="shared" si="0"/>
        <v>1</v>
      </c>
      <c r="W19" s="17" t="str">
        <f t="shared" si="1"/>
        <v>ORD-2024-100184529845299CUST-1626Sneha KapoorSmall BusinessNorthRajasthanJaipurFurnitureFurnishingsBasic Furnishings 434Same Day51526.7807633.94706.912926.99PaidCompleted1</v>
      </c>
      <c r="X19" s="11" t="str">
        <f t="shared" si="2"/>
        <v>OK</v>
      </c>
      <c r="Y19" s="11"/>
    </row>
    <row r="20" spans="1:31" ht="55.2">
      <c r="A20" t="s">
        <v>170</v>
      </c>
      <c r="B20" s="10">
        <v>45853</v>
      </c>
      <c r="C20" s="10">
        <v>45855</v>
      </c>
      <c r="D20" t="s">
        <v>173</v>
      </c>
      <c r="E20" s="9" t="str">
        <f>PROPER(TRIM(raw_orders!E20))</f>
        <v>Aarav Sharma</v>
      </c>
      <c r="F20" s="9" t="str">
        <f>PROPER(TRIM(raw_orders!F20))</f>
        <v>Home Office</v>
      </c>
      <c r="G20" s="9" t="str">
        <f>PROPER(TRIM(raw_orders!G20))</f>
        <v>North</v>
      </c>
      <c r="H20" s="9" t="str">
        <f>PROPER(TRIM(raw_orders!H20))</f>
        <v>Uttar Pradesh</v>
      </c>
      <c r="I20" s="9" t="str">
        <f>PROPER(TRIM(raw_orders!I20))</f>
        <v>Noida</v>
      </c>
      <c r="J20" s="9" t="str">
        <f>PROPER(TRIM(raw_orders!J20))</f>
        <v>Technology</v>
      </c>
      <c r="K20" s="9" t="str">
        <f>PROPER(TRIM(raw_orders!K20))</f>
        <v>Copiers</v>
      </c>
      <c r="L20" t="s">
        <v>176</v>
      </c>
      <c r="M20" s="9" t="str">
        <f>PROPER(TRIM(raw_orders!M20))</f>
        <v>First Class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s="9" t="str">
        <f>PROPER(TRIM(raw_orders!T20))</f>
        <v>Refunded</v>
      </c>
      <c r="U20" s="9" t="str">
        <f>PROPER(TRIM(raw_orders!U20))</f>
        <v>Cancelled</v>
      </c>
      <c r="V20" s="11">
        <f t="shared" si="0"/>
        <v>2</v>
      </c>
      <c r="W20" s="17" t="str">
        <f t="shared" si="1"/>
        <v>ORD-2025-100194585345855CUST-2110Aarav SharmaHome OfficeNorthUttar PradeshNoidaTechnologyCopiersEco Copiers 755First Class21997.9903995.982633.21362.78RefundedCancelled2</v>
      </c>
      <c r="X20" s="11" t="str">
        <f t="shared" si="2"/>
        <v>OK</v>
      </c>
      <c r="Y20" s="11"/>
      <c r="AB20" s="31"/>
      <c r="AC20" s="31"/>
    </row>
    <row r="21" spans="1:31" ht="55.2">
      <c r="A21" t="s">
        <v>177</v>
      </c>
      <c r="B21" s="10">
        <v>45500</v>
      </c>
      <c r="C21" s="10">
        <v>45504</v>
      </c>
      <c r="D21" t="s">
        <v>179</v>
      </c>
      <c r="E21" s="9" t="str">
        <f>PROPER(TRIM(raw_orders!E21))</f>
        <v>Rohan Mehta</v>
      </c>
      <c r="F21" s="9" t="str">
        <f>PROPER(TRIM(raw_orders!F21))</f>
        <v>Home Office</v>
      </c>
      <c r="G21" s="9" t="str">
        <f>PROPER(TRIM(raw_orders!G21))</f>
        <v>West</v>
      </c>
      <c r="H21" s="9" t="str">
        <f>PROPER(TRIM(raw_orders!H21))</f>
        <v>Madhya Pradesh</v>
      </c>
      <c r="I21" s="9" t="str">
        <f>PROPER(TRIM(raw_orders!I21))</f>
        <v>Indore</v>
      </c>
      <c r="J21" s="9" t="str">
        <f>PROPER(TRIM(raw_orders!J21))</f>
        <v>Office Supplies</v>
      </c>
      <c r="K21" s="9" t="str">
        <f>PROPER(TRIM(raw_orders!K21))</f>
        <v>Storage</v>
      </c>
      <c r="L21" t="s">
        <v>181</v>
      </c>
      <c r="M21" s="9" t="str">
        <f>PROPER(TRIM(raw_orders!M21))</f>
        <v>Second Class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s="9" t="str">
        <f>PROPER(TRIM(raw_orders!T21))</f>
        <v>Paid</v>
      </c>
      <c r="U21" s="9" t="str">
        <f>PROPER(TRIM(raw_orders!U21))</f>
        <v>Completed</v>
      </c>
      <c r="V21" s="11">
        <f t="shared" si="0"/>
        <v>4</v>
      </c>
      <c r="W21" s="17" t="str">
        <f t="shared" si="1"/>
        <v>ORD-2024-100204550045504CUST-3186Rohan MehtaHome OfficeWestMadhya PradeshIndoreOffice SuppliesStoragePrime Storage 121Second Class33887.94-0.199331.067529.311801.75PaidCompleted4</v>
      </c>
      <c r="X21" s="11" t="str">
        <f t="shared" si="2"/>
        <v>OK</v>
      </c>
      <c r="Y21" s="11"/>
      <c r="AB21" s="31"/>
      <c r="AC21" s="31"/>
    </row>
    <row r="22" spans="1:31" ht="69">
      <c r="A22" t="s">
        <v>182</v>
      </c>
      <c r="B22" s="10">
        <v>45678</v>
      </c>
      <c r="C22" s="10">
        <v>45680</v>
      </c>
      <c r="D22" t="s">
        <v>185</v>
      </c>
      <c r="E22" s="9" t="str">
        <f>PROPER(TRIM(raw_orders!E22))</f>
        <v>Aditi Sen</v>
      </c>
      <c r="F22" s="9" t="str">
        <f>PROPER(TRIM(raw_orders!F22))</f>
        <v>Home Office</v>
      </c>
      <c r="G22" s="9" t="str">
        <f>PROPER(TRIM(raw_orders!G22))</f>
        <v>East</v>
      </c>
      <c r="H22" s="9" t="str">
        <f>PROPER(TRIM(raw_orders!H22))</f>
        <v>Bihar</v>
      </c>
      <c r="I22" s="9" t="str">
        <f>PROPER(TRIM(raw_orders!I22))</f>
        <v>Patna</v>
      </c>
      <c r="J22" s="9" t="str">
        <f>PROPER(TRIM(raw_orders!J22))</f>
        <v>Technology</v>
      </c>
      <c r="K22" s="9" t="str">
        <f>PROPER(TRIM(raw_orders!K22))</f>
        <v>Copiers</v>
      </c>
      <c r="L22" t="s">
        <v>188</v>
      </c>
      <c r="M22" s="9" t="str">
        <f>PROPER(TRIM(raw_orders!M22))</f>
        <v>First Class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s="9" t="str">
        <f>PROPER(TRIM(raw_orders!T22))</f>
        <v>Paid</v>
      </c>
      <c r="U22" s="9" t="str">
        <f>PROPER(TRIM(raw_orders!U22))</f>
        <v>Completed</v>
      </c>
      <c r="V22" s="11">
        <f t="shared" si="0"/>
        <v>2</v>
      </c>
      <c r="W22" s="17" t="str">
        <f t="shared" si="1"/>
        <v>ORD-2025-100214567845680CUST-3190Aditi SenHome OfficeEastBiharPatnaTechnologyCopiersElite Copiers 233First Class54373.060.2516398.989556.526842.46PaidCompleted2</v>
      </c>
      <c r="X22" s="11" t="str">
        <f t="shared" si="2"/>
        <v>OK</v>
      </c>
      <c r="Y22" s="11"/>
      <c r="AB22" s="31"/>
      <c r="AC22" s="31"/>
    </row>
    <row r="23" spans="1:31" ht="69">
      <c r="A23" t="s">
        <v>189</v>
      </c>
      <c r="B23" s="10">
        <v>45681</v>
      </c>
      <c r="C23" s="10">
        <v>45687</v>
      </c>
      <c r="D23" t="s">
        <v>192</v>
      </c>
      <c r="E23" s="9" t="str">
        <f>PROPER(TRIM(raw_orders!E23))</f>
        <v>Sneha Kapoor</v>
      </c>
      <c r="F23" s="9" t="str">
        <f>PROPER(TRIM(raw_orders!F23))</f>
        <v>Consumer</v>
      </c>
      <c r="G23" s="9" t="str">
        <f>PROPER(TRIM(raw_orders!G23))</f>
        <v>West</v>
      </c>
      <c r="H23" s="9" t="str">
        <f>PROPER(TRIM(raw_orders!H23))</f>
        <v>Madhya Pradesh</v>
      </c>
      <c r="I23" s="9" t="str">
        <f>PROPER(TRIM(raw_orders!I23))</f>
        <v>Indore</v>
      </c>
      <c r="J23" s="9" t="str">
        <f>PROPER(TRIM(raw_orders!J23))</f>
        <v>Furniture</v>
      </c>
      <c r="K23" s="9" t="str">
        <f>PROPER(TRIM(raw_orders!K23))</f>
        <v>Furnishings</v>
      </c>
      <c r="L23" t="s">
        <v>193</v>
      </c>
      <c r="M23" s="9" t="str">
        <f>PROPER(TRIM(raw_orders!M23))</f>
        <v>Second Class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s="9" t="str">
        <f>PROPER(TRIM(raw_orders!T23))</f>
        <v>Paid</v>
      </c>
      <c r="U23" s="9" t="str">
        <f>PROPER(TRIM(raw_orders!U23))</f>
        <v>Completed</v>
      </c>
      <c r="V23" s="11">
        <f t="shared" si="0"/>
        <v>6</v>
      </c>
      <c r="W23" s="17" t="str">
        <f t="shared" si="1"/>
        <v>ORD-2025-100224568145687CUST-3036Sneha KapoorConsumerWestMadhya PradeshIndoreFurnitureFurnishingsEco Furnishings 897Second Class4697.69-0.232790.762037.71753.05PaidCompleted6</v>
      </c>
      <c r="X23" s="11" t="str">
        <f t="shared" si="2"/>
        <v>OK</v>
      </c>
      <c r="Y23" s="11"/>
      <c r="AB23" s="14"/>
      <c r="AC23" s="13"/>
    </row>
    <row r="24" spans="1:31" ht="55.2">
      <c r="A24" t="s">
        <v>194</v>
      </c>
      <c r="B24" s="10">
        <v>45676</v>
      </c>
      <c r="C24" s="10">
        <v>45678</v>
      </c>
      <c r="D24" t="s">
        <v>197</v>
      </c>
      <c r="E24" s="9" t="str">
        <f>PROPER(TRIM(raw_orders!E24))</f>
        <v>Mira Das</v>
      </c>
      <c r="F24" s="9" t="str">
        <f>PROPER(TRIM(raw_orders!F24))</f>
        <v>Consumer</v>
      </c>
      <c r="G24" s="9" t="str">
        <f>PROPER(TRIM(raw_orders!G24))</f>
        <v>South</v>
      </c>
      <c r="H24" s="9" t="str">
        <f>PROPER(TRIM(raw_orders!H24))</f>
        <v>Telangana</v>
      </c>
      <c r="I24" s="9" t="str">
        <f>PROPER(TRIM(raw_orders!I24))</f>
        <v>Hyderabad</v>
      </c>
      <c r="J24" s="9" t="str">
        <f>PROPER(TRIM(raw_orders!J24))</f>
        <v>Office Supplies</v>
      </c>
      <c r="K24" s="9" t="str">
        <f>PROPER(TRIM(raw_orders!K24))</f>
        <v>Binders</v>
      </c>
      <c r="L24" t="s">
        <v>199</v>
      </c>
      <c r="M24" s="9" t="str">
        <f>PROPER(TRIM(raw_orders!M24))</f>
        <v>Standard Class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s="9" t="str">
        <f>PROPER(TRIM(raw_orders!T24))</f>
        <v>Failed</v>
      </c>
      <c r="U24" s="9" t="str">
        <f>PROPER(TRIM(raw_orders!U24))</f>
        <v>Returned</v>
      </c>
      <c r="V24" s="11">
        <f t="shared" si="0"/>
        <v>2</v>
      </c>
      <c r="W24" s="17" t="str">
        <f t="shared" si="1"/>
        <v>ORD-2025-100234567645678CUST-3588Mira DasConsumerSouthTelanganaHyderabadOffice SuppliesBindersMax Binders 355Standard Class81219.340.158291.516685.031606.48FailedReturned2</v>
      </c>
      <c r="X24" s="11" t="str">
        <f t="shared" si="2"/>
        <v>OK</v>
      </c>
      <c r="Y24" s="11"/>
    </row>
    <row r="25" spans="1:31" ht="55.2">
      <c r="A25" t="s">
        <v>201</v>
      </c>
      <c r="B25" s="10">
        <v>45898</v>
      </c>
      <c r="C25" s="10">
        <v>45900</v>
      </c>
      <c r="D25" t="s">
        <v>203</v>
      </c>
      <c r="E25" s="9" t="str">
        <f>PROPER(TRIM(raw_orders!E25))</f>
        <v>Rahul Verma</v>
      </c>
      <c r="F25" s="9" t="str">
        <f>PROPER(TRIM(raw_orders!F25))</f>
        <v>Home Office</v>
      </c>
      <c r="G25" s="9" t="str">
        <f>PROPER(TRIM(raw_orders!G25))</f>
        <v>East</v>
      </c>
      <c r="H25" s="9" t="str">
        <f>PROPER(TRIM(raw_orders!H25))</f>
        <v>Bihar</v>
      </c>
      <c r="I25" s="9" t="str">
        <f>PROPER(TRIM(raw_orders!I25))</f>
        <v>Patna</v>
      </c>
      <c r="J25" s="9" t="str">
        <f>PROPER(TRIM(raw_orders!J25))</f>
        <v>Furniture</v>
      </c>
      <c r="K25" s="9" t="str">
        <f>PROPER(TRIM(raw_orders!K25))</f>
        <v>Bookcases</v>
      </c>
      <c r="L25" t="s">
        <v>205</v>
      </c>
      <c r="M25" s="9" t="str">
        <f>PROPER(TRIM(raw_orders!M25))</f>
        <v>First Class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s="9" t="str">
        <f>PROPER(TRIM(raw_orders!T25))</f>
        <v>Paid</v>
      </c>
      <c r="U25" s="9" t="str">
        <f>PROPER(TRIM(raw_orders!U25))</f>
        <v>Completed</v>
      </c>
      <c r="V25" s="11">
        <f t="shared" si="0"/>
        <v>2</v>
      </c>
      <c r="W25" s="17" t="str">
        <f t="shared" si="1"/>
        <v>ORD-2025-100244589845900CUST-7098Rahul VermaHome OfficeEastBiharPatnaFurnitureBookcasesPro Bookcases 394First Class41958.010.26265.634321.861943.77PaidCompleted2</v>
      </c>
      <c r="X25" s="11" t="str">
        <f t="shared" si="2"/>
        <v>OK</v>
      </c>
      <c r="Y25" s="11"/>
    </row>
    <row r="26" spans="1:31" ht="69">
      <c r="A26" t="s">
        <v>206</v>
      </c>
      <c r="B26" s="10">
        <v>45355</v>
      </c>
      <c r="C26" s="10">
        <v>45352</v>
      </c>
      <c r="D26" t="s">
        <v>209</v>
      </c>
      <c r="E26" s="9" t="str">
        <f>PROPER(TRIM(raw_orders!E26))</f>
        <v>Diya Patel</v>
      </c>
      <c r="F26" s="9" t="str">
        <f>PROPER(TRIM(raw_orders!F26))</f>
        <v>Consumer</v>
      </c>
      <c r="G26" s="9" t="str">
        <f>PROPER(TRIM(raw_orders!G26))</f>
        <v>North</v>
      </c>
      <c r="H26" s="9" t="str">
        <f>PROPER(TRIM(raw_orders!H26))</f>
        <v>Punjab</v>
      </c>
      <c r="I26" s="9" t="str">
        <f>PROPER(TRIM(raw_orders!I26))</f>
        <v>Ludhiana</v>
      </c>
      <c r="J26" s="9" t="str">
        <f>PROPER(TRIM(raw_orders!J26))</f>
        <v>Office Supplies</v>
      </c>
      <c r="K26" s="9" t="str">
        <f>PROPER(TRIM(raw_orders!K26))</f>
        <v>Art</v>
      </c>
      <c r="L26" t="s">
        <v>211</v>
      </c>
      <c r="M26" s="9" t="str">
        <f>PROPER(TRIM(raw_orders!M26))</f>
        <v>Standard Class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s="9" t="str">
        <f>PROPER(TRIM(raw_orders!T26))</f>
        <v>Pending</v>
      </c>
      <c r="U26" s="9" t="str">
        <f>PROPER(TRIM(raw_orders!U26))</f>
        <v>Cancelled</v>
      </c>
      <c r="V26" s="11">
        <f t="shared" si="0"/>
        <v>-3</v>
      </c>
      <c r="W26" s="17" t="str">
        <f t="shared" si="1"/>
        <v>ORD-2024-100254535545352CUST-1747Diya PatelConsumerNorthPunjabLudhianaOffice SuppliesArtMax Art 215Standard Class44492.940.2513478.8210937.352541.47PendingCancelled-3</v>
      </c>
      <c r="X26" s="11" t="str">
        <f t="shared" si="2"/>
        <v>OK</v>
      </c>
      <c r="Y26" s="11"/>
    </row>
    <row r="27" spans="1:31" ht="55.2">
      <c r="A27" t="s">
        <v>212</v>
      </c>
      <c r="B27" s="10">
        <v>45606</v>
      </c>
      <c r="C27" s="10">
        <v>45584</v>
      </c>
      <c r="D27" t="s">
        <v>215</v>
      </c>
      <c r="E27" s="9" t="str">
        <f>PROPER(TRIM(raw_orders!E27))</f>
        <v>Arjun Bose</v>
      </c>
      <c r="F27" s="9" t="str">
        <f>PROPER(TRIM(raw_orders!F27))</f>
        <v>Corporate</v>
      </c>
      <c r="G27" s="9" t="str">
        <f>PROPER(TRIM(raw_orders!G27))</f>
        <v>East</v>
      </c>
      <c r="H27" s="9" t="str">
        <f>PROPER(TRIM(raw_orders!H27))</f>
        <v>Assam</v>
      </c>
      <c r="I27" s="9" t="str">
        <f>PROPER(TRIM(raw_orders!I27))</f>
        <v>Guwahati</v>
      </c>
      <c r="J27" s="9" t="str">
        <f>PROPER(TRIM(raw_orders!J27))</f>
        <v>Technology</v>
      </c>
      <c r="K27" s="9" t="str">
        <f>PROPER(TRIM(raw_orders!K27))</f>
        <v>Accessories</v>
      </c>
      <c r="L27" t="s">
        <v>218</v>
      </c>
      <c r="M27" s="9" t="str">
        <f>PROPER(TRIM(raw_orders!M27))</f>
        <v>First Class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s="9" t="str">
        <f>PROPER(TRIM(raw_orders!T27))</f>
        <v>Paid</v>
      </c>
      <c r="U27" s="9" t="str">
        <f>PROPER(TRIM(raw_orders!U27))</f>
        <v>Completed</v>
      </c>
      <c r="V27" s="11">
        <f t="shared" si="0"/>
        <v>-22</v>
      </c>
      <c r="W27" s="17" t="str">
        <f t="shared" si="1"/>
        <v>ORD-2024-100264560645584CUST-1731Arjun BoseCorporateEastAssamGuwahatiTechnologyAccessoriesClassic Accessories 478First Class24315.20.157335.844968.412367.43PaidCompleted-22</v>
      </c>
      <c r="X27" s="11" t="str">
        <f t="shared" si="2"/>
        <v>OK</v>
      </c>
      <c r="Y27" s="11"/>
    </row>
    <row r="28" spans="1:31" ht="55.2">
      <c r="A28" t="s">
        <v>219</v>
      </c>
      <c r="B28" s="10">
        <v>45619</v>
      </c>
      <c r="C28" s="10">
        <v>45619</v>
      </c>
      <c r="D28" t="s">
        <v>222</v>
      </c>
      <c r="E28" s="9" t="str">
        <f>PROPER(TRIM(raw_orders!E28))</f>
        <v>Diya Patel</v>
      </c>
      <c r="F28" s="9" t="str">
        <f>PROPER(TRIM(raw_orders!F28))</f>
        <v>Corporate</v>
      </c>
      <c r="G28" s="9" t="str">
        <f>PROPER(TRIM(raw_orders!G28))</f>
        <v>North</v>
      </c>
      <c r="H28" s="9" t="str">
        <f>PROPER(TRIM(raw_orders!H28))</f>
        <v>Uttar Pradesh</v>
      </c>
      <c r="I28" s="9" t="str">
        <f>PROPER(TRIM(raw_orders!I28))</f>
        <v>Noida</v>
      </c>
      <c r="J28" s="9" t="str">
        <f>PROPER(TRIM(raw_orders!J28))</f>
        <v>Technology</v>
      </c>
      <c r="K28" s="9" t="str">
        <f>PROPER(TRIM(raw_orders!K28))</f>
        <v>Phones</v>
      </c>
      <c r="L28" t="s">
        <v>224</v>
      </c>
      <c r="M28" s="9" t="str">
        <f>PROPER(TRIM(raw_orders!M28))</f>
        <v>Standard Class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s="9" t="str">
        <f>PROPER(TRIM(raw_orders!T28))</f>
        <v>Paid</v>
      </c>
      <c r="U28" s="9" t="str">
        <f>PROPER(TRIM(raw_orders!U28))</f>
        <v>Returned</v>
      </c>
      <c r="V28" s="11">
        <f t="shared" si="0"/>
        <v>0</v>
      </c>
      <c r="W28" s="17" t="str">
        <f t="shared" si="1"/>
        <v>ORD-2024-100274561945619CUST-4401Diya PatelCorporateNorthUttar PradeshNoidaTechnologyPhonesPro Phones 243Standard Class4716.130.12578.071527.551050.52PaidReturned0</v>
      </c>
      <c r="X28" s="11" t="str">
        <f t="shared" si="2"/>
        <v>OK</v>
      </c>
      <c r="Y28" s="11"/>
    </row>
    <row r="29" spans="1:31" ht="69">
      <c r="A29" t="s">
        <v>225</v>
      </c>
      <c r="B29" s="10">
        <v>45929</v>
      </c>
      <c r="C29" s="10">
        <v>45787</v>
      </c>
      <c r="D29" t="s">
        <v>228</v>
      </c>
      <c r="E29" s="9" t="str">
        <f>PROPER(TRIM(raw_orders!E29))</f>
        <v>Arjun Bose</v>
      </c>
      <c r="F29" s="9" t="str">
        <f>PROPER(TRIM(raw_orders!F29))</f>
        <v>Small Business</v>
      </c>
      <c r="G29" s="9" t="str">
        <f>PROPER(TRIM(raw_orders!G29))</f>
        <v>South</v>
      </c>
      <c r="H29" s="9" t="str">
        <f>PROPER(TRIM(raw_orders!H29))</f>
        <v>Karnataka</v>
      </c>
      <c r="I29" s="9" t="str">
        <f>PROPER(TRIM(raw_orders!I29))</f>
        <v>Bengaluru</v>
      </c>
      <c r="J29" s="9" t="str">
        <f>PROPER(TRIM(raw_orders!J29))</f>
        <v>Office Supplies</v>
      </c>
      <c r="K29" s="9" t="str">
        <f>PROPER(TRIM(raw_orders!K29))</f>
        <v>Paper</v>
      </c>
      <c r="L29" t="s">
        <v>231</v>
      </c>
      <c r="M29" s="9" t="str">
        <f>PROPER(TRIM(raw_orders!M29))</f>
        <v>Second Class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s="9" t="str">
        <f>PROPER(TRIM(raw_orders!T29))</f>
        <v>Failed</v>
      </c>
      <c r="U29" s="9" t="str">
        <f>PROPER(TRIM(raw_orders!U29))</f>
        <v>Returned</v>
      </c>
      <c r="V29" s="11">
        <f t="shared" si="0"/>
        <v>-142</v>
      </c>
      <c r="W29" s="17" t="str">
        <f t="shared" si="1"/>
        <v>ORD-2025-100284592945787CUST-9875Arjun BoseSmall BusinessSouthKarnatakaBengaluruOffice SuppliesPaperBasic Paper 613Second Class51806.510.256774.414710.362064.05FailedReturned-142</v>
      </c>
      <c r="X29" s="11" t="str">
        <f t="shared" si="2"/>
        <v>OK</v>
      </c>
      <c r="Y29" s="11"/>
    </row>
    <row r="30" spans="1:31" ht="69">
      <c r="A30" t="s">
        <v>232</v>
      </c>
      <c r="B30" s="10">
        <v>45606</v>
      </c>
      <c r="C30" s="10">
        <v>45583</v>
      </c>
      <c r="D30" t="s">
        <v>234</v>
      </c>
      <c r="E30" s="9" t="str">
        <f>PROPER(TRIM(raw_orders!E30))</f>
        <v>Ananya Rao</v>
      </c>
      <c r="F30" s="9" t="str">
        <f>PROPER(TRIM(raw_orders!F30))</f>
        <v>Home Office</v>
      </c>
      <c r="G30" s="9" t="str">
        <f>PROPER(TRIM(raw_orders!G30))</f>
        <v>West</v>
      </c>
      <c r="H30" s="9" t="str">
        <f>PROPER(TRIM(raw_orders!H30))</f>
        <v>Gujarat</v>
      </c>
      <c r="I30" s="9" t="str">
        <f>PROPER(TRIM(raw_orders!I30))</f>
        <v>Ahmedabad</v>
      </c>
      <c r="J30" s="9" t="str">
        <f>PROPER(TRIM(raw_orders!J30))</f>
        <v>Technology</v>
      </c>
      <c r="K30" s="9" t="str">
        <f>PROPER(TRIM(raw_orders!K30))</f>
        <v>Phones</v>
      </c>
      <c r="L30" t="s">
        <v>237</v>
      </c>
      <c r="M30" s="9" t="str">
        <f>PROPER(TRIM(raw_orders!M30))</f>
        <v>Second Class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s="9" t="str">
        <f>PROPER(TRIM(raw_orders!T30))</f>
        <v>Refunded</v>
      </c>
      <c r="U30" s="9" t="str">
        <f>PROPER(TRIM(raw_orders!U30))</f>
        <v>Cancelled</v>
      </c>
      <c r="V30" s="11">
        <f t="shared" si="0"/>
        <v>-23</v>
      </c>
      <c r="W30" s="17" t="str">
        <f t="shared" si="1"/>
        <v>ORD-2024-100294560645583CUST-1569Ananya RaoHome OfficeWestGujaratAhmedabadTechnologyPhonesPrime Phones 698Second Class21942.220.252913.332122.33791RefundedCancelled-23</v>
      </c>
      <c r="X30" s="11" t="str">
        <f t="shared" si="2"/>
        <v>OK</v>
      </c>
      <c r="Y30" s="11"/>
    </row>
    <row r="31" spans="1:31" ht="55.2">
      <c r="A31" t="s">
        <v>238</v>
      </c>
      <c r="B31" s="10">
        <v>45882</v>
      </c>
      <c r="C31" s="10">
        <v>45882</v>
      </c>
      <c r="D31" t="s">
        <v>241</v>
      </c>
      <c r="E31" s="9" t="str">
        <f>PROPER(TRIM(raw_orders!E31))</f>
        <v>Rohan Mehta</v>
      </c>
      <c r="F31" s="9" t="str">
        <f>PROPER(TRIM(raw_orders!F31))</f>
        <v>Home Office</v>
      </c>
      <c r="G31" s="9" t="str">
        <f>PROPER(TRIM(raw_orders!G31))</f>
        <v>South</v>
      </c>
      <c r="H31" s="9" t="str">
        <f>PROPER(TRIM(raw_orders!H31))</f>
        <v>Kerala</v>
      </c>
      <c r="I31" s="9" t="str">
        <f>PROPER(TRIM(raw_orders!I31))</f>
        <v>Kochi</v>
      </c>
      <c r="J31" s="9" t="str">
        <f>PROPER(TRIM(raw_orders!J31))</f>
        <v>Technology</v>
      </c>
      <c r="K31" s="9" t="str">
        <f>PROPER(TRIM(raw_orders!K31))</f>
        <v>Phones</v>
      </c>
      <c r="L31" t="s">
        <v>244</v>
      </c>
      <c r="M31" s="9" t="str">
        <f>PROPER(TRIM(raw_orders!M31))</f>
        <v>Standard Class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s="9" t="str">
        <f>PROPER(TRIM(raw_orders!T31))</f>
        <v>Paid</v>
      </c>
      <c r="U31" s="9" t="str">
        <f>PROPER(TRIM(raw_orders!U31))</f>
        <v>Completed</v>
      </c>
      <c r="V31" s="11">
        <f t="shared" si="0"/>
        <v>0</v>
      </c>
      <c r="W31" s="17" t="str">
        <f t="shared" si="1"/>
        <v>ORD-2025-100304588245882CUST-5936Rohan MehtaHome OfficeSouthKeralaKochiTechnologyPhonesPro Phones 442Standard Class1256.010.15217.61119.7797.84PaidCompleted0</v>
      </c>
      <c r="X31" s="11" t="str">
        <f t="shared" si="2"/>
        <v>OK</v>
      </c>
      <c r="Y31" s="11"/>
    </row>
    <row r="32" spans="1:31" ht="55.2">
      <c r="A32" t="s">
        <v>245</v>
      </c>
      <c r="B32" s="10">
        <v>45331</v>
      </c>
      <c r="C32" s="10">
        <v>45334</v>
      </c>
      <c r="D32" t="s">
        <v>248</v>
      </c>
      <c r="E32" s="9" t="str">
        <f>PROPER(TRIM(raw_orders!E32))</f>
        <v>Ananya Rao</v>
      </c>
      <c r="F32" s="9" t="str">
        <f>PROPER(TRIM(raw_orders!F32))</f>
        <v>Corporate</v>
      </c>
      <c r="G32" s="9" t="str">
        <f>PROPER(TRIM(raw_orders!G32))</f>
        <v>West</v>
      </c>
      <c r="H32" s="9" t="str">
        <f>PROPER(TRIM(raw_orders!H32))</f>
        <v>Goa</v>
      </c>
      <c r="I32" s="9" t="str">
        <f>PROPER(TRIM(raw_orders!I32))</f>
        <v>Panaji</v>
      </c>
      <c r="J32" s="9" t="str">
        <f>PROPER(TRIM(raw_orders!J32))</f>
        <v>Office Supplies</v>
      </c>
      <c r="K32" s="9" t="str">
        <f>PROPER(TRIM(raw_orders!K32))</f>
        <v>Labels</v>
      </c>
      <c r="L32" t="s">
        <v>251</v>
      </c>
      <c r="M32" s="9" t="str">
        <f>PROPER(TRIM(raw_orders!M32))</f>
        <v>First Class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s="9" t="str">
        <f>PROPER(TRIM(raw_orders!T32))</f>
        <v>Paid</v>
      </c>
      <c r="U32" s="9" t="str">
        <f>PROPER(TRIM(raw_orders!U32))</f>
        <v>Completed</v>
      </c>
      <c r="V32" s="11">
        <f t="shared" si="0"/>
        <v>3</v>
      </c>
      <c r="W32" s="17" t="str">
        <f t="shared" si="1"/>
        <v>ORD-2024-100314533145334CUST-8759Ananya RaoCorporateWestGoaPanajiOffice SuppliesLabelsPro Labels 355First Class13421.770.13079.592001.891077.7PaidCompleted3</v>
      </c>
      <c r="X32" s="11" t="str">
        <f t="shared" si="2"/>
        <v>OK</v>
      </c>
      <c r="Y32" s="11"/>
    </row>
    <row r="33" spans="1:25" ht="55.2">
      <c r="A33" t="s">
        <v>252</v>
      </c>
      <c r="B33" s="10">
        <v>45823</v>
      </c>
      <c r="C33" s="10">
        <v>45827</v>
      </c>
      <c r="D33" t="s">
        <v>255</v>
      </c>
      <c r="E33" s="9" t="str">
        <f>PROPER(TRIM(raw_orders!E33))</f>
        <v>Karan Malhotra</v>
      </c>
      <c r="F33" s="9" t="str">
        <f>PROPER(TRIM(raw_orders!F33))</f>
        <v>Small Business</v>
      </c>
      <c r="G33" s="9" t="str">
        <f>PROPER(TRIM(raw_orders!G33))</f>
        <v>West</v>
      </c>
      <c r="H33" s="9" t="str">
        <f>PROPER(TRIM(raw_orders!H33))</f>
        <v>Madhya Pradesh</v>
      </c>
      <c r="I33" s="9" t="str">
        <f>PROPER(TRIM(raw_orders!I33))</f>
        <v>Indore</v>
      </c>
      <c r="J33" s="9" t="str">
        <f>PROPER(TRIM(raw_orders!J33))</f>
        <v>Office Supplies</v>
      </c>
      <c r="K33" s="9" t="str">
        <f>PROPER(TRIM(raw_orders!K33))</f>
        <v>Paper</v>
      </c>
      <c r="L33" t="s">
        <v>256</v>
      </c>
      <c r="M33" s="9" t="str">
        <f>PROPER(TRIM(raw_orders!M33))</f>
        <v>Second Class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s="9" t="str">
        <f>PROPER(TRIM(raw_orders!T33))</f>
        <v>Failed</v>
      </c>
      <c r="U33" s="9" t="str">
        <f>PROPER(TRIM(raw_orders!U33))</f>
        <v>Returned</v>
      </c>
      <c r="V33" s="11">
        <f t="shared" si="0"/>
        <v>4</v>
      </c>
      <c r="W33" s="17" t="str">
        <f t="shared" si="1"/>
        <v>ORD-2025-100324582345827CUST-7867Karan MalhotraSmall BusinessWestMadhya PradeshIndoreOffice SuppliesPaperPro Paper 959Second Class93092.55027832.9517769.7510063.2FailedReturned4</v>
      </c>
      <c r="X33" s="11" t="str">
        <f t="shared" si="2"/>
        <v>OK</v>
      </c>
      <c r="Y33" s="11"/>
    </row>
    <row r="34" spans="1:25" ht="69">
      <c r="A34" t="s">
        <v>257</v>
      </c>
      <c r="B34" s="10">
        <v>45618</v>
      </c>
      <c r="C34" s="10">
        <v>45622</v>
      </c>
      <c r="D34" t="s">
        <v>260</v>
      </c>
      <c r="E34" s="9" t="str">
        <f>PROPER(TRIM(raw_orders!E34))</f>
        <v>Aarav Sharma</v>
      </c>
      <c r="F34" s="9" t="str">
        <f>PROPER(TRIM(raw_orders!F34))</f>
        <v>Corporate</v>
      </c>
      <c r="G34" s="9" t="str">
        <f>PROPER(TRIM(raw_orders!G34))</f>
        <v>South</v>
      </c>
      <c r="H34" s="9" t="str">
        <f>PROPER(TRIM(raw_orders!H34))</f>
        <v>Andhra Pradesh</v>
      </c>
      <c r="I34" s="9" t="str">
        <f>PROPER(TRIM(raw_orders!I34))</f>
        <v>Vijayawada</v>
      </c>
      <c r="J34" s="9" t="str">
        <f>PROPER(TRIM(raw_orders!J34))</f>
        <v>Technology</v>
      </c>
      <c r="K34" s="9" t="str">
        <f>PROPER(TRIM(raw_orders!K34))</f>
        <v>Phones</v>
      </c>
      <c r="L34" t="s">
        <v>261</v>
      </c>
      <c r="M34" s="9" t="str">
        <f>PROPER(TRIM(raw_orders!M34))</f>
        <v>Second Class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s="9" t="str">
        <f>PROPER(TRIM(raw_orders!T34))</f>
        <v>Paid</v>
      </c>
      <c r="U34" s="9" t="str">
        <f>PROPER(TRIM(raw_orders!U34))</f>
        <v>Completed</v>
      </c>
      <c r="V34" s="11">
        <f t="shared" si="0"/>
        <v>4</v>
      </c>
      <c r="W34" s="17" t="str">
        <f t="shared" si="1"/>
        <v>ORD-2024-100334561845622CUST-6509Aarav SharmaCorporateSouthAndhra PradeshVijayawadaTechnologyPhonesBasic Phones 242Second Class34001.259002.817529.921472.89PaidCompleted4</v>
      </c>
      <c r="X34" s="11" t="str">
        <f t="shared" si="2"/>
        <v>OK</v>
      </c>
      <c r="Y34" s="11"/>
    </row>
    <row r="35" spans="1:25" ht="41.4">
      <c r="A35" t="s">
        <v>262</v>
      </c>
      <c r="B35" s="10">
        <v>45495</v>
      </c>
      <c r="C35" s="10">
        <v>45500</v>
      </c>
      <c r="D35" t="s">
        <v>265</v>
      </c>
      <c r="E35" s="9" t="str">
        <f>PROPER(TRIM(raw_orders!E35))</f>
        <v>Priya Menon</v>
      </c>
      <c r="F35" s="9" t="str">
        <f>PROPER(TRIM(raw_orders!F35))</f>
        <v>Home Office</v>
      </c>
      <c r="G35" s="9" t="str">
        <f>PROPER(TRIM(raw_orders!G35))</f>
        <v>West</v>
      </c>
      <c r="H35" s="9" t="str">
        <f>PROPER(TRIM(raw_orders!H35))</f>
        <v>Goa</v>
      </c>
      <c r="I35" s="9" t="str">
        <f>PROPER(TRIM(raw_orders!I35))</f>
        <v>Panaji</v>
      </c>
      <c r="J35" s="9" t="str">
        <f>PROPER(TRIM(raw_orders!J35))</f>
        <v>Furniture</v>
      </c>
      <c r="K35" s="9" t="str">
        <f>PROPER(TRIM(raw_orders!K35))</f>
        <v>Tables</v>
      </c>
      <c r="L35" t="s">
        <v>266</v>
      </c>
      <c r="M35" s="9" t="str">
        <f>PROPER(TRIM(raw_orders!M35))</f>
        <v>Same Day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s="9" t="str">
        <f>PROPER(TRIM(raw_orders!T35))</f>
        <v>Paid</v>
      </c>
      <c r="U35" s="9" t="str">
        <f>PROPER(TRIM(raw_orders!U35))</f>
        <v>Completed</v>
      </c>
      <c r="V35" s="11">
        <f t="shared" si="0"/>
        <v>5</v>
      </c>
      <c r="W35" s="17" t="str">
        <f t="shared" si="1"/>
        <v>ORD-2024-100344549545500CUST-6660Priya MenonHome OfficeWestGoaPanajiFurnitureTablesMax Tables 836Same Day7492.410.252585.152070.73514.42PaidCompleted5</v>
      </c>
      <c r="X35" s="11" t="str">
        <f t="shared" si="2"/>
        <v>OK</v>
      </c>
      <c r="Y35" s="11"/>
    </row>
    <row r="36" spans="1:25" ht="41.4">
      <c r="A36" t="s">
        <v>267</v>
      </c>
      <c r="B36" s="10">
        <v>45688</v>
      </c>
      <c r="C36" s="10">
        <v>45693</v>
      </c>
      <c r="D36" t="s">
        <v>270</v>
      </c>
      <c r="E36" s="9" t="str">
        <f>PROPER(TRIM(raw_orders!E36))</f>
        <v>Priya Menon</v>
      </c>
      <c r="F36" s="9" t="str">
        <f>PROPER(TRIM(raw_orders!F36))</f>
        <v>Home Office</v>
      </c>
      <c r="G36" s="9" t="str">
        <f>PROPER(TRIM(raw_orders!G36))</f>
        <v>East</v>
      </c>
      <c r="H36" s="9" t="str">
        <f>PROPER(TRIM(raw_orders!H36))</f>
        <v>West Bengal</v>
      </c>
      <c r="I36" s="9" t="str">
        <f>PROPER(TRIM(raw_orders!I36))</f>
        <v>Kolkata</v>
      </c>
      <c r="J36" s="9" t="str">
        <f>PROPER(TRIM(raw_orders!J36))</f>
        <v>Furniture</v>
      </c>
      <c r="K36" s="9" t="str">
        <f>PROPER(TRIM(raw_orders!K36))</f>
        <v>Chairs</v>
      </c>
      <c r="L36" t="s">
        <v>271</v>
      </c>
      <c r="M36" s="9" t="str">
        <f>PROPER(TRIM(raw_orders!M36))</f>
        <v/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s="9" t="str">
        <f>PROPER(TRIM(raw_orders!T36))</f>
        <v>Paid</v>
      </c>
      <c r="U36" s="9" t="str">
        <f>PROPER(TRIM(raw_orders!U36))</f>
        <v>Completed</v>
      </c>
      <c r="V36" s="11">
        <f t="shared" si="0"/>
        <v>5</v>
      </c>
      <c r="W36" s="17" t="str">
        <f t="shared" si="1"/>
        <v>ORD-2025-100354568845693CUST-2392Priya MenonHome OfficeEastWest BengalKolkataFurnitureChairsElite Chairs 86224159.690.26655.54340.212607.32PaidCompleted5</v>
      </c>
      <c r="X36" s="11" t="str">
        <f t="shared" si="2"/>
        <v>OK</v>
      </c>
      <c r="Y36" s="11"/>
    </row>
    <row r="37" spans="1:25" ht="82.8">
      <c r="A37" t="s">
        <v>272</v>
      </c>
      <c r="B37" s="10">
        <v>45441</v>
      </c>
      <c r="C37" s="10">
        <v>45441</v>
      </c>
      <c r="D37" t="s">
        <v>275</v>
      </c>
      <c r="E37" s="9" t="str">
        <f>PROPER(TRIM(raw_orders!E37))</f>
        <v>Sneha Kapoor</v>
      </c>
      <c r="F37" s="9" t="str">
        <f>PROPER(TRIM(raw_orders!F37))</f>
        <v>Small Business</v>
      </c>
      <c r="G37" s="9" t="str">
        <f>PROPER(TRIM(raw_orders!G37))</f>
        <v>West</v>
      </c>
      <c r="H37" s="9" t="str">
        <f>PROPER(TRIM(raw_orders!H37))</f>
        <v>Gujarat</v>
      </c>
      <c r="I37" s="9" t="str">
        <f>PROPER(TRIM(raw_orders!I37))</f>
        <v>Ahmedabad</v>
      </c>
      <c r="J37" s="9" t="str">
        <f>PROPER(TRIM(raw_orders!J37))</f>
        <v>Furniture</v>
      </c>
      <c r="K37" s="9" t="str">
        <f>PROPER(TRIM(raw_orders!K37))</f>
        <v>Bookcases</v>
      </c>
      <c r="L37" t="s">
        <v>276</v>
      </c>
      <c r="M37" s="9" t="str">
        <f>PROPER(TRIM(raw_orders!M37))</f>
        <v>Second Class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s="9" t="str">
        <f>PROPER(TRIM(raw_orders!T37))</f>
        <v>Pending</v>
      </c>
      <c r="U37" s="9" t="str">
        <f>PROPER(TRIM(raw_orders!U37))</f>
        <v>Returned</v>
      </c>
      <c r="V37" s="11">
        <f t="shared" si="0"/>
        <v>0</v>
      </c>
      <c r="W37" s="17" t="str">
        <f t="shared" si="1"/>
        <v>ORD-2024-100364544145441CUST-1611Sneha KapoorSmall BusinessWestGujaratAhmedabadFurnitureBookcasesPrime Bookcases 414Second Class82507.120.0519054.1115313.833740.28PendingReturned0</v>
      </c>
      <c r="X37" s="11" t="str">
        <f t="shared" si="2"/>
        <v>OK</v>
      </c>
      <c r="Y37" s="11"/>
    </row>
    <row r="38" spans="1:25" ht="55.2">
      <c r="A38" t="s">
        <v>277</v>
      </c>
      <c r="B38" s="10">
        <v>45590</v>
      </c>
      <c r="C38" s="10">
        <v>45593</v>
      </c>
      <c r="D38" t="s">
        <v>280</v>
      </c>
      <c r="E38" s="9" t="str">
        <f>PROPER(TRIM(raw_orders!E38))</f>
        <v>Rohan Mehta</v>
      </c>
      <c r="F38" s="9" t="str">
        <f>PROPER(TRIM(raw_orders!F38))</f>
        <v>Corporate</v>
      </c>
      <c r="G38" s="9" t="str">
        <f>PROPER(TRIM(raw_orders!G38))</f>
        <v>West</v>
      </c>
      <c r="H38" s="9" t="str">
        <f>PROPER(TRIM(raw_orders!H38))</f>
        <v>Maharashtra</v>
      </c>
      <c r="I38" s="9" t="str">
        <f>PROPER(TRIM(raw_orders!I38))</f>
        <v>Mumbai</v>
      </c>
      <c r="J38" s="9" t="str">
        <f>PROPER(TRIM(raw_orders!J38))</f>
        <v>Furniture</v>
      </c>
      <c r="K38" s="9" t="str">
        <f>PROPER(TRIM(raw_orders!K38))</f>
        <v>Bookcases</v>
      </c>
      <c r="L38" t="s">
        <v>281</v>
      </c>
      <c r="M38" s="9" t="str">
        <f>PROPER(TRIM(raw_orders!M38))</f>
        <v>Second Class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s="9" t="str">
        <f>PROPER(TRIM(raw_orders!T38))</f>
        <v>Paid</v>
      </c>
      <c r="U38" s="9" t="str">
        <f>PROPER(TRIM(raw_orders!U38))</f>
        <v>Returned</v>
      </c>
      <c r="V38" s="11">
        <f t="shared" si="0"/>
        <v>3</v>
      </c>
      <c r="W38" s="17" t="str">
        <f t="shared" si="1"/>
        <v>ORD-2024-100374559045593CUST-8296Rohan MehtaCorporateWestMaharashtraMumbaiFurnitureBookcasesEco Bookcases 220Second Class33126.4709379.416670.852708.56PaidReturned3</v>
      </c>
      <c r="X38" s="11" t="str">
        <f t="shared" si="2"/>
        <v>OK</v>
      </c>
      <c r="Y38" s="11"/>
    </row>
    <row r="39" spans="1:25" ht="55.2">
      <c r="A39" t="s">
        <v>282</v>
      </c>
      <c r="B39" s="10">
        <v>45867</v>
      </c>
      <c r="C39" s="10">
        <v>45867</v>
      </c>
      <c r="D39" t="s">
        <v>284</v>
      </c>
      <c r="E39" s="9" t="str">
        <f>PROPER(TRIM(raw_orders!E39))</f>
        <v>Diya Patel</v>
      </c>
      <c r="F39" s="9" t="str">
        <f>PROPER(TRIM(raw_orders!F39))</f>
        <v>Consumer</v>
      </c>
      <c r="G39" s="9" t="str">
        <f>PROPER(TRIM(raw_orders!G39))</f>
        <v>West</v>
      </c>
      <c r="H39" s="9" t="str">
        <f>PROPER(TRIM(raw_orders!H39))</f>
        <v>Maharashtra</v>
      </c>
      <c r="I39" s="9" t="str">
        <f>PROPER(TRIM(raw_orders!I39))</f>
        <v>Mumbai</v>
      </c>
      <c r="J39" s="9" t="str">
        <f>PROPER(TRIM(raw_orders!J39))</f>
        <v>Technology</v>
      </c>
      <c r="K39" s="9" t="str">
        <f>PROPER(TRIM(raw_orders!K39))</f>
        <v>Copiers</v>
      </c>
      <c r="L39" t="s">
        <v>285</v>
      </c>
      <c r="M39" s="9" t="str">
        <f>PROPER(TRIM(raw_orders!M39))</f>
        <v>Standard Class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s="9" t="str">
        <f>PROPER(TRIM(raw_orders!T39))</f>
        <v>Paid</v>
      </c>
      <c r="U39" s="9" t="str">
        <f>PROPER(TRIM(raw_orders!U39))</f>
        <v>Completed</v>
      </c>
      <c r="V39" s="11">
        <f t="shared" si="0"/>
        <v>0</v>
      </c>
      <c r="W39" s="17" t="str">
        <f t="shared" si="1"/>
        <v>ORD-2025-100384586745867CUST-4646Diya PatelConsumerWestMaharashtraMumbaiTechnologyCopiersPro Copiers 830Standard Class41327.540.24248.133321.09927.04PaidCompleted0</v>
      </c>
      <c r="X39" s="11" t="str">
        <f t="shared" si="2"/>
        <v>OK</v>
      </c>
      <c r="Y39" s="11"/>
    </row>
    <row r="40" spans="1:25" ht="69">
      <c r="A40" t="s">
        <v>287</v>
      </c>
      <c r="B40" s="10">
        <v>45460</v>
      </c>
      <c r="C40" s="10">
        <v>45465</v>
      </c>
      <c r="D40" t="s">
        <v>290</v>
      </c>
      <c r="E40" s="9" t="str">
        <f>PROPER(TRIM(raw_orders!E40))</f>
        <v>Aarav Sharma</v>
      </c>
      <c r="F40" s="9" t="str">
        <f>PROPER(TRIM(raw_orders!F40))</f>
        <v>Corporate</v>
      </c>
      <c r="G40" s="9" t="str">
        <f>PROPER(TRIM(raw_orders!G40))</f>
        <v>West</v>
      </c>
      <c r="H40" s="9" t="str">
        <f>PROPER(TRIM(raw_orders!H40))</f>
        <v>Gujarat</v>
      </c>
      <c r="I40" s="9" t="str">
        <f>PROPER(TRIM(raw_orders!I40))</f>
        <v>Ahmedabad</v>
      </c>
      <c r="J40" s="9" t="str">
        <f>PROPER(TRIM(raw_orders!J40))</f>
        <v>Technology</v>
      </c>
      <c r="K40" s="9" t="str">
        <f>PROPER(TRIM(raw_orders!K40))</f>
        <v>Phones</v>
      </c>
      <c r="L40" t="s">
        <v>291</v>
      </c>
      <c r="M40" s="9" t="str">
        <f>PROPER(TRIM(raw_orders!M40))</f>
        <v>First Class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s="9" t="str">
        <f>PROPER(TRIM(raw_orders!T40))</f>
        <v>Paid</v>
      </c>
      <c r="U40" s="9" t="str">
        <f>PROPER(TRIM(raw_orders!U40))</f>
        <v>Completed</v>
      </c>
      <c r="V40" s="11">
        <f t="shared" si="0"/>
        <v>5</v>
      </c>
      <c r="W40" s="17" t="str">
        <f t="shared" si="1"/>
        <v>ORD-2024-100394546045465CUST-8235Aarav SharmaCorporateWestGujaratAhmedabadTechnologyPhonesPrime Phones 507First Class72210.680.113927.2810504.873422.41PaidCompleted5</v>
      </c>
      <c r="X40" s="11" t="str">
        <f t="shared" si="2"/>
        <v>OK</v>
      </c>
      <c r="Y40" s="11"/>
    </row>
    <row r="41" spans="1:25" ht="55.2">
      <c r="A41" t="s">
        <v>292</v>
      </c>
      <c r="B41" s="10">
        <v>45637</v>
      </c>
      <c r="C41" s="10">
        <v>45637</v>
      </c>
      <c r="D41" t="s">
        <v>295</v>
      </c>
      <c r="E41" s="9" t="str">
        <f>PROPER(TRIM(raw_orders!E41))</f>
        <v>Mira Das</v>
      </c>
      <c r="F41" s="9" t="str">
        <f>PROPER(TRIM(raw_orders!F41))</f>
        <v>Small Business</v>
      </c>
      <c r="G41" s="9" t="str">
        <f>PROPER(TRIM(raw_orders!G41))</f>
        <v>West</v>
      </c>
      <c r="H41" s="9" t="str">
        <f>PROPER(TRIM(raw_orders!H41))</f>
        <v>Madhya Pradesh</v>
      </c>
      <c r="I41" s="9" t="str">
        <f>PROPER(TRIM(raw_orders!I41))</f>
        <v>Indore</v>
      </c>
      <c r="J41" s="9" t="str">
        <f>PROPER(TRIM(raw_orders!J41))</f>
        <v>Technology</v>
      </c>
      <c r="K41" s="9" t="str">
        <f>PROPER(TRIM(raw_orders!K41))</f>
        <v>Copiers</v>
      </c>
      <c r="L41" t="s">
        <v>296</v>
      </c>
      <c r="M41" s="9" t="str">
        <f>PROPER(TRIM(raw_orders!M41))</f>
        <v>First Class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s="9" t="str">
        <f>PROPER(TRIM(raw_orders!T41))</f>
        <v>Pending</v>
      </c>
      <c r="U41" s="9" t="str">
        <f>PROPER(TRIM(raw_orders!U41))</f>
        <v>Returned</v>
      </c>
      <c r="V41" s="11">
        <f t="shared" si="0"/>
        <v>0</v>
      </c>
      <c r="W41" s="17" t="str">
        <f t="shared" si="1"/>
        <v>ORD-2024-100404563745637CUST-5830Mira DasSmall BusinessWestMadhya PradeshIndoreTechnologyCopiersClassic Copiers 590First Class41370.920.14935.313374.771560.54PendingReturned0</v>
      </c>
      <c r="X41" s="11" t="str">
        <f t="shared" si="2"/>
        <v>OK</v>
      </c>
      <c r="Y41" s="11"/>
    </row>
    <row r="42" spans="1:25" ht="69">
      <c r="A42" t="s">
        <v>297</v>
      </c>
      <c r="B42" s="10">
        <v>45575</v>
      </c>
      <c r="C42" s="10">
        <v>45581</v>
      </c>
      <c r="D42" t="s">
        <v>300</v>
      </c>
      <c r="E42" s="9" t="str">
        <f>PROPER(TRIM(raw_orders!E42))</f>
        <v>Isha Nair</v>
      </c>
      <c r="F42" s="9" t="str">
        <f>PROPER(TRIM(raw_orders!F42))</f>
        <v>Home Office</v>
      </c>
      <c r="G42" s="9" t="str">
        <f>PROPER(TRIM(raw_orders!G42))</f>
        <v>West</v>
      </c>
      <c r="H42" s="9" t="str">
        <f>PROPER(TRIM(raw_orders!H42))</f>
        <v>Rajasthan</v>
      </c>
      <c r="I42" s="9" t="str">
        <f>PROPER(TRIM(raw_orders!I42))</f>
        <v>Udaipur</v>
      </c>
      <c r="J42" s="9" t="str">
        <f>PROPER(TRIM(raw_orders!J42))</f>
        <v>Technology</v>
      </c>
      <c r="K42" s="9" t="str">
        <f>PROPER(TRIM(raw_orders!K42))</f>
        <v>Copiers</v>
      </c>
      <c r="L42" t="s">
        <v>301</v>
      </c>
      <c r="M42" s="9" t="str">
        <f>PROPER(TRIM(raw_orders!M42))</f>
        <v>Standard Class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s="9" t="str">
        <f>PROPER(TRIM(raw_orders!T42))</f>
        <v>Paid</v>
      </c>
      <c r="U42" s="9" t="str">
        <f>PROPER(TRIM(raw_orders!U42))</f>
        <v>Completed</v>
      </c>
      <c r="V42" s="11">
        <f t="shared" si="0"/>
        <v>6</v>
      </c>
      <c r="W42" s="17" t="str">
        <f t="shared" si="1"/>
        <v>ORD-2024-100414557545581CUST-7178Isha NairHome OfficeWestRajasthanUdaipurTechnologyCopiersEco Copiers 865Standard Class72509.270.214051.9111990.372061.54PaidCompleted6</v>
      </c>
      <c r="X42" s="11" t="str">
        <f t="shared" si="2"/>
        <v>OK</v>
      </c>
      <c r="Y42" s="11"/>
    </row>
    <row r="43" spans="1:25" ht="69">
      <c r="A43" t="s">
        <v>302</v>
      </c>
      <c r="B43" s="10">
        <v>45363</v>
      </c>
      <c r="C43" s="10">
        <v>45368</v>
      </c>
      <c r="D43" t="s">
        <v>305</v>
      </c>
      <c r="E43" s="9" t="str">
        <f>PROPER(TRIM(raw_orders!E43))</f>
        <v>Aarav Sharma</v>
      </c>
      <c r="F43" s="9" t="str">
        <f>PROPER(TRIM(raw_orders!F43))</f>
        <v>Small Business</v>
      </c>
      <c r="G43" s="9" t="str">
        <f>PROPER(TRIM(raw_orders!G43))</f>
        <v>East</v>
      </c>
      <c r="H43" s="9" t="str">
        <f>PROPER(TRIM(raw_orders!H43))</f>
        <v>Odisha</v>
      </c>
      <c r="I43" s="9" t="str">
        <f>PROPER(TRIM(raw_orders!I43))</f>
        <v>Bhubaneswar</v>
      </c>
      <c r="J43" s="9" t="str">
        <f>PROPER(TRIM(raw_orders!J43))</f>
        <v>Furniture</v>
      </c>
      <c r="K43" s="9" t="str">
        <f>PROPER(TRIM(raw_orders!K43))</f>
        <v>Bookcases</v>
      </c>
      <c r="L43" t="s">
        <v>306</v>
      </c>
      <c r="M43" s="9" t="str">
        <f>PROPER(TRIM(raw_orders!M43))</f>
        <v>Same Day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s="9" t="str">
        <f>PROPER(TRIM(raw_orders!T43))</f>
        <v>Pending</v>
      </c>
      <c r="U43" s="9" t="str">
        <f>PROPER(TRIM(raw_orders!U43))</f>
        <v>Cancelled</v>
      </c>
      <c r="V43" s="11">
        <f t="shared" si="0"/>
        <v>5</v>
      </c>
      <c r="W43" s="17" t="str">
        <f t="shared" si="1"/>
        <v>ORD-2024-100424536345368CUST-3829Aarav SharmaSmall BusinessEastOdishaBhubaneswarFurnitureBookcasesClassic Bookcases 835Same Day8855.8106846.484239.892606.59PendingCancelled5</v>
      </c>
      <c r="X43" s="11" t="str">
        <f t="shared" si="2"/>
        <v>OK</v>
      </c>
      <c r="Y43" s="11"/>
    </row>
    <row r="44" spans="1:25" ht="55.2">
      <c r="A44" t="s">
        <v>307</v>
      </c>
      <c r="B44" s="10">
        <v>45940</v>
      </c>
      <c r="C44" s="10">
        <v>45945</v>
      </c>
      <c r="D44" t="s">
        <v>310</v>
      </c>
      <c r="E44" s="9" t="str">
        <f>PROPER(TRIM(raw_orders!E44))</f>
        <v>Arjun Bose</v>
      </c>
      <c r="F44" s="9" t="str">
        <f>PROPER(TRIM(raw_orders!F44))</f>
        <v>Corporate</v>
      </c>
      <c r="G44" s="9" t="str">
        <f>PROPER(TRIM(raw_orders!G44))</f>
        <v>East</v>
      </c>
      <c r="H44" s="9" t="str">
        <f>PROPER(TRIM(raw_orders!H44))</f>
        <v>Jharkhand</v>
      </c>
      <c r="I44" s="9" t="str">
        <f>PROPER(TRIM(raw_orders!I44))</f>
        <v>Ranchi</v>
      </c>
      <c r="J44" s="9" t="str">
        <f>PROPER(TRIM(raw_orders!J44))</f>
        <v>Technology</v>
      </c>
      <c r="K44" s="9" t="str">
        <f>PROPER(TRIM(raw_orders!K44))</f>
        <v>Phones</v>
      </c>
      <c r="L44" t="s">
        <v>313</v>
      </c>
      <c r="M44" s="9" t="str">
        <f>PROPER(TRIM(raw_orders!M44))</f>
        <v>Standard Class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s="9" t="str">
        <f>PROPER(TRIM(raw_orders!T44))</f>
        <v>Paid</v>
      </c>
      <c r="U44" s="9" t="str">
        <f>PROPER(TRIM(raw_orders!U44))</f>
        <v>Completed</v>
      </c>
      <c r="V44" s="11">
        <f t="shared" si="0"/>
        <v>5</v>
      </c>
      <c r="W44" s="17" t="str">
        <f t="shared" si="1"/>
        <v>ORD-2025-100434594045945CUST-6708Arjun BoseCorporateEastJharkhandRanchiTechnologyPhonesEco Phones 702Standard Class8979.870.057447.014496.222950.79PaidCompleted5</v>
      </c>
      <c r="X44" s="11" t="str">
        <f t="shared" si="2"/>
        <v>OK</v>
      </c>
      <c r="Y44" s="11"/>
    </row>
    <row r="45" spans="1:25" ht="55.2">
      <c r="A45" t="s">
        <v>314</v>
      </c>
      <c r="B45" s="10">
        <v>45481</v>
      </c>
      <c r="C45" s="10">
        <v>45487</v>
      </c>
      <c r="D45" t="s">
        <v>317</v>
      </c>
      <c r="E45" s="9" t="str">
        <f>PROPER(TRIM(raw_orders!E45))</f>
        <v>Priya Menon</v>
      </c>
      <c r="F45" s="9" t="str">
        <f>PROPER(TRIM(raw_orders!F45))</f>
        <v>Small Business</v>
      </c>
      <c r="G45" s="9" t="str">
        <f>PROPER(TRIM(raw_orders!G45))</f>
        <v>East</v>
      </c>
      <c r="H45" s="9" t="str">
        <f>PROPER(TRIM(raw_orders!H45))</f>
        <v>Odisha</v>
      </c>
      <c r="I45" s="9" t="str">
        <f>PROPER(TRIM(raw_orders!I45))</f>
        <v>Bhubaneswar</v>
      </c>
      <c r="J45" s="9" t="str">
        <f>PROPER(TRIM(raw_orders!J45))</f>
        <v>Furniture</v>
      </c>
      <c r="K45" s="9" t="str">
        <f>PROPER(TRIM(raw_orders!K45))</f>
        <v>Furnishings</v>
      </c>
      <c r="L45" t="s">
        <v>318</v>
      </c>
      <c r="M45" s="9" t="str">
        <f>PROPER(TRIM(raw_orders!M45))</f>
        <v>Same Day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s="9" t="str">
        <f>PROPER(TRIM(raw_orders!T45))</f>
        <v>Paid</v>
      </c>
      <c r="U45" s="9" t="str">
        <f>PROPER(TRIM(raw_orders!U45))</f>
        <v>Completed</v>
      </c>
      <c r="V45" s="11">
        <f t="shared" si="0"/>
        <v>6</v>
      </c>
      <c r="W45" s="17" t="str">
        <f t="shared" si="1"/>
        <v>ORD-2024-100444548145487CUST-7119Priya MenonSmall BusinessEastOdishaBhubaneswarFurnitureFurnishingsSmart Furnishings 956Same Day31010.2303030.691721.081309.61PaidCompleted6</v>
      </c>
      <c r="X45" s="11" t="str">
        <f t="shared" si="2"/>
        <v>OK</v>
      </c>
      <c r="Y45" s="11"/>
    </row>
    <row r="46" spans="1:25" ht="55.2">
      <c r="A46" t="s">
        <v>319</v>
      </c>
      <c r="B46" s="10">
        <v>45465</v>
      </c>
      <c r="C46" s="10">
        <v>45468</v>
      </c>
      <c r="D46" t="s">
        <v>322</v>
      </c>
      <c r="E46" s="9" t="str">
        <f>PROPER(TRIM(raw_orders!E46))</f>
        <v>Rohan Mehta</v>
      </c>
      <c r="F46" s="9" t="str">
        <f>PROPER(TRIM(raw_orders!F46))</f>
        <v>Small Business</v>
      </c>
      <c r="G46" s="9" t="str">
        <f>PROPER(TRIM(raw_orders!G46))</f>
        <v>North</v>
      </c>
      <c r="H46" s="9" t="str">
        <f>PROPER(TRIM(raw_orders!H46))</f>
        <v>Haryana</v>
      </c>
      <c r="I46" s="9" t="str">
        <f>PROPER(TRIM(raw_orders!I46))</f>
        <v>Gurugram</v>
      </c>
      <c r="J46" s="9" t="str">
        <f>PROPER(TRIM(raw_orders!J46))</f>
        <v>Furniture</v>
      </c>
      <c r="K46" s="9" t="str">
        <f>PROPER(TRIM(raw_orders!K46))</f>
        <v>Chairs</v>
      </c>
      <c r="L46" t="s">
        <v>325</v>
      </c>
      <c r="M46" s="9" t="str">
        <f>PROPER(TRIM(raw_orders!M46))</f>
        <v>Standard Class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s="9" t="str">
        <f>PROPER(TRIM(raw_orders!T46))</f>
        <v>Paid</v>
      </c>
      <c r="U46" s="9" t="str">
        <f>PROPER(TRIM(raw_orders!U46))</f>
        <v>Completed</v>
      </c>
      <c r="V46" s="11">
        <f t="shared" si="0"/>
        <v>3</v>
      </c>
      <c r="W46" s="17" t="str">
        <f t="shared" si="1"/>
        <v>ORD-2024-100454546545468CUST-3373Rohan MehtaSmall BusinessNorthHaryanaGurugramFurnitureChairsMax Chairs 393Standard Class93329.770.126971.1417376.29594.94PaidCompleted3</v>
      </c>
      <c r="X46" s="11" t="str">
        <f t="shared" si="2"/>
        <v>OK</v>
      </c>
      <c r="Y46" s="11"/>
    </row>
    <row r="47" spans="1:25" ht="55.2">
      <c r="A47" t="s">
        <v>326</v>
      </c>
      <c r="B47" s="10">
        <v>45309</v>
      </c>
      <c r="C47" s="10">
        <v>45315</v>
      </c>
      <c r="D47" t="s">
        <v>329</v>
      </c>
      <c r="E47" s="9" t="str">
        <f>PROPER(TRIM(raw_orders!E47))</f>
        <v>Isha Nair</v>
      </c>
      <c r="F47" s="9" t="str">
        <f>PROPER(TRIM(raw_orders!F47))</f>
        <v>Home Office</v>
      </c>
      <c r="G47" s="9" t="str">
        <f>PROPER(TRIM(raw_orders!G47))</f>
        <v>East</v>
      </c>
      <c r="H47" s="9" t="str">
        <f>PROPER(TRIM(raw_orders!H47))</f>
        <v>Bihar</v>
      </c>
      <c r="I47" s="9" t="str">
        <f>PROPER(TRIM(raw_orders!I47))</f>
        <v>Patna</v>
      </c>
      <c r="J47" s="9" t="str">
        <f>PROPER(TRIM(raw_orders!J47))</f>
        <v>Office Supplies</v>
      </c>
      <c r="K47" s="9" t="str">
        <f>PROPER(TRIM(raw_orders!K47))</f>
        <v>Art</v>
      </c>
      <c r="L47" t="s">
        <v>330</v>
      </c>
      <c r="M47" s="9" t="str">
        <f>PROPER(TRIM(raw_orders!M47))</f>
        <v>Second Class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s="9" t="str">
        <f>PROPER(TRIM(raw_orders!T47))</f>
        <v>Pending</v>
      </c>
      <c r="U47" s="9" t="str">
        <f>PROPER(TRIM(raw_orders!U47))</f>
        <v>Returned</v>
      </c>
      <c r="V47" s="11">
        <f t="shared" si="0"/>
        <v>6</v>
      </c>
      <c r="W47" s="17" t="str">
        <f t="shared" si="1"/>
        <v>ORD-2024-100464530945315CUST-8896Isha NairHome OfficeEastBiharPatnaOffice SuppliesArtPrime Art 221Second Class83927.820.0529851.4317487.4812363.95PendingReturned6</v>
      </c>
      <c r="X47" s="11" t="str">
        <f t="shared" si="2"/>
        <v>OK</v>
      </c>
      <c r="Y47" s="11"/>
    </row>
    <row r="48" spans="1:25" ht="69">
      <c r="A48" t="s">
        <v>331</v>
      </c>
      <c r="B48" s="10">
        <v>45492</v>
      </c>
      <c r="C48" s="10">
        <v>45492</v>
      </c>
      <c r="D48" t="s">
        <v>333</v>
      </c>
      <c r="E48" s="9" t="str">
        <f>PROPER(TRIM(raw_orders!E48))</f>
        <v>Ananya Rao</v>
      </c>
      <c r="F48" s="9" t="str">
        <f>PROPER(TRIM(raw_orders!F48))</f>
        <v>Small Business</v>
      </c>
      <c r="G48" s="9" t="str">
        <f>PROPER(TRIM(raw_orders!G48))</f>
        <v>South</v>
      </c>
      <c r="H48" s="9" t="str">
        <f>PROPER(TRIM(raw_orders!H48))</f>
        <v>Kerala</v>
      </c>
      <c r="I48" s="9" t="str">
        <f>PROPER(TRIM(raw_orders!I48))</f>
        <v>Kochi</v>
      </c>
      <c r="J48" s="9" t="str">
        <f>PROPER(TRIM(raw_orders!J48))</f>
        <v>Furniture</v>
      </c>
      <c r="K48" s="9" t="str">
        <f>PROPER(TRIM(raw_orders!K48))</f>
        <v>Bookcases</v>
      </c>
      <c r="L48" t="s">
        <v>334</v>
      </c>
      <c r="M48" s="9" t="str">
        <f>PROPER(TRIM(raw_orders!M48))</f>
        <v>Standard Class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s="9" t="str">
        <f>PROPER(TRIM(raw_orders!T48))</f>
        <v>Refunded</v>
      </c>
      <c r="U48" s="9" t="str">
        <f>PROPER(TRIM(raw_orders!U48))</f>
        <v>Returned</v>
      </c>
      <c r="V48" s="11">
        <f t="shared" si="0"/>
        <v>0</v>
      </c>
      <c r="W48" s="17" t="str">
        <f t="shared" si="1"/>
        <v>ORD-2024-100474549245492CUST-8517Ananya RaoSmall BusinessSouthKeralaKochiFurnitureBookcasesElite Bookcases 671Standard Class92386.790.2516110.8310680.035430.8RefundedReturned0</v>
      </c>
      <c r="X48" s="11" t="str">
        <f t="shared" si="2"/>
        <v>OK</v>
      </c>
      <c r="Y48" s="11"/>
    </row>
    <row r="49" spans="1:25" ht="69">
      <c r="A49" t="s">
        <v>335</v>
      </c>
      <c r="B49" s="10">
        <v>45634</v>
      </c>
      <c r="C49" s="10">
        <v>45516</v>
      </c>
      <c r="D49" t="s">
        <v>338</v>
      </c>
      <c r="E49" s="9" t="str">
        <f>PROPER(TRIM(raw_orders!E49))</f>
        <v>Rahul Verma</v>
      </c>
      <c r="F49" s="9" t="str">
        <f>PROPER(TRIM(raw_orders!F49))</f>
        <v>Corporate</v>
      </c>
      <c r="G49" s="9" t="str">
        <f>PROPER(TRIM(raw_orders!G49))</f>
        <v>South</v>
      </c>
      <c r="H49" s="9" t="str">
        <f>PROPER(TRIM(raw_orders!H49))</f>
        <v>Tamil Nadu</v>
      </c>
      <c r="I49" s="9" t="str">
        <f>PROPER(TRIM(raw_orders!I49))</f>
        <v>Chennai</v>
      </c>
      <c r="J49" s="9" t="str">
        <f>PROPER(TRIM(raw_orders!J49))</f>
        <v>Office Supplies</v>
      </c>
      <c r="K49" s="9" t="str">
        <f>PROPER(TRIM(raw_orders!K49))</f>
        <v>Storage</v>
      </c>
      <c r="L49" t="s">
        <v>341</v>
      </c>
      <c r="M49" s="9" t="str">
        <f>PROPER(TRIM(raw_orders!M49))</f>
        <v>Standard Class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s="9" t="str">
        <f>PROPER(TRIM(raw_orders!T49))</f>
        <v>Paid</v>
      </c>
      <c r="U49" s="9" t="str">
        <f>PROPER(TRIM(raw_orders!U49))</f>
        <v>Completed</v>
      </c>
      <c r="V49" s="11">
        <f t="shared" si="0"/>
        <v>-118</v>
      </c>
      <c r="W49" s="17" t="str">
        <f t="shared" si="1"/>
        <v>ORD-2024-100484563445516CUST-1987Rahul VermaCorporateSouthTamil NaduChennaiOffice SuppliesStorageMax Storage 432Standard Class82445.310.117606.2312438.965167.27PaidCompleted-118</v>
      </c>
      <c r="X49" s="11" t="str">
        <f t="shared" si="2"/>
        <v>OK</v>
      </c>
      <c r="Y49" s="11"/>
    </row>
    <row r="50" spans="1:25" ht="55.2">
      <c r="A50" t="s">
        <v>342</v>
      </c>
      <c r="B50" s="10">
        <v>45687</v>
      </c>
      <c r="C50" s="10">
        <v>45693</v>
      </c>
      <c r="D50" t="s">
        <v>345</v>
      </c>
      <c r="E50" s="9" t="str">
        <f>PROPER(TRIM(raw_orders!E50))</f>
        <v>Neha Gupta</v>
      </c>
      <c r="F50" s="9" t="str">
        <f>PROPER(TRIM(raw_orders!F50))</f>
        <v>Corporate</v>
      </c>
      <c r="G50" s="9" t="str">
        <f>PROPER(TRIM(raw_orders!G50))</f>
        <v>West</v>
      </c>
      <c r="H50" s="9" t="str">
        <f>PROPER(TRIM(raw_orders!H50))</f>
        <v>Maharashtra</v>
      </c>
      <c r="I50" s="9" t="str">
        <f>PROPER(TRIM(raw_orders!I50))</f>
        <v>Mumbai</v>
      </c>
      <c r="J50" s="9" t="str">
        <f>PROPER(TRIM(raw_orders!J50))</f>
        <v>Furniture</v>
      </c>
      <c r="K50" s="9" t="str">
        <f>PROPER(TRIM(raw_orders!K50))</f>
        <v>Chairs</v>
      </c>
      <c r="L50" t="s">
        <v>346</v>
      </c>
      <c r="M50" s="9" t="str">
        <f>PROPER(TRIM(raw_orders!M50))</f>
        <v>Second Class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s="9" t="str">
        <f>PROPER(TRIM(raw_orders!T50))</f>
        <v>Paid</v>
      </c>
      <c r="U50" s="9" t="str">
        <f>PROPER(TRIM(raw_orders!U50))</f>
        <v>Completed</v>
      </c>
      <c r="V50" s="11">
        <f t="shared" si="0"/>
        <v>6</v>
      </c>
      <c r="W50" s="17" t="str">
        <f t="shared" si="1"/>
        <v>ORD-2025-100494568745693CUST-8183Neha GuptaCorporateWestMaharashtraMumbaiFurnitureChairsBasic Chairs 837Second Class74063.66028445.6220938.597507.03PaidCompleted6</v>
      </c>
      <c r="X50" s="11" t="str">
        <f t="shared" si="2"/>
        <v>OK</v>
      </c>
      <c r="Y50" s="11"/>
    </row>
    <row r="51" spans="1:25" ht="55.2">
      <c r="A51" t="s">
        <v>347</v>
      </c>
      <c r="B51" s="10">
        <v>45388</v>
      </c>
      <c r="C51" s="10">
        <v>45395</v>
      </c>
      <c r="D51" t="s">
        <v>350</v>
      </c>
      <c r="E51" s="9" t="str">
        <f>PROPER(TRIM(raw_orders!E51))</f>
        <v>Aarav Sharma</v>
      </c>
      <c r="F51" s="9" t="str">
        <f>PROPER(TRIM(raw_orders!F51))</f>
        <v>Home Office</v>
      </c>
      <c r="G51" s="9" t="str">
        <f>PROPER(TRIM(raw_orders!G51))</f>
        <v>North</v>
      </c>
      <c r="H51" s="9" t="str">
        <f>PROPER(TRIM(raw_orders!H51))</f>
        <v>Uttar Pradesh</v>
      </c>
      <c r="I51" s="9" t="str">
        <f>PROPER(TRIM(raw_orders!I51))</f>
        <v>Noida</v>
      </c>
      <c r="J51" s="9" t="str">
        <f>PROPER(TRIM(raw_orders!J51))</f>
        <v>Technology</v>
      </c>
      <c r="K51" s="9" t="str">
        <f>PROPER(TRIM(raw_orders!K51))</f>
        <v>Copiers</v>
      </c>
      <c r="L51" t="s">
        <v>351</v>
      </c>
      <c r="M51" s="9" t="str">
        <f>PROPER(TRIM(raw_orders!M51))</f>
        <v>Second Class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s="9" t="str">
        <f>PROPER(TRIM(raw_orders!T51))</f>
        <v>Paid</v>
      </c>
      <c r="U51" s="9" t="str">
        <f>PROPER(TRIM(raw_orders!U51))</f>
        <v>Completed</v>
      </c>
      <c r="V51" s="11">
        <f t="shared" si="0"/>
        <v>7</v>
      </c>
      <c r="W51" s="17" t="str">
        <f t="shared" si="1"/>
        <v>ORD-2024-100504538845395CUST-2380Aarav SharmaHome OfficeNorthUttar PradeshNoidaTechnologyCopiersClassic Copiers 295Second Class9792.110.056772.545755.461017.08PaidCompleted7</v>
      </c>
      <c r="X51" s="11" t="str">
        <f t="shared" si="2"/>
        <v>OK</v>
      </c>
      <c r="Y51" s="11"/>
    </row>
    <row r="52" spans="1:25" ht="55.2">
      <c r="A52" t="s">
        <v>352</v>
      </c>
      <c r="B52" s="10">
        <v>45788</v>
      </c>
      <c r="C52" s="10">
        <v>45796</v>
      </c>
      <c r="D52" t="s">
        <v>355</v>
      </c>
      <c r="E52" s="9" t="str">
        <f>PROPER(TRIM(raw_orders!E52))</f>
        <v>Sneha Kapoor</v>
      </c>
      <c r="F52" s="9" t="str">
        <f>PROPER(TRIM(raw_orders!F52))</f>
        <v>Consumer</v>
      </c>
      <c r="G52" s="9" t="str">
        <f>PROPER(TRIM(raw_orders!G52))</f>
        <v>East</v>
      </c>
      <c r="H52" s="9" t="str">
        <f>PROPER(TRIM(raw_orders!H52))</f>
        <v>West Bengal</v>
      </c>
      <c r="I52" s="9" t="str">
        <f>PROPER(TRIM(raw_orders!I52))</f>
        <v>Kolkata</v>
      </c>
      <c r="J52" s="9" t="str">
        <f>PROPER(TRIM(raw_orders!J52))</f>
        <v>Technology</v>
      </c>
      <c r="K52" s="9" t="str">
        <f>PROPER(TRIM(raw_orders!K52))</f>
        <v>Copiers</v>
      </c>
      <c r="L52" t="s">
        <v>356</v>
      </c>
      <c r="M52" s="9" t="str">
        <f>PROPER(TRIM(raw_orders!M52))</f>
        <v>Standard Class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s="9" t="str">
        <f>PROPER(TRIM(raw_orders!T52))</f>
        <v>Paid</v>
      </c>
      <c r="U52" s="9" t="str">
        <f>PROPER(TRIM(raw_orders!U52))</f>
        <v>Completed</v>
      </c>
      <c r="V52" s="11">
        <f t="shared" si="0"/>
        <v>8</v>
      </c>
      <c r="W52" s="17" t="str">
        <f t="shared" si="1"/>
        <v>ORD-2025-100514578845796CUST-8787Sneha KapoorConsumerEastWest BengalKolkataTechnologyCopiersPro Copiers 963Standard Class12382.80.152025.381140.65884.73PaidCompleted8</v>
      </c>
      <c r="X52" s="11" t="str">
        <f t="shared" si="2"/>
        <v>OK</v>
      </c>
      <c r="Y52" s="11"/>
    </row>
    <row r="53" spans="1:25" ht="55.2">
      <c r="A53" t="s">
        <v>357</v>
      </c>
      <c r="B53" s="10">
        <v>45406</v>
      </c>
      <c r="C53" s="10">
        <v>45411</v>
      </c>
      <c r="D53" t="s">
        <v>360</v>
      </c>
      <c r="E53" s="9" t="str">
        <f>PROPER(TRIM(raw_orders!E53))</f>
        <v>Ananya Rao</v>
      </c>
      <c r="F53" s="9" t="str">
        <f>PROPER(TRIM(raw_orders!F53))</f>
        <v>Corporate</v>
      </c>
      <c r="G53" s="9" t="str">
        <f>PROPER(TRIM(raw_orders!G53))</f>
        <v>South</v>
      </c>
      <c r="H53" s="9" t="str">
        <f>PROPER(TRIM(raw_orders!H53))</f>
        <v>Telangana</v>
      </c>
      <c r="I53" s="9" t="str">
        <f>PROPER(TRIM(raw_orders!I53))</f>
        <v>Hyderabad</v>
      </c>
      <c r="J53" s="9" t="str">
        <f>PROPER(TRIM(raw_orders!J53))</f>
        <v>Office Supplies</v>
      </c>
      <c r="K53" s="9" t="str">
        <f>PROPER(TRIM(raw_orders!K53))</f>
        <v>Art</v>
      </c>
      <c r="L53" t="s">
        <v>361</v>
      </c>
      <c r="M53" s="9" t="str">
        <f>PROPER(TRIM(raw_orders!M53))</f>
        <v>Standard Class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s="9" t="str">
        <f>PROPER(TRIM(raw_orders!T53))</f>
        <v>Paid</v>
      </c>
      <c r="U53" s="9" t="str">
        <f>PROPER(TRIM(raw_orders!U53))</f>
        <v>Completed</v>
      </c>
      <c r="V53" s="11">
        <f t="shared" si="0"/>
        <v>5</v>
      </c>
      <c r="W53" s="17" t="str">
        <f t="shared" si="1"/>
        <v>ORD-2024-100524540645411CUST-3557Ananya RaoCorporateSouthTelanganaHyderabadOffice SuppliesArtPro Art 907Standard Class61528.0809168.487439.771728.71PaidCompleted5</v>
      </c>
      <c r="X53" s="11" t="str">
        <f t="shared" si="2"/>
        <v>OK</v>
      </c>
      <c r="Y53" s="11"/>
    </row>
    <row r="54" spans="1:25" ht="55.2">
      <c r="A54" t="s">
        <v>362</v>
      </c>
      <c r="B54" s="10">
        <v>45591</v>
      </c>
      <c r="C54" s="10">
        <v>45593</v>
      </c>
      <c r="D54" t="s">
        <v>365</v>
      </c>
      <c r="E54" s="9" t="str">
        <f>PROPER(TRIM(raw_orders!E54))</f>
        <v>Kabir Singh</v>
      </c>
      <c r="F54" s="9" t="str">
        <f>PROPER(TRIM(raw_orders!F54))</f>
        <v>Small Business</v>
      </c>
      <c r="G54" s="9" t="str">
        <f>PROPER(TRIM(raw_orders!G54))</f>
        <v>North</v>
      </c>
      <c r="H54" s="9" t="str">
        <f>PROPER(TRIM(raw_orders!H54))</f>
        <v>Rajasthan</v>
      </c>
      <c r="I54" s="9" t="str">
        <f>PROPER(TRIM(raw_orders!I54))</f>
        <v>Jaipur</v>
      </c>
      <c r="J54" s="9" t="str">
        <f>PROPER(TRIM(raw_orders!J54))</f>
        <v>Furniture</v>
      </c>
      <c r="K54" s="9" t="str">
        <f>PROPER(TRIM(raw_orders!K54))</f>
        <v>Chairs</v>
      </c>
      <c r="L54" t="s">
        <v>367</v>
      </c>
      <c r="M54" s="9" t="str">
        <f>PROPER(TRIM(raw_orders!M54))</f>
        <v>First Class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s="9" t="str">
        <f>PROPER(TRIM(raw_orders!T54))</f>
        <v>Failed</v>
      </c>
      <c r="U54" s="9" t="str">
        <f>PROPER(TRIM(raw_orders!U54))</f>
        <v>Cancelled</v>
      </c>
      <c r="V54" s="11">
        <f t="shared" si="0"/>
        <v>2</v>
      </c>
      <c r="W54" s="17" t="str">
        <f t="shared" si="1"/>
        <v>ORD-2024-100534559145593CUST-2778Kabir SinghSmall BusinessNorthRajasthanJaipurFurnitureChairsPro Chairs 526First Class91399.63012596.6710603.291993.38FailedCancelled2</v>
      </c>
      <c r="X54" s="11" t="str">
        <f t="shared" si="2"/>
        <v>OK</v>
      </c>
      <c r="Y54" s="11"/>
    </row>
    <row r="55" spans="1:25" ht="55.2">
      <c r="A55" t="s">
        <v>368</v>
      </c>
      <c r="B55" s="10">
        <v>45747</v>
      </c>
      <c r="C55" s="10">
        <v>45747</v>
      </c>
      <c r="D55" t="s">
        <v>371</v>
      </c>
      <c r="E55" s="9" t="str">
        <f>PROPER(TRIM(raw_orders!E55))</f>
        <v>Kabir Singh</v>
      </c>
      <c r="F55" s="9" t="str">
        <f>PROPER(TRIM(raw_orders!F55))</f>
        <v>Home Office</v>
      </c>
      <c r="G55" s="9" t="str">
        <f>PROPER(TRIM(raw_orders!G55))</f>
        <v>West</v>
      </c>
      <c r="H55" s="9" t="str">
        <f>PROPER(TRIM(raw_orders!H55))</f>
        <v>Gujarat</v>
      </c>
      <c r="I55" s="9" t="str">
        <f>PROPER(TRIM(raw_orders!I55))</f>
        <v>Ahmedabad</v>
      </c>
      <c r="J55" s="9" t="str">
        <f>PROPER(TRIM(raw_orders!J55))</f>
        <v>Office Supplies</v>
      </c>
      <c r="K55" s="9" t="str">
        <f>PROPER(TRIM(raw_orders!K55))</f>
        <v>Storage</v>
      </c>
      <c r="L55" t="s">
        <v>372</v>
      </c>
      <c r="M55" s="9" t="str">
        <f>PROPER(TRIM(raw_orders!M55))</f>
        <v>First Class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s="9" t="str">
        <f>PROPER(TRIM(raw_orders!T55))</f>
        <v>Paid</v>
      </c>
      <c r="U55" s="9" t="str">
        <f>PROPER(TRIM(raw_orders!U55))</f>
        <v>Completed</v>
      </c>
      <c r="V55" s="11">
        <f t="shared" si="0"/>
        <v>0</v>
      </c>
      <c r="W55" s="17" t="str">
        <f t="shared" si="1"/>
        <v>ORD-2025-100544574745747CUST-7195Kabir SinghHome OfficeWestGujaratAhmedabadOffice SuppliesStorageElite Storage 924First Class51207.470.155131.752838.682293.07PaidCompleted0</v>
      </c>
      <c r="X55" s="11" t="str">
        <f t="shared" si="2"/>
        <v>OK</v>
      </c>
      <c r="Y55" s="11"/>
    </row>
    <row r="56" spans="1:25" ht="55.2">
      <c r="A56" t="s">
        <v>373</v>
      </c>
      <c r="B56" s="10">
        <v>45807</v>
      </c>
      <c r="C56" s="10">
        <v>45810</v>
      </c>
      <c r="D56" t="s">
        <v>376</v>
      </c>
      <c r="E56" s="9" t="str">
        <f>PROPER(TRIM(raw_orders!E56))</f>
        <v>Arjun Bose</v>
      </c>
      <c r="F56" s="9" t="str">
        <f>PROPER(TRIM(raw_orders!F56))</f>
        <v>Corporate</v>
      </c>
      <c r="G56" s="9" t="str">
        <f>PROPER(TRIM(raw_orders!G56))</f>
        <v>South</v>
      </c>
      <c r="H56" s="9" t="str">
        <f>PROPER(TRIM(raw_orders!H56))</f>
        <v>Tamil Nadu</v>
      </c>
      <c r="I56" s="9" t="str">
        <f>PROPER(TRIM(raw_orders!I56))</f>
        <v>Chennai</v>
      </c>
      <c r="J56" s="9" t="str">
        <f>PROPER(TRIM(raw_orders!J56))</f>
        <v>Office Supplies</v>
      </c>
      <c r="K56" s="9" t="str">
        <f>PROPER(TRIM(raw_orders!K56))</f>
        <v>Labels</v>
      </c>
      <c r="L56" t="s">
        <v>377</v>
      </c>
      <c r="M56" s="9" t="str">
        <f>PROPER(TRIM(raw_orders!M56))</f>
        <v>Same Day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s="9" t="str">
        <f>PROPER(TRIM(raw_orders!T56))</f>
        <v>Failed</v>
      </c>
      <c r="U56" s="9" t="str">
        <f>PROPER(TRIM(raw_orders!U56))</f>
        <v>Cancelled</v>
      </c>
      <c r="V56" s="11">
        <f t="shared" si="0"/>
        <v>3</v>
      </c>
      <c r="W56" s="17" t="str">
        <f t="shared" si="1"/>
        <v>ORD-2025-100554580745810CUST-9039Arjun BoseCorporateSouthTamil NaduChennaiOffice SuppliesLabelsPro Labels 957Same Day8474.370.13415.461993.231422.23FailedCancelled3</v>
      </c>
      <c r="X56" s="11" t="str">
        <f t="shared" si="2"/>
        <v>OK</v>
      </c>
      <c r="Y56" s="11"/>
    </row>
    <row r="57" spans="1:25" ht="69">
      <c r="A57" t="s">
        <v>378</v>
      </c>
      <c r="B57" s="10">
        <v>45664</v>
      </c>
      <c r="C57" s="10">
        <v>45723</v>
      </c>
      <c r="D57" t="s">
        <v>381</v>
      </c>
      <c r="E57" s="9" t="str">
        <f>PROPER(TRIM(raw_orders!E57))</f>
        <v>Mira Das</v>
      </c>
      <c r="F57" s="9" t="str">
        <f>PROPER(TRIM(raw_orders!F57))</f>
        <v>Small Business</v>
      </c>
      <c r="G57" s="9" t="str">
        <f>PROPER(TRIM(raw_orders!G57))</f>
        <v>South</v>
      </c>
      <c r="H57" s="9" t="str">
        <f>PROPER(TRIM(raw_orders!H57))</f>
        <v>Andhra Pradesh</v>
      </c>
      <c r="I57" s="9" t="str">
        <f>PROPER(TRIM(raw_orders!I57))</f>
        <v>Vijayawada</v>
      </c>
      <c r="J57" s="9" t="str">
        <f>PROPER(TRIM(raw_orders!J57))</f>
        <v>Technology</v>
      </c>
      <c r="K57" s="9" t="str">
        <f>PROPER(TRIM(raw_orders!K57))</f>
        <v>Machines</v>
      </c>
      <c r="L57" t="s">
        <v>383</v>
      </c>
      <c r="M57" s="9" t="str">
        <f>PROPER(TRIM(raw_orders!M57))</f>
        <v>Same Day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s="9" t="str">
        <f>PROPER(TRIM(raw_orders!T57))</f>
        <v>Paid</v>
      </c>
      <c r="U57" s="9" t="str">
        <f>PROPER(TRIM(raw_orders!U57))</f>
        <v>Completed</v>
      </c>
      <c r="V57" s="11">
        <f t="shared" si="0"/>
        <v>59</v>
      </c>
      <c r="W57" s="17" t="str">
        <f t="shared" si="1"/>
        <v>ORD-2025-100564566445723CUST-9821Mira DasSmall BusinessSouthAndhra PradeshVijayawadaTechnologyMachinesClassic Machines 310Same Day31516.240.253411.542803.13608.41PaidCompleted59</v>
      </c>
      <c r="X57" s="11" t="str">
        <f t="shared" si="2"/>
        <v>OK</v>
      </c>
      <c r="Y57" s="11"/>
    </row>
    <row r="58" spans="1:25" ht="55.2">
      <c r="A58" t="s">
        <v>384</v>
      </c>
      <c r="B58" s="10">
        <v>45662</v>
      </c>
      <c r="C58" s="10">
        <v>45809</v>
      </c>
      <c r="D58" t="s">
        <v>387</v>
      </c>
      <c r="E58" s="9" t="str">
        <f>PROPER(TRIM(raw_orders!E58))</f>
        <v>Karan Malhotra</v>
      </c>
      <c r="F58" s="9" t="str">
        <f>PROPER(TRIM(raw_orders!F58))</f>
        <v>Consumer</v>
      </c>
      <c r="G58" s="9" t="str">
        <f>PROPER(TRIM(raw_orders!G58))</f>
        <v>South</v>
      </c>
      <c r="H58" s="9" t="str">
        <f>PROPER(TRIM(raw_orders!H58))</f>
        <v>Karnataka</v>
      </c>
      <c r="I58" s="9" t="str">
        <f>PROPER(TRIM(raw_orders!I58))</f>
        <v>Bengaluru</v>
      </c>
      <c r="J58" s="9" t="str">
        <f>PROPER(TRIM(raw_orders!J58))</f>
        <v>Office Supplies</v>
      </c>
      <c r="K58" s="9" t="str">
        <f>PROPER(TRIM(raw_orders!K58))</f>
        <v>Binders</v>
      </c>
      <c r="L58" t="s">
        <v>388</v>
      </c>
      <c r="M58" s="9" t="str">
        <f>PROPER(TRIM(raw_orders!M58))</f>
        <v>Second Class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s="9" t="str">
        <f>PROPER(TRIM(raw_orders!T58))</f>
        <v>Refunded</v>
      </c>
      <c r="U58" s="9" t="str">
        <f>PROPER(TRIM(raw_orders!U58))</f>
        <v>Cancelled</v>
      </c>
      <c r="V58" s="11">
        <f t="shared" si="0"/>
        <v>147</v>
      </c>
      <c r="W58" s="17" t="str">
        <f t="shared" si="1"/>
        <v>ORD-2025-100574566245809CUST-8701Karan MalhotraConsumerSouthKarnatakaBengaluruOffice SuppliesBindersSmart Binders 393Second Class33155.6109466.836557.832909RefundedCancelled147</v>
      </c>
      <c r="X58" s="11" t="str">
        <f t="shared" si="2"/>
        <v>OK</v>
      </c>
      <c r="Y58" s="11"/>
    </row>
    <row r="59" spans="1:25" ht="55.2">
      <c r="A59" t="s">
        <v>389</v>
      </c>
      <c r="B59" s="10">
        <v>45329</v>
      </c>
      <c r="C59" s="10">
        <v>45337</v>
      </c>
      <c r="D59" t="s">
        <v>392</v>
      </c>
      <c r="E59" s="9" t="str">
        <f>PROPER(TRIM(raw_orders!E59))</f>
        <v>Priya Menon</v>
      </c>
      <c r="F59" s="9" t="str">
        <f>PROPER(TRIM(raw_orders!F59))</f>
        <v>Consumer</v>
      </c>
      <c r="G59" s="9" t="str">
        <f>PROPER(TRIM(raw_orders!G59))</f>
        <v>West</v>
      </c>
      <c r="H59" s="9" t="str">
        <f>PROPER(TRIM(raw_orders!H59))</f>
        <v>Goa</v>
      </c>
      <c r="I59" s="9" t="str">
        <f>PROPER(TRIM(raw_orders!I59))</f>
        <v>Panaji</v>
      </c>
      <c r="J59" s="9" t="str">
        <f>PROPER(TRIM(raw_orders!J59))</f>
        <v>Furniture</v>
      </c>
      <c r="K59" s="9" t="str">
        <f>PROPER(TRIM(raw_orders!K59))</f>
        <v>Chairs</v>
      </c>
      <c r="L59" t="s">
        <v>393</v>
      </c>
      <c r="M59" s="9" t="str">
        <f>PROPER(TRIM(raw_orders!M59))</f>
        <v>Same Day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s="9" t="str">
        <f>PROPER(TRIM(raw_orders!T59))</f>
        <v>Paid</v>
      </c>
      <c r="U59" s="9" t="str">
        <f>PROPER(TRIM(raw_orders!U59))</f>
        <v>Completed</v>
      </c>
      <c r="V59" s="11">
        <f t="shared" si="0"/>
        <v>8</v>
      </c>
      <c r="W59" s="17" t="str">
        <f t="shared" si="1"/>
        <v>ORD-2024-100584532945337CUST-9941Priya MenonConsumerWestGoaPanajiFurnitureChairsMax Chairs 813Same Day5255.8701279.351091.54187.81PaidCompleted8</v>
      </c>
      <c r="X59" s="11" t="str">
        <f t="shared" si="2"/>
        <v>OK</v>
      </c>
      <c r="Y59" s="11"/>
    </row>
    <row r="60" spans="1:25" ht="55.2">
      <c r="A60" t="s">
        <v>394</v>
      </c>
      <c r="B60" s="10">
        <v>45536</v>
      </c>
      <c r="C60" s="10">
        <v>45542</v>
      </c>
      <c r="D60" t="s">
        <v>397</v>
      </c>
      <c r="E60" s="9" t="str">
        <f>PROPER(TRIM(raw_orders!E60))</f>
        <v>Isha Nair</v>
      </c>
      <c r="F60" s="9" t="str">
        <f>PROPER(TRIM(raw_orders!F60))</f>
        <v>Home Office</v>
      </c>
      <c r="G60" s="9" t="str">
        <f>PROPER(TRIM(raw_orders!G60))</f>
        <v>North</v>
      </c>
      <c r="H60" s="9" t="str">
        <f>PROPER(TRIM(raw_orders!H60))</f>
        <v>Rajasthan</v>
      </c>
      <c r="I60" s="9" t="str">
        <f>PROPER(TRIM(raw_orders!I60))</f>
        <v>Jaipur</v>
      </c>
      <c r="J60" s="9" t="str">
        <f>PROPER(TRIM(raw_orders!J60))</f>
        <v>Office Supplies</v>
      </c>
      <c r="K60" s="9" t="str">
        <f>PROPER(TRIM(raw_orders!K60))</f>
        <v>Storage</v>
      </c>
      <c r="L60" t="s">
        <v>398</v>
      </c>
      <c r="M60" s="9" t="str">
        <f>PROPER(TRIM(raw_orders!M60))</f>
        <v/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s="9" t="str">
        <f>PROPER(TRIM(raw_orders!T60))</f>
        <v>Pending</v>
      </c>
      <c r="U60" s="9" t="str">
        <f>PROPER(TRIM(raw_orders!U60))</f>
        <v>Returned</v>
      </c>
      <c r="V60" s="11">
        <f t="shared" si="0"/>
        <v>6</v>
      </c>
      <c r="W60" s="17" t="str">
        <f t="shared" si="1"/>
        <v>ORD-2024-100594553645542CUST-3983Isha NairHome OfficeNorthRajasthanJaipurOffice SuppliesStorageBasic Storage 87291389.480.111254.796578.064676.73PendingReturned6</v>
      </c>
      <c r="X60" s="11" t="str">
        <f t="shared" si="2"/>
        <v>OK</v>
      </c>
      <c r="Y60" s="11"/>
    </row>
    <row r="61" spans="1:25" ht="55.2">
      <c r="A61" t="s">
        <v>399</v>
      </c>
      <c r="B61" s="10">
        <v>45493</v>
      </c>
      <c r="C61" s="10">
        <v>45498</v>
      </c>
      <c r="D61" t="s">
        <v>402</v>
      </c>
      <c r="E61" s="9" t="str">
        <f>PROPER(TRIM(raw_orders!E61))</f>
        <v>Priya Menon</v>
      </c>
      <c r="F61" s="9" t="str">
        <f>PROPER(TRIM(raw_orders!F61))</f>
        <v>Corporate</v>
      </c>
      <c r="G61" s="9" t="str">
        <f>PROPER(TRIM(raw_orders!G61))</f>
        <v>East</v>
      </c>
      <c r="H61" s="9" t="str">
        <f>PROPER(TRIM(raw_orders!H61))</f>
        <v>Assam</v>
      </c>
      <c r="I61" s="9" t="str">
        <f>PROPER(TRIM(raw_orders!I61))</f>
        <v>Guwahati</v>
      </c>
      <c r="J61" s="9" t="str">
        <f>PROPER(TRIM(raw_orders!J61))</f>
        <v>Office Supplies</v>
      </c>
      <c r="K61" s="9" t="str">
        <f>PROPER(TRIM(raw_orders!K61))</f>
        <v>Labels</v>
      </c>
      <c r="L61" t="s">
        <v>403</v>
      </c>
      <c r="M61" s="9" t="str">
        <f>PROPER(TRIM(raw_orders!M61))</f>
        <v>Same Day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s="9" t="str">
        <f>PROPER(TRIM(raw_orders!T61))</f>
        <v>Paid</v>
      </c>
      <c r="U61" s="9" t="str">
        <f>PROPER(TRIM(raw_orders!U61))</f>
        <v>Cancelled</v>
      </c>
      <c r="V61" s="11">
        <f t="shared" si="0"/>
        <v>5</v>
      </c>
      <c r="W61" s="17" t="str">
        <f t="shared" si="1"/>
        <v>ORD-2024-100604549345498CUST-2418Priya MenonCorporateEastAssamGuwahatiOffice SuppliesLabelsSmart Labels 655Same Day54133.850.216535.412990.213545.19PaidCancelled5</v>
      </c>
      <c r="X61" s="11" t="str">
        <f t="shared" si="2"/>
        <v>OK</v>
      </c>
      <c r="Y61" s="11"/>
    </row>
    <row r="62" spans="1:25" ht="55.2">
      <c r="A62" t="s">
        <v>404</v>
      </c>
      <c r="B62" s="10">
        <v>45486</v>
      </c>
      <c r="C62" s="10">
        <v>45492</v>
      </c>
      <c r="D62" t="s">
        <v>407</v>
      </c>
      <c r="E62" s="9" t="str">
        <f>PROPER(TRIM(raw_orders!E62))</f>
        <v>Ananya Rao</v>
      </c>
      <c r="F62" s="9" t="str">
        <f>PROPER(TRIM(raw_orders!F62))</f>
        <v>Corporate</v>
      </c>
      <c r="G62" s="9" t="str">
        <f>PROPER(TRIM(raw_orders!G62))</f>
        <v>East</v>
      </c>
      <c r="H62" s="9" t="str">
        <f>PROPER(TRIM(raw_orders!H62))</f>
        <v>Assam</v>
      </c>
      <c r="I62" s="9" t="str">
        <f>PROPER(TRIM(raw_orders!I62))</f>
        <v>Guwahati</v>
      </c>
      <c r="J62" s="9" t="str">
        <f>PROPER(TRIM(raw_orders!J62))</f>
        <v>Office Supplies</v>
      </c>
      <c r="K62" s="9" t="str">
        <f>PROPER(TRIM(raw_orders!K62))</f>
        <v>Labels</v>
      </c>
      <c r="L62" t="s">
        <v>408</v>
      </c>
      <c r="M62" s="9" t="str">
        <f>PROPER(TRIM(raw_orders!M62))</f>
        <v>Same Day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s="9" t="str">
        <f>PROPER(TRIM(raw_orders!T62))</f>
        <v>Refunded</v>
      </c>
      <c r="U62" s="9" t="str">
        <f>PROPER(TRIM(raw_orders!U62))</f>
        <v>Cancelled</v>
      </c>
      <c r="V62" s="11">
        <f t="shared" si="0"/>
        <v>6</v>
      </c>
      <c r="W62" s="17" t="str">
        <f t="shared" si="1"/>
        <v>ORD-2024-100614548645492CUST-2892Ananya RaoCorporateEastAssamGuwahatiOffice SuppliesLabelsEco Labels 210Same Day3275.760.2661.82481.47180.35RefundedCancelled6</v>
      </c>
      <c r="X62" s="11" t="str">
        <f t="shared" si="2"/>
        <v>OK</v>
      </c>
      <c r="Y62" s="11"/>
    </row>
    <row r="63" spans="1:25" ht="55.2">
      <c r="A63" t="s">
        <v>409</v>
      </c>
      <c r="B63" s="10">
        <v>45398</v>
      </c>
      <c r="C63" s="10">
        <v>45398</v>
      </c>
      <c r="D63" t="s">
        <v>412</v>
      </c>
      <c r="E63" s="9" t="str">
        <f>PROPER(TRIM(raw_orders!E63))</f>
        <v>Vikram Iyer</v>
      </c>
      <c r="F63" s="9" t="str">
        <f>PROPER(TRIM(raw_orders!F63))</f>
        <v>Home Office</v>
      </c>
      <c r="G63" s="9" t="str">
        <f>PROPER(TRIM(raw_orders!G63))</f>
        <v>East</v>
      </c>
      <c r="H63" s="9" t="str">
        <f>PROPER(TRIM(raw_orders!H63))</f>
        <v>Bihar</v>
      </c>
      <c r="I63" s="9" t="str">
        <f>PROPER(TRIM(raw_orders!I63))</f>
        <v>Patna</v>
      </c>
      <c r="J63" s="9" t="str">
        <f>PROPER(TRIM(raw_orders!J63))</f>
        <v>Furniture</v>
      </c>
      <c r="K63" s="9" t="str">
        <f>PROPER(TRIM(raw_orders!K63))</f>
        <v>Bookcases</v>
      </c>
      <c r="L63" t="s">
        <v>413</v>
      </c>
      <c r="M63" s="9" t="str">
        <f>PROPER(TRIM(raw_orders!M63))</f>
        <v>Standard Class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s="9" t="str">
        <f>PROPER(TRIM(raw_orders!T63))</f>
        <v>Paid</v>
      </c>
      <c r="U63" s="9" t="str">
        <f>PROPER(TRIM(raw_orders!U63))</f>
        <v>Completed</v>
      </c>
      <c r="V63" s="11">
        <f t="shared" si="0"/>
        <v>0</v>
      </c>
      <c r="W63" s="17" t="str">
        <f t="shared" si="1"/>
        <v>ORD-2024-100624539845398CUST-7008Vikram IyerHome OfficeEastBiharPatnaFurnitureBookcasesClassic Bookcases 296Standard Class1949.590949.59751.25198.34PaidCompleted0</v>
      </c>
      <c r="X63" s="11" t="str">
        <f t="shared" si="2"/>
        <v>OK</v>
      </c>
      <c r="Y63" s="11"/>
    </row>
    <row r="64" spans="1:25" ht="82.8">
      <c r="A64" t="s">
        <v>414</v>
      </c>
      <c r="B64" s="10">
        <v>45595</v>
      </c>
      <c r="C64" s="10">
        <v>45333</v>
      </c>
      <c r="D64" t="s">
        <v>417</v>
      </c>
      <c r="E64" s="9" t="str">
        <f>PROPER(TRIM(raw_orders!E64))</f>
        <v>Sneha Kapoor</v>
      </c>
      <c r="F64" s="9" t="str">
        <f>PROPER(TRIM(raw_orders!F64))</f>
        <v>Home Office</v>
      </c>
      <c r="G64" s="9" t="str">
        <f>PROPER(TRIM(raw_orders!G64))</f>
        <v>North</v>
      </c>
      <c r="H64" s="9" t="str">
        <f>PROPER(TRIM(raw_orders!H64))</f>
        <v>Rajasthan</v>
      </c>
      <c r="I64" s="9" t="str">
        <f>PROPER(TRIM(raw_orders!I64))</f>
        <v>Jaipur</v>
      </c>
      <c r="J64" s="9" t="str">
        <f>PROPER(TRIM(raw_orders!J64))</f>
        <v>Technology</v>
      </c>
      <c r="K64" s="9" t="str">
        <f>PROPER(TRIM(raw_orders!K64))</f>
        <v>Phones</v>
      </c>
      <c r="L64" t="s">
        <v>418</v>
      </c>
      <c r="M64" s="9" t="str">
        <f>PROPER(TRIM(raw_orders!M64))</f>
        <v>Standard Class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s="9" t="str">
        <f>PROPER(TRIM(raw_orders!T64))</f>
        <v>Paid</v>
      </c>
      <c r="U64" s="9" t="str">
        <f>PROPER(TRIM(raw_orders!U64))</f>
        <v>Completed</v>
      </c>
      <c r="V64" s="11">
        <f t="shared" si="0"/>
        <v>-262</v>
      </c>
      <c r="W64" s="17" t="str">
        <f t="shared" si="1"/>
        <v>ORD-2024-100634559545333CUST-4900Sneha KapoorHome OfficeNorthRajasthanJaipurTechnologyPhonesBasic Phones 230Standard Class93042.290.221904.4913570.558333.94PaidCompleted-262</v>
      </c>
      <c r="X64" s="11" t="str">
        <f t="shared" si="2"/>
        <v>OK</v>
      </c>
      <c r="Y64" s="11"/>
    </row>
    <row r="65" spans="1:25" ht="55.2">
      <c r="A65" t="s">
        <v>419</v>
      </c>
      <c r="B65" s="10">
        <v>45316</v>
      </c>
      <c r="C65" s="10">
        <v>45293</v>
      </c>
      <c r="D65" t="s">
        <v>422</v>
      </c>
      <c r="E65" s="9" t="str">
        <f>PROPER(TRIM(raw_orders!E65))</f>
        <v>Sneha Kapoor</v>
      </c>
      <c r="F65" s="9" t="str">
        <f>PROPER(TRIM(raw_orders!F65))</f>
        <v>Home Office</v>
      </c>
      <c r="G65" s="9" t="str">
        <f>PROPER(TRIM(raw_orders!G65))</f>
        <v>North</v>
      </c>
      <c r="H65" s="9" t="str">
        <f>PROPER(TRIM(raw_orders!H65))</f>
        <v>Haryana</v>
      </c>
      <c r="I65" s="9" t="str">
        <f>PROPER(TRIM(raw_orders!I65))</f>
        <v>Gurugram</v>
      </c>
      <c r="J65" s="9" t="str">
        <f>PROPER(TRIM(raw_orders!J65))</f>
        <v>Office Supplies</v>
      </c>
      <c r="K65" s="9" t="str">
        <f>PROPER(TRIM(raw_orders!K65))</f>
        <v>Binders</v>
      </c>
      <c r="L65" t="s">
        <v>423</v>
      </c>
      <c r="M65" s="9" t="str">
        <f>PROPER(TRIM(raw_orders!M65))</f>
        <v>Same Day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s="9" t="str">
        <f>PROPER(TRIM(raw_orders!T65))</f>
        <v>Paid</v>
      </c>
      <c r="U65" s="9" t="str">
        <f>PROPER(TRIM(raw_orders!U65))</f>
        <v>Completed</v>
      </c>
      <c r="V65" s="11">
        <f t="shared" si="0"/>
        <v>-23</v>
      </c>
      <c r="W65" s="17" t="str">
        <f t="shared" si="1"/>
        <v>ORD-2024-100644531645293CUST-5382Sneha KapoorHome OfficeNorthHaryanaGurugramOffice SuppliesBindersPro Binders 690Same Day22832.770.154815.713027.751917.47PaidCompleted-23</v>
      </c>
      <c r="X65" s="11" t="str">
        <f t="shared" si="2"/>
        <v>OK</v>
      </c>
      <c r="Y65" s="11"/>
    </row>
    <row r="66" spans="1:25" ht="55.2">
      <c r="A66" t="s">
        <v>424</v>
      </c>
      <c r="B66" s="10">
        <v>45649</v>
      </c>
      <c r="C66" s="10">
        <v>45655</v>
      </c>
      <c r="D66" t="s">
        <v>427</v>
      </c>
      <c r="E66" s="9" t="str">
        <f>PROPER(TRIM(raw_orders!E66))</f>
        <v>Aarav Sharma</v>
      </c>
      <c r="F66" s="9" t="str">
        <f>PROPER(TRIM(raw_orders!F66))</f>
        <v>Corporate</v>
      </c>
      <c r="G66" s="9" t="str">
        <f>PROPER(TRIM(raw_orders!G66))</f>
        <v>East</v>
      </c>
      <c r="H66" s="9" t="str">
        <f>PROPER(TRIM(raw_orders!H66))</f>
        <v>Jharkhand</v>
      </c>
      <c r="I66" s="9" t="str">
        <f>PROPER(TRIM(raw_orders!I66))</f>
        <v>Ranchi</v>
      </c>
      <c r="J66" s="9" t="str">
        <f>PROPER(TRIM(raw_orders!J66))</f>
        <v>Office Supplies</v>
      </c>
      <c r="K66" s="9" t="str">
        <f>PROPER(TRIM(raw_orders!K66))</f>
        <v>Paper</v>
      </c>
      <c r="L66" t="s">
        <v>428</v>
      </c>
      <c r="M66" s="9" t="str">
        <f>PROPER(TRIM(raw_orders!M66))</f>
        <v>First Class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s="9" t="str">
        <f>PROPER(TRIM(raw_orders!T66))</f>
        <v>Refunded</v>
      </c>
      <c r="U66" s="9" t="str">
        <f>PROPER(TRIM(raw_orders!U66))</f>
        <v>Returned</v>
      </c>
      <c r="V66" s="11">
        <f t="shared" si="0"/>
        <v>6</v>
      </c>
      <c r="W66" s="17" t="str">
        <f t="shared" si="1"/>
        <v>ORD-2024-100654564945655CUST-2749Aarav SharmaCorporateEastJharkhandRanchiOffice SuppliesPaperClassic Paper 458First Class7447.8403134.882367.63767.25RefundedReturned6</v>
      </c>
      <c r="X66" s="11" t="str">
        <f t="shared" si="2"/>
        <v>OK</v>
      </c>
      <c r="Y66" s="11"/>
    </row>
    <row r="67" spans="1:25" ht="55.2">
      <c r="A67" t="s">
        <v>429</v>
      </c>
      <c r="B67" s="10">
        <v>45404</v>
      </c>
      <c r="C67" s="10">
        <v>45409</v>
      </c>
      <c r="D67" t="s">
        <v>432</v>
      </c>
      <c r="E67" s="9" t="str">
        <f>PROPER(TRIM(raw_orders!E67))</f>
        <v>Mira Das</v>
      </c>
      <c r="F67" s="9" t="str">
        <f>PROPER(TRIM(raw_orders!F67))</f>
        <v>Home Office</v>
      </c>
      <c r="G67" s="9" t="str">
        <f>PROPER(TRIM(raw_orders!G67))</f>
        <v>West</v>
      </c>
      <c r="H67" s="9" t="str">
        <f>PROPER(TRIM(raw_orders!H67))</f>
        <v>Maharashtra</v>
      </c>
      <c r="I67" s="9" t="str">
        <f>PROPER(TRIM(raw_orders!I67))</f>
        <v>Mumbai</v>
      </c>
      <c r="J67" s="9" t="str">
        <f>PROPER(TRIM(raw_orders!J67))</f>
        <v>Office Supplies</v>
      </c>
      <c r="K67" s="9" t="str">
        <f>PROPER(TRIM(raw_orders!K67))</f>
        <v>Paper</v>
      </c>
      <c r="L67" t="s">
        <v>433</v>
      </c>
      <c r="M67" s="9" t="str">
        <f>PROPER(TRIM(raw_orders!M67))</f>
        <v>Second Class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s="9" t="str">
        <f>PROPER(TRIM(raw_orders!T67))</f>
        <v>Paid</v>
      </c>
      <c r="U67" s="9" t="str">
        <f>PROPER(TRIM(raw_orders!U67))</f>
        <v>Completed</v>
      </c>
      <c r="V67" s="11">
        <f t="shared" ref="V67:V130" si="3">C67-B67</f>
        <v>5</v>
      </c>
      <c r="W67" s="17" t="str">
        <f t="shared" ref="W67:W130" si="4">A67&amp;B67&amp;C67&amp;D67&amp;E67&amp;F67&amp;G67&amp;H67&amp;I67&amp;J67&amp;K67&amp;L67&amp;M67&amp;N67&amp;O67&amp;P67&amp;Q67&amp;R67&amp;S67&amp;T67&amp;U67&amp;V67</f>
        <v>ORD-2024-100664540445409CUST-2463Mira DasHome OfficeWestMaharashtraMumbaiOffice SuppliesPaperPro Paper 552Second Class14280.190.054066.182628.921437.26PaidCompleted5</v>
      </c>
      <c r="X67" s="11" t="str">
        <f t="shared" ref="X67:X130" si="5">IF(COUNTIF($A$2:$A$933,A67)=1,"OK",IF(COUNTIF($W$2:$W$933,W67)&gt;1,"Exact Duplicate", "Review Required"))</f>
        <v>OK</v>
      </c>
      <c r="Y67" s="11"/>
    </row>
    <row r="68" spans="1:25" ht="69">
      <c r="A68" t="s">
        <v>434</v>
      </c>
      <c r="B68" s="10">
        <v>45897</v>
      </c>
      <c r="C68" s="10">
        <v>45901</v>
      </c>
      <c r="D68" t="s">
        <v>437</v>
      </c>
      <c r="E68" s="9" t="str">
        <f>PROPER(TRIM(raw_orders!E68))</f>
        <v>Karan Malhotra</v>
      </c>
      <c r="F68" s="9" t="str">
        <f>PROPER(TRIM(raw_orders!F68))</f>
        <v>Small Business</v>
      </c>
      <c r="G68" s="9" t="str">
        <f>PROPER(TRIM(raw_orders!G68))</f>
        <v>South</v>
      </c>
      <c r="H68" s="9" t="str">
        <f>PROPER(TRIM(raw_orders!H68))</f>
        <v>Tamil Nadu</v>
      </c>
      <c r="I68" s="9" t="str">
        <f>PROPER(TRIM(raw_orders!I68))</f>
        <v>Chennai</v>
      </c>
      <c r="J68" s="9" t="str">
        <f>PROPER(TRIM(raw_orders!J68))</f>
        <v>Technology</v>
      </c>
      <c r="K68" s="9" t="str">
        <f>PROPER(TRIM(raw_orders!K68))</f>
        <v>Accessories</v>
      </c>
      <c r="L68" t="s">
        <v>438</v>
      </c>
      <c r="M68" s="9" t="str">
        <f>PROPER(TRIM(raw_orders!M68))</f>
        <v>Same Day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s="9" t="str">
        <f>PROPER(TRIM(raw_orders!T68))</f>
        <v>Paid</v>
      </c>
      <c r="U68" s="9" t="str">
        <f>PROPER(TRIM(raw_orders!U68))</f>
        <v>Completed</v>
      </c>
      <c r="V68" s="11">
        <f t="shared" si="3"/>
        <v>4</v>
      </c>
      <c r="W68" s="17" t="str">
        <f t="shared" si="4"/>
        <v>ORD-2025-100674589745901CUST-1504Karan MalhotraSmall BusinessSouthTamil NaduChennaiTechnologyAccessoriesElite Accessories 187Same Day71057.460.057032.114610.342421.77PaidCompleted4</v>
      </c>
      <c r="X68" s="11" t="str">
        <f t="shared" si="5"/>
        <v>OK</v>
      </c>
      <c r="Y68" s="11"/>
    </row>
    <row r="69" spans="1:25" ht="69">
      <c r="A69" t="s">
        <v>439</v>
      </c>
      <c r="B69" s="10">
        <v>45691</v>
      </c>
      <c r="C69" s="10">
        <v>45840</v>
      </c>
      <c r="D69" t="s">
        <v>442</v>
      </c>
      <c r="E69" s="9" t="str">
        <f>PROPER(TRIM(raw_orders!E69))</f>
        <v>Kabir Singh</v>
      </c>
      <c r="F69" s="9" t="str">
        <f>PROPER(TRIM(raw_orders!F69))</f>
        <v>Consumer</v>
      </c>
      <c r="G69" s="9" t="str">
        <f>PROPER(TRIM(raw_orders!G69))</f>
        <v>North</v>
      </c>
      <c r="H69" s="9" t="str">
        <f>PROPER(TRIM(raw_orders!H69))</f>
        <v>Haryana</v>
      </c>
      <c r="I69" s="9" t="str">
        <f>PROPER(TRIM(raw_orders!I69))</f>
        <v>Gurugram</v>
      </c>
      <c r="J69" s="9" t="str">
        <f>PROPER(TRIM(raw_orders!J69))</f>
        <v>Office Supplies</v>
      </c>
      <c r="K69" s="9" t="str">
        <f>PROPER(TRIM(raw_orders!K69))</f>
        <v>Paper</v>
      </c>
      <c r="L69" t="s">
        <v>443</v>
      </c>
      <c r="M69" s="9" t="str">
        <f>PROPER(TRIM(raw_orders!M69))</f>
        <v>First Class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s="9" t="str">
        <f>PROPER(TRIM(raw_orders!T69))</f>
        <v>Paid</v>
      </c>
      <c r="U69" s="9" t="str">
        <f>PROPER(TRIM(raw_orders!U69))</f>
        <v>Completed</v>
      </c>
      <c r="V69" s="11">
        <f t="shared" si="3"/>
        <v>149</v>
      </c>
      <c r="W69" s="17" t="str">
        <f t="shared" si="4"/>
        <v>ORD-2025-100684569145840CUST-8282Kabir SinghConsumerNorthHaryanaGurugramOffice SuppliesPaperEco Paper 922First Class73609.340.0524002.1118707.575294.54PaidCompleted149</v>
      </c>
      <c r="X69" s="11" t="str">
        <f t="shared" si="5"/>
        <v>OK</v>
      </c>
      <c r="Y69" s="11"/>
    </row>
    <row r="70" spans="1:25" ht="55.2">
      <c r="A70" t="s">
        <v>444</v>
      </c>
      <c r="B70" s="10">
        <v>45606</v>
      </c>
      <c r="C70" s="10">
        <v>45609</v>
      </c>
      <c r="D70" t="s">
        <v>446</v>
      </c>
      <c r="E70" s="9" t="str">
        <f>PROPER(TRIM(raw_orders!E70))</f>
        <v>Isha Nair</v>
      </c>
      <c r="F70" s="9" t="str">
        <f>PROPER(TRIM(raw_orders!F70))</f>
        <v>Corporate</v>
      </c>
      <c r="G70" s="9" t="str">
        <f>PROPER(TRIM(raw_orders!G70))</f>
        <v>East</v>
      </c>
      <c r="H70" s="9" t="str">
        <f>PROPER(TRIM(raw_orders!H70))</f>
        <v>Jharkhand</v>
      </c>
      <c r="I70" s="9" t="str">
        <f>PROPER(TRIM(raw_orders!I70))</f>
        <v>Ranchi</v>
      </c>
      <c r="J70" s="9" t="str">
        <f>PROPER(TRIM(raw_orders!J70))</f>
        <v>Office Supplies</v>
      </c>
      <c r="K70" s="9" t="str">
        <f>PROPER(TRIM(raw_orders!K70))</f>
        <v>Storage</v>
      </c>
      <c r="L70" t="s">
        <v>447</v>
      </c>
      <c r="M70" s="9" t="str">
        <f>PROPER(TRIM(raw_orders!M70))</f>
        <v>Second Class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s="9" t="str">
        <f>PROPER(TRIM(raw_orders!T70))</f>
        <v>Failed</v>
      </c>
      <c r="U70" s="9" t="str">
        <f>PROPER(TRIM(raw_orders!U70))</f>
        <v>Returned</v>
      </c>
      <c r="V70" s="11">
        <f t="shared" si="3"/>
        <v>3</v>
      </c>
      <c r="W70" s="17" t="str">
        <f t="shared" si="4"/>
        <v>ORD-2024-100694560645609CUST-6054Isha NairCorporateEastJharkhandRanchiOffice SuppliesStoragePro Storage 975Second Class92211.12019900.0810962.668937.42FailedReturned3</v>
      </c>
      <c r="X70" s="11" t="str">
        <f t="shared" si="5"/>
        <v>OK</v>
      </c>
      <c r="Y70" s="11"/>
    </row>
    <row r="71" spans="1:25" ht="69">
      <c r="A71" t="s">
        <v>448</v>
      </c>
      <c r="B71" s="10">
        <v>45391</v>
      </c>
      <c r="C71" s="10">
        <v>45396</v>
      </c>
      <c r="D71" t="s">
        <v>451</v>
      </c>
      <c r="E71" s="9" t="str">
        <f>PROPER(TRIM(raw_orders!E71))</f>
        <v>Neha Gupta</v>
      </c>
      <c r="F71" s="9" t="str">
        <f>PROPER(TRIM(raw_orders!F71))</f>
        <v>Small Business</v>
      </c>
      <c r="G71" s="9" t="str">
        <f>PROPER(TRIM(raw_orders!G71))</f>
        <v>West</v>
      </c>
      <c r="H71" s="9" t="str">
        <f>PROPER(TRIM(raw_orders!H71))</f>
        <v>Gujarat</v>
      </c>
      <c r="I71" s="9" t="str">
        <f>PROPER(TRIM(raw_orders!I71))</f>
        <v>Ahmedabad</v>
      </c>
      <c r="J71" s="9" t="str">
        <f>PROPER(TRIM(raw_orders!J71))</f>
        <v>Technology</v>
      </c>
      <c r="K71" s="9" t="str">
        <f>PROPER(TRIM(raw_orders!K71))</f>
        <v>Machines</v>
      </c>
      <c r="L71" t="s">
        <v>452</v>
      </c>
      <c r="M71" s="9" t="str">
        <f>PROPER(TRIM(raw_orders!M71))</f>
        <v>Same Day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s="9" t="str">
        <f>PROPER(TRIM(raw_orders!T71))</f>
        <v>Refunded</v>
      </c>
      <c r="U71" s="9" t="str">
        <f>PROPER(TRIM(raw_orders!U71))</f>
        <v>Returned</v>
      </c>
      <c r="V71" s="11">
        <f t="shared" si="3"/>
        <v>5</v>
      </c>
      <c r="W71" s="17" t="str">
        <f t="shared" si="4"/>
        <v>ORD-2024-100704539145396CUST-5979Neha GuptaSmall BusinessWestGujaratAhmedabadTechnologyMachinesPrime Machines 782Same Day73417.090.121527.6718287.583240.09RefundedReturned5</v>
      </c>
      <c r="X71" s="11" t="str">
        <f t="shared" si="5"/>
        <v>OK</v>
      </c>
      <c r="Y71" s="11"/>
    </row>
    <row r="72" spans="1:25" ht="55.2">
      <c r="A72" t="s">
        <v>453</v>
      </c>
      <c r="B72" s="10">
        <v>45891</v>
      </c>
      <c r="C72" s="10">
        <v>45896</v>
      </c>
      <c r="D72" t="s">
        <v>456</v>
      </c>
      <c r="E72" s="9" t="str">
        <f>PROPER(TRIM(raw_orders!E72))</f>
        <v>Karan Malhotra</v>
      </c>
      <c r="F72" s="9" t="str">
        <f>PROPER(TRIM(raw_orders!F72))</f>
        <v>Corporate</v>
      </c>
      <c r="G72" s="9" t="str">
        <f>PROPER(TRIM(raw_orders!G72))</f>
        <v>South</v>
      </c>
      <c r="H72" s="9" t="str">
        <f>PROPER(TRIM(raw_orders!H72))</f>
        <v>Andhra Pradesh</v>
      </c>
      <c r="I72" s="9" t="str">
        <f>PROPER(TRIM(raw_orders!I72))</f>
        <v>Vijayawada</v>
      </c>
      <c r="J72" s="9" t="str">
        <f>PROPER(TRIM(raw_orders!J72))</f>
        <v>Technology</v>
      </c>
      <c r="K72" s="9" t="str">
        <f>PROPER(TRIM(raw_orders!K72))</f>
        <v>Phones</v>
      </c>
      <c r="L72" t="s">
        <v>457</v>
      </c>
      <c r="M72" s="9" t="str">
        <f>PROPER(TRIM(raw_orders!M72))</f>
        <v>First Class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s="9" t="str">
        <f>PROPER(TRIM(raw_orders!T72))</f>
        <v>Paid</v>
      </c>
      <c r="U72" s="9" t="str">
        <f>PROPER(TRIM(raw_orders!U72))</f>
        <v>Completed</v>
      </c>
      <c r="V72" s="11">
        <f t="shared" si="3"/>
        <v>5</v>
      </c>
      <c r="W72" s="17" t="str">
        <f t="shared" si="4"/>
        <v>ORD-2025-100714589145896CUST-5582Karan MalhotraCorporateSouthAndhra PradeshVijayawadaTechnologyPhonesMax Phones 661First Class2905.870.151539.981070.2469.78PaidCompleted5</v>
      </c>
      <c r="X72" s="11" t="str">
        <f t="shared" si="5"/>
        <v>OK</v>
      </c>
      <c r="Y72" s="11"/>
    </row>
    <row r="73" spans="1:25" ht="55.2">
      <c r="A73" t="s">
        <v>458</v>
      </c>
      <c r="B73" s="10">
        <v>45763</v>
      </c>
      <c r="C73" s="10">
        <v>45770</v>
      </c>
      <c r="D73" t="s">
        <v>460</v>
      </c>
      <c r="E73" s="9" t="str">
        <f>PROPER(TRIM(raw_orders!E73))</f>
        <v>Mira Das</v>
      </c>
      <c r="F73" s="9" t="str">
        <f>PROPER(TRIM(raw_orders!F73))</f>
        <v>Small Business</v>
      </c>
      <c r="G73" s="9" t="str">
        <f>PROPER(TRIM(raw_orders!G73))</f>
        <v>West</v>
      </c>
      <c r="H73" s="9" t="str">
        <f>PROPER(TRIM(raw_orders!H73))</f>
        <v>Goa</v>
      </c>
      <c r="I73" s="9" t="str">
        <f>PROPER(TRIM(raw_orders!I73))</f>
        <v>Panaji</v>
      </c>
      <c r="J73" s="9" t="str">
        <f>PROPER(TRIM(raw_orders!J73))</f>
        <v>Technology</v>
      </c>
      <c r="K73" s="9" t="str">
        <f>PROPER(TRIM(raw_orders!K73))</f>
        <v>Machines</v>
      </c>
      <c r="L73" t="s">
        <v>461</v>
      </c>
      <c r="M73" s="9" t="str">
        <f>PROPER(TRIM(raw_orders!M73))</f>
        <v>Standard Class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s="9" t="str">
        <f>PROPER(TRIM(raw_orders!T73))</f>
        <v>Paid</v>
      </c>
      <c r="U73" s="9" t="str">
        <f>PROPER(TRIM(raw_orders!U73))</f>
        <v>Completed</v>
      </c>
      <c r="V73" s="11">
        <f t="shared" si="3"/>
        <v>7</v>
      </c>
      <c r="W73" s="17" t="str">
        <f t="shared" si="4"/>
        <v>ORD-2025-100724576345770CUST-3308Mira DasSmall BusinessWestGoaPanajiTechnologyMachinesElite Machines 836Standard Class62027.320.110947.536447.364500.17PaidCompleted7</v>
      </c>
      <c r="X73" s="11" t="str">
        <f t="shared" si="5"/>
        <v>OK</v>
      </c>
      <c r="Y73" s="11"/>
    </row>
    <row r="74" spans="1:25" ht="69">
      <c r="A74" t="s">
        <v>462</v>
      </c>
      <c r="B74" s="10">
        <v>45333</v>
      </c>
      <c r="C74" s="10">
        <v>45329</v>
      </c>
      <c r="D74" t="s">
        <v>465</v>
      </c>
      <c r="E74" s="9" t="str">
        <f>PROPER(TRIM(raw_orders!E74))</f>
        <v>Karan Malhotra</v>
      </c>
      <c r="F74" s="9" t="str">
        <f>PROPER(TRIM(raw_orders!F74))</f>
        <v>Home Office</v>
      </c>
      <c r="G74" s="9" t="str">
        <f>PROPER(TRIM(raw_orders!G74))</f>
        <v>South</v>
      </c>
      <c r="H74" s="9" t="str">
        <f>PROPER(TRIM(raw_orders!H74))</f>
        <v>Tamil Nadu</v>
      </c>
      <c r="I74" s="9" t="str">
        <f>PROPER(TRIM(raw_orders!I74))</f>
        <v>Chennai</v>
      </c>
      <c r="J74" s="9" t="str">
        <f>PROPER(TRIM(raw_orders!J74))</f>
        <v>Furniture</v>
      </c>
      <c r="K74" s="9" t="str">
        <f>PROPER(TRIM(raw_orders!K74))</f>
        <v>Tables</v>
      </c>
      <c r="L74" t="s">
        <v>466</v>
      </c>
      <c r="M74" s="9" t="str">
        <f>PROPER(TRIM(raw_orders!M74))</f>
        <v>First Class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s="9" t="str">
        <f>PROPER(TRIM(raw_orders!T74))</f>
        <v>Paid</v>
      </c>
      <c r="U74" s="9" t="str">
        <f>PROPER(TRIM(raw_orders!U74))</f>
        <v>Completed</v>
      </c>
      <c r="V74" s="11">
        <f t="shared" si="3"/>
        <v>-4</v>
      </c>
      <c r="W74" s="17" t="str">
        <f t="shared" si="4"/>
        <v>ORD-2024-100734533345329CUST-5018Karan MalhotraHome OfficeSouthTamil NaduChennaiFurnitureTablesPrime Tables 902First Class72287.470.1513610.4510039.053571.4PaidCompleted-4</v>
      </c>
      <c r="X74" s="11" t="str">
        <f t="shared" si="5"/>
        <v>OK</v>
      </c>
      <c r="Y74" s="11"/>
    </row>
    <row r="75" spans="1:25" ht="55.2">
      <c r="A75" t="s">
        <v>467</v>
      </c>
      <c r="B75" s="10">
        <v>45745</v>
      </c>
      <c r="C75" s="10">
        <v>45750</v>
      </c>
      <c r="D75" t="s">
        <v>470</v>
      </c>
      <c r="E75" s="9" t="str">
        <f>PROPER(TRIM(raw_orders!E75))</f>
        <v>Sneha Kapoor</v>
      </c>
      <c r="F75" s="9" t="str">
        <f>PROPER(TRIM(raw_orders!F75))</f>
        <v>Corporate</v>
      </c>
      <c r="G75" s="9" t="str">
        <f>PROPER(TRIM(raw_orders!G75))</f>
        <v>East</v>
      </c>
      <c r="H75" s="9" t="str">
        <f>PROPER(TRIM(raw_orders!H75))</f>
        <v>West Bengal</v>
      </c>
      <c r="I75" s="9" t="str">
        <f>PROPER(TRIM(raw_orders!I75))</f>
        <v>Kolkata</v>
      </c>
      <c r="J75" s="9" t="str">
        <f>PROPER(TRIM(raw_orders!J75))</f>
        <v>Furniture</v>
      </c>
      <c r="K75" s="9" t="str">
        <f>PROPER(TRIM(raw_orders!K75))</f>
        <v>Bookcases</v>
      </c>
      <c r="L75" t="s">
        <v>471</v>
      </c>
      <c r="M75" s="9" t="str">
        <f>PROPER(TRIM(raw_orders!M75))</f>
        <v>First Class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s="9" t="str">
        <f>PROPER(TRIM(raw_orders!T75))</f>
        <v>Paid</v>
      </c>
      <c r="U75" s="9" t="str">
        <f>PROPER(TRIM(raw_orders!U75))</f>
        <v>Completed</v>
      </c>
      <c r="V75" s="11">
        <f t="shared" si="3"/>
        <v>5</v>
      </c>
      <c r="W75" s="17" t="str">
        <f t="shared" si="4"/>
        <v>ORD-2025-100744574545750CUST-2342Sneha KapoorCorporateEastWest BengalKolkataFurnitureBookcasesSmart Bookcases 167First Class51425.7407128.74382.152746.55PaidCompleted5</v>
      </c>
      <c r="X75" s="11" t="str">
        <f t="shared" si="5"/>
        <v>OK</v>
      </c>
      <c r="Y75" s="11"/>
    </row>
    <row r="76" spans="1:25" ht="55.2">
      <c r="A76" t="s">
        <v>472</v>
      </c>
      <c r="B76" s="10">
        <v>45715</v>
      </c>
      <c r="C76" s="10">
        <v>45717</v>
      </c>
      <c r="D76" t="s">
        <v>475</v>
      </c>
      <c r="E76" s="9" t="str">
        <f>PROPER(TRIM(raw_orders!E76))</f>
        <v>Vikram Iyer</v>
      </c>
      <c r="F76" s="9" t="str">
        <f>PROPER(TRIM(raw_orders!F76))</f>
        <v>Small Business</v>
      </c>
      <c r="G76" s="9" t="str">
        <f>PROPER(TRIM(raw_orders!G76))</f>
        <v>East</v>
      </c>
      <c r="H76" s="9" t="str">
        <f>PROPER(TRIM(raw_orders!H76))</f>
        <v>West Bengal</v>
      </c>
      <c r="I76" s="9" t="str">
        <f>PROPER(TRIM(raw_orders!I76))</f>
        <v>Kolkata</v>
      </c>
      <c r="J76" s="9" t="str">
        <f>PROPER(TRIM(raw_orders!J76))</f>
        <v>Furniture</v>
      </c>
      <c r="K76" s="9" t="str">
        <f>PROPER(TRIM(raw_orders!K76))</f>
        <v>Chairs</v>
      </c>
      <c r="L76" t="s">
        <v>476</v>
      </c>
      <c r="M76" s="9" t="str">
        <f>PROPER(TRIM(raw_orders!M76))</f>
        <v>Standard Class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s="9" t="str">
        <f>PROPER(TRIM(raw_orders!T76))</f>
        <v>Paid</v>
      </c>
      <c r="U76" s="9" t="str">
        <f>PROPER(TRIM(raw_orders!U76))</f>
        <v>Completed</v>
      </c>
      <c r="V76" s="11">
        <f t="shared" si="3"/>
        <v>2</v>
      </c>
      <c r="W76" s="17" t="str">
        <f t="shared" si="4"/>
        <v>ORD-2025-100754571545717CUST-6201Vikram IyerSmall BusinessEastWest BengalKolkataFurnitureChairsMax Chairs 244Standard Class6551.6403309.842671.08638.76PaidCompleted2</v>
      </c>
      <c r="X76" s="11" t="str">
        <f t="shared" si="5"/>
        <v>OK</v>
      </c>
      <c r="Y76" s="11"/>
    </row>
    <row r="77" spans="1:25" ht="55.2">
      <c r="A77" t="s">
        <v>477</v>
      </c>
      <c r="B77" s="10">
        <v>45891</v>
      </c>
      <c r="C77" s="10">
        <v>45896</v>
      </c>
      <c r="D77" t="s">
        <v>480</v>
      </c>
      <c r="E77" s="9" t="str">
        <f>PROPER(TRIM(raw_orders!E77))</f>
        <v>Priya Menon</v>
      </c>
      <c r="F77" s="9" t="str">
        <f>PROPER(TRIM(raw_orders!F77))</f>
        <v>Small Business</v>
      </c>
      <c r="G77" s="9" t="str">
        <f>PROPER(TRIM(raw_orders!G77))</f>
        <v>East</v>
      </c>
      <c r="H77" s="9" t="str">
        <f>PROPER(TRIM(raw_orders!H77))</f>
        <v>Odisha</v>
      </c>
      <c r="I77" s="9" t="str">
        <f>PROPER(TRIM(raw_orders!I77))</f>
        <v>Bhubaneswar</v>
      </c>
      <c r="J77" s="9" t="str">
        <f>PROPER(TRIM(raw_orders!J77))</f>
        <v>Office Supplies</v>
      </c>
      <c r="K77" s="9" t="str">
        <f>PROPER(TRIM(raw_orders!K77))</f>
        <v>Labels</v>
      </c>
      <c r="L77" t="s">
        <v>481</v>
      </c>
      <c r="M77" s="9" t="str">
        <f>PROPER(TRIM(raw_orders!M77))</f>
        <v>First Class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s="9" t="str">
        <f>PROPER(TRIM(raw_orders!T77))</f>
        <v>Paid</v>
      </c>
      <c r="U77" s="9" t="str">
        <f>PROPER(TRIM(raw_orders!U77))</f>
        <v>Completed</v>
      </c>
      <c r="V77" s="11">
        <f t="shared" si="3"/>
        <v>5</v>
      </c>
      <c r="W77" s="17" t="str">
        <f t="shared" si="4"/>
        <v>ORD-2025-100764589145896CUST-5808Priya MenonSmall BusinessEastOdishaBhubaneswarOffice SuppliesLabelsEco Labels 653First Class33294.820.27907.575391.182516.39PaidCompleted5</v>
      </c>
      <c r="X77" s="11" t="str">
        <f t="shared" si="5"/>
        <v>OK</v>
      </c>
      <c r="Y77" s="11"/>
    </row>
    <row r="78" spans="1:25" ht="55.2">
      <c r="A78" t="s">
        <v>482</v>
      </c>
      <c r="B78" s="10">
        <v>45599</v>
      </c>
      <c r="C78" s="10">
        <v>45607</v>
      </c>
      <c r="D78" t="s">
        <v>485</v>
      </c>
      <c r="E78" s="9" t="str">
        <f>PROPER(TRIM(raw_orders!E78))</f>
        <v>Ananya Rao</v>
      </c>
      <c r="F78" s="9" t="str">
        <f>PROPER(TRIM(raw_orders!F78))</f>
        <v>Corporate</v>
      </c>
      <c r="G78" s="9" t="str">
        <f>PROPER(TRIM(raw_orders!G78))</f>
        <v>East</v>
      </c>
      <c r="H78" s="9" t="str">
        <f>PROPER(TRIM(raw_orders!H78))</f>
        <v>Jharkhand</v>
      </c>
      <c r="I78" s="9" t="str">
        <f>PROPER(TRIM(raw_orders!I78))</f>
        <v>Ranchi</v>
      </c>
      <c r="J78" s="9" t="str">
        <f>PROPER(TRIM(raw_orders!J78))</f>
        <v>Office Supplies</v>
      </c>
      <c r="K78" s="9" t="str">
        <f>PROPER(TRIM(raw_orders!K78))</f>
        <v>Labels</v>
      </c>
      <c r="L78" t="s">
        <v>486</v>
      </c>
      <c r="M78" s="9" t="str">
        <f>PROPER(TRIM(raw_orders!M78))</f>
        <v>Second Class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s="9" t="str">
        <f>PROPER(TRIM(raw_orders!T78))</f>
        <v>Paid</v>
      </c>
      <c r="U78" s="9" t="str">
        <f>PROPER(TRIM(raw_orders!U78))</f>
        <v>Completed</v>
      </c>
      <c r="V78" s="11">
        <f t="shared" si="3"/>
        <v>8</v>
      </c>
      <c r="W78" s="17" t="str">
        <f t="shared" si="4"/>
        <v>ORD-2024-100774559945607CUST-2642Ananya RaoCorporateEastJharkhandRanchiOffice SuppliesLabelsMax Labels 617Second Class33406.27010218.817616.972601.84PaidCompleted8</v>
      </c>
      <c r="X78" s="11" t="str">
        <f t="shared" si="5"/>
        <v>OK</v>
      </c>
      <c r="Y78" s="11"/>
    </row>
    <row r="79" spans="1:25" ht="82.8">
      <c r="A79" t="s">
        <v>487</v>
      </c>
      <c r="B79" s="10">
        <v>45846</v>
      </c>
      <c r="C79" s="10">
        <v>45998</v>
      </c>
      <c r="D79" t="s">
        <v>490</v>
      </c>
      <c r="E79" s="9" t="str">
        <f>PROPER(TRIM(raw_orders!E79))</f>
        <v>Rohan Mehta</v>
      </c>
      <c r="F79" s="9" t="str">
        <f>PROPER(TRIM(raw_orders!F79))</f>
        <v>Home Office</v>
      </c>
      <c r="G79" s="9" t="str">
        <f>PROPER(TRIM(raw_orders!G79))</f>
        <v>North</v>
      </c>
      <c r="H79" s="9" t="str">
        <f>PROPER(TRIM(raw_orders!H79))</f>
        <v>Uttar Pradesh</v>
      </c>
      <c r="I79" s="9" t="str">
        <f>PROPER(TRIM(raw_orders!I79))</f>
        <v>Noida</v>
      </c>
      <c r="J79" s="9" t="str">
        <f>PROPER(TRIM(raw_orders!J79))</f>
        <v>Furniture</v>
      </c>
      <c r="K79" s="9" t="str">
        <f>PROPER(TRIM(raw_orders!K79))</f>
        <v>Furnishings</v>
      </c>
      <c r="L79" t="s">
        <v>491</v>
      </c>
      <c r="M79" s="9" t="str">
        <f>PROPER(TRIM(raw_orders!M79))</f>
        <v>Standard Class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s="9" t="str">
        <f>PROPER(TRIM(raw_orders!T79))</f>
        <v>Refunded</v>
      </c>
      <c r="U79" s="9" t="str">
        <f>PROPER(TRIM(raw_orders!U79))</f>
        <v>Cancelled</v>
      </c>
      <c r="V79" s="11">
        <f t="shared" si="3"/>
        <v>152</v>
      </c>
      <c r="W79" s="17" t="str">
        <f t="shared" si="4"/>
        <v>ORD-2025-100784584645998CUST-4385Rohan MehtaHome OfficeNorthUttar PradeshNoidaFurnitureFurnishingsPro Furnishings 529Standard Class12582.20.152194.871223.17971.7RefundedCancelled152</v>
      </c>
      <c r="X79" s="11" t="str">
        <f t="shared" si="5"/>
        <v>OK</v>
      </c>
      <c r="Y79" s="11"/>
    </row>
    <row r="80" spans="1:25" ht="55.2">
      <c r="A80" t="s">
        <v>492</v>
      </c>
      <c r="B80" s="10">
        <v>45854</v>
      </c>
      <c r="C80" s="10">
        <v>45859</v>
      </c>
      <c r="D80" t="s">
        <v>495</v>
      </c>
      <c r="E80" s="9" t="str">
        <f>PROPER(TRIM(raw_orders!E80))</f>
        <v>Sneha Kapoor</v>
      </c>
      <c r="F80" s="9" t="str">
        <f>PROPER(TRIM(raw_orders!F80))</f>
        <v>Corporate</v>
      </c>
      <c r="G80" s="9" t="str">
        <f>PROPER(TRIM(raw_orders!G80))</f>
        <v>East</v>
      </c>
      <c r="H80" s="9" t="str">
        <f>PROPER(TRIM(raw_orders!H80))</f>
        <v>West Bengal</v>
      </c>
      <c r="I80" s="9" t="str">
        <f>PROPER(TRIM(raw_orders!I80))</f>
        <v>Kolkata</v>
      </c>
      <c r="J80" s="9" t="str">
        <f>PROPER(TRIM(raw_orders!J80))</f>
        <v>Furniture</v>
      </c>
      <c r="K80" s="9" t="str">
        <f>PROPER(TRIM(raw_orders!K80))</f>
        <v>Tables</v>
      </c>
      <c r="L80" t="s">
        <v>496</v>
      </c>
      <c r="M80" s="9" t="str">
        <f>PROPER(TRIM(raw_orders!M80))</f>
        <v>First Class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s="9" t="str">
        <f>PROPER(TRIM(raw_orders!T80))</f>
        <v>Paid</v>
      </c>
      <c r="U80" s="9" t="str">
        <f>PROPER(TRIM(raw_orders!U80))</f>
        <v>Completed</v>
      </c>
      <c r="V80" s="11">
        <f t="shared" si="3"/>
        <v>5</v>
      </c>
      <c r="W80" s="17" t="str">
        <f t="shared" si="4"/>
        <v>ORD-2025-100794585445859CUST-8043Sneha KapoorCorporateEastWest BengalKolkataFurnitureTablesSmart Tables 561First Class52129.510.159050.426778.852271.57PaidCompleted5</v>
      </c>
      <c r="X80" s="11" t="str">
        <f t="shared" si="5"/>
        <v>OK</v>
      </c>
      <c r="Y80" s="11"/>
    </row>
    <row r="81" spans="1:25" ht="55.2">
      <c r="A81" t="s">
        <v>497</v>
      </c>
      <c r="B81" s="10">
        <v>45927</v>
      </c>
      <c r="C81" s="10">
        <v>45933</v>
      </c>
      <c r="D81" t="s">
        <v>500</v>
      </c>
      <c r="E81" s="9" t="str">
        <f>PROPER(TRIM(raw_orders!E81))</f>
        <v>Diya Patel</v>
      </c>
      <c r="F81" s="9" t="str">
        <f>PROPER(TRIM(raw_orders!F81))</f>
        <v>Home Office</v>
      </c>
      <c r="G81" s="9" t="str">
        <f>PROPER(TRIM(raw_orders!G81))</f>
        <v>South</v>
      </c>
      <c r="H81" s="9" t="str">
        <f>PROPER(TRIM(raw_orders!H81))</f>
        <v>Tamil Nadu</v>
      </c>
      <c r="I81" s="9" t="str">
        <f>PROPER(TRIM(raw_orders!I81))</f>
        <v>Chennai</v>
      </c>
      <c r="J81" s="9" t="str">
        <f>PROPER(TRIM(raw_orders!J81))</f>
        <v>Furniture</v>
      </c>
      <c r="K81" s="9" t="str">
        <f>PROPER(TRIM(raw_orders!K81))</f>
        <v>Chairs</v>
      </c>
      <c r="L81" t="s">
        <v>501</v>
      </c>
      <c r="M81" s="9" t="str">
        <f>PROPER(TRIM(raw_orders!M81))</f>
        <v>Same Day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s="9" t="str">
        <f>PROPER(TRIM(raw_orders!T81))</f>
        <v>Paid</v>
      </c>
      <c r="U81" s="9" t="str">
        <f>PROPER(TRIM(raw_orders!U81))</f>
        <v>Completed</v>
      </c>
      <c r="V81" s="11">
        <f t="shared" si="3"/>
        <v>6</v>
      </c>
      <c r="W81" s="17" t="str">
        <f t="shared" si="4"/>
        <v>ORD-2025-100804592745933CUST-9978Diya PatelHome OfficeSouthTamil NaduChennaiFurnitureChairsPrime Chairs 838Same Day94131.520.133465.3124781.268684.05PaidCompleted6</v>
      </c>
      <c r="X81" s="11" t="str">
        <f t="shared" si="5"/>
        <v>OK</v>
      </c>
      <c r="Y81" s="11"/>
    </row>
    <row r="82" spans="1:25" ht="55.2">
      <c r="A82" t="s">
        <v>502</v>
      </c>
      <c r="B82" s="10">
        <v>45514</v>
      </c>
      <c r="C82" s="10">
        <v>45518</v>
      </c>
      <c r="D82" t="s">
        <v>505</v>
      </c>
      <c r="E82" s="9" t="str">
        <f>PROPER(TRIM(raw_orders!E82))</f>
        <v>Aarav Sharma</v>
      </c>
      <c r="F82" s="9" t="str">
        <f>PROPER(TRIM(raw_orders!F82))</f>
        <v>Small Business</v>
      </c>
      <c r="G82" s="9" t="str">
        <f>PROPER(TRIM(raw_orders!G82))</f>
        <v>North</v>
      </c>
      <c r="H82" s="9" t="str">
        <f>PROPER(TRIM(raw_orders!H82))</f>
        <v>Delhi</v>
      </c>
      <c r="I82" s="9" t="str">
        <f>PROPER(TRIM(raw_orders!I82))</f>
        <v>New Delhi</v>
      </c>
      <c r="J82" s="9" t="str">
        <f>PROPER(TRIM(raw_orders!J82))</f>
        <v>Office Supplies</v>
      </c>
      <c r="K82" s="9" t="str">
        <f>PROPER(TRIM(raw_orders!K82))</f>
        <v>Storage</v>
      </c>
      <c r="L82" t="s">
        <v>508</v>
      </c>
      <c r="M82" s="9" t="str">
        <f>PROPER(TRIM(raw_orders!M82))</f>
        <v>Second Class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s="9" t="str">
        <f>PROPER(TRIM(raw_orders!T82))</f>
        <v>Pending</v>
      </c>
      <c r="U82" s="9" t="str">
        <f>PROPER(TRIM(raw_orders!U82))</f>
        <v>Returned</v>
      </c>
      <c r="V82" s="11">
        <f t="shared" si="3"/>
        <v>4</v>
      </c>
      <c r="W82" s="17" t="str">
        <f t="shared" si="4"/>
        <v>ORD-2024-100814551445518CUST-2094Aarav SharmaSmall BusinessNorthDelhiNew DelhiOffice SuppliesStorageElite Storage 371Second Class41182.320.14256.352495.331761.02PendingReturned4</v>
      </c>
      <c r="X82" s="11" t="str">
        <f t="shared" si="5"/>
        <v>OK</v>
      </c>
      <c r="Y82" s="11"/>
    </row>
    <row r="83" spans="1:25" ht="55.2">
      <c r="A83" t="s">
        <v>509</v>
      </c>
      <c r="B83" s="10">
        <v>45732</v>
      </c>
      <c r="C83" s="10">
        <v>45733</v>
      </c>
      <c r="D83" t="s">
        <v>512</v>
      </c>
      <c r="E83" s="9" t="str">
        <f>PROPER(TRIM(raw_orders!E83))</f>
        <v>Karan Malhotra</v>
      </c>
      <c r="F83" s="9" t="str">
        <f>PROPER(TRIM(raw_orders!F83))</f>
        <v>Home Office</v>
      </c>
      <c r="G83" s="9" t="str">
        <f>PROPER(TRIM(raw_orders!G83))</f>
        <v>West</v>
      </c>
      <c r="H83" s="9" t="str">
        <f>PROPER(TRIM(raw_orders!H83))</f>
        <v>Goa</v>
      </c>
      <c r="I83" s="9" t="str">
        <f>PROPER(TRIM(raw_orders!I83))</f>
        <v>Panaji</v>
      </c>
      <c r="J83" s="9" t="str">
        <f>PROPER(TRIM(raw_orders!J83))</f>
        <v>Office Supplies</v>
      </c>
      <c r="K83" s="9" t="str">
        <f>PROPER(TRIM(raw_orders!K83))</f>
        <v>Labels</v>
      </c>
      <c r="L83" t="s">
        <v>513</v>
      </c>
      <c r="M83" s="9" t="str">
        <f>PROPER(TRIM(raw_orders!M83))</f>
        <v>Same Day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s="9" t="str">
        <f>PROPER(TRIM(raw_orders!T83))</f>
        <v>Paid</v>
      </c>
      <c r="U83" s="9" t="str">
        <f>PROPER(TRIM(raw_orders!U83))</f>
        <v>Completed</v>
      </c>
      <c r="V83" s="11">
        <f t="shared" si="3"/>
        <v>1</v>
      </c>
      <c r="W83" s="17" t="str">
        <f t="shared" si="4"/>
        <v>ORD-2025-100824573245733CUST-7907Karan MalhotraHome OfficeWestGoaPanajiOffice SuppliesLabelsEco Labels 662Same Day31841.9105525.733093.422432.31PaidCompleted1</v>
      </c>
      <c r="X83" s="11" t="str">
        <f t="shared" si="5"/>
        <v>OK</v>
      </c>
      <c r="Y83" s="11"/>
    </row>
    <row r="84" spans="1:25" ht="55.2">
      <c r="A84" t="s">
        <v>514</v>
      </c>
      <c r="B84" s="10">
        <v>45507</v>
      </c>
      <c r="C84" s="10">
        <v>45390</v>
      </c>
      <c r="D84" t="s">
        <v>517</v>
      </c>
      <c r="E84" s="9" t="str">
        <f>PROPER(TRIM(raw_orders!E84))</f>
        <v>Arjun Bose</v>
      </c>
      <c r="F84" s="9" t="str">
        <f>PROPER(TRIM(raw_orders!F84))</f>
        <v>Consumer</v>
      </c>
      <c r="G84" s="9" t="str">
        <f>PROPER(TRIM(raw_orders!G84))</f>
        <v>North</v>
      </c>
      <c r="H84" s="9" t="str">
        <f>PROPER(TRIM(raw_orders!H84))</f>
        <v>Uttar Pradesh</v>
      </c>
      <c r="I84" s="9" t="str">
        <f>PROPER(TRIM(raw_orders!I84))</f>
        <v>Noida</v>
      </c>
      <c r="J84" s="9" t="str">
        <f>PROPER(TRIM(raw_orders!J84))</f>
        <v>Technology</v>
      </c>
      <c r="K84" s="9" t="str">
        <f>PROPER(TRIM(raw_orders!K84))</f>
        <v>Copiers</v>
      </c>
      <c r="L84" t="s">
        <v>518</v>
      </c>
      <c r="M84" s="9" t="str">
        <f>PROPER(TRIM(raw_orders!M84))</f>
        <v>Second Class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s="9" t="str">
        <f>PROPER(TRIM(raw_orders!T84))</f>
        <v>Failed</v>
      </c>
      <c r="U84" s="9" t="str">
        <f>PROPER(TRIM(raw_orders!U84))</f>
        <v>Returned</v>
      </c>
      <c r="V84" s="11">
        <f t="shared" si="3"/>
        <v>-117</v>
      </c>
      <c r="W84" s="17" t="str">
        <f t="shared" si="4"/>
        <v>ORD-2024-100834550745390CUST-6516Arjun BoseConsumerNorthUttar PradeshNoidaTechnologyCopiersSmart Copiers 702Second Class61001.7306010.383762.852247.53FailedReturned-117</v>
      </c>
      <c r="X84" s="11" t="str">
        <f t="shared" si="5"/>
        <v>OK</v>
      </c>
      <c r="Y84" s="11"/>
    </row>
    <row r="85" spans="1:25" ht="55.2">
      <c r="A85" t="s">
        <v>519</v>
      </c>
      <c r="B85" s="10">
        <v>45591</v>
      </c>
      <c r="C85" s="10">
        <v>45594</v>
      </c>
      <c r="D85" t="s">
        <v>521</v>
      </c>
      <c r="E85" s="9" t="str">
        <f>PROPER(TRIM(raw_orders!E85))</f>
        <v>Aditi Sen</v>
      </c>
      <c r="F85" s="9" t="str">
        <f>PROPER(TRIM(raw_orders!F85))</f>
        <v>Home Office</v>
      </c>
      <c r="G85" s="9" t="str">
        <f>PROPER(TRIM(raw_orders!G85))</f>
        <v>West</v>
      </c>
      <c r="H85" s="9" t="str">
        <f>PROPER(TRIM(raw_orders!H85))</f>
        <v>Maharashtra</v>
      </c>
      <c r="I85" s="9" t="str">
        <f>PROPER(TRIM(raw_orders!I85))</f>
        <v>Mumbai</v>
      </c>
      <c r="J85" s="9" t="str">
        <f>PROPER(TRIM(raw_orders!J85))</f>
        <v>Furniture</v>
      </c>
      <c r="K85" s="9" t="str">
        <f>PROPER(TRIM(raw_orders!K85))</f>
        <v>Tables</v>
      </c>
      <c r="L85" t="s">
        <v>522</v>
      </c>
      <c r="M85" s="9" t="str">
        <f>PROPER(TRIM(raw_orders!M85))</f>
        <v>Second Class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s="9" t="str">
        <f>PROPER(TRIM(raw_orders!T85))</f>
        <v>Paid</v>
      </c>
      <c r="U85" s="9" t="str">
        <f>PROPER(TRIM(raw_orders!U85))</f>
        <v>Completed</v>
      </c>
      <c r="V85" s="11">
        <f t="shared" si="3"/>
        <v>3</v>
      </c>
      <c r="W85" s="17" t="str">
        <f t="shared" si="4"/>
        <v>ORD-2024-100844559145594CUST-4989Aditi SenHome OfficeWestMaharashtraMumbaiFurnitureTablesElite Tables 362Second Class9131.740.2948.53674.62273.91PaidCompleted3</v>
      </c>
      <c r="X85" s="11" t="str">
        <f t="shared" si="5"/>
        <v>OK</v>
      </c>
      <c r="Y85" s="11"/>
    </row>
    <row r="86" spans="1:25" ht="55.2">
      <c r="A86" t="s">
        <v>523</v>
      </c>
      <c r="B86" s="10">
        <v>45566</v>
      </c>
      <c r="C86" s="10">
        <v>45568</v>
      </c>
      <c r="D86" t="s">
        <v>526</v>
      </c>
      <c r="E86" s="9" t="str">
        <f>PROPER(TRIM(raw_orders!E86))</f>
        <v>Rohan Mehta</v>
      </c>
      <c r="F86" s="9" t="str">
        <f>PROPER(TRIM(raw_orders!F86))</f>
        <v>Corporate</v>
      </c>
      <c r="G86" s="9" t="str">
        <f>PROPER(TRIM(raw_orders!G86))</f>
        <v>South</v>
      </c>
      <c r="H86" s="9" t="str">
        <f>PROPER(TRIM(raw_orders!H86))</f>
        <v>Tamil Nadu</v>
      </c>
      <c r="I86" s="9" t="str">
        <f>PROPER(TRIM(raw_orders!I86))</f>
        <v>Chennai</v>
      </c>
      <c r="J86" s="9" t="str">
        <f>PROPER(TRIM(raw_orders!J86))</f>
        <v>Technology</v>
      </c>
      <c r="K86" s="9" t="str">
        <f>PROPER(TRIM(raw_orders!K86))</f>
        <v>Phones</v>
      </c>
      <c r="L86" t="s">
        <v>527</v>
      </c>
      <c r="M86" s="9" t="str">
        <f>PROPER(TRIM(raw_orders!M86))</f>
        <v>Second Class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s="9" t="str">
        <f>PROPER(TRIM(raw_orders!T86))</f>
        <v>Paid</v>
      </c>
      <c r="U86" s="9" t="str">
        <f>PROPER(TRIM(raw_orders!U86))</f>
        <v>Completed</v>
      </c>
      <c r="V86" s="11">
        <f t="shared" si="3"/>
        <v>2</v>
      </c>
      <c r="W86" s="17" t="str">
        <f t="shared" si="4"/>
        <v>ORD-2024-100854556645568CUST-3758Rohan MehtaCorporateSouthTamil NaduChennaiTechnologyPhonesElite Phones 781Second Class6570.280.22737.342085.44651.9PaidCompleted2</v>
      </c>
      <c r="X86" s="11" t="str">
        <f t="shared" si="5"/>
        <v>OK</v>
      </c>
      <c r="Y86" s="11"/>
    </row>
    <row r="87" spans="1:25" ht="55.2">
      <c r="A87" t="s">
        <v>528</v>
      </c>
      <c r="B87" s="10">
        <v>45503</v>
      </c>
      <c r="C87" s="10">
        <v>45509</v>
      </c>
      <c r="D87" t="s">
        <v>531</v>
      </c>
      <c r="E87" s="9" t="str">
        <f>PROPER(TRIM(raw_orders!E87))</f>
        <v>Kabir Singh</v>
      </c>
      <c r="F87" s="9" t="str">
        <f>PROPER(TRIM(raw_orders!F87))</f>
        <v>Corporate</v>
      </c>
      <c r="G87" s="9" t="str">
        <f>PROPER(TRIM(raw_orders!G87))</f>
        <v>North</v>
      </c>
      <c r="H87" s="9" t="str">
        <f>PROPER(TRIM(raw_orders!H87))</f>
        <v>Delhi</v>
      </c>
      <c r="I87" s="9" t="str">
        <f>PROPER(TRIM(raw_orders!I87))</f>
        <v>New Delhi</v>
      </c>
      <c r="J87" s="9" t="str">
        <f>PROPER(TRIM(raw_orders!J87))</f>
        <v>Office Supplies</v>
      </c>
      <c r="K87" s="9" t="str">
        <f>PROPER(TRIM(raw_orders!K87))</f>
        <v>Binders</v>
      </c>
      <c r="L87" t="s">
        <v>532</v>
      </c>
      <c r="M87" s="9" t="str">
        <f>PROPER(TRIM(raw_orders!M87))</f>
        <v>Standard Class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s="9" t="str">
        <f>PROPER(TRIM(raw_orders!T87))</f>
        <v>Paid</v>
      </c>
      <c r="U87" s="9" t="str">
        <f>PROPER(TRIM(raw_orders!U87))</f>
        <v>Cancelled</v>
      </c>
      <c r="V87" s="11">
        <f t="shared" si="3"/>
        <v>6</v>
      </c>
      <c r="W87" s="17" t="str">
        <f t="shared" si="4"/>
        <v>ORD-2024-100864550345509CUST-6702Kabir SinghCorporateNorthDelhiNew DelhiOffice SuppliesBindersEco Binders 456Standard Class1608.640608.64343.99264.65PaidCancelled6</v>
      </c>
      <c r="X87" s="11" t="str">
        <f t="shared" si="5"/>
        <v>OK</v>
      </c>
      <c r="Y87" s="11"/>
    </row>
    <row r="88" spans="1:25" ht="55.2">
      <c r="A88" t="s">
        <v>533</v>
      </c>
      <c r="B88" s="10">
        <v>45474</v>
      </c>
      <c r="C88" s="10">
        <v>45474</v>
      </c>
      <c r="D88" t="s">
        <v>535</v>
      </c>
      <c r="E88" s="9" t="str">
        <f>PROPER(TRIM(raw_orders!E88))</f>
        <v>Ananya Rao</v>
      </c>
      <c r="F88" s="9" t="str">
        <f>PROPER(TRIM(raw_orders!F88))</f>
        <v>Small Business</v>
      </c>
      <c r="G88" s="9" t="str">
        <f>PROPER(TRIM(raw_orders!G88))</f>
        <v>North</v>
      </c>
      <c r="H88" s="9" t="str">
        <f>PROPER(TRIM(raw_orders!H88))</f>
        <v>Delhi</v>
      </c>
      <c r="I88" s="9" t="str">
        <f>PROPER(TRIM(raw_orders!I88))</f>
        <v>New Delhi</v>
      </c>
      <c r="J88" s="9" t="str">
        <f>PROPER(TRIM(raw_orders!J88))</f>
        <v>Technology</v>
      </c>
      <c r="K88" s="9" t="str">
        <f>PROPER(TRIM(raw_orders!K88))</f>
        <v>Copiers</v>
      </c>
      <c r="L88" t="s">
        <v>536</v>
      </c>
      <c r="M88" s="9" t="str">
        <f>PROPER(TRIM(raw_orders!M88))</f>
        <v>Second Class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s="9" t="str">
        <f>PROPER(TRIM(raw_orders!T88))</f>
        <v>Refunded</v>
      </c>
      <c r="U88" s="9" t="str">
        <f>PROPER(TRIM(raw_orders!U88))</f>
        <v>Cancelled</v>
      </c>
      <c r="V88" s="11">
        <f t="shared" si="3"/>
        <v>0</v>
      </c>
      <c r="W88" s="17" t="str">
        <f t="shared" si="4"/>
        <v>ORD-2024-100874547445474CUST-9148Ananya RaoSmall BusinessNorthDelhiNew DelhiTechnologyCopiersBasic Copiers 525Second Class3885.280.12390.261495.94894.32RefundedCancelled0</v>
      </c>
      <c r="X88" s="11" t="str">
        <f t="shared" si="5"/>
        <v>OK</v>
      </c>
      <c r="Y88" s="11"/>
    </row>
    <row r="89" spans="1:25" ht="69">
      <c r="A89" t="s">
        <v>537</v>
      </c>
      <c r="B89" s="10">
        <v>45330</v>
      </c>
      <c r="C89" s="10">
        <v>45507</v>
      </c>
      <c r="D89" t="s">
        <v>539</v>
      </c>
      <c r="E89" s="9" t="str">
        <f>PROPER(TRIM(raw_orders!E89))</f>
        <v>Vikram Iyer</v>
      </c>
      <c r="F89" s="9" t="str">
        <f>PROPER(TRIM(raw_orders!F89))</f>
        <v>Consumer</v>
      </c>
      <c r="G89" s="9" t="str">
        <f>PROPER(TRIM(raw_orders!G89))</f>
        <v>East</v>
      </c>
      <c r="H89" s="9" t="str">
        <f>PROPER(TRIM(raw_orders!H89))</f>
        <v>Assam</v>
      </c>
      <c r="I89" s="9" t="str">
        <f>PROPER(TRIM(raw_orders!I89))</f>
        <v>Guwahati</v>
      </c>
      <c r="J89" s="9" t="str">
        <f>PROPER(TRIM(raw_orders!J89))</f>
        <v>Office Supplies</v>
      </c>
      <c r="K89" s="9" t="str">
        <f>PROPER(TRIM(raw_orders!K89))</f>
        <v>Binders</v>
      </c>
      <c r="L89" t="s">
        <v>540</v>
      </c>
      <c r="M89" s="9" t="str">
        <f>PROPER(TRIM(raw_orders!M89))</f>
        <v>Standard Class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s="9" t="str">
        <f>PROPER(TRIM(raw_orders!T89))</f>
        <v>Paid</v>
      </c>
      <c r="U89" s="9" t="str">
        <f>PROPER(TRIM(raw_orders!U89))</f>
        <v>Completed</v>
      </c>
      <c r="V89" s="11">
        <f t="shared" si="3"/>
        <v>177</v>
      </c>
      <c r="W89" s="17" t="str">
        <f t="shared" si="4"/>
        <v>ORD-2024-100884533045507CUST-5829Vikram IyerConsumerEastAssamGuwahatiOffice SuppliesBindersEco Binders 258Standard Class73345.22023416.5415490.897925.65PaidCompleted177</v>
      </c>
      <c r="X89" s="11" t="str">
        <f t="shared" si="5"/>
        <v>OK</v>
      </c>
      <c r="Y89" s="11"/>
    </row>
    <row r="90" spans="1:25" ht="55.2">
      <c r="A90" t="s">
        <v>541</v>
      </c>
      <c r="B90" s="10">
        <v>45375</v>
      </c>
      <c r="C90" s="10">
        <v>45378</v>
      </c>
      <c r="D90" t="s">
        <v>544</v>
      </c>
      <c r="E90" s="9" t="str">
        <f>PROPER(TRIM(raw_orders!E90))</f>
        <v>Rohan Mehta</v>
      </c>
      <c r="F90" s="9" t="str">
        <f>PROPER(TRIM(raw_orders!F90))</f>
        <v>Small Business</v>
      </c>
      <c r="G90" s="9" t="str">
        <f>PROPER(TRIM(raw_orders!G90))</f>
        <v>West</v>
      </c>
      <c r="H90" s="9" t="str">
        <f>PROPER(TRIM(raw_orders!H90))</f>
        <v>Maharashtra</v>
      </c>
      <c r="I90" s="9" t="str">
        <f>PROPER(TRIM(raw_orders!I90))</f>
        <v>Mumbai</v>
      </c>
      <c r="J90" s="9" t="str">
        <f>PROPER(TRIM(raw_orders!J90))</f>
        <v>Furniture</v>
      </c>
      <c r="K90" s="9" t="str">
        <f>PROPER(TRIM(raw_orders!K90))</f>
        <v>Bookcases</v>
      </c>
      <c r="L90" t="s">
        <v>545</v>
      </c>
      <c r="M90" s="9" t="str">
        <f>PROPER(TRIM(raw_orders!M90))</f>
        <v>Standard Class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s="9" t="str">
        <f>PROPER(TRIM(raw_orders!T90))</f>
        <v>Paid</v>
      </c>
      <c r="U90" s="9" t="str">
        <f>PROPER(TRIM(raw_orders!U90))</f>
        <v>Completed</v>
      </c>
      <c r="V90" s="11">
        <f t="shared" si="3"/>
        <v>3</v>
      </c>
      <c r="W90" s="17" t="str">
        <f t="shared" si="4"/>
        <v>ORD-2024-100894537545378CUST-6059Rohan MehtaSmall BusinessWestMaharashtraMumbaiFurnitureBookcasesMax Bookcases 398Standard Class23284.750.056241.025345.88895.14PaidCompleted3</v>
      </c>
      <c r="X90" s="11" t="str">
        <f t="shared" si="5"/>
        <v>OK</v>
      </c>
      <c r="Y90" s="11"/>
    </row>
    <row r="91" spans="1:25" ht="82.8">
      <c r="A91" t="s">
        <v>546</v>
      </c>
      <c r="B91" s="10">
        <v>45540</v>
      </c>
      <c r="C91" s="10">
        <v>45540</v>
      </c>
      <c r="D91" t="s">
        <v>547</v>
      </c>
      <c r="E91" s="9" t="str">
        <f>PROPER(TRIM(raw_orders!E91))</f>
        <v>Kabir Singh</v>
      </c>
      <c r="F91" s="9" t="str">
        <f>PROPER(TRIM(raw_orders!F91))</f>
        <v>Consumer</v>
      </c>
      <c r="G91" s="9" t="str">
        <f>PROPER(TRIM(raw_orders!G91))</f>
        <v>South</v>
      </c>
      <c r="H91" s="9" t="str">
        <f>PROPER(TRIM(raw_orders!H91))</f>
        <v>Andhra Pradesh</v>
      </c>
      <c r="I91" s="9" t="str">
        <f>PROPER(TRIM(raw_orders!I91))</f>
        <v>Vijayawada</v>
      </c>
      <c r="J91" s="9" t="str">
        <f>PROPER(TRIM(raw_orders!J91))</f>
        <v>Furniture</v>
      </c>
      <c r="K91" s="9" t="str">
        <f>PROPER(TRIM(raw_orders!K91))</f>
        <v>Bookcases</v>
      </c>
      <c r="L91" t="s">
        <v>548</v>
      </c>
      <c r="M91" s="9" t="str">
        <f>PROPER(TRIM(raw_orders!M91))</f>
        <v>Standard Class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s="9" t="str">
        <f>PROPER(TRIM(raw_orders!T91))</f>
        <v>Pending</v>
      </c>
      <c r="U91" s="9" t="str">
        <f>PROPER(TRIM(raw_orders!U91))</f>
        <v>Cancelled</v>
      </c>
      <c r="V91" s="11">
        <f t="shared" si="3"/>
        <v>0</v>
      </c>
      <c r="W91" s="17" t="str">
        <f t="shared" si="4"/>
        <v>ORD-2024-100904554045540CUST-7744Kabir SinghConsumerSouthAndhra PradeshVijayawadaFurnitureBookcasesSmart Bookcases 857Standard Class73761.090.221062.112057.139004.97PendingCancelled0</v>
      </c>
      <c r="X91" s="11" t="str">
        <f t="shared" si="5"/>
        <v>OK</v>
      </c>
      <c r="Y91" s="11"/>
    </row>
    <row r="92" spans="1:25" ht="69">
      <c r="A92" t="s">
        <v>549</v>
      </c>
      <c r="B92" s="10">
        <v>45893</v>
      </c>
      <c r="C92" s="10">
        <v>45898</v>
      </c>
      <c r="D92" t="s">
        <v>551</v>
      </c>
      <c r="E92" s="9" t="str">
        <f>PROPER(TRIM(raw_orders!E92))</f>
        <v>Aarav Sharma</v>
      </c>
      <c r="F92" s="9" t="str">
        <f>PROPER(TRIM(raw_orders!F92))</f>
        <v>Small Business</v>
      </c>
      <c r="G92" s="9" t="str">
        <f>PROPER(TRIM(raw_orders!G92))</f>
        <v>East</v>
      </c>
      <c r="H92" s="9" t="str">
        <f>PROPER(TRIM(raw_orders!H92))</f>
        <v>Bihar</v>
      </c>
      <c r="I92" s="9" t="str">
        <f>PROPER(TRIM(raw_orders!I92))</f>
        <v>Patna</v>
      </c>
      <c r="J92" s="9" t="str">
        <f>PROPER(TRIM(raw_orders!J92))</f>
        <v>Technology</v>
      </c>
      <c r="K92" s="9" t="str">
        <f>PROPER(TRIM(raw_orders!K92))</f>
        <v>Copiers</v>
      </c>
      <c r="L92" t="s">
        <v>552</v>
      </c>
      <c r="M92" s="9" t="str">
        <f>PROPER(TRIM(raw_orders!M92))</f>
        <v>First Class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s="9" t="str">
        <f>PROPER(TRIM(raw_orders!T92))</f>
        <v>Paid</v>
      </c>
      <c r="U92" s="9" t="str">
        <f>PROPER(TRIM(raw_orders!U92))</f>
        <v>Completed</v>
      </c>
      <c r="V92" s="11">
        <f t="shared" si="3"/>
        <v>5</v>
      </c>
      <c r="W92" s="17" t="str">
        <f t="shared" si="4"/>
        <v>ORD-2025-100914589345898CUST-5909Aarav SharmaSmall BusinessEastBiharPatnaTechnologyCopiersSmart Copiers 556First Class33703.960.159445.15586.283858.82PaidCompleted5</v>
      </c>
      <c r="X92" s="11" t="str">
        <f t="shared" si="5"/>
        <v>Review Required</v>
      </c>
      <c r="Y92" s="11"/>
    </row>
    <row r="93" spans="1:25" ht="55.2">
      <c r="A93" t="s">
        <v>553</v>
      </c>
      <c r="B93" s="10">
        <v>45691</v>
      </c>
      <c r="C93" s="10">
        <v>45724</v>
      </c>
      <c r="D93" t="s">
        <v>556</v>
      </c>
      <c r="E93" s="9" t="str">
        <f>PROPER(TRIM(raw_orders!E93))</f>
        <v>Sneha Kapoor</v>
      </c>
      <c r="F93" s="9" t="str">
        <f>PROPER(TRIM(raw_orders!F93))</f>
        <v>Corporate</v>
      </c>
      <c r="G93" s="9" t="str">
        <f>PROPER(TRIM(raw_orders!G93))</f>
        <v>West</v>
      </c>
      <c r="H93" s="9" t="str">
        <f>PROPER(TRIM(raw_orders!H93))</f>
        <v>Madhya Pradesh</v>
      </c>
      <c r="I93" s="9" t="str">
        <f>PROPER(TRIM(raw_orders!I93))</f>
        <v>Indore</v>
      </c>
      <c r="J93" s="9" t="str">
        <f>PROPER(TRIM(raw_orders!J93))</f>
        <v>Technology</v>
      </c>
      <c r="K93" s="9" t="str">
        <f>PROPER(TRIM(raw_orders!K93))</f>
        <v>Copiers</v>
      </c>
      <c r="L93" t="s">
        <v>557</v>
      </c>
      <c r="M93" s="9" t="str">
        <f>PROPER(TRIM(raw_orders!M93))</f>
        <v>Second Class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s="9" t="str">
        <f>PROPER(TRIM(raw_orders!T93))</f>
        <v>Paid</v>
      </c>
      <c r="U93" s="9" t="str">
        <f>PROPER(TRIM(raw_orders!U93))</f>
        <v>Completed</v>
      </c>
      <c r="V93" s="11">
        <f t="shared" si="3"/>
        <v>33</v>
      </c>
      <c r="W93" s="17" t="str">
        <f t="shared" si="4"/>
        <v>ORD-2025-100924569145724CUST-6409Sneha KapoorCorporateWestMadhya PradeshIndoreTechnologyCopiersPrime Copiers 575Second Class9269.6802427.121538.35804.53PaidCompleted33</v>
      </c>
      <c r="X93" s="11" t="str">
        <f t="shared" si="5"/>
        <v>OK</v>
      </c>
      <c r="Y93" s="11"/>
    </row>
    <row r="94" spans="1:25" ht="55.2">
      <c r="A94" t="s">
        <v>558</v>
      </c>
      <c r="B94" s="10">
        <v>45680</v>
      </c>
      <c r="C94" s="10">
        <v>45683</v>
      </c>
      <c r="D94" t="s">
        <v>560</v>
      </c>
      <c r="E94" s="9" t="str">
        <f>PROPER(TRIM(raw_orders!E94))</f>
        <v>Aarav Sharma</v>
      </c>
      <c r="F94" s="9" t="str">
        <f>PROPER(TRIM(raw_orders!F94))</f>
        <v>Consumer</v>
      </c>
      <c r="G94" s="9" t="str">
        <f>PROPER(TRIM(raw_orders!G94))</f>
        <v>West</v>
      </c>
      <c r="H94" s="9" t="str">
        <f>PROPER(TRIM(raw_orders!H94))</f>
        <v>Madhya Pradesh</v>
      </c>
      <c r="I94" s="9" t="str">
        <f>PROPER(TRIM(raw_orders!I94))</f>
        <v>Indore</v>
      </c>
      <c r="J94" s="9" t="str">
        <f>PROPER(TRIM(raw_orders!J94))</f>
        <v>Office Supplies</v>
      </c>
      <c r="K94" s="9" t="str">
        <f>PROPER(TRIM(raw_orders!K94))</f>
        <v>Paper</v>
      </c>
      <c r="L94" t="s">
        <v>561</v>
      </c>
      <c r="M94" s="9" t="str">
        <f>PROPER(TRIM(raw_orders!M94))</f>
        <v>Standard Class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s="9" t="str">
        <f>PROPER(TRIM(raw_orders!T94))</f>
        <v>Paid</v>
      </c>
      <c r="U94" s="9" t="str">
        <f>PROPER(TRIM(raw_orders!U94))</f>
        <v>Completed</v>
      </c>
      <c r="V94" s="11">
        <f t="shared" si="3"/>
        <v>3</v>
      </c>
      <c r="W94" s="17" t="str">
        <f t="shared" si="4"/>
        <v>ORD-2025-100934568045683CUST-3014Aarav SharmaConsumerWestMadhya PradeshIndoreOffice SuppliesPaperElite Paper 669Standard Class94458.260.136111.9129194.56917.41PaidCompleted3</v>
      </c>
      <c r="X94" s="11" t="str">
        <f t="shared" si="5"/>
        <v>OK</v>
      </c>
      <c r="Y94" s="11"/>
    </row>
    <row r="95" spans="1:25" ht="55.2">
      <c r="A95" t="s">
        <v>562</v>
      </c>
      <c r="B95" s="10">
        <v>45298</v>
      </c>
      <c r="C95" s="10">
        <v>45304</v>
      </c>
      <c r="D95" t="s">
        <v>564</v>
      </c>
      <c r="E95" s="9" t="str">
        <f>PROPER(TRIM(raw_orders!E95))</f>
        <v>Rohan Mehta</v>
      </c>
      <c r="F95" s="9" t="str">
        <f>PROPER(TRIM(raw_orders!F95))</f>
        <v>Corporate</v>
      </c>
      <c r="G95" s="9" t="str">
        <f>PROPER(TRIM(raw_orders!G95))</f>
        <v>North</v>
      </c>
      <c r="H95" s="9" t="str">
        <f>PROPER(TRIM(raw_orders!H95))</f>
        <v>Uttar Pradesh</v>
      </c>
      <c r="I95" s="9" t="str">
        <f>PROPER(TRIM(raw_orders!I95))</f>
        <v>Noida</v>
      </c>
      <c r="J95" s="9" t="str">
        <f>PROPER(TRIM(raw_orders!J95))</f>
        <v>Office Supplies</v>
      </c>
      <c r="K95" s="9" t="str">
        <f>PROPER(TRIM(raw_orders!K95))</f>
        <v>Binders</v>
      </c>
      <c r="L95" t="s">
        <v>565</v>
      </c>
      <c r="M95" s="9" t="str">
        <f>PROPER(TRIM(raw_orders!M95))</f>
        <v>Standard Class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s="9" t="str">
        <f>PROPER(TRIM(raw_orders!T95))</f>
        <v>Paid</v>
      </c>
      <c r="U95" s="9" t="str">
        <f>PROPER(TRIM(raw_orders!U95))</f>
        <v>Completed</v>
      </c>
      <c r="V95" s="11">
        <f t="shared" si="3"/>
        <v>6</v>
      </c>
      <c r="W95" s="17" t="str">
        <f t="shared" si="4"/>
        <v>ORD-2024-100944529845304CUST-6106Rohan MehtaCorporateNorthUttar PradeshNoidaOffice SuppliesBindersEco Binders 780Standard Class72788.97-0.0919522.7912455.787067.01PaidCompleted6</v>
      </c>
      <c r="X95" s="11" t="str">
        <f t="shared" si="5"/>
        <v>OK</v>
      </c>
      <c r="Y95" s="11"/>
    </row>
    <row r="96" spans="1:25" ht="55.2">
      <c r="A96" t="s">
        <v>566</v>
      </c>
      <c r="B96" s="10">
        <v>45541</v>
      </c>
      <c r="C96" s="10">
        <v>45544</v>
      </c>
      <c r="D96" t="s">
        <v>569</v>
      </c>
      <c r="E96" s="9" t="str">
        <f>PROPER(TRIM(raw_orders!E96))</f>
        <v>Diya Patel</v>
      </c>
      <c r="F96" s="9" t="str">
        <f>PROPER(TRIM(raw_orders!F96))</f>
        <v>Consumer</v>
      </c>
      <c r="G96" s="9" t="str">
        <f>PROPER(TRIM(raw_orders!G96))</f>
        <v>North</v>
      </c>
      <c r="H96" s="9" t="str">
        <f>PROPER(TRIM(raw_orders!H96))</f>
        <v>Haryana</v>
      </c>
      <c r="I96" s="9" t="str">
        <f>PROPER(TRIM(raw_orders!I96))</f>
        <v>Gurugram</v>
      </c>
      <c r="J96" s="9" t="str">
        <f>PROPER(TRIM(raw_orders!J96))</f>
        <v>Technology</v>
      </c>
      <c r="K96" s="9" t="str">
        <f>PROPER(TRIM(raw_orders!K96))</f>
        <v>Phones</v>
      </c>
      <c r="L96" t="s">
        <v>570</v>
      </c>
      <c r="M96" s="9" t="str">
        <f>PROPER(TRIM(raw_orders!M96))</f>
        <v>Second Class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s="9" t="str">
        <f>PROPER(TRIM(raw_orders!T96))</f>
        <v>Pending</v>
      </c>
      <c r="U96" s="9" t="str">
        <f>PROPER(TRIM(raw_orders!U96))</f>
        <v>Cancelled</v>
      </c>
      <c r="V96" s="11">
        <f t="shared" si="3"/>
        <v>3</v>
      </c>
      <c r="W96" s="17" t="str">
        <f t="shared" si="4"/>
        <v>ORD-2024-100954554145544CUST-1926Diya PatelConsumerNorthHaryanaGurugramTechnologyPhonesElite Phones 723Second Class73781.53026470.7121367.65103.11PendingCancelled3</v>
      </c>
      <c r="X96" s="11" t="str">
        <f t="shared" si="5"/>
        <v>OK</v>
      </c>
      <c r="Y96" s="11"/>
    </row>
    <row r="97" spans="1:25" ht="55.2">
      <c r="A97" t="s">
        <v>571</v>
      </c>
      <c r="B97" s="10">
        <v>45786</v>
      </c>
      <c r="C97" s="10">
        <v>45910</v>
      </c>
      <c r="D97" t="s">
        <v>574</v>
      </c>
      <c r="E97" s="9" t="str">
        <f>PROPER(TRIM(raw_orders!E97))</f>
        <v>Sneha Kapoor</v>
      </c>
      <c r="F97" s="9" t="str">
        <f>PROPER(TRIM(raw_orders!F97))</f>
        <v>Corporate</v>
      </c>
      <c r="G97" s="9" t="str">
        <f>PROPER(TRIM(raw_orders!G97))</f>
        <v>West</v>
      </c>
      <c r="H97" s="9" t="str">
        <f>PROPER(TRIM(raw_orders!H97))</f>
        <v>Goa</v>
      </c>
      <c r="I97" s="9" t="str">
        <f>PROPER(TRIM(raw_orders!I97))</f>
        <v>Panaji</v>
      </c>
      <c r="J97" s="9" t="str">
        <f>PROPER(TRIM(raw_orders!J97))</f>
        <v>Furniture</v>
      </c>
      <c r="K97" s="9" t="str">
        <f>PROPER(TRIM(raw_orders!K97))</f>
        <v>Bookcases</v>
      </c>
      <c r="L97" t="s">
        <v>575</v>
      </c>
      <c r="M97" s="9" t="str">
        <f>PROPER(TRIM(raw_orders!M97))</f>
        <v>Same Day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s="9" t="str">
        <f>PROPER(TRIM(raw_orders!T97))</f>
        <v>Paid</v>
      </c>
      <c r="U97" s="9" t="str">
        <f>PROPER(TRIM(raw_orders!U97))</f>
        <v>Completed</v>
      </c>
      <c r="V97" s="11">
        <f t="shared" si="3"/>
        <v>124</v>
      </c>
      <c r="W97" s="17" t="str">
        <f t="shared" si="4"/>
        <v>ORD-2025-100964578645910CUST-2687Sneha KapoorCorporateWestGoaPanajiFurnitureBookcasesClassic Bookcases 988Same Day61754.13010524.788841.051683.73PaidCompleted124</v>
      </c>
      <c r="X97" s="11" t="str">
        <f t="shared" si="5"/>
        <v>OK</v>
      </c>
      <c r="Y97" s="11"/>
    </row>
    <row r="98" spans="1:25" ht="69">
      <c r="A98" t="s">
        <v>576</v>
      </c>
      <c r="B98" s="10">
        <v>45448</v>
      </c>
      <c r="C98" s="10">
        <v>45479</v>
      </c>
      <c r="D98" t="s">
        <v>579</v>
      </c>
      <c r="E98" s="9" t="str">
        <f>PROPER(TRIM(raw_orders!E98))</f>
        <v>Rahul Verma</v>
      </c>
      <c r="F98" s="9" t="str">
        <f>PROPER(TRIM(raw_orders!F98))</f>
        <v>Home Office</v>
      </c>
      <c r="G98" s="9" t="str">
        <f>PROPER(TRIM(raw_orders!G98))</f>
        <v>East</v>
      </c>
      <c r="H98" s="9" t="str">
        <f>PROPER(TRIM(raw_orders!H98))</f>
        <v>Odisha</v>
      </c>
      <c r="I98" s="9" t="str">
        <f>PROPER(TRIM(raw_orders!I98))</f>
        <v>Bhubaneswar</v>
      </c>
      <c r="J98" s="9" t="str">
        <f>PROPER(TRIM(raw_orders!J98))</f>
        <v>Technology</v>
      </c>
      <c r="K98" s="9" t="str">
        <f>PROPER(TRIM(raw_orders!K98))</f>
        <v>Copiers</v>
      </c>
      <c r="L98" t="s">
        <v>580</v>
      </c>
      <c r="M98" s="9" t="str">
        <f>PROPER(TRIM(raw_orders!M98))</f>
        <v>Second Class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s="9" t="str">
        <f>PROPER(TRIM(raw_orders!T98))</f>
        <v>Paid</v>
      </c>
      <c r="U98" s="9" t="str">
        <f>PROPER(TRIM(raw_orders!U98))</f>
        <v>Completed</v>
      </c>
      <c r="V98" s="11">
        <f t="shared" si="3"/>
        <v>31</v>
      </c>
      <c r="W98" s="17" t="str">
        <f t="shared" si="4"/>
        <v>ORD-2024-100974544845479CUST-7283Rahul VermaHome OfficeEastOdishaBhubaneswarTechnologyCopiersSmart Copiers 547Second Class22259.240.153840.712516.291324.42PaidCompleted31</v>
      </c>
      <c r="X98" s="11" t="str">
        <f t="shared" si="5"/>
        <v>OK</v>
      </c>
      <c r="Y98" s="11"/>
    </row>
    <row r="99" spans="1:25" ht="55.2">
      <c r="A99" t="s">
        <v>581</v>
      </c>
      <c r="B99" s="10">
        <v>45877</v>
      </c>
      <c r="C99" s="10">
        <v>45880</v>
      </c>
      <c r="D99" t="s">
        <v>584</v>
      </c>
      <c r="E99" s="9" t="str">
        <f>PROPER(TRIM(raw_orders!E99))</f>
        <v>Diya Patel</v>
      </c>
      <c r="F99" s="9" t="str">
        <f>PROPER(TRIM(raw_orders!F99))</f>
        <v>Small Business</v>
      </c>
      <c r="G99" s="9" t="str">
        <f>PROPER(TRIM(raw_orders!G99))</f>
        <v>West</v>
      </c>
      <c r="H99" s="9" t="str">
        <f>PROPER(TRIM(raw_orders!H99))</f>
        <v>Gujarat</v>
      </c>
      <c r="I99" s="9" t="str">
        <f>PROPER(TRIM(raw_orders!I99))</f>
        <v>Ahmedabad</v>
      </c>
      <c r="J99" s="9" t="str">
        <f>PROPER(TRIM(raw_orders!J99))</f>
        <v>Office Supplies</v>
      </c>
      <c r="K99" s="9" t="str">
        <f>PROPER(TRIM(raw_orders!K99))</f>
        <v>Storage</v>
      </c>
      <c r="L99" t="s">
        <v>585</v>
      </c>
      <c r="M99" s="9" t="str">
        <f>PROPER(TRIM(raw_orders!M99))</f>
        <v>Same Day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s="9" t="str">
        <f>PROPER(TRIM(raw_orders!T99))</f>
        <v>Pending</v>
      </c>
      <c r="U99" s="9" t="str">
        <f>PROPER(TRIM(raw_orders!U99))</f>
        <v>Returned</v>
      </c>
      <c r="V99" s="11">
        <f t="shared" si="3"/>
        <v>3</v>
      </c>
      <c r="W99" s="17" t="str">
        <f t="shared" si="4"/>
        <v>ORD-2025-100984587745880CUST-8111Diya PatelSmall BusinessWestGujaratAhmedabadOffice SuppliesStorageBasic Storage 656Same Day53602.360.214409.448809.975599.47PendingReturned3</v>
      </c>
      <c r="X99" s="11" t="str">
        <f t="shared" si="5"/>
        <v>OK</v>
      </c>
      <c r="Y99" s="11"/>
    </row>
    <row r="100" spans="1:25" ht="55.2">
      <c r="A100" t="s">
        <v>586</v>
      </c>
      <c r="B100" s="10">
        <v>45317</v>
      </c>
      <c r="C100" s="10">
        <v>45323</v>
      </c>
      <c r="D100" t="s">
        <v>589</v>
      </c>
      <c r="E100" s="9" t="str">
        <f>PROPER(TRIM(raw_orders!E100))</f>
        <v>Rohan Mehta</v>
      </c>
      <c r="F100" s="9" t="str">
        <f>PROPER(TRIM(raw_orders!F100))</f>
        <v>Home Office</v>
      </c>
      <c r="G100" s="9" t="str">
        <f>PROPER(TRIM(raw_orders!G100))</f>
        <v>South</v>
      </c>
      <c r="H100" s="9" t="str">
        <f>PROPER(TRIM(raw_orders!H100))</f>
        <v>Kerala</v>
      </c>
      <c r="I100" s="9" t="str">
        <f>PROPER(TRIM(raw_orders!I100))</f>
        <v>Kochi</v>
      </c>
      <c r="J100" s="9" t="str">
        <f>PROPER(TRIM(raw_orders!J100))</f>
        <v>Technology</v>
      </c>
      <c r="K100" s="9" t="str">
        <f>PROPER(TRIM(raw_orders!K100))</f>
        <v>Copiers</v>
      </c>
      <c r="L100" t="s">
        <v>590</v>
      </c>
      <c r="M100" s="9" t="str">
        <f>PROPER(TRIM(raw_orders!M100))</f>
        <v/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s="9" t="str">
        <f>PROPER(TRIM(raw_orders!T100))</f>
        <v>Paid</v>
      </c>
      <c r="U100" s="9" t="str">
        <f>PROPER(TRIM(raw_orders!U100))</f>
        <v>Completed</v>
      </c>
      <c r="V100" s="11">
        <f t="shared" si="3"/>
        <v>6</v>
      </c>
      <c r="W100" s="17" t="str">
        <f t="shared" si="4"/>
        <v>ORD-2024-100994531745323CUST-5434Rohan MehtaHome OfficeSouthKeralaKochiTechnologyCopiersElite Copiers 78582108.930.115184.311270.743913.56PaidCompleted6</v>
      </c>
      <c r="X100" s="11" t="str">
        <f t="shared" si="5"/>
        <v>OK</v>
      </c>
      <c r="Y100" s="11"/>
    </row>
    <row r="101" spans="1:25" ht="55.2">
      <c r="A101" t="s">
        <v>591</v>
      </c>
      <c r="B101" s="10">
        <v>45962</v>
      </c>
      <c r="C101" s="10">
        <v>45962</v>
      </c>
      <c r="D101" t="s">
        <v>593</v>
      </c>
      <c r="E101" s="9" t="str">
        <f>PROPER(TRIM(raw_orders!E101))</f>
        <v>Aditi Sen</v>
      </c>
      <c r="F101" s="9" t="str">
        <f>PROPER(TRIM(raw_orders!F101))</f>
        <v>Small Business</v>
      </c>
      <c r="G101" s="9" t="str">
        <f>PROPER(TRIM(raw_orders!G101))</f>
        <v>West</v>
      </c>
      <c r="H101" s="9" t="str">
        <f>PROPER(TRIM(raw_orders!H101))</f>
        <v>Rajasthan</v>
      </c>
      <c r="I101" s="9" t="str">
        <f>PROPER(TRIM(raw_orders!I101))</f>
        <v>Udaipur</v>
      </c>
      <c r="J101" s="9" t="str">
        <f>PROPER(TRIM(raw_orders!J101))</f>
        <v>Technology</v>
      </c>
      <c r="K101" s="9" t="str">
        <f>PROPER(TRIM(raw_orders!K101))</f>
        <v>Accessories</v>
      </c>
      <c r="L101" t="s">
        <v>594</v>
      </c>
      <c r="M101" s="9" t="str">
        <f>PROPER(TRIM(raw_orders!M101))</f>
        <v>Same Day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s="9" t="str">
        <f>PROPER(TRIM(raw_orders!T101))</f>
        <v>Paid</v>
      </c>
      <c r="U101" s="9" t="str">
        <f>PROPER(TRIM(raw_orders!U101))</f>
        <v>Completed</v>
      </c>
      <c r="V101" s="11">
        <f t="shared" si="3"/>
        <v>0</v>
      </c>
      <c r="W101" s="17" t="str">
        <f t="shared" si="4"/>
        <v>ORD-2025-101004596245962CUST-3865Aditi SenSmall BusinessWestRajasthanUdaipurTechnologyAccessoriesSmart Accessories 542Same Day32165.2906495.874700.891794.98PaidCompleted0</v>
      </c>
      <c r="X101" s="11" t="str">
        <f t="shared" si="5"/>
        <v>OK</v>
      </c>
      <c r="Y101" s="11"/>
    </row>
    <row r="102" spans="1:25" ht="55.2">
      <c r="A102" t="s">
        <v>595</v>
      </c>
      <c r="B102" s="10">
        <v>45912</v>
      </c>
      <c r="C102" s="10">
        <v>45918</v>
      </c>
      <c r="D102" t="s">
        <v>598</v>
      </c>
      <c r="E102" s="9" t="str">
        <f>PROPER(TRIM(raw_orders!E102))</f>
        <v>Aarav Sharma</v>
      </c>
      <c r="F102" s="9" t="str">
        <f>PROPER(TRIM(raw_orders!F102))</f>
        <v>Home Office</v>
      </c>
      <c r="G102" s="9" t="str">
        <f>PROPER(TRIM(raw_orders!G102))</f>
        <v>South</v>
      </c>
      <c r="H102" s="9" t="str">
        <f>PROPER(TRIM(raw_orders!H102))</f>
        <v>Kerala</v>
      </c>
      <c r="I102" s="9" t="str">
        <f>PROPER(TRIM(raw_orders!I102))</f>
        <v>Kochi</v>
      </c>
      <c r="J102" s="9" t="str">
        <f>PROPER(TRIM(raw_orders!J102))</f>
        <v>Office Supplies</v>
      </c>
      <c r="K102" s="9" t="str">
        <f>PROPER(TRIM(raw_orders!K102))</f>
        <v>Storage</v>
      </c>
      <c r="L102" t="s">
        <v>599</v>
      </c>
      <c r="M102" s="9" t="str">
        <f>PROPER(TRIM(raw_orders!M102))</f>
        <v>Standard Class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s="9" t="str">
        <f>PROPER(TRIM(raw_orders!T102))</f>
        <v>Paid</v>
      </c>
      <c r="U102" s="9" t="str">
        <f>PROPER(TRIM(raw_orders!U102))</f>
        <v>Completed</v>
      </c>
      <c r="V102" s="11">
        <f t="shared" si="3"/>
        <v>6</v>
      </c>
      <c r="W102" s="17" t="str">
        <f t="shared" si="4"/>
        <v>ORD-2025-101014591245918CUST-6015Aarav SharmaHome OfficeSouthKeralaKochiOffice SuppliesStorageEco Storage 936Standard Class61673.80.059540.665561.493979.17PaidCompleted6</v>
      </c>
      <c r="X102" s="11" t="str">
        <f t="shared" si="5"/>
        <v>OK</v>
      </c>
      <c r="Y102" s="11"/>
    </row>
    <row r="103" spans="1:25" ht="82.8">
      <c r="A103" t="s">
        <v>600</v>
      </c>
      <c r="B103" s="10">
        <v>45465</v>
      </c>
      <c r="C103" s="10">
        <v>45469</v>
      </c>
      <c r="D103" t="s">
        <v>602</v>
      </c>
      <c r="E103" s="9" t="str">
        <f>PROPER(TRIM(raw_orders!E103))</f>
        <v>Rohan Mehta</v>
      </c>
      <c r="F103" s="9" t="str">
        <f>PROPER(TRIM(raw_orders!F103))</f>
        <v>Home Office</v>
      </c>
      <c r="G103" s="9" t="str">
        <f>PROPER(TRIM(raw_orders!G103))</f>
        <v>East</v>
      </c>
      <c r="H103" s="9" t="str">
        <f>PROPER(TRIM(raw_orders!H103))</f>
        <v>Bihar</v>
      </c>
      <c r="I103" s="9" t="str">
        <f>PROPER(TRIM(raw_orders!I103))</f>
        <v>Patna</v>
      </c>
      <c r="J103" s="9" t="str">
        <f>PROPER(TRIM(raw_orders!J103))</f>
        <v>Furniture</v>
      </c>
      <c r="K103" s="9" t="str">
        <f>PROPER(TRIM(raw_orders!K103))</f>
        <v>Furnishings</v>
      </c>
      <c r="L103" t="s">
        <v>603</v>
      </c>
      <c r="M103" s="9" t="str">
        <f>PROPER(TRIM(raw_orders!M103))</f>
        <v>First Class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s="9" t="str">
        <f>PROPER(TRIM(raw_orders!T103))</f>
        <v>Paid</v>
      </c>
      <c r="U103" s="9" t="str">
        <f>PROPER(TRIM(raw_orders!U103))</f>
        <v>Completed</v>
      </c>
      <c r="V103" s="11">
        <f t="shared" si="3"/>
        <v>4</v>
      </c>
      <c r="W103" s="17" t="str">
        <f t="shared" si="4"/>
        <v>ORD-2024-101024546545469CUST-7909Rohan MehtaHome OfficeEastBiharPatnaFurnitureFurnishingsClassic Furnishings 682First Class54396.520.2516486.9512054.144432.81PaidCompleted4</v>
      </c>
      <c r="X103" s="11" t="str">
        <f t="shared" si="5"/>
        <v>OK</v>
      </c>
      <c r="Y103" s="11"/>
    </row>
    <row r="104" spans="1:25" ht="69">
      <c r="A104" t="s">
        <v>604</v>
      </c>
      <c r="B104" s="10">
        <v>45850</v>
      </c>
      <c r="C104" s="10">
        <v>45854</v>
      </c>
      <c r="D104" t="s">
        <v>607</v>
      </c>
      <c r="E104" s="9" t="str">
        <f>PROPER(TRIM(raw_orders!E104))</f>
        <v>Vikram Iyer</v>
      </c>
      <c r="F104" s="9" t="str">
        <f>PROPER(TRIM(raw_orders!F104))</f>
        <v>Consumer</v>
      </c>
      <c r="G104" s="9" t="str">
        <f>PROPER(TRIM(raw_orders!G104))</f>
        <v>South</v>
      </c>
      <c r="H104" s="9" t="str">
        <f>PROPER(TRIM(raw_orders!H104))</f>
        <v>Karnataka</v>
      </c>
      <c r="I104" s="9" t="str">
        <f>PROPER(TRIM(raw_orders!I104))</f>
        <v>Bengaluru</v>
      </c>
      <c r="J104" s="9" t="str">
        <f>PROPER(TRIM(raw_orders!J104))</f>
        <v>Furniture</v>
      </c>
      <c r="K104" s="9" t="str">
        <f>PROPER(TRIM(raw_orders!K104))</f>
        <v>Chairs</v>
      </c>
      <c r="L104" t="s">
        <v>608</v>
      </c>
      <c r="M104" s="9" t="str">
        <f>PROPER(TRIM(raw_orders!M104))</f>
        <v>First Class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s="9" t="str">
        <f>PROPER(TRIM(raw_orders!T104))</f>
        <v>Refunded</v>
      </c>
      <c r="U104" s="9" t="str">
        <f>PROPER(TRIM(raw_orders!U104))</f>
        <v>Cancelled</v>
      </c>
      <c r="V104" s="11">
        <f t="shared" si="3"/>
        <v>4</v>
      </c>
      <c r="W104" s="17" t="str">
        <f t="shared" si="4"/>
        <v>ORD-2025-101034585045854CUST-9603Vikram IyerConsumerSouthKarnatakaBengaluruFurnitureChairsClassic Chairs 604First Class42865.71011462.848979.782483.06RefundedCancelled4</v>
      </c>
      <c r="X104" s="11" t="str">
        <f t="shared" si="5"/>
        <v>OK</v>
      </c>
      <c r="Y104" s="11"/>
    </row>
    <row r="105" spans="1:25" ht="55.2">
      <c r="A105" t="s">
        <v>609</v>
      </c>
      <c r="B105" s="10">
        <v>45779</v>
      </c>
      <c r="C105" s="10">
        <v>45787</v>
      </c>
      <c r="D105" t="s">
        <v>612</v>
      </c>
      <c r="E105" s="9" t="str">
        <f>PROPER(TRIM(raw_orders!E105))</f>
        <v>Kabir Singh</v>
      </c>
      <c r="F105" s="9" t="str">
        <f>PROPER(TRIM(raw_orders!F105))</f>
        <v>Corporate</v>
      </c>
      <c r="G105" s="9" t="str">
        <f>PROPER(TRIM(raw_orders!G105))</f>
        <v>West</v>
      </c>
      <c r="H105" s="9" t="str">
        <f>PROPER(TRIM(raw_orders!H105))</f>
        <v>Maharashtra</v>
      </c>
      <c r="I105" s="9" t="str">
        <f>PROPER(TRIM(raw_orders!I105))</f>
        <v>Mumbai</v>
      </c>
      <c r="J105" s="9" t="str">
        <f>PROPER(TRIM(raw_orders!J105))</f>
        <v>Furniture</v>
      </c>
      <c r="K105" s="9" t="str">
        <f>PROPER(TRIM(raw_orders!K105))</f>
        <v>Tables</v>
      </c>
      <c r="L105" t="s">
        <v>613</v>
      </c>
      <c r="M105" s="9" t="str">
        <f>PROPER(TRIM(raw_orders!M105))</f>
        <v>First Class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s="9" t="str">
        <f>PROPER(TRIM(raw_orders!T105))</f>
        <v>Paid</v>
      </c>
      <c r="U105" s="9" t="str">
        <f>PROPER(TRIM(raw_orders!U105))</f>
        <v>Completed</v>
      </c>
      <c r="V105" s="11">
        <f t="shared" si="3"/>
        <v>8</v>
      </c>
      <c r="W105" s="17" t="str">
        <f t="shared" si="4"/>
        <v>ORD-2025-101044577945787CUST-6263Kabir SinghCorporateWestMaharashtraMumbaiFurnitureTablesPrime Tables 377First Class42440.340.27809.096657.751151.34PaidCompleted8</v>
      </c>
      <c r="X105" s="11" t="str">
        <f t="shared" si="5"/>
        <v>OK</v>
      </c>
      <c r="Y105" s="11"/>
    </row>
    <row r="106" spans="1:25" ht="55.2">
      <c r="A106" t="s">
        <v>614</v>
      </c>
      <c r="B106" s="10">
        <v>45689</v>
      </c>
      <c r="C106" s="10">
        <v>45696</v>
      </c>
      <c r="D106" t="s">
        <v>617</v>
      </c>
      <c r="E106" s="9" t="str">
        <f>PROPER(TRIM(raw_orders!E106))</f>
        <v>Ananya Rao</v>
      </c>
      <c r="F106" s="9" t="str">
        <f>PROPER(TRIM(raw_orders!F106))</f>
        <v>Consumer</v>
      </c>
      <c r="G106" s="9" t="str">
        <f>PROPER(TRIM(raw_orders!G106))</f>
        <v>South</v>
      </c>
      <c r="H106" s="9" t="str">
        <f>PROPER(TRIM(raw_orders!H106))</f>
        <v>Karnataka</v>
      </c>
      <c r="I106" s="9" t="str">
        <f>PROPER(TRIM(raw_orders!I106))</f>
        <v>Bengaluru</v>
      </c>
      <c r="J106" s="9" t="str">
        <f>PROPER(TRIM(raw_orders!J106))</f>
        <v>Office Supplies</v>
      </c>
      <c r="K106" s="9" t="str">
        <f>PROPER(TRIM(raw_orders!K106))</f>
        <v>Labels</v>
      </c>
      <c r="L106" t="s">
        <v>618</v>
      </c>
      <c r="M106" s="9" t="str">
        <f>PROPER(TRIM(raw_orders!M106))</f>
        <v>Same Day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s="9" t="str">
        <f>PROPER(TRIM(raw_orders!T106))</f>
        <v>Paid</v>
      </c>
      <c r="U106" s="9" t="str">
        <f>PROPER(TRIM(raw_orders!U106))</f>
        <v>Cancelled</v>
      </c>
      <c r="V106" s="11">
        <f t="shared" si="3"/>
        <v>7</v>
      </c>
      <c r="W106" s="17" t="str">
        <f t="shared" si="4"/>
        <v>ORD-2025-101054568945696CUST-1576Ananya RaoConsumerSouthKarnatakaBengaluruOffice SuppliesLabelsPrime Labels 807Same Day52112.540.258260.465619.952302.08PaidCancelled7</v>
      </c>
      <c r="X106" s="11" t="str">
        <f t="shared" si="5"/>
        <v>OK</v>
      </c>
      <c r="Y106" s="11"/>
    </row>
    <row r="107" spans="1:25" ht="41.4">
      <c r="A107" t="s">
        <v>619</v>
      </c>
      <c r="B107" s="10">
        <v>45467</v>
      </c>
      <c r="C107" s="10">
        <v>45472</v>
      </c>
      <c r="D107" t="s">
        <v>622</v>
      </c>
      <c r="E107" s="9" t="str">
        <f>PROPER(TRIM(raw_orders!E107))</f>
        <v>Mira Das</v>
      </c>
      <c r="F107" s="9" t="str">
        <f>PROPER(TRIM(raw_orders!F107))</f>
        <v>Home Office</v>
      </c>
      <c r="G107" s="9" t="str">
        <f>PROPER(TRIM(raw_orders!G107))</f>
        <v>East</v>
      </c>
      <c r="H107" s="9" t="str">
        <f>PROPER(TRIM(raw_orders!H107))</f>
        <v>West Bengal</v>
      </c>
      <c r="I107" s="9" t="str">
        <f>PROPER(TRIM(raw_orders!I107))</f>
        <v>Kolkata</v>
      </c>
      <c r="J107" s="9" t="str">
        <f>PROPER(TRIM(raw_orders!J107))</f>
        <v>Furniture</v>
      </c>
      <c r="K107" s="9" t="str">
        <f>PROPER(TRIM(raw_orders!K107))</f>
        <v>Tables</v>
      </c>
      <c r="L107" t="s">
        <v>623</v>
      </c>
      <c r="M107" s="9" t="str">
        <f>PROPER(TRIM(raw_orders!M107))</f>
        <v>Second Class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s="9" t="str">
        <f>PROPER(TRIM(raw_orders!T107))</f>
        <v>Paid</v>
      </c>
      <c r="U107" s="9" t="str">
        <f>PROPER(TRIM(raw_orders!U107))</f>
        <v>Completed</v>
      </c>
      <c r="V107" s="11">
        <f t="shared" si="3"/>
        <v>5</v>
      </c>
      <c r="W107" s="17" t="str">
        <f t="shared" si="4"/>
        <v>ORD-2024-101064546745472CUST-6540Mira DasHome OfficeEastWest BengalKolkataFurnitureTablesEco Tables 575Second Class26850.112331006.9226.1PaidCompleted5</v>
      </c>
      <c r="X107" s="11" t="str">
        <f t="shared" si="5"/>
        <v>OK</v>
      </c>
      <c r="Y107" s="11"/>
    </row>
    <row r="108" spans="1:25" ht="55.2">
      <c r="A108" t="s">
        <v>624</v>
      </c>
      <c r="B108" s="10">
        <v>45342</v>
      </c>
      <c r="C108" s="10">
        <v>45350</v>
      </c>
      <c r="D108" t="s">
        <v>627</v>
      </c>
      <c r="E108" s="9" t="str">
        <f>PROPER(TRIM(raw_orders!E108))</f>
        <v>Arjun Bose</v>
      </c>
      <c r="F108" s="9" t="str">
        <f>PROPER(TRIM(raw_orders!F108))</f>
        <v>Home Office</v>
      </c>
      <c r="G108" s="9" t="str">
        <f>PROPER(TRIM(raw_orders!G108))</f>
        <v>East</v>
      </c>
      <c r="H108" s="9" t="str">
        <f>PROPER(TRIM(raw_orders!H108))</f>
        <v>West Bengal</v>
      </c>
      <c r="I108" s="9" t="str">
        <f>PROPER(TRIM(raw_orders!I108))</f>
        <v>Kolkata</v>
      </c>
      <c r="J108" s="9" t="str">
        <f>PROPER(TRIM(raw_orders!J108))</f>
        <v>Office Supplies</v>
      </c>
      <c r="K108" s="9" t="str">
        <f>PROPER(TRIM(raw_orders!K108))</f>
        <v>Paper</v>
      </c>
      <c r="L108" t="s">
        <v>628</v>
      </c>
      <c r="M108" s="9" t="str">
        <f>PROPER(TRIM(raw_orders!M108))</f>
        <v>Standard Class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s="9" t="str">
        <f>PROPER(TRIM(raw_orders!T108))</f>
        <v>Paid</v>
      </c>
      <c r="U108" s="9" t="str">
        <f>PROPER(TRIM(raw_orders!U108))</f>
        <v>Cancelled</v>
      </c>
      <c r="V108" s="11">
        <f t="shared" si="3"/>
        <v>8</v>
      </c>
      <c r="W108" s="17" t="str">
        <f t="shared" si="4"/>
        <v>ORD-2024-101074534245350CUST-4008Arjun BoseHome OfficeEastWest BengalKolkataOffice SuppliesPaperEco Paper 918Standard Class24004.047207.275709.391497.88PaidCancelled8</v>
      </c>
      <c r="X108" s="11" t="str">
        <f t="shared" si="5"/>
        <v>OK</v>
      </c>
      <c r="Y108" s="11"/>
    </row>
    <row r="109" spans="1:25" ht="82.8">
      <c r="A109" t="s">
        <v>629</v>
      </c>
      <c r="B109" s="10">
        <v>45594</v>
      </c>
      <c r="C109" s="10">
        <v>45600</v>
      </c>
      <c r="D109" t="s">
        <v>632</v>
      </c>
      <c r="E109" s="9" t="str">
        <f>PROPER(TRIM(raw_orders!E109))</f>
        <v>Rohan Mehta</v>
      </c>
      <c r="F109" s="9" t="str">
        <f>PROPER(TRIM(raw_orders!F109))</f>
        <v>Home Office</v>
      </c>
      <c r="G109" s="9" t="str">
        <f>PROPER(TRIM(raw_orders!G109))</f>
        <v>East</v>
      </c>
      <c r="H109" s="9" t="str">
        <f>PROPER(TRIM(raw_orders!H109))</f>
        <v>West Bengal</v>
      </c>
      <c r="I109" s="9" t="str">
        <f>PROPER(TRIM(raw_orders!I109))</f>
        <v>Kolkata</v>
      </c>
      <c r="J109" s="9" t="str">
        <f>PROPER(TRIM(raw_orders!J109))</f>
        <v>Furniture</v>
      </c>
      <c r="K109" s="9" t="str">
        <f>PROPER(TRIM(raw_orders!K109))</f>
        <v>Furnishings</v>
      </c>
      <c r="L109" t="s">
        <v>633</v>
      </c>
      <c r="M109" s="9" t="str">
        <f>PROPER(TRIM(raw_orders!M109))</f>
        <v>First Class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s="9" t="str">
        <f>PROPER(TRIM(raw_orders!T109))</f>
        <v>Paid</v>
      </c>
      <c r="U109" s="9" t="str">
        <f>PROPER(TRIM(raw_orders!U109))</f>
        <v>Completed</v>
      </c>
      <c r="V109" s="11">
        <f t="shared" si="3"/>
        <v>6</v>
      </c>
      <c r="W109" s="17" t="str">
        <f t="shared" si="4"/>
        <v>ORD-2024-101084559445600CUST-6604Rohan MehtaHome OfficeEastWest BengalKolkataFurnitureFurnishingsPrime Furnishings 952First Class34302.890.0512263.248925.573337.67PaidCompleted6</v>
      </c>
      <c r="X109" s="11" t="str">
        <f t="shared" si="5"/>
        <v>OK</v>
      </c>
      <c r="Y109" s="11"/>
    </row>
    <row r="110" spans="1:25" ht="55.2">
      <c r="A110" t="s">
        <v>634</v>
      </c>
      <c r="B110" s="10">
        <v>45519</v>
      </c>
      <c r="C110" s="10">
        <v>45527</v>
      </c>
      <c r="D110" t="s">
        <v>637</v>
      </c>
      <c r="E110" s="9" t="str">
        <f>PROPER(TRIM(raw_orders!E110))</f>
        <v>Aditi Sen</v>
      </c>
      <c r="F110" s="9" t="str">
        <f>PROPER(TRIM(raw_orders!F110))</f>
        <v>Small Business</v>
      </c>
      <c r="G110" s="9" t="str">
        <f>PROPER(TRIM(raw_orders!G110))</f>
        <v>East</v>
      </c>
      <c r="H110" s="9" t="str">
        <f>PROPER(TRIM(raw_orders!H110))</f>
        <v>Odisha</v>
      </c>
      <c r="I110" s="9" t="str">
        <f>PROPER(TRIM(raw_orders!I110))</f>
        <v>Bhubaneswar</v>
      </c>
      <c r="J110" s="9" t="str">
        <f>PROPER(TRIM(raw_orders!J110))</f>
        <v>Furniture</v>
      </c>
      <c r="K110" s="9" t="str">
        <f>PROPER(TRIM(raw_orders!K110))</f>
        <v>Bookcases</v>
      </c>
      <c r="L110" t="s">
        <v>638</v>
      </c>
      <c r="M110" s="9" t="str">
        <f>PROPER(TRIM(raw_orders!M110))</f>
        <v>Same Day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s="9" t="str">
        <f>PROPER(TRIM(raw_orders!T110))</f>
        <v>Paid</v>
      </c>
      <c r="U110" s="9" t="str">
        <f>PROPER(TRIM(raw_orders!U110))</f>
        <v>Completed</v>
      </c>
      <c r="V110" s="11">
        <f t="shared" si="3"/>
        <v>8</v>
      </c>
      <c r="W110" s="17" t="str">
        <f t="shared" si="4"/>
        <v>ORD-2024-101094551945527CUST-4337Aditi SenSmall BusinessEastOdishaBhubaneswarFurnitureBookcasesPrime Bookcases 631Same Day2537.540.25806.31498.5307.81PaidCompleted8</v>
      </c>
      <c r="X110" s="11" t="str">
        <f t="shared" si="5"/>
        <v>OK</v>
      </c>
      <c r="Y110" s="11"/>
    </row>
    <row r="111" spans="1:25" ht="55.2">
      <c r="A111" t="s">
        <v>639</v>
      </c>
      <c r="B111" s="10">
        <v>45892</v>
      </c>
      <c r="C111" s="10">
        <v>45896</v>
      </c>
      <c r="D111" t="s">
        <v>641</v>
      </c>
      <c r="E111" s="9" t="str">
        <f>PROPER(TRIM(raw_orders!E111))</f>
        <v>Sneha Kapoor</v>
      </c>
      <c r="F111" s="9" t="str">
        <f>PROPER(TRIM(raw_orders!F111))</f>
        <v>Consumer</v>
      </c>
      <c r="G111" s="9" t="str">
        <f>PROPER(TRIM(raw_orders!G111))</f>
        <v>North</v>
      </c>
      <c r="H111" s="9" t="str">
        <f>PROPER(TRIM(raw_orders!H111))</f>
        <v>Delhi</v>
      </c>
      <c r="I111" s="9" t="str">
        <f>PROPER(TRIM(raw_orders!I111))</f>
        <v>New Delhi</v>
      </c>
      <c r="J111" s="9" t="str">
        <f>PROPER(TRIM(raw_orders!J111))</f>
        <v>Office Supplies</v>
      </c>
      <c r="K111" s="9" t="str">
        <f>PROPER(TRIM(raw_orders!K111))</f>
        <v>Binders</v>
      </c>
      <c r="L111" t="s">
        <v>642</v>
      </c>
      <c r="M111" s="9" t="str">
        <f>PROPER(TRIM(raw_orders!M111))</f>
        <v>Second Class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s="9" t="str">
        <f>PROPER(TRIM(raw_orders!T111))</f>
        <v>Paid</v>
      </c>
      <c r="U111" s="9" t="str">
        <f>PROPER(TRIM(raw_orders!U111))</f>
        <v>Completed</v>
      </c>
      <c r="V111" s="11">
        <f t="shared" si="3"/>
        <v>4</v>
      </c>
      <c r="W111" s="17" t="str">
        <f t="shared" si="4"/>
        <v>ORD-2025-101104589245896CUST-3740Sneha KapoorConsumerNorthDelhiNew DelhiOffice SuppliesBindersClassic Binders 660Second Class12788.620.252091.471317.22774.25PaidCompleted4</v>
      </c>
      <c r="X111" s="11" t="str">
        <f t="shared" si="5"/>
        <v>OK</v>
      </c>
      <c r="Y111" s="11"/>
    </row>
    <row r="112" spans="1:25" ht="69">
      <c r="A112" t="s">
        <v>643</v>
      </c>
      <c r="B112" s="10">
        <v>45583</v>
      </c>
      <c r="C112" s="10">
        <v>45589</v>
      </c>
      <c r="D112" t="s">
        <v>646</v>
      </c>
      <c r="E112" s="9" t="str">
        <f>PROPER(TRIM(raw_orders!E112))</f>
        <v>Vikram Iyer</v>
      </c>
      <c r="F112" s="9" t="str">
        <f>PROPER(TRIM(raw_orders!F112))</f>
        <v>Corporate</v>
      </c>
      <c r="G112" s="9" t="str">
        <f>PROPER(TRIM(raw_orders!G112))</f>
        <v>South</v>
      </c>
      <c r="H112" s="9" t="str">
        <f>PROPER(TRIM(raw_orders!H112))</f>
        <v>Kerala</v>
      </c>
      <c r="I112" s="9" t="str">
        <f>PROPER(TRIM(raw_orders!I112))</f>
        <v>Kochi</v>
      </c>
      <c r="J112" s="9" t="str">
        <f>PROPER(TRIM(raw_orders!J112))</f>
        <v>Office Supplies</v>
      </c>
      <c r="K112" s="9" t="str">
        <f>PROPER(TRIM(raw_orders!K112))</f>
        <v>Labels</v>
      </c>
      <c r="L112" t="s">
        <v>647</v>
      </c>
      <c r="M112" s="9" t="str">
        <f>PROPER(TRIM(raw_orders!M112))</f>
        <v>First Class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s="9" t="str">
        <f>PROPER(TRIM(raw_orders!T112))</f>
        <v>Refunded</v>
      </c>
      <c r="U112" s="9" t="str">
        <f>PROPER(TRIM(raw_orders!U112))</f>
        <v>Cancelled</v>
      </c>
      <c r="V112" s="11">
        <f t="shared" si="3"/>
        <v>6</v>
      </c>
      <c r="W112" s="17" t="str">
        <f t="shared" si="4"/>
        <v>ORD-2024-101114558345589CUST-7128Vikram IyerCorporateSouthKeralaKochiOffice SuppliesLabelsPro Labels 255First Class22250.4704500.942607.731893.21RefundedCancelled6</v>
      </c>
      <c r="X112" s="11" t="str">
        <f t="shared" si="5"/>
        <v>OK</v>
      </c>
      <c r="Y112" s="11"/>
    </row>
    <row r="113" spans="1:25" ht="69">
      <c r="A113" t="s">
        <v>648</v>
      </c>
      <c r="B113" s="10">
        <v>45835</v>
      </c>
      <c r="C113" s="10">
        <v>45838</v>
      </c>
      <c r="D113" t="s">
        <v>651</v>
      </c>
      <c r="E113" s="9" t="str">
        <f>PROPER(TRIM(raw_orders!E113))</f>
        <v>Neha Gupta</v>
      </c>
      <c r="F113" s="9" t="str">
        <f>PROPER(TRIM(raw_orders!F113))</f>
        <v>Corporate</v>
      </c>
      <c r="G113" s="9" t="str">
        <f>PROPER(TRIM(raw_orders!G113))</f>
        <v>East</v>
      </c>
      <c r="H113" s="9" t="str">
        <f>PROPER(TRIM(raw_orders!H113))</f>
        <v>Bihar</v>
      </c>
      <c r="I113" s="9" t="str">
        <f>PROPER(TRIM(raw_orders!I113))</f>
        <v>Patna</v>
      </c>
      <c r="J113" s="9" t="str">
        <f>PROPER(TRIM(raw_orders!J113))</f>
        <v>Technology</v>
      </c>
      <c r="K113" s="9" t="str">
        <f>PROPER(TRIM(raw_orders!K113))</f>
        <v>Accessories</v>
      </c>
      <c r="L113" t="s">
        <v>652</v>
      </c>
      <c r="M113" s="9" t="str">
        <f>PROPER(TRIM(raw_orders!M113))</f>
        <v>First Class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s="9" t="str">
        <f>PROPER(TRIM(raw_orders!T113))</f>
        <v>Pending</v>
      </c>
      <c r="U113" s="9" t="str">
        <f>PROPER(TRIM(raw_orders!U113))</f>
        <v>Cancelled</v>
      </c>
      <c r="V113" s="11">
        <f t="shared" si="3"/>
        <v>3</v>
      </c>
      <c r="W113" s="17" t="str">
        <f t="shared" si="4"/>
        <v>ORD-2025-101124583545838CUST-4743Neha GuptaCorporateEastBiharPatnaTechnologyAccessoriesBasic Accessories 187First Class11708.440.051623.021077.46545.56PendingCancelled3</v>
      </c>
      <c r="X113" s="11" t="str">
        <f t="shared" si="5"/>
        <v>OK</v>
      </c>
      <c r="Y113" s="11"/>
    </row>
    <row r="114" spans="1:25" ht="69">
      <c r="A114" t="s">
        <v>653</v>
      </c>
      <c r="B114" s="10">
        <v>45301</v>
      </c>
      <c r="C114" s="10">
        <v>45305</v>
      </c>
      <c r="D114" t="s">
        <v>656</v>
      </c>
      <c r="E114" s="9" t="str">
        <f>PROPER(TRIM(raw_orders!E114))</f>
        <v>Sneha Kapoor</v>
      </c>
      <c r="F114" s="9" t="str">
        <f>PROPER(TRIM(raw_orders!F114))</f>
        <v>Consumer</v>
      </c>
      <c r="G114" s="9" t="str">
        <f>PROPER(TRIM(raw_orders!G114))</f>
        <v/>
      </c>
      <c r="H114" s="9" t="str">
        <f>PROPER(TRIM(raw_orders!H114))</f>
        <v>Gujarat</v>
      </c>
      <c r="I114" s="9" t="str">
        <f>PROPER(TRIM(raw_orders!I114))</f>
        <v>Ahmedabad</v>
      </c>
      <c r="J114" s="9" t="str">
        <f>PROPER(TRIM(raw_orders!J114))</f>
        <v>Technology</v>
      </c>
      <c r="K114" s="9" t="str">
        <f>PROPER(TRIM(raw_orders!K114))</f>
        <v>Accessories</v>
      </c>
      <c r="L114" t="s">
        <v>657</v>
      </c>
      <c r="M114" s="9" t="str">
        <f>PROPER(TRIM(raw_orders!M114))</f>
        <v>Standard Class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s="9" t="str">
        <f>PROPER(TRIM(raw_orders!T114))</f>
        <v>Paid</v>
      </c>
      <c r="U114" s="9" t="str">
        <f>PROPER(TRIM(raw_orders!U114))</f>
        <v>Completed</v>
      </c>
      <c r="V114" s="11">
        <f t="shared" si="3"/>
        <v>4</v>
      </c>
      <c r="W114" s="17" t="str">
        <f t="shared" si="4"/>
        <v>ORD-2024-101134530145305CUST-5213Sneha KapoorConsumerGujaratAhmedabadTechnologyAccessoriesMax Accessories 451Standard Class33829.480.0510914.026548.744365.28PaidCompleted4</v>
      </c>
      <c r="X114" s="11" t="str">
        <f t="shared" si="5"/>
        <v>OK</v>
      </c>
      <c r="Y114" s="11"/>
    </row>
    <row r="115" spans="1:25" ht="55.2">
      <c r="A115" t="s">
        <v>658</v>
      </c>
      <c r="B115" s="10">
        <v>45628</v>
      </c>
      <c r="C115" s="10">
        <v>45628</v>
      </c>
      <c r="D115" t="s">
        <v>521</v>
      </c>
      <c r="E115" s="9" t="str">
        <f>PROPER(TRIM(raw_orders!E115))</f>
        <v>Isha Nair</v>
      </c>
      <c r="F115" s="9" t="str">
        <f>PROPER(TRIM(raw_orders!F115))</f>
        <v>Home Office</v>
      </c>
      <c r="G115" s="9" t="str">
        <f>PROPER(TRIM(raw_orders!G115))</f>
        <v>South</v>
      </c>
      <c r="H115" s="9" t="str">
        <f>PROPER(TRIM(raw_orders!H115))</f>
        <v>Tamil Nadu</v>
      </c>
      <c r="I115" s="9" t="str">
        <f>PROPER(TRIM(raw_orders!I115))</f>
        <v>Chennai</v>
      </c>
      <c r="J115" s="9" t="str">
        <f>PROPER(TRIM(raw_orders!J115))</f>
        <v>Furniture</v>
      </c>
      <c r="K115" s="9" t="str">
        <f>PROPER(TRIM(raw_orders!K115))</f>
        <v>Tables</v>
      </c>
      <c r="L115" t="s">
        <v>660</v>
      </c>
      <c r="M115" s="9" t="str">
        <f>PROPER(TRIM(raw_orders!M115))</f>
        <v>Standard Class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s="9" t="str">
        <f>PROPER(TRIM(raw_orders!T115))</f>
        <v>Paid</v>
      </c>
      <c r="U115" s="9" t="str">
        <f>PROPER(TRIM(raw_orders!U115))</f>
        <v>Completed</v>
      </c>
      <c r="V115" s="11">
        <f t="shared" si="3"/>
        <v>0</v>
      </c>
      <c r="W115" s="17" t="str">
        <f t="shared" si="4"/>
        <v>ORD-2024-101144562845628CUST-4989Isha NairHome OfficeSouthTamil NaduChennaiFurnitureTablesClassic Tables 752Standard Class31089.150.252450.591639.89810.7PaidCompleted0</v>
      </c>
      <c r="X115" s="11" t="str">
        <f t="shared" si="5"/>
        <v>OK</v>
      </c>
      <c r="Y115" s="11"/>
    </row>
    <row r="116" spans="1:25" ht="55.2">
      <c r="A116" t="s">
        <v>661</v>
      </c>
      <c r="B116" s="10">
        <v>45560</v>
      </c>
      <c r="C116" s="10">
        <v>45565</v>
      </c>
      <c r="D116" t="s">
        <v>664</v>
      </c>
      <c r="E116" s="9" t="str">
        <f>PROPER(TRIM(raw_orders!E116))</f>
        <v>Neha Gupta</v>
      </c>
      <c r="F116" s="9" t="str">
        <f>PROPER(TRIM(raw_orders!F116))</f>
        <v>Small Business</v>
      </c>
      <c r="G116" s="9" t="str">
        <f>PROPER(TRIM(raw_orders!G116))</f>
        <v>North</v>
      </c>
      <c r="H116" s="9" t="str">
        <f>PROPER(TRIM(raw_orders!H116))</f>
        <v>Rajasthan</v>
      </c>
      <c r="I116" s="9" t="str">
        <f>PROPER(TRIM(raw_orders!I116))</f>
        <v>Jaipur</v>
      </c>
      <c r="J116" s="9" t="str">
        <f>PROPER(TRIM(raw_orders!J116))</f>
        <v>Technology</v>
      </c>
      <c r="K116" s="9" t="str">
        <f>PROPER(TRIM(raw_orders!K116))</f>
        <v>Accessories</v>
      </c>
      <c r="L116" t="s">
        <v>665</v>
      </c>
      <c r="M116" s="9" t="str">
        <f>PROPER(TRIM(raw_orders!M116))</f>
        <v>Second Class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s="9" t="str">
        <f>PROPER(TRIM(raw_orders!T116))</f>
        <v>Pending</v>
      </c>
      <c r="U116" s="9" t="str">
        <f>PROPER(TRIM(raw_orders!U116))</f>
        <v>Cancelled</v>
      </c>
      <c r="V116" s="11">
        <f t="shared" si="3"/>
        <v>5</v>
      </c>
      <c r="W116" s="17" t="str">
        <f t="shared" si="4"/>
        <v>ORD-2024-101154556045565CUST-2927Neha GuptaSmall BusinessNorthRajasthanJaipurTechnologyAccessoriesEco Accessories 452Second Class14388.40.13949.563186.73762.83PendingCancelled5</v>
      </c>
      <c r="X116" s="11" t="str">
        <f t="shared" si="5"/>
        <v>OK</v>
      </c>
      <c r="Y116" s="11"/>
    </row>
    <row r="117" spans="1:25" ht="55.2">
      <c r="A117" t="s">
        <v>666</v>
      </c>
      <c r="B117" s="10">
        <v>45653</v>
      </c>
      <c r="C117" s="10">
        <v>45658</v>
      </c>
      <c r="D117" t="s">
        <v>669</v>
      </c>
      <c r="E117" s="9" t="str">
        <f>PROPER(TRIM(raw_orders!E117))</f>
        <v>Kabir Singh</v>
      </c>
      <c r="F117" s="9" t="str">
        <f>PROPER(TRIM(raw_orders!F117))</f>
        <v>Corporate</v>
      </c>
      <c r="G117" s="9" t="str">
        <f>PROPER(TRIM(raw_orders!G117))</f>
        <v>South</v>
      </c>
      <c r="H117" s="9" t="str">
        <f>PROPER(TRIM(raw_orders!H117))</f>
        <v>Tamil Nadu</v>
      </c>
      <c r="I117" s="9" t="str">
        <f>PROPER(TRIM(raw_orders!I117))</f>
        <v>Chennai</v>
      </c>
      <c r="J117" s="9" t="str">
        <f>PROPER(TRIM(raw_orders!J117))</f>
        <v>Office Supplies</v>
      </c>
      <c r="K117" s="9" t="str">
        <f>PROPER(TRIM(raw_orders!K117))</f>
        <v>Binders</v>
      </c>
      <c r="L117" t="s">
        <v>670</v>
      </c>
      <c r="M117" s="9" t="str">
        <f>PROPER(TRIM(raw_orders!M117))</f>
        <v>Same Day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s="9" t="str">
        <f>PROPER(TRIM(raw_orders!T117))</f>
        <v>Paid</v>
      </c>
      <c r="U117" s="9" t="str">
        <f>PROPER(TRIM(raw_orders!U117))</f>
        <v>Cancelled</v>
      </c>
      <c r="V117" s="11">
        <f t="shared" si="3"/>
        <v>5</v>
      </c>
      <c r="W117" s="17" t="str">
        <f t="shared" si="4"/>
        <v>ORD-2024-101164565345658CUST-7764Kabir SinghCorporateSouthTamil NaduChennaiOffice SuppliesBindersClassic Binders 203Same Day2446.340.15758.78490.74268.04PaidCancelled5</v>
      </c>
      <c r="X117" s="11" t="str">
        <f t="shared" si="5"/>
        <v>OK</v>
      </c>
      <c r="Y117" s="11"/>
    </row>
    <row r="118" spans="1:25" ht="55.2">
      <c r="A118" t="s">
        <v>671</v>
      </c>
      <c r="B118" s="10">
        <v>45703</v>
      </c>
      <c r="C118" s="10">
        <v>45707</v>
      </c>
      <c r="D118" t="s">
        <v>674</v>
      </c>
      <c r="E118" s="9" t="str">
        <f>PROPER(TRIM(raw_orders!E118))</f>
        <v>Ananya Rao</v>
      </c>
      <c r="F118" s="9" t="str">
        <f>PROPER(TRIM(raw_orders!F118))</f>
        <v>Small Business</v>
      </c>
      <c r="G118" s="9" t="str">
        <f>PROPER(TRIM(raw_orders!G118))</f>
        <v/>
      </c>
      <c r="H118" s="9" t="str">
        <f>PROPER(TRIM(raw_orders!H118))</f>
        <v>Madhya Pradesh</v>
      </c>
      <c r="I118" s="9" t="str">
        <f>PROPER(TRIM(raw_orders!I118))</f>
        <v>Indore</v>
      </c>
      <c r="J118" s="9" t="str">
        <f>PROPER(TRIM(raw_orders!J118))</f>
        <v>Office Supplies</v>
      </c>
      <c r="K118" s="9" t="str">
        <f>PROPER(TRIM(raw_orders!K118))</f>
        <v>Binders</v>
      </c>
      <c r="L118" t="s">
        <v>675</v>
      </c>
      <c r="M118" s="9" t="str">
        <f>PROPER(TRIM(raw_orders!M118))</f>
        <v>First Class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s="9" t="str">
        <f>PROPER(TRIM(raw_orders!T118))</f>
        <v>Failed</v>
      </c>
      <c r="U118" s="9" t="str">
        <f>PROPER(TRIM(raw_orders!U118))</f>
        <v>Cancelled</v>
      </c>
      <c r="V118" s="11">
        <f t="shared" si="3"/>
        <v>4</v>
      </c>
      <c r="W118" s="17" t="str">
        <f t="shared" si="4"/>
        <v>ORD-2025-101174570345707CUST-3632Ananya RaoSmall BusinessMadhya PradeshIndoreOffice SuppliesBindersBasic Binders 859First Class9531.990.253590.933061.39529.54FailedCancelled4</v>
      </c>
      <c r="X118" s="11" t="str">
        <f t="shared" si="5"/>
        <v>OK</v>
      </c>
      <c r="Y118" s="11"/>
    </row>
    <row r="119" spans="1:25" ht="69">
      <c r="A119" t="s">
        <v>676</v>
      </c>
      <c r="B119" s="10">
        <v>45337</v>
      </c>
      <c r="C119" s="10">
        <v>45339</v>
      </c>
      <c r="D119" t="s">
        <v>679</v>
      </c>
      <c r="E119" s="9" t="str">
        <f>PROPER(TRIM(raw_orders!E119))</f>
        <v>Mira Das</v>
      </c>
      <c r="F119" s="9" t="str">
        <f>PROPER(TRIM(raw_orders!F119))</f>
        <v>Home Office</v>
      </c>
      <c r="G119" s="9" t="str">
        <f>PROPER(TRIM(raw_orders!G119))</f>
        <v>South</v>
      </c>
      <c r="H119" s="9" t="str">
        <f>PROPER(TRIM(raw_orders!H119))</f>
        <v>Tamil Nadu</v>
      </c>
      <c r="I119" s="9" t="str">
        <f>PROPER(TRIM(raw_orders!I119))</f>
        <v>Chennai</v>
      </c>
      <c r="J119" s="9" t="str">
        <f>PROPER(TRIM(raw_orders!J119))</f>
        <v>Technology</v>
      </c>
      <c r="K119" s="9" t="str">
        <f>PROPER(TRIM(raw_orders!K119))</f>
        <v>Machines</v>
      </c>
      <c r="L119" t="s">
        <v>680</v>
      </c>
      <c r="M119" s="9" t="str">
        <f>PROPER(TRIM(raw_orders!M119))</f>
        <v>Standard Class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s="9" t="str">
        <f>PROPER(TRIM(raw_orders!T119))</f>
        <v>Paid</v>
      </c>
      <c r="U119" s="9" t="str">
        <f>PROPER(TRIM(raw_orders!U119))</f>
        <v>Completed</v>
      </c>
      <c r="V119" s="11">
        <f t="shared" si="3"/>
        <v>2</v>
      </c>
      <c r="W119" s="17" t="str">
        <f t="shared" si="4"/>
        <v>ORD-2024-101184533745339CUST-9608Mira DasHome OfficeSouthTamil NaduChennaiTechnologyMachinesElite Machines 705Standard Class93324.5570%25432.8120370.165062.65PaidCompleted2</v>
      </c>
      <c r="X119" s="11" t="str">
        <f t="shared" si="5"/>
        <v>OK</v>
      </c>
      <c r="Y119" s="11"/>
    </row>
    <row r="120" spans="1:25" ht="55.2">
      <c r="A120" t="s">
        <v>682</v>
      </c>
      <c r="B120" s="10">
        <v>45453</v>
      </c>
      <c r="C120" s="10">
        <v>45461</v>
      </c>
      <c r="D120" t="s">
        <v>685</v>
      </c>
      <c r="E120" s="9" t="str">
        <f>PROPER(TRIM(raw_orders!E120))</f>
        <v>Vikram Iyer</v>
      </c>
      <c r="F120" s="9" t="str">
        <f>PROPER(TRIM(raw_orders!F120))</f>
        <v>Home Office</v>
      </c>
      <c r="G120" s="9" t="str">
        <f>PROPER(TRIM(raw_orders!G120))</f>
        <v>South</v>
      </c>
      <c r="H120" s="9" t="str">
        <f>PROPER(TRIM(raw_orders!H120))</f>
        <v>Andhra Pradesh</v>
      </c>
      <c r="I120" s="9" t="str">
        <f>PROPER(TRIM(raw_orders!I120))</f>
        <v>Vijayawada</v>
      </c>
      <c r="J120" s="9" t="str">
        <f>PROPER(TRIM(raw_orders!J120))</f>
        <v>Technology</v>
      </c>
      <c r="K120" s="9" t="str">
        <f>PROPER(TRIM(raw_orders!K120))</f>
        <v>Copiers</v>
      </c>
      <c r="L120" t="s">
        <v>687</v>
      </c>
      <c r="M120" s="9" t="str">
        <f>PROPER(TRIM(raw_orders!M120))</f>
        <v>Same Day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s="9" t="str">
        <f>PROPER(TRIM(raw_orders!T120))</f>
        <v>Paid</v>
      </c>
      <c r="U120" s="9" t="str">
        <f>PROPER(TRIM(raw_orders!U120))</f>
        <v>Completed</v>
      </c>
      <c r="V120" s="11">
        <f t="shared" si="3"/>
        <v>8</v>
      </c>
      <c r="W120" s="17" t="str">
        <f t="shared" si="4"/>
        <v>ORD-2024-101194545345461CUST-9135Vikram IyerHome OfficeSouthAndhra PradeshVijayawadaTechnologyCopiersPro Copiers 208Same Day51580.270.26321.084407.221913.86PaidCompleted8</v>
      </c>
      <c r="X120" s="11" t="str">
        <f t="shared" si="5"/>
        <v>OK</v>
      </c>
      <c r="Y120" s="11"/>
    </row>
    <row r="121" spans="1:25" ht="55.2">
      <c r="A121" t="s">
        <v>688</v>
      </c>
      <c r="B121" s="10">
        <v>45455</v>
      </c>
      <c r="C121" s="10">
        <v>45462</v>
      </c>
      <c r="D121" t="s">
        <v>691</v>
      </c>
      <c r="E121" s="9" t="str">
        <f>PROPER(TRIM(raw_orders!E121))</f>
        <v>Aditi Sen</v>
      </c>
      <c r="F121" s="9" t="str">
        <f>PROPER(TRIM(raw_orders!F121))</f>
        <v>Small Business</v>
      </c>
      <c r="G121" s="9" t="str">
        <f>PROPER(TRIM(raw_orders!G121))</f>
        <v>South</v>
      </c>
      <c r="H121" s="9" t="str">
        <f>PROPER(TRIM(raw_orders!H121))</f>
        <v>Kerala</v>
      </c>
      <c r="I121" s="9" t="str">
        <f>PROPER(TRIM(raw_orders!I121))</f>
        <v>Kochi</v>
      </c>
      <c r="J121" s="9" t="str">
        <f>PROPER(TRIM(raw_orders!J121))</f>
        <v>Furniture</v>
      </c>
      <c r="K121" s="9" t="str">
        <f>PROPER(TRIM(raw_orders!K121))</f>
        <v>Chairs</v>
      </c>
      <c r="L121" t="s">
        <v>692</v>
      </c>
      <c r="M121" s="9" t="str">
        <f>PROPER(TRIM(raw_orders!M121))</f>
        <v>Standard Class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s="9" t="str">
        <f>PROPER(TRIM(raw_orders!T121))</f>
        <v>Refunded</v>
      </c>
      <c r="U121" s="9" t="str">
        <f>PROPER(TRIM(raw_orders!U121))</f>
        <v>Returned</v>
      </c>
      <c r="V121" s="11">
        <f t="shared" si="3"/>
        <v>7</v>
      </c>
      <c r="W121" s="17" t="str">
        <f t="shared" si="4"/>
        <v>ORD-2024-101204545545462CUST-7861Aditi SenSmall BusinessSouthKeralaKochiFurnitureChairsElite Chairs 921Standard Class8314.050.251884.31517.69366.61RefundedReturned7</v>
      </c>
      <c r="X121" s="11" t="str">
        <f t="shared" si="5"/>
        <v>OK</v>
      </c>
      <c r="Y121" s="11"/>
    </row>
    <row r="122" spans="1:25" ht="69">
      <c r="A122" t="s">
        <v>693</v>
      </c>
      <c r="B122" s="10">
        <v>45514</v>
      </c>
      <c r="C122" s="10">
        <v>45522</v>
      </c>
      <c r="D122" t="s">
        <v>695</v>
      </c>
      <c r="E122" s="9" t="str">
        <f>PROPER(TRIM(raw_orders!E122))</f>
        <v>Sneha Kapoor</v>
      </c>
      <c r="F122" s="9" t="str">
        <f>PROPER(TRIM(raw_orders!F122))</f>
        <v>Small Business</v>
      </c>
      <c r="G122" s="9" t="str">
        <f>PROPER(TRIM(raw_orders!G122))</f>
        <v>East</v>
      </c>
      <c r="H122" s="9" t="str">
        <f>PROPER(TRIM(raw_orders!H122))</f>
        <v>Bihar</v>
      </c>
      <c r="I122" s="9" t="str">
        <f>PROPER(TRIM(raw_orders!I122))</f>
        <v>Patna</v>
      </c>
      <c r="J122" s="9" t="str">
        <f>PROPER(TRIM(raw_orders!J122))</f>
        <v>Technology</v>
      </c>
      <c r="K122" s="9" t="str">
        <f>PROPER(TRIM(raw_orders!K122))</f>
        <v>Phones</v>
      </c>
      <c r="L122" t="s">
        <v>696</v>
      </c>
      <c r="M122" s="9" t="str">
        <f>PROPER(TRIM(raw_orders!M122))</f>
        <v>Standard Class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s="9" t="str">
        <f>PROPER(TRIM(raw_orders!T122))</f>
        <v>Paid</v>
      </c>
      <c r="U122" s="9" t="str">
        <f>PROPER(TRIM(raw_orders!U122))</f>
        <v>Returned</v>
      </c>
      <c r="V122" s="11">
        <f t="shared" si="3"/>
        <v>8</v>
      </c>
      <c r="W122" s="17" t="str">
        <f t="shared" si="4"/>
        <v>ORD-2024-101214551445522CUST-6096Sneha KapoorSmall BusinessEastBiharPatnaTechnologyPhonesPrime Phones 540Standard Class11823.670.21458.94893.2565.74PaidReturned8</v>
      </c>
      <c r="X122" s="11" t="str">
        <f t="shared" si="5"/>
        <v>OK</v>
      </c>
      <c r="Y122" s="11"/>
    </row>
    <row r="123" spans="1:25" ht="82.8">
      <c r="A123" t="s">
        <v>697</v>
      </c>
      <c r="B123" s="10">
        <v>45891</v>
      </c>
      <c r="C123" s="10">
        <v>45895</v>
      </c>
      <c r="D123" t="s">
        <v>700</v>
      </c>
      <c r="E123" s="9" t="str">
        <f>PROPER(TRIM(raw_orders!E123))</f>
        <v>Kabir Singh</v>
      </c>
      <c r="F123" s="9" t="str">
        <f>PROPER(TRIM(raw_orders!F123))</f>
        <v>Small Business</v>
      </c>
      <c r="G123" s="9" t="str">
        <f>PROPER(TRIM(raw_orders!G123))</f>
        <v>South</v>
      </c>
      <c r="H123" s="9" t="str">
        <f>PROPER(TRIM(raw_orders!H123))</f>
        <v>Andhra Pradesh</v>
      </c>
      <c r="I123" s="9" t="str">
        <f>PROPER(TRIM(raw_orders!I123))</f>
        <v>Vijayawada</v>
      </c>
      <c r="J123" s="9" t="str">
        <f>PROPER(TRIM(raw_orders!J123))</f>
        <v>Technology</v>
      </c>
      <c r="K123" s="9" t="str">
        <f>PROPER(TRIM(raw_orders!K123))</f>
        <v>Machines</v>
      </c>
      <c r="L123" t="s">
        <v>702</v>
      </c>
      <c r="M123" s="9" t="str">
        <f>PROPER(TRIM(raw_orders!M123))</f>
        <v>Second Class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s="9" t="str">
        <f>PROPER(TRIM(raw_orders!T123))</f>
        <v>Refunded</v>
      </c>
      <c r="U123" s="9" t="str">
        <f>PROPER(TRIM(raw_orders!U123))</f>
        <v>Cancelled</v>
      </c>
      <c r="V123" s="11">
        <f t="shared" si="3"/>
        <v>4</v>
      </c>
      <c r="W123" s="17" t="str">
        <f t="shared" si="4"/>
        <v>ORD-2025-101224589145895CUST-2044Kabir SinghSmall BusinessSouthAndhra PradeshVijayawadaTechnologyMachinesMax Machines 948Second Class53482.92017414.611760.915653.69RefundedCancelled4</v>
      </c>
      <c r="X123" s="11" t="str">
        <f t="shared" si="5"/>
        <v>OK</v>
      </c>
      <c r="Y123" s="11"/>
    </row>
    <row r="124" spans="1:25" ht="55.2">
      <c r="A124" t="s">
        <v>703</v>
      </c>
      <c r="B124" s="10">
        <v>45626</v>
      </c>
      <c r="C124" s="10">
        <v>45394</v>
      </c>
      <c r="D124" t="s">
        <v>706</v>
      </c>
      <c r="E124" s="9" t="str">
        <f>PROPER(TRIM(raw_orders!E124))</f>
        <v>Ananya Rao</v>
      </c>
      <c r="F124" s="9" t="str">
        <f>PROPER(TRIM(raw_orders!F124))</f>
        <v>Small Business</v>
      </c>
      <c r="G124" s="9" t="str">
        <f>PROPER(TRIM(raw_orders!G124))</f>
        <v>East</v>
      </c>
      <c r="H124" s="9" t="str">
        <f>PROPER(TRIM(raw_orders!H124))</f>
        <v>Assam</v>
      </c>
      <c r="I124" s="9" t="str">
        <f>PROPER(TRIM(raw_orders!I124))</f>
        <v>Guwahati</v>
      </c>
      <c r="J124" s="9" t="str">
        <f>PROPER(TRIM(raw_orders!J124))</f>
        <v>Furniture</v>
      </c>
      <c r="K124" s="9" t="str">
        <f>PROPER(TRIM(raw_orders!K124))</f>
        <v>Chairs</v>
      </c>
      <c r="L124" t="s">
        <v>707</v>
      </c>
      <c r="M124" s="9" t="str">
        <f>PROPER(TRIM(raw_orders!M124))</f>
        <v>Second Class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s="9" t="str">
        <f>PROPER(TRIM(raw_orders!T124))</f>
        <v>Paid</v>
      </c>
      <c r="U124" s="9" t="str">
        <f>PROPER(TRIM(raw_orders!U124))</f>
        <v>Completed</v>
      </c>
      <c r="V124" s="11">
        <f t="shared" si="3"/>
        <v>-232</v>
      </c>
      <c r="W124" s="17" t="str">
        <f t="shared" si="4"/>
        <v>ORD-2024-101234562645394CUST-1721Ananya RaoSmall BusinessEastAssamGuwahatiFurnitureChairsMax Chairs 786Second Class3170.350511.05367.18143.87PaidCompleted-232</v>
      </c>
      <c r="X124" s="11" t="str">
        <f t="shared" si="5"/>
        <v>OK</v>
      </c>
      <c r="Y124" s="11"/>
    </row>
    <row r="125" spans="1:25" ht="69">
      <c r="A125" t="s">
        <v>708</v>
      </c>
      <c r="B125" s="10">
        <v>45436</v>
      </c>
      <c r="C125" s="10">
        <v>45437</v>
      </c>
      <c r="D125" t="s">
        <v>711</v>
      </c>
      <c r="E125" s="9" t="str">
        <f>PROPER(TRIM(raw_orders!E125))</f>
        <v>Sneha Kapoor</v>
      </c>
      <c r="F125" s="9" t="str">
        <f>PROPER(TRIM(raw_orders!F125))</f>
        <v>Small Business</v>
      </c>
      <c r="G125" s="9" t="str">
        <f>PROPER(TRIM(raw_orders!G125))</f>
        <v>North</v>
      </c>
      <c r="H125" s="9" t="str">
        <f>PROPER(TRIM(raw_orders!H125))</f>
        <v>Punjab</v>
      </c>
      <c r="I125" s="9" t="str">
        <f>PROPER(TRIM(raw_orders!I125))</f>
        <v>Ludhiana</v>
      </c>
      <c r="J125" s="9" t="str">
        <f>PROPER(TRIM(raw_orders!J125))</f>
        <v>Technology</v>
      </c>
      <c r="K125" s="9" t="str">
        <f>PROPER(TRIM(raw_orders!K125))</f>
        <v>Copiers</v>
      </c>
      <c r="L125" t="s">
        <v>713</v>
      </c>
      <c r="M125" s="9" t="str">
        <f>PROPER(TRIM(raw_orders!M125))</f>
        <v>Same Day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s="9" t="str">
        <f>PROPER(TRIM(raw_orders!T125))</f>
        <v>Refunded</v>
      </c>
      <c r="U125" s="9" t="str">
        <f>PROPER(TRIM(raw_orders!U125))</f>
        <v>Cancelled</v>
      </c>
      <c r="V125" s="11">
        <f t="shared" si="3"/>
        <v>1</v>
      </c>
      <c r="W125" s="17" t="str">
        <f t="shared" si="4"/>
        <v>ORD-2024-101244543645437CUST-1007Sneha KapoorSmall BusinessNorthPunjabLudhianaTechnologyCopiersMax Copiers 970Same Day1634.130634.13453.35180.78RefundedCancelled1</v>
      </c>
      <c r="X125" s="11" t="str">
        <f t="shared" si="5"/>
        <v>Exact Duplicate</v>
      </c>
      <c r="Y125" s="11"/>
    </row>
    <row r="126" spans="1:25" ht="55.2">
      <c r="A126" t="s">
        <v>714</v>
      </c>
      <c r="B126" s="10">
        <v>45494</v>
      </c>
      <c r="C126" s="10">
        <v>45497</v>
      </c>
      <c r="D126" t="s">
        <v>716</v>
      </c>
      <c r="E126" s="9" t="str">
        <f>PROPER(TRIM(raw_orders!E126))</f>
        <v>Isha Nair</v>
      </c>
      <c r="F126" s="9" t="str">
        <f>PROPER(TRIM(raw_orders!F126))</f>
        <v>Corporate</v>
      </c>
      <c r="G126" s="9" t="str">
        <f>PROPER(TRIM(raw_orders!G126))</f>
        <v>South</v>
      </c>
      <c r="H126" s="9" t="str">
        <f>PROPER(TRIM(raw_orders!H126))</f>
        <v>Karnataka</v>
      </c>
      <c r="I126" s="9" t="str">
        <f>PROPER(TRIM(raw_orders!I126))</f>
        <v>Bengaluru</v>
      </c>
      <c r="J126" s="9" t="str">
        <f>PROPER(TRIM(raw_orders!J126))</f>
        <v>Technology</v>
      </c>
      <c r="K126" s="9" t="str">
        <f>PROPER(TRIM(raw_orders!K126))</f>
        <v>Copiers</v>
      </c>
      <c r="L126" t="s">
        <v>717</v>
      </c>
      <c r="M126" s="9" t="str">
        <f>PROPER(TRIM(raw_orders!M126))</f>
        <v>Standard Class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s="9" t="str">
        <f>PROPER(TRIM(raw_orders!T126))</f>
        <v>Paid</v>
      </c>
      <c r="U126" s="9" t="str">
        <f>PROPER(TRIM(raw_orders!U126))</f>
        <v>Completed</v>
      </c>
      <c r="V126" s="11">
        <f t="shared" si="3"/>
        <v>3</v>
      </c>
      <c r="W126" s="17" t="str">
        <f t="shared" si="4"/>
        <v>ORD-2024-101254549445497CUST-4450Isha NairCorporateSouthKarnatakaBengaluruTechnologyCopiersPro Copiers 769Standard Class9465.06-0.154185.543443.74741.8PaidCompleted3</v>
      </c>
      <c r="X126" s="11" t="str">
        <f t="shared" si="5"/>
        <v>OK</v>
      </c>
      <c r="Y126" s="11"/>
    </row>
    <row r="127" spans="1:25" ht="69">
      <c r="A127" t="s">
        <v>718</v>
      </c>
      <c r="B127" s="10">
        <v>45855</v>
      </c>
      <c r="C127" s="10">
        <v>45856</v>
      </c>
      <c r="D127" t="s">
        <v>721</v>
      </c>
      <c r="E127" s="9" t="str">
        <f>PROPER(TRIM(raw_orders!E127))</f>
        <v>Neha Gupta</v>
      </c>
      <c r="F127" s="9" t="str">
        <f>PROPER(TRIM(raw_orders!F127))</f>
        <v>Small Business</v>
      </c>
      <c r="G127" s="9" t="str">
        <f>PROPER(TRIM(raw_orders!G127))</f>
        <v>West</v>
      </c>
      <c r="H127" s="9" t="str">
        <f>PROPER(TRIM(raw_orders!H127))</f>
        <v>Rajasthan</v>
      </c>
      <c r="I127" s="9" t="str">
        <f>PROPER(TRIM(raw_orders!I127))</f>
        <v>Udaipur</v>
      </c>
      <c r="J127" s="9" t="str">
        <f>PROPER(TRIM(raw_orders!J127))</f>
        <v>Furniture</v>
      </c>
      <c r="K127" s="9" t="str">
        <f>PROPER(TRIM(raw_orders!K127))</f>
        <v>Tables</v>
      </c>
      <c r="L127" t="s">
        <v>722</v>
      </c>
      <c r="M127" s="9" t="str">
        <f>PROPER(TRIM(raw_orders!M127))</f>
        <v>Same Day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s="9" t="str">
        <f>PROPER(TRIM(raw_orders!T127))</f>
        <v>Refunded</v>
      </c>
      <c r="U127" s="9" t="str">
        <f>PROPER(TRIM(raw_orders!U127))</f>
        <v>Returned</v>
      </c>
      <c r="V127" s="11">
        <f t="shared" si="3"/>
        <v>1</v>
      </c>
      <c r="W127" s="17" t="str">
        <f t="shared" si="4"/>
        <v>ORD-2025-101264585545856CUST-7924Neha GuptaSmall BusinessWestRajasthanUdaipurFurnitureTablesBasic Tables 753Same Day63235.270.2514558.729591.484967.24RefundedReturned1</v>
      </c>
      <c r="X127" s="11" t="str">
        <f t="shared" si="5"/>
        <v>OK</v>
      </c>
      <c r="Y127" s="11"/>
    </row>
    <row r="128" spans="1:25" ht="55.2">
      <c r="A128" t="s">
        <v>723</v>
      </c>
      <c r="B128" s="10">
        <v>45924</v>
      </c>
      <c r="C128" s="10">
        <v>45926</v>
      </c>
      <c r="D128" t="s">
        <v>726</v>
      </c>
      <c r="E128" s="9" t="str">
        <f>PROPER(TRIM(raw_orders!E128))</f>
        <v>Priya Menon</v>
      </c>
      <c r="F128" s="9" t="str">
        <f>PROPER(TRIM(raw_orders!F128))</f>
        <v>Corporate</v>
      </c>
      <c r="G128" s="9" t="str">
        <f>PROPER(TRIM(raw_orders!G128))</f>
        <v>North</v>
      </c>
      <c r="H128" s="9" t="str">
        <f>PROPER(TRIM(raw_orders!H128))</f>
        <v>Delhi</v>
      </c>
      <c r="I128" s="9" t="str">
        <f>PROPER(TRIM(raw_orders!I128))</f>
        <v>New Delhi</v>
      </c>
      <c r="J128" s="9" t="str">
        <f>PROPER(TRIM(raw_orders!J128))</f>
        <v>Technology</v>
      </c>
      <c r="K128" s="9" t="str">
        <f>PROPER(TRIM(raw_orders!K128))</f>
        <v>Copiers</v>
      </c>
      <c r="L128" t="s">
        <v>727</v>
      </c>
      <c r="M128" s="9" t="str">
        <f>PROPER(TRIM(raw_orders!M128))</f>
        <v>Standard Class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s="9" t="str">
        <f>PROPER(TRIM(raw_orders!T128))</f>
        <v>Paid</v>
      </c>
      <c r="U128" s="9" t="str">
        <f>PROPER(TRIM(raw_orders!U128))</f>
        <v>Completed</v>
      </c>
      <c r="V128" s="11">
        <f t="shared" si="3"/>
        <v>2</v>
      </c>
      <c r="W128" s="17" t="str">
        <f t="shared" si="4"/>
        <v>ORD-2025-101274592445926CUST-1715Priya MenonCorporateNorthDelhiNew DelhiTechnologyCopiersPrime Copiers 651Standard Class31593.860.14303.422568.571734.85PaidCompleted2</v>
      </c>
      <c r="X128" s="11" t="str">
        <f t="shared" si="5"/>
        <v>OK</v>
      </c>
      <c r="Y128" s="11"/>
    </row>
    <row r="129" spans="1:25" ht="55.2">
      <c r="A129" t="s">
        <v>728</v>
      </c>
      <c r="B129" s="10">
        <v>45687</v>
      </c>
      <c r="C129" s="10">
        <v>45683</v>
      </c>
      <c r="D129" t="s">
        <v>730</v>
      </c>
      <c r="E129" s="9" t="str">
        <f>PROPER(TRIM(raw_orders!E129))</f>
        <v>Priya Menon</v>
      </c>
      <c r="F129" s="9" t="str">
        <f>PROPER(TRIM(raw_orders!F129))</f>
        <v>Corporate</v>
      </c>
      <c r="G129" s="9" t="str">
        <f>PROPER(TRIM(raw_orders!G129))</f>
        <v>West</v>
      </c>
      <c r="H129" s="9" t="str">
        <f>PROPER(TRIM(raw_orders!H129))</f>
        <v>Madhya Pradesh</v>
      </c>
      <c r="I129" s="9" t="str">
        <f>PROPER(TRIM(raw_orders!I129))</f>
        <v>Indore</v>
      </c>
      <c r="J129" s="9" t="str">
        <f>PROPER(TRIM(raw_orders!J129))</f>
        <v>Office Supplies</v>
      </c>
      <c r="K129" s="9" t="str">
        <f>PROPER(TRIM(raw_orders!K129))</f>
        <v>Storage</v>
      </c>
      <c r="L129" t="s">
        <v>731</v>
      </c>
      <c r="M129" s="9" t="str">
        <f>PROPER(TRIM(raw_orders!M129))</f>
        <v>Second Class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s="9" t="str">
        <f>PROPER(TRIM(raw_orders!T129))</f>
        <v>Paid</v>
      </c>
      <c r="U129" s="9" t="str">
        <f>PROPER(TRIM(raw_orders!U129))</f>
        <v>Completed</v>
      </c>
      <c r="V129" s="11">
        <f t="shared" si="3"/>
        <v>-4</v>
      </c>
      <c r="W129" s="17" t="str">
        <f t="shared" si="4"/>
        <v>ORD-2025-101284568745683CUST-6802Priya MenonCorporateWestMadhya PradeshIndoreOffice SuppliesStorageBasic Storage 321Second Class23039.30.055774.673518.362256.31PaidCompleted-4</v>
      </c>
      <c r="X129" s="11" t="str">
        <f t="shared" si="5"/>
        <v>Exact Duplicate</v>
      </c>
      <c r="Y129" s="11"/>
    </row>
    <row r="130" spans="1:25" ht="55.2">
      <c r="A130" t="s">
        <v>732</v>
      </c>
      <c r="B130" s="10">
        <v>45639</v>
      </c>
      <c r="C130" s="10">
        <v>45642</v>
      </c>
      <c r="D130" t="s">
        <v>735</v>
      </c>
      <c r="E130" s="9" t="str">
        <f>PROPER(TRIM(raw_orders!E130))</f>
        <v>Neha Gupta</v>
      </c>
      <c r="F130" s="9" t="str">
        <f>PROPER(TRIM(raw_orders!F130))</f>
        <v>Small Business</v>
      </c>
      <c r="G130" s="9" t="str">
        <f>PROPER(TRIM(raw_orders!G130))</f>
        <v>East</v>
      </c>
      <c r="H130" s="9" t="str">
        <f>PROPER(TRIM(raw_orders!H130))</f>
        <v>Odisha</v>
      </c>
      <c r="I130" s="9" t="str">
        <f>PROPER(TRIM(raw_orders!I130))</f>
        <v>Bhubaneswar</v>
      </c>
      <c r="J130" s="9" t="str">
        <f>PROPER(TRIM(raw_orders!J130))</f>
        <v>Furniture</v>
      </c>
      <c r="K130" s="9" t="str">
        <f>PROPER(TRIM(raw_orders!K130))</f>
        <v>Furnishings</v>
      </c>
      <c r="L130" t="s">
        <v>736</v>
      </c>
      <c r="M130" s="9" t="str">
        <f>PROPER(TRIM(raw_orders!M130))</f>
        <v>Standard Class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s="9" t="str">
        <f>PROPER(TRIM(raw_orders!T130))</f>
        <v>Paid</v>
      </c>
      <c r="U130" s="9" t="str">
        <f>PROPER(TRIM(raw_orders!U130))</f>
        <v>Returned</v>
      </c>
      <c r="V130" s="11">
        <f t="shared" si="3"/>
        <v>3</v>
      </c>
      <c r="W130" s="17" t="str">
        <f t="shared" si="4"/>
        <v>ORD-2024-101294563945642CUST-9328Neha GuptaSmall BusinessEastOdishaBhubaneswarFurnitureFurnishingsPrime Furnishings 710Standard Class5923.450.054386.393366.881019.51PaidReturned3</v>
      </c>
      <c r="X130" s="11" t="str">
        <f t="shared" si="5"/>
        <v>OK</v>
      </c>
      <c r="Y130" s="11"/>
    </row>
    <row r="131" spans="1:25" ht="69">
      <c r="A131" t="s">
        <v>737</v>
      </c>
      <c r="B131" s="10">
        <v>45492</v>
      </c>
      <c r="C131" s="10">
        <v>45498</v>
      </c>
      <c r="D131" t="s">
        <v>739</v>
      </c>
      <c r="E131" s="9" t="str">
        <f>PROPER(TRIM(raw_orders!E131))</f>
        <v>Isha Nair</v>
      </c>
      <c r="F131" s="9" t="str">
        <f>PROPER(TRIM(raw_orders!F131))</f>
        <v>Small Business</v>
      </c>
      <c r="G131" s="9" t="str">
        <f>PROPER(TRIM(raw_orders!G131))</f>
        <v>West</v>
      </c>
      <c r="H131" s="9" t="str">
        <f>PROPER(TRIM(raw_orders!H131))</f>
        <v>Goa</v>
      </c>
      <c r="I131" s="9" t="str">
        <f>PROPER(TRIM(raw_orders!I131))</f>
        <v>Panaji</v>
      </c>
      <c r="J131" s="9" t="str">
        <f>PROPER(TRIM(raw_orders!J131))</f>
        <v>Office Supplies</v>
      </c>
      <c r="K131" s="9" t="str">
        <f>PROPER(TRIM(raw_orders!K131))</f>
        <v>Binders</v>
      </c>
      <c r="L131" t="s">
        <v>740</v>
      </c>
      <c r="M131" s="9" t="str">
        <f>PROPER(TRIM(raw_orders!M131))</f>
        <v>Standard Class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s="9" t="str">
        <f>PROPER(TRIM(raw_orders!T131))</f>
        <v>Paid</v>
      </c>
      <c r="U131" s="9" t="str">
        <f>PROPER(TRIM(raw_orders!U131))</f>
        <v>Completed</v>
      </c>
      <c r="V131" s="11">
        <f t="shared" ref="V131:V194" si="6">C131-B131</f>
        <v>6</v>
      </c>
      <c r="W131" s="17" t="str">
        <f t="shared" ref="W131:W194" si="7">A131&amp;B131&amp;C131&amp;D131&amp;E131&amp;F131&amp;G131&amp;H131&amp;I131&amp;J131&amp;K131&amp;L131&amp;M131&amp;N131&amp;O131&amp;P131&amp;Q131&amp;R131&amp;S131&amp;T131&amp;U131&amp;V131</f>
        <v>ORD-2024-101304549245498CUST-2588Isha NairSmall BusinessWestGoaPanajiOffice SuppliesBindersElite Binders 723Standard Class72741.290.0518229.5815139.153090.43PaidCompleted6</v>
      </c>
      <c r="X131" s="11" t="str">
        <f t="shared" ref="X131:X194" si="8">IF(COUNTIF($A$2:$A$933,A131)=1,"OK",IF(COUNTIF($W$2:$W$933,W131)&gt;1,"Exact Duplicate", "Review Required"))</f>
        <v>OK</v>
      </c>
      <c r="Y131" s="11"/>
    </row>
    <row r="132" spans="1:25" ht="55.2">
      <c r="A132" t="s">
        <v>741</v>
      </c>
      <c r="B132" s="10">
        <v>45318</v>
      </c>
      <c r="C132" s="10">
        <v>45324</v>
      </c>
      <c r="D132" t="s">
        <v>744</v>
      </c>
      <c r="E132" s="9" t="str">
        <f>PROPER(TRIM(raw_orders!E132))</f>
        <v>Arjun Bose</v>
      </c>
      <c r="F132" s="9" t="str">
        <f>PROPER(TRIM(raw_orders!F132))</f>
        <v>Consumer</v>
      </c>
      <c r="G132" s="9" t="str">
        <f>PROPER(TRIM(raw_orders!G132))</f>
        <v>West</v>
      </c>
      <c r="H132" s="9" t="str">
        <f>PROPER(TRIM(raw_orders!H132))</f>
        <v>Gujarat</v>
      </c>
      <c r="I132" s="9" t="str">
        <f>PROPER(TRIM(raw_orders!I132))</f>
        <v>Ahmedabad</v>
      </c>
      <c r="J132" s="9" t="str">
        <f>PROPER(TRIM(raw_orders!J132))</f>
        <v>Office Supplies</v>
      </c>
      <c r="K132" s="9" t="str">
        <f>PROPER(TRIM(raw_orders!K132))</f>
        <v>Labels</v>
      </c>
      <c r="L132" t="s">
        <v>745</v>
      </c>
      <c r="M132" s="9" t="str">
        <f>PROPER(TRIM(raw_orders!M132))</f>
        <v>Same Day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s="9" t="str">
        <f>PROPER(TRIM(raw_orders!T132))</f>
        <v>Pending</v>
      </c>
      <c r="U132" s="9" t="str">
        <f>PROPER(TRIM(raw_orders!U132))</f>
        <v>Cancelled</v>
      </c>
      <c r="V132" s="11">
        <f t="shared" si="6"/>
        <v>6</v>
      </c>
      <c r="W132" s="17" t="str">
        <f t="shared" si="7"/>
        <v>ORD-2024-101314531845324CUST-5435Arjun BoseConsumerWestGujaratAhmedabadOffice SuppliesLabelsSmart Labels 878Same Day5218.420.2873.68661.72211.96PendingCancelled6</v>
      </c>
      <c r="X132" s="11" t="str">
        <f t="shared" si="8"/>
        <v>OK</v>
      </c>
      <c r="Y132" s="11"/>
    </row>
    <row r="133" spans="1:25" ht="55.2">
      <c r="A133" t="s">
        <v>746</v>
      </c>
      <c r="B133" s="10">
        <v>45929</v>
      </c>
      <c r="C133" s="10">
        <v>45934</v>
      </c>
      <c r="D133" t="s">
        <v>749</v>
      </c>
      <c r="E133" s="9" t="str">
        <f>PROPER(TRIM(raw_orders!E133))</f>
        <v>Ananya Rao</v>
      </c>
      <c r="F133" s="9" t="str">
        <f>PROPER(TRIM(raw_orders!F133))</f>
        <v>Home Office</v>
      </c>
      <c r="G133" s="9" t="str">
        <f>PROPER(TRIM(raw_orders!G133))</f>
        <v>East</v>
      </c>
      <c r="H133" s="9" t="str">
        <f>PROPER(TRIM(raw_orders!H133))</f>
        <v>Jharkhand</v>
      </c>
      <c r="I133" s="9" t="str">
        <f>PROPER(TRIM(raw_orders!I133))</f>
        <v>Ranchi</v>
      </c>
      <c r="J133" s="9" t="str">
        <f>PROPER(TRIM(raw_orders!J133))</f>
        <v>Office Supplies</v>
      </c>
      <c r="K133" s="9" t="str">
        <f>PROPER(TRIM(raw_orders!K133))</f>
        <v>Paper</v>
      </c>
      <c r="L133" t="s">
        <v>750</v>
      </c>
      <c r="M133" s="9" t="str">
        <f>PROPER(TRIM(raw_orders!M133))</f>
        <v>Same Day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s="9" t="str">
        <f>PROPER(TRIM(raw_orders!T133))</f>
        <v>Paid</v>
      </c>
      <c r="U133" s="9" t="str">
        <f>PROPER(TRIM(raw_orders!U133))</f>
        <v>Completed</v>
      </c>
      <c r="V133" s="11">
        <f t="shared" si="6"/>
        <v>5</v>
      </c>
      <c r="W133" s="17" t="str">
        <f t="shared" si="7"/>
        <v>ORD-2025-101324592945934CUST-7637Ananya RaoHome OfficeEastJharkhandRanchiOffice SuppliesPaperPro Paper 934Same Day9373.910.22692.152044.49647.66PaidCompleted5</v>
      </c>
      <c r="X133" s="11" t="str">
        <f t="shared" si="8"/>
        <v>OK</v>
      </c>
      <c r="Y133" s="11"/>
    </row>
    <row r="134" spans="1:25" ht="55.2">
      <c r="A134" t="s">
        <v>751</v>
      </c>
      <c r="B134" s="10">
        <v>45600</v>
      </c>
      <c r="C134" s="10">
        <v>45600</v>
      </c>
      <c r="D134" t="s">
        <v>753</v>
      </c>
      <c r="E134" s="9" t="str">
        <f>PROPER(TRIM(raw_orders!E134))</f>
        <v>Kabir Singh</v>
      </c>
      <c r="F134" s="9" t="str">
        <f>PROPER(TRIM(raw_orders!F134))</f>
        <v>Corporate</v>
      </c>
      <c r="G134" s="9" t="str">
        <f>PROPER(TRIM(raw_orders!G134))</f>
        <v>East</v>
      </c>
      <c r="H134" s="9" t="str">
        <f>PROPER(TRIM(raw_orders!H134))</f>
        <v>Assam</v>
      </c>
      <c r="I134" s="9" t="str">
        <f>PROPER(TRIM(raw_orders!I134))</f>
        <v>Guwahati</v>
      </c>
      <c r="J134" s="9" t="str">
        <f>PROPER(TRIM(raw_orders!J134))</f>
        <v>Technology</v>
      </c>
      <c r="K134" s="9" t="str">
        <f>PROPER(TRIM(raw_orders!K134))</f>
        <v>Machines</v>
      </c>
      <c r="L134" t="s">
        <v>754</v>
      </c>
      <c r="M134" s="9" t="str">
        <f>PROPER(TRIM(raw_orders!M134))</f>
        <v>First Class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s="9" t="str">
        <f>PROPER(TRIM(raw_orders!T134))</f>
        <v>Failed</v>
      </c>
      <c r="U134" s="9" t="str">
        <f>PROPER(TRIM(raw_orders!U134))</f>
        <v>Cancelled</v>
      </c>
      <c r="V134" s="11">
        <f t="shared" si="6"/>
        <v>0</v>
      </c>
      <c r="W134" s="17" t="str">
        <f t="shared" si="7"/>
        <v>ORD-2024-101334560045600CUST-3602Kabir SinghCorporateEastAssamGuwahatiTechnologyMachinesClassic Machines 886First Class2533.0801066.16656.3409.86FailedCancelled0</v>
      </c>
      <c r="X134" s="11" t="str">
        <f t="shared" si="8"/>
        <v>OK</v>
      </c>
      <c r="Y134" s="11"/>
    </row>
    <row r="135" spans="1:25" ht="69">
      <c r="A135" t="s">
        <v>755</v>
      </c>
      <c r="B135" s="10">
        <v>45639</v>
      </c>
      <c r="C135" s="10">
        <v>45644</v>
      </c>
      <c r="D135" t="s">
        <v>758</v>
      </c>
      <c r="E135" s="9" t="str">
        <f>PROPER(TRIM(raw_orders!E135))</f>
        <v>Karan Malhotra</v>
      </c>
      <c r="F135" s="9" t="str">
        <f>PROPER(TRIM(raw_orders!F135))</f>
        <v>Consumer</v>
      </c>
      <c r="G135" s="9" t="str">
        <f>PROPER(TRIM(raw_orders!G135))</f>
        <v>West</v>
      </c>
      <c r="H135" s="9" t="str">
        <f>PROPER(TRIM(raw_orders!H135))</f>
        <v>Goa</v>
      </c>
      <c r="I135" s="9" t="str">
        <f>PROPER(TRIM(raw_orders!I135))</f>
        <v>Panaji</v>
      </c>
      <c r="J135" s="9" t="str">
        <f>PROPER(TRIM(raw_orders!J135))</f>
        <v>Technology</v>
      </c>
      <c r="K135" s="9" t="str">
        <f>PROPER(TRIM(raw_orders!K135))</f>
        <v>Phones</v>
      </c>
      <c r="L135" t="s">
        <v>759</v>
      </c>
      <c r="M135" s="9" t="str">
        <f>PROPER(TRIM(raw_orders!M135))</f>
        <v>Second Class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s="9" t="str">
        <f>PROPER(TRIM(raw_orders!T135))</f>
        <v>Paid</v>
      </c>
      <c r="U135" s="9" t="str">
        <f>PROPER(TRIM(raw_orders!U135))</f>
        <v>Completed</v>
      </c>
      <c r="V135" s="11">
        <f t="shared" si="6"/>
        <v>5</v>
      </c>
      <c r="W135" s="17" t="str">
        <f t="shared" si="7"/>
        <v>ORD-2024-101344563945644CUST-9441Karan MalhotraConsumerWestGoaPanajiTechnologyPhonesPrime Phones 419Second Class83372.150.1522930.6216875.556055.07PaidCompleted5</v>
      </c>
      <c r="X135" s="11" t="str">
        <f t="shared" si="8"/>
        <v>Exact Duplicate</v>
      </c>
      <c r="Y135" s="11"/>
    </row>
    <row r="136" spans="1:25" ht="55.2">
      <c r="A136" t="s">
        <v>760</v>
      </c>
      <c r="B136" s="10">
        <v>45852</v>
      </c>
      <c r="C136" s="10">
        <v>45852</v>
      </c>
      <c r="D136" t="s">
        <v>763</v>
      </c>
      <c r="E136" s="9" t="str">
        <f>PROPER(TRIM(raw_orders!E136))</f>
        <v>Vikram Iyer</v>
      </c>
      <c r="F136" s="9" t="str">
        <f>PROPER(TRIM(raw_orders!F136))</f>
        <v>Home Office</v>
      </c>
      <c r="G136" s="9" t="str">
        <f>PROPER(TRIM(raw_orders!G136))</f>
        <v>East</v>
      </c>
      <c r="H136" s="9" t="str">
        <f>PROPER(TRIM(raw_orders!H136))</f>
        <v>West Bengal</v>
      </c>
      <c r="I136" s="9" t="str">
        <f>PROPER(TRIM(raw_orders!I136))</f>
        <v>Kolkata</v>
      </c>
      <c r="J136" s="9" t="str">
        <f>PROPER(TRIM(raw_orders!J136))</f>
        <v>Furniture</v>
      </c>
      <c r="K136" s="9" t="str">
        <f>PROPER(TRIM(raw_orders!K136))</f>
        <v>Bookcases</v>
      </c>
      <c r="L136" t="s">
        <v>764</v>
      </c>
      <c r="M136" s="9" t="str">
        <f>PROPER(TRIM(raw_orders!M136))</f>
        <v/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s="9" t="str">
        <f>PROPER(TRIM(raw_orders!T136))</f>
        <v>Pending</v>
      </c>
      <c r="U136" s="9" t="str">
        <f>PROPER(TRIM(raw_orders!U136))</f>
        <v>Cancelled</v>
      </c>
      <c r="V136" s="11">
        <f t="shared" si="6"/>
        <v>0</v>
      </c>
      <c r="W136" s="17" t="str">
        <f t="shared" si="7"/>
        <v>ORD-2025-101354585245852CUST-7361Vikram IyerHome OfficeEastWest BengalKolkataFurnitureBookcasesElite Bookcases 2665383.10.251436.62912.52524.1PendingCancelled0</v>
      </c>
      <c r="X136" s="11" t="str">
        <f t="shared" si="8"/>
        <v>OK</v>
      </c>
      <c r="Y136" s="11"/>
    </row>
    <row r="137" spans="1:25" ht="55.2">
      <c r="A137" t="s">
        <v>765</v>
      </c>
      <c r="B137" s="10">
        <v>45893</v>
      </c>
      <c r="C137" s="10">
        <v>45893</v>
      </c>
      <c r="D137" t="s">
        <v>767</v>
      </c>
      <c r="E137" s="9" t="str">
        <f>PROPER(TRIM(raw_orders!E137))</f>
        <v>Diya Patel</v>
      </c>
      <c r="F137" s="9" t="str">
        <f>PROPER(TRIM(raw_orders!F137))</f>
        <v>Small Business</v>
      </c>
      <c r="G137" s="9" t="str">
        <f>PROPER(TRIM(raw_orders!G137))</f>
        <v>South</v>
      </c>
      <c r="H137" s="9" t="str">
        <f>PROPER(TRIM(raw_orders!H137))</f>
        <v>Kerala</v>
      </c>
      <c r="I137" s="9" t="str">
        <f>PROPER(TRIM(raw_orders!I137))</f>
        <v>Kochi</v>
      </c>
      <c r="J137" s="9" t="str">
        <f>PROPER(TRIM(raw_orders!J137))</f>
        <v>Furniture</v>
      </c>
      <c r="K137" s="9" t="str">
        <f>PROPER(TRIM(raw_orders!K137))</f>
        <v>Bookcases</v>
      </c>
      <c r="L137" t="s">
        <v>768</v>
      </c>
      <c r="M137" s="9" t="str">
        <f>PROPER(TRIM(raw_orders!M137))</f>
        <v>Standard Class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s="9" t="str">
        <f>PROPER(TRIM(raw_orders!T137))</f>
        <v>Paid</v>
      </c>
      <c r="U137" s="9" t="str">
        <f>PROPER(TRIM(raw_orders!U137))</f>
        <v>Completed</v>
      </c>
      <c r="V137" s="11">
        <f t="shared" si="6"/>
        <v>0</v>
      </c>
      <c r="W137" s="17" t="str">
        <f t="shared" si="7"/>
        <v>ORD-2025-101364589345893CUST-1148Diya PatelSmall BusinessSouthKeralaKochiFurnitureBookcasesPrime Bookcases 954Standard Class13424.7803424.781951.451473.33PaidCompleted0</v>
      </c>
      <c r="X137" s="11" t="str">
        <f t="shared" si="8"/>
        <v>OK</v>
      </c>
      <c r="Y137" s="11"/>
    </row>
    <row r="138" spans="1:25" ht="69">
      <c r="A138" t="s">
        <v>769</v>
      </c>
      <c r="B138" s="10">
        <v>45902</v>
      </c>
      <c r="C138" s="10">
        <v>45703</v>
      </c>
      <c r="D138" t="s">
        <v>772</v>
      </c>
      <c r="E138" s="9" t="str">
        <f>PROPER(TRIM(raw_orders!E138))</f>
        <v>Mira Das</v>
      </c>
      <c r="F138" s="9" t="str">
        <f>PROPER(TRIM(raw_orders!F138))</f>
        <v>Home Office</v>
      </c>
      <c r="G138" s="9" t="str">
        <f>PROPER(TRIM(raw_orders!G138))</f>
        <v>East</v>
      </c>
      <c r="H138" s="9" t="str">
        <f>PROPER(TRIM(raw_orders!H138))</f>
        <v>Jharkhand</v>
      </c>
      <c r="I138" s="9" t="str">
        <f>PROPER(TRIM(raw_orders!I138))</f>
        <v>Ranchi</v>
      </c>
      <c r="J138" s="9" t="str">
        <f>PROPER(TRIM(raw_orders!J138))</f>
        <v>Office Supplies</v>
      </c>
      <c r="K138" s="9" t="str">
        <f>PROPER(TRIM(raw_orders!K138))</f>
        <v>Binders</v>
      </c>
      <c r="L138" t="s">
        <v>773</v>
      </c>
      <c r="M138" s="9" t="str">
        <f>PROPER(TRIM(raw_orders!M138))</f>
        <v>Standard Class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s="9" t="str">
        <f>PROPER(TRIM(raw_orders!T138))</f>
        <v>Paid</v>
      </c>
      <c r="U138" s="9" t="str">
        <f>PROPER(TRIM(raw_orders!U138))</f>
        <v>Completed</v>
      </c>
      <c r="V138" s="11">
        <f t="shared" si="6"/>
        <v>-199</v>
      </c>
      <c r="W138" s="17" t="str">
        <f t="shared" si="7"/>
        <v>ORD-2025-101374590245703CUST-3350Mira DasHome OfficeEastJharkhandRanchiOffice SuppliesBindersMax Binders 362Standard Class94330.330.231178.3821421.099757.29PaidCompleted-199</v>
      </c>
      <c r="X138" s="11" t="str">
        <f t="shared" si="8"/>
        <v>OK</v>
      </c>
      <c r="Y138" s="11"/>
    </row>
    <row r="139" spans="1:25" ht="69">
      <c r="A139" t="s">
        <v>775</v>
      </c>
      <c r="B139" s="10">
        <v>45666</v>
      </c>
      <c r="C139" s="10">
        <v>45666</v>
      </c>
      <c r="D139" t="s">
        <v>778</v>
      </c>
      <c r="E139" s="9" t="str">
        <f>PROPER(TRIM(raw_orders!E139))</f>
        <v>Sneha Kapoor</v>
      </c>
      <c r="F139" s="9" t="str">
        <f>PROPER(TRIM(raw_orders!F139))</f>
        <v>Small Business</v>
      </c>
      <c r="G139" s="9" t="str">
        <f>PROPER(TRIM(raw_orders!G139))</f>
        <v>North</v>
      </c>
      <c r="H139" s="9" t="str">
        <f>PROPER(TRIM(raw_orders!H139))</f>
        <v>Rajasthan</v>
      </c>
      <c r="I139" s="9" t="str">
        <f>PROPER(TRIM(raw_orders!I139))</f>
        <v>Jaipur</v>
      </c>
      <c r="J139" s="9" t="str">
        <f>PROPER(TRIM(raw_orders!J139))</f>
        <v>Furniture</v>
      </c>
      <c r="K139" s="9" t="str">
        <f>PROPER(TRIM(raw_orders!K139))</f>
        <v>Chairs</v>
      </c>
      <c r="L139" t="s">
        <v>779</v>
      </c>
      <c r="M139" s="9" t="str">
        <f>PROPER(TRIM(raw_orders!M139))</f>
        <v>Same Day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s="9" t="str">
        <f>PROPER(TRIM(raw_orders!T139))</f>
        <v>Paid</v>
      </c>
      <c r="U139" s="9" t="str">
        <f>PROPER(TRIM(raw_orders!U139))</f>
        <v>Completed</v>
      </c>
      <c r="V139" s="11">
        <f t="shared" si="6"/>
        <v>0</v>
      </c>
      <c r="W139" s="17" t="str">
        <f t="shared" si="7"/>
        <v>ORD-2025-101384566645666CUST-7932Sneha KapoorSmall BusinessNorthRajasthanJaipurFurnitureChairsPrime Chairs 261Same Day82667.070.119202.915526.623676.28PaidCompleted0</v>
      </c>
      <c r="X139" s="11" t="str">
        <f t="shared" si="8"/>
        <v>OK</v>
      </c>
      <c r="Y139" s="11"/>
    </row>
    <row r="140" spans="1:25" ht="69">
      <c r="A140" t="s">
        <v>780</v>
      </c>
      <c r="B140" s="10">
        <v>45311</v>
      </c>
      <c r="C140" s="10">
        <v>45317</v>
      </c>
      <c r="D140" t="s">
        <v>783</v>
      </c>
      <c r="E140" s="9" t="str">
        <f>PROPER(TRIM(raw_orders!E140))</f>
        <v>Diya Patel</v>
      </c>
      <c r="F140" s="9" t="str">
        <f>PROPER(TRIM(raw_orders!F140))</f>
        <v>Home Office</v>
      </c>
      <c r="G140" s="9" t="str">
        <f>PROPER(TRIM(raw_orders!G140))</f>
        <v>East</v>
      </c>
      <c r="H140" s="9" t="str">
        <f>PROPER(TRIM(raw_orders!H140))</f>
        <v>Jharkhand</v>
      </c>
      <c r="I140" s="9" t="str">
        <f>PROPER(TRIM(raw_orders!I140))</f>
        <v>Ranchi</v>
      </c>
      <c r="J140" s="9" t="str">
        <f>PROPER(TRIM(raw_orders!J140))</f>
        <v>Technology</v>
      </c>
      <c r="K140" s="9" t="str">
        <f>PROPER(TRIM(raw_orders!K140))</f>
        <v>Machines</v>
      </c>
      <c r="L140" t="s">
        <v>784</v>
      </c>
      <c r="M140" s="9" t="str">
        <f>PROPER(TRIM(raw_orders!M140))</f>
        <v>Standard Class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s="9" t="str">
        <f>PROPER(TRIM(raw_orders!T140))</f>
        <v>Paid</v>
      </c>
      <c r="U140" s="9" t="str">
        <f>PROPER(TRIM(raw_orders!U140))</f>
        <v>Completed</v>
      </c>
      <c r="V140" s="11">
        <f t="shared" si="6"/>
        <v>6</v>
      </c>
      <c r="W140" s="17" t="str">
        <f t="shared" si="7"/>
        <v>ORD-2024-101394531145317CUST-7173Diya PatelHome OfficeEastJharkhandRanchiTechnologyMachinesBasic Machines 185Standard Class84003.050.2524018.314070.789947.52PaidCompleted6</v>
      </c>
      <c r="X140" s="11" t="str">
        <f t="shared" si="8"/>
        <v>OK</v>
      </c>
      <c r="Y140" s="11"/>
    </row>
    <row r="141" spans="1:25" ht="55.2">
      <c r="A141" t="s">
        <v>785</v>
      </c>
      <c r="B141" s="10">
        <v>45718</v>
      </c>
      <c r="C141" s="10">
        <v>45841</v>
      </c>
      <c r="D141" t="s">
        <v>788</v>
      </c>
      <c r="E141" s="9" t="str">
        <f>PROPER(TRIM(raw_orders!E141))</f>
        <v>Neha Gupta</v>
      </c>
      <c r="F141" s="9" t="str">
        <f>PROPER(TRIM(raw_orders!F141))</f>
        <v>Home Office</v>
      </c>
      <c r="G141" s="9" t="str">
        <f>PROPER(TRIM(raw_orders!G141))</f>
        <v>South</v>
      </c>
      <c r="H141" s="9" t="str">
        <f>PROPER(TRIM(raw_orders!H141))</f>
        <v>Karnataka</v>
      </c>
      <c r="I141" s="9" t="str">
        <f>PROPER(TRIM(raw_orders!I141))</f>
        <v>Bengaluru</v>
      </c>
      <c r="J141" s="9" t="str">
        <f>PROPER(TRIM(raw_orders!J141))</f>
        <v>Office Supplies</v>
      </c>
      <c r="K141" s="9" t="str">
        <f>PROPER(TRIM(raw_orders!K141))</f>
        <v>Labels</v>
      </c>
      <c r="L141" t="s">
        <v>789</v>
      </c>
      <c r="M141" s="9" t="str">
        <f>PROPER(TRIM(raw_orders!M141))</f>
        <v>Standard Class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s="9" t="str">
        <f>PROPER(TRIM(raw_orders!T141))</f>
        <v>Paid</v>
      </c>
      <c r="U141" s="9" t="str">
        <f>PROPER(TRIM(raw_orders!U141))</f>
        <v>Completed</v>
      </c>
      <c r="V141" s="11">
        <f t="shared" si="6"/>
        <v>123</v>
      </c>
      <c r="W141" s="17" t="str">
        <f t="shared" si="7"/>
        <v>ORD-2025-101404571845841CUST-4225Neha GuptaHome OfficeSouthKarnatakaBengaluruOffice SuppliesLabelsBasic Labels 509Standard Class81287.63010301.046564.063736.98PaidCompleted123</v>
      </c>
      <c r="X141" s="11" t="str">
        <f t="shared" si="8"/>
        <v>OK</v>
      </c>
      <c r="Y141" s="11"/>
    </row>
    <row r="142" spans="1:25" ht="55.2">
      <c r="A142" t="s">
        <v>790</v>
      </c>
      <c r="B142" s="10">
        <v>45443</v>
      </c>
      <c r="C142" s="10">
        <v>45444</v>
      </c>
      <c r="D142" t="s">
        <v>793</v>
      </c>
      <c r="E142" s="9" t="str">
        <f>PROPER(TRIM(raw_orders!E142))</f>
        <v>Mira Das</v>
      </c>
      <c r="F142" s="9" t="str">
        <f>PROPER(TRIM(raw_orders!F142))</f>
        <v>Corporate</v>
      </c>
      <c r="G142" s="9" t="str">
        <f>PROPER(TRIM(raw_orders!G142))</f>
        <v>South</v>
      </c>
      <c r="H142" s="9" t="str">
        <f>PROPER(TRIM(raw_orders!H142))</f>
        <v>Karnataka</v>
      </c>
      <c r="I142" s="9" t="str">
        <f>PROPER(TRIM(raw_orders!I142))</f>
        <v>Bengaluru</v>
      </c>
      <c r="J142" s="9" t="str">
        <f>PROPER(TRIM(raw_orders!J142))</f>
        <v>Furniture</v>
      </c>
      <c r="K142" s="9" t="str">
        <f>PROPER(TRIM(raw_orders!K142))</f>
        <v>Bookcases</v>
      </c>
      <c r="L142" t="s">
        <v>794</v>
      </c>
      <c r="M142" s="9" t="str">
        <f>PROPER(TRIM(raw_orders!M142))</f>
        <v>Same Day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s="9" t="str">
        <f>PROPER(TRIM(raw_orders!T142))</f>
        <v>Paid</v>
      </c>
      <c r="U142" s="9" t="str">
        <f>PROPER(TRIM(raw_orders!U142))</f>
        <v>Completed</v>
      </c>
      <c r="V142" s="11">
        <f t="shared" si="6"/>
        <v>1</v>
      </c>
      <c r="W142" s="17" t="str">
        <f t="shared" si="7"/>
        <v>ORD-2024-101414544345444CUST-2149Mira DasCorporateSouthKarnatakaBengaluruFurnitureBookcasesElite Bookcases 696Same Day32914.5508743.656603.762139.89PaidCompleted1</v>
      </c>
      <c r="X142" s="11" t="str">
        <f t="shared" si="8"/>
        <v>OK</v>
      </c>
      <c r="Y142" s="11"/>
    </row>
    <row r="143" spans="1:25" ht="55.2">
      <c r="A143" t="s">
        <v>795</v>
      </c>
      <c r="B143" s="10">
        <v>45374</v>
      </c>
      <c r="C143" s="10">
        <v>45380</v>
      </c>
      <c r="D143" t="s">
        <v>798</v>
      </c>
      <c r="E143" s="9" t="str">
        <f>PROPER(TRIM(raw_orders!E143))</f>
        <v>Priya Menon</v>
      </c>
      <c r="F143" s="9" t="str">
        <f>PROPER(TRIM(raw_orders!F143))</f>
        <v>Corporate</v>
      </c>
      <c r="G143" s="9" t="str">
        <f>PROPER(TRIM(raw_orders!G143))</f>
        <v>North</v>
      </c>
      <c r="H143" s="9" t="str">
        <f>PROPER(TRIM(raw_orders!H143))</f>
        <v>Delhi</v>
      </c>
      <c r="I143" s="9" t="str">
        <f>PROPER(TRIM(raw_orders!I143))</f>
        <v>New Delhi</v>
      </c>
      <c r="J143" s="9" t="str">
        <f>PROPER(TRIM(raw_orders!J143))</f>
        <v>Furniture</v>
      </c>
      <c r="K143" s="9" t="str">
        <f>PROPER(TRIM(raw_orders!K143))</f>
        <v>Bookcases</v>
      </c>
      <c r="L143" t="s">
        <v>799</v>
      </c>
      <c r="M143" s="9" t="str">
        <f>PROPER(TRIM(raw_orders!M143))</f>
        <v>Same Day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s="9" t="str">
        <f>PROPER(TRIM(raw_orders!T143))</f>
        <v>Paid</v>
      </c>
      <c r="U143" s="9" t="str">
        <f>PROPER(TRIM(raw_orders!U143))</f>
        <v>Returned</v>
      </c>
      <c r="V143" s="11">
        <f t="shared" si="6"/>
        <v>6</v>
      </c>
      <c r="W143" s="17" t="str">
        <f t="shared" si="7"/>
        <v>ORD-2024-101424537445380CUST-3314Priya MenonCorporateNorthDelhiNew DelhiFurnitureBookcasesElite Bookcases 772Same Day7634.290.13996.032859.511136.52PaidReturned6</v>
      </c>
      <c r="X143" s="11" t="str">
        <f t="shared" si="8"/>
        <v>OK</v>
      </c>
      <c r="Y143" s="11"/>
    </row>
    <row r="144" spans="1:25" ht="55.2">
      <c r="A144" t="s">
        <v>800</v>
      </c>
      <c r="B144" s="10">
        <v>45381</v>
      </c>
      <c r="C144" s="10">
        <v>45377</v>
      </c>
      <c r="D144" t="s">
        <v>803</v>
      </c>
      <c r="E144" s="9" t="str">
        <f>PROPER(TRIM(raw_orders!E144))</f>
        <v>Aditi Sen</v>
      </c>
      <c r="F144" s="9" t="str">
        <f>PROPER(TRIM(raw_orders!F144))</f>
        <v>Home Office</v>
      </c>
      <c r="G144" s="9" t="str">
        <f>PROPER(TRIM(raw_orders!G144))</f>
        <v>North</v>
      </c>
      <c r="H144" s="9" t="str">
        <f>PROPER(TRIM(raw_orders!H144))</f>
        <v>Rajasthan</v>
      </c>
      <c r="I144" s="9" t="str">
        <f>PROPER(TRIM(raw_orders!I144))</f>
        <v>Jaipur</v>
      </c>
      <c r="J144" s="9" t="str">
        <f>PROPER(TRIM(raw_orders!J144))</f>
        <v>Technology</v>
      </c>
      <c r="K144" s="9" t="str">
        <f>PROPER(TRIM(raw_orders!K144))</f>
        <v>Phones</v>
      </c>
      <c r="L144" t="s">
        <v>804</v>
      </c>
      <c r="M144" s="9" t="str">
        <f>PROPER(TRIM(raw_orders!M144))</f>
        <v>Second Class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s="9" t="str">
        <f>PROPER(TRIM(raw_orders!T144))</f>
        <v>Paid</v>
      </c>
      <c r="U144" s="9" t="str">
        <f>PROPER(TRIM(raw_orders!U144))</f>
        <v>Completed</v>
      </c>
      <c r="V144" s="11">
        <f t="shared" si="6"/>
        <v>-4</v>
      </c>
      <c r="W144" s="17" t="str">
        <f t="shared" si="7"/>
        <v>ORD-2024-101434538145377CUST-8944Aditi SenHome OfficeNorthRajasthanJaipurTechnologyPhonesClassic Phones 142Second Class5907.540.153857.042769.261087.78PaidCompleted-4</v>
      </c>
      <c r="X144" s="11" t="str">
        <f t="shared" si="8"/>
        <v>Review Required</v>
      </c>
      <c r="Y144" s="11"/>
    </row>
    <row r="145" spans="1:25" ht="55.2">
      <c r="A145" t="s">
        <v>805</v>
      </c>
      <c r="B145" s="10">
        <v>45375</v>
      </c>
      <c r="C145" s="10">
        <v>45377</v>
      </c>
      <c r="D145" t="s">
        <v>807</v>
      </c>
      <c r="E145" s="9" t="str">
        <f>PROPER(TRIM(raw_orders!E145))</f>
        <v>Priya Menon</v>
      </c>
      <c r="F145" s="9" t="str">
        <f>PROPER(TRIM(raw_orders!F145))</f>
        <v>Consumer</v>
      </c>
      <c r="G145" s="9" t="str">
        <f>PROPER(TRIM(raw_orders!G145))</f>
        <v>West</v>
      </c>
      <c r="H145" s="9" t="str">
        <f>PROPER(TRIM(raw_orders!H145))</f>
        <v>Gujarat</v>
      </c>
      <c r="I145" s="9" t="str">
        <f>PROPER(TRIM(raw_orders!I145))</f>
        <v>Ahmedabad</v>
      </c>
      <c r="J145" s="9" t="str">
        <f>PROPER(TRIM(raw_orders!J145))</f>
        <v>Office Supplies</v>
      </c>
      <c r="K145" s="9" t="str">
        <f>PROPER(TRIM(raw_orders!K145))</f>
        <v>Paper</v>
      </c>
      <c r="L145" t="s">
        <v>808</v>
      </c>
      <c r="M145" s="9" t="str">
        <f>PROPER(TRIM(raw_orders!M145))</f>
        <v>Second Class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s="9" t="str">
        <f>PROPER(TRIM(raw_orders!T145))</f>
        <v>Paid</v>
      </c>
      <c r="U145" s="9" t="str">
        <f>PROPER(TRIM(raw_orders!U145))</f>
        <v>Returned</v>
      </c>
      <c r="V145" s="11">
        <f t="shared" si="6"/>
        <v>2</v>
      </c>
      <c r="W145" s="17" t="str">
        <f t="shared" si="7"/>
        <v>ORD-2024-101444537545377CUST-3144Priya MenonConsumerWestGujaratAhmedabadOffice SuppliesPaperPro Paper 575Second Class13409.50.13068.551916.161152.39PaidReturned2</v>
      </c>
      <c r="X145" s="11" t="str">
        <f t="shared" si="8"/>
        <v>OK</v>
      </c>
      <c r="Y145" s="11"/>
    </row>
    <row r="146" spans="1:25" ht="69">
      <c r="A146" t="s">
        <v>809</v>
      </c>
      <c r="B146" s="10">
        <v>45479</v>
      </c>
      <c r="C146" s="10">
        <v>45458</v>
      </c>
      <c r="D146" t="s">
        <v>811</v>
      </c>
      <c r="E146" s="9" t="str">
        <f>PROPER(TRIM(raw_orders!E146))</f>
        <v>Kabir Singh</v>
      </c>
      <c r="F146" s="9" t="str">
        <f>PROPER(TRIM(raw_orders!F146))</f>
        <v>Small Business</v>
      </c>
      <c r="G146" s="9" t="str">
        <f>PROPER(TRIM(raw_orders!G146))</f>
        <v>South</v>
      </c>
      <c r="H146" s="9" t="str">
        <f>PROPER(TRIM(raw_orders!H146))</f>
        <v>Telangana</v>
      </c>
      <c r="I146" s="9" t="str">
        <f>PROPER(TRIM(raw_orders!I146))</f>
        <v>Hyderabad</v>
      </c>
      <c r="J146" s="9" t="str">
        <f>PROPER(TRIM(raw_orders!J146))</f>
        <v>Technology</v>
      </c>
      <c r="K146" s="9" t="str">
        <f>PROPER(TRIM(raw_orders!K146))</f>
        <v>Accessories</v>
      </c>
      <c r="L146" t="s">
        <v>812</v>
      </c>
      <c r="M146" s="9" t="str">
        <f>PROPER(TRIM(raw_orders!M146))</f>
        <v>First Class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s="9" t="str">
        <f>PROPER(TRIM(raw_orders!T146))</f>
        <v>Refunded</v>
      </c>
      <c r="U146" s="9" t="str">
        <f>PROPER(TRIM(raw_orders!U146))</f>
        <v>Returned</v>
      </c>
      <c r="V146" s="11">
        <f t="shared" si="6"/>
        <v>-21</v>
      </c>
      <c r="W146" s="17" t="str">
        <f t="shared" si="7"/>
        <v>ORD-2024-101454547945458CUST-6747Kabir SinghSmall BusinessSouthTelanganaHyderabadTechnologyAccessoriesElite Accessories 905First Class72147.990.2511276.956908.764368.19RefundedReturned-21</v>
      </c>
      <c r="X146" s="11" t="str">
        <f t="shared" si="8"/>
        <v>OK</v>
      </c>
      <c r="Y146" s="11"/>
    </row>
    <row r="147" spans="1:25" ht="69">
      <c r="A147" t="s">
        <v>813</v>
      </c>
      <c r="B147" s="10">
        <v>45965</v>
      </c>
      <c r="C147" s="10">
        <v>45760</v>
      </c>
      <c r="D147" t="s">
        <v>816</v>
      </c>
      <c r="E147" s="9" t="str">
        <f>PROPER(TRIM(raw_orders!E147))</f>
        <v>Mira Das</v>
      </c>
      <c r="F147" s="9" t="str">
        <f>PROPER(TRIM(raw_orders!F147))</f>
        <v>Small Business</v>
      </c>
      <c r="G147" s="9" t="str">
        <f>PROPER(TRIM(raw_orders!G147))</f>
        <v>West</v>
      </c>
      <c r="H147" s="9" t="str">
        <f>PROPER(TRIM(raw_orders!H147))</f>
        <v>Goa</v>
      </c>
      <c r="I147" s="9" t="str">
        <f>PROPER(TRIM(raw_orders!I147))</f>
        <v>Panaji</v>
      </c>
      <c r="J147" s="9" t="str">
        <f>PROPER(TRIM(raw_orders!J147))</f>
        <v>Office Supplies</v>
      </c>
      <c r="K147" s="9" t="str">
        <f>PROPER(TRIM(raw_orders!K147))</f>
        <v>Paper</v>
      </c>
      <c r="L147" t="s">
        <v>817</v>
      </c>
      <c r="M147" s="9" t="str">
        <f>PROPER(TRIM(raw_orders!M147))</f>
        <v>Standard Class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s="9" t="str">
        <f>PROPER(TRIM(raw_orders!T147))</f>
        <v>Paid</v>
      </c>
      <c r="U147" s="9" t="str">
        <f>PROPER(TRIM(raw_orders!U147))</f>
        <v>Completed</v>
      </c>
      <c r="V147" s="11">
        <f t="shared" si="6"/>
        <v>-205</v>
      </c>
      <c r="W147" s="17" t="str">
        <f t="shared" si="7"/>
        <v>ORD-2025-101464596545760CUST-6161Mira DasSmall BusinessWestGoaPanajiOffice SuppliesPaperSmart Paper 899Standard Class44182.150.115055.749808.835246.91PaidCompleted-205</v>
      </c>
      <c r="X147" s="11" t="str">
        <f t="shared" si="8"/>
        <v>OK</v>
      </c>
      <c r="Y147" s="11"/>
    </row>
    <row r="148" spans="1:25" ht="55.2">
      <c r="A148" t="s">
        <v>818</v>
      </c>
      <c r="B148" s="10">
        <v>45868</v>
      </c>
      <c r="C148" s="10">
        <v>45870</v>
      </c>
      <c r="D148" t="s">
        <v>821</v>
      </c>
      <c r="E148" s="9" t="str">
        <f>PROPER(TRIM(raw_orders!E148))</f>
        <v>Sneha Kapoor</v>
      </c>
      <c r="F148" s="9" t="str">
        <f>PROPER(TRIM(raw_orders!F148))</f>
        <v>Small Business</v>
      </c>
      <c r="G148" s="9" t="str">
        <f>PROPER(TRIM(raw_orders!G148))</f>
        <v>South</v>
      </c>
      <c r="H148" s="9" t="str">
        <f>PROPER(TRIM(raw_orders!H148))</f>
        <v>Tamil Nadu</v>
      </c>
      <c r="I148" s="9" t="str">
        <f>PROPER(TRIM(raw_orders!I148))</f>
        <v>Chennai</v>
      </c>
      <c r="J148" s="9" t="str">
        <f>PROPER(TRIM(raw_orders!J148))</f>
        <v>Office Supplies</v>
      </c>
      <c r="K148" s="9" t="str">
        <f>PROPER(TRIM(raw_orders!K148))</f>
        <v>Storage</v>
      </c>
      <c r="L148" t="s">
        <v>822</v>
      </c>
      <c r="M148" s="9" t="str">
        <f>PROPER(TRIM(raw_orders!M148))</f>
        <v>Same Day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s="9" t="str">
        <f>PROPER(TRIM(raw_orders!T148))</f>
        <v>Paid</v>
      </c>
      <c r="U148" s="9" t="str">
        <f>PROPER(TRIM(raw_orders!U148))</f>
        <v>Completed</v>
      </c>
      <c r="V148" s="11">
        <f t="shared" si="6"/>
        <v>2</v>
      </c>
      <c r="W148" s="17" t="str">
        <f t="shared" si="7"/>
        <v>ORD-2025-101474586845870CUST-1460Sneha KapoorSmall BusinessSouthTamil NaduChennaiOffice SuppliesStorageClassic Storage 423Same Day93165.430.125639.9821635.084004.9PaidCompleted2</v>
      </c>
      <c r="X148" s="11" t="str">
        <f t="shared" si="8"/>
        <v>OK</v>
      </c>
      <c r="Y148" s="11"/>
    </row>
    <row r="149" spans="1:25" ht="55.2">
      <c r="A149" t="s">
        <v>823</v>
      </c>
      <c r="B149" s="10">
        <v>45649</v>
      </c>
      <c r="C149" s="10">
        <v>45656</v>
      </c>
      <c r="D149" t="s">
        <v>826</v>
      </c>
      <c r="E149" s="9" t="str">
        <f>PROPER(TRIM(raw_orders!E149))</f>
        <v>Priya Menon</v>
      </c>
      <c r="F149" s="9" t="str">
        <f>PROPER(TRIM(raw_orders!F149))</f>
        <v>Home Office</v>
      </c>
      <c r="G149" s="9" t="str">
        <f>PROPER(TRIM(raw_orders!G149))</f>
        <v>West</v>
      </c>
      <c r="H149" s="9" t="str">
        <f>PROPER(TRIM(raw_orders!H149))</f>
        <v>Goa</v>
      </c>
      <c r="I149" s="9" t="str">
        <f>PROPER(TRIM(raw_orders!I149))</f>
        <v>Panaji</v>
      </c>
      <c r="J149" s="9" t="str">
        <f>PROPER(TRIM(raw_orders!J149))</f>
        <v>Furniture</v>
      </c>
      <c r="K149" s="9" t="str">
        <f>PROPER(TRIM(raw_orders!K149))</f>
        <v>Furnishings</v>
      </c>
      <c r="L149" t="s">
        <v>827</v>
      </c>
      <c r="M149" s="9" t="str">
        <f>PROPER(TRIM(raw_orders!M149))</f>
        <v>First Class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s="9" t="str">
        <f>PROPER(TRIM(raw_orders!T149))</f>
        <v>Paid</v>
      </c>
      <c r="U149" s="9" t="str">
        <f>PROPER(TRIM(raw_orders!U149))</f>
        <v>Completed</v>
      </c>
      <c r="V149" s="11">
        <f t="shared" si="6"/>
        <v>7</v>
      </c>
      <c r="W149" s="17" t="str">
        <f t="shared" si="7"/>
        <v>ORD-2024-101484564945656CUST-2692Priya MenonHome OfficeWestGoaPanajiFurnitureFurnishingsClassic Furnishings 743First Class8386.10.12779.921744.051035.87PaidCompleted7</v>
      </c>
      <c r="X149" s="11" t="str">
        <f t="shared" si="8"/>
        <v>OK</v>
      </c>
      <c r="Y149" s="11"/>
    </row>
    <row r="150" spans="1:25" ht="55.2">
      <c r="A150" t="s">
        <v>828</v>
      </c>
      <c r="B150" s="10">
        <v>45697</v>
      </c>
      <c r="C150" s="10">
        <v>45701</v>
      </c>
      <c r="D150" t="s">
        <v>831</v>
      </c>
      <c r="E150" s="9" t="str">
        <f>PROPER(TRIM(raw_orders!E150))</f>
        <v>Mira Das</v>
      </c>
      <c r="F150" s="9" t="str">
        <f>PROPER(TRIM(raw_orders!F150))</f>
        <v>Home Office</v>
      </c>
      <c r="G150" s="9" t="str">
        <f>PROPER(TRIM(raw_orders!G150))</f>
        <v>West</v>
      </c>
      <c r="H150" s="9" t="str">
        <f>PROPER(TRIM(raw_orders!H150))</f>
        <v>Madhya Pradesh</v>
      </c>
      <c r="I150" s="9" t="str">
        <f>PROPER(TRIM(raw_orders!I150))</f>
        <v>Indore</v>
      </c>
      <c r="J150" s="9" t="str">
        <f>PROPER(TRIM(raw_orders!J150))</f>
        <v>Technology</v>
      </c>
      <c r="K150" s="9" t="str">
        <f>PROPER(TRIM(raw_orders!K150))</f>
        <v>Phones</v>
      </c>
      <c r="L150" t="s">
        <v>832</v>
      </c>
      <c r="M150" s="9" t="str">
        <f>PROPER(TRIM(raw_orders!M150))</f>
        <v/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s="9" t="str">
        <f>PROPER(TRIM(raw_orders!T150))</f>
        <v>Paid</v>
      </c>
      <c r="U150" s="9" t="str">
        <f>PROPER(TRIM(raw_orders!U150))</f>
        <v>Completed</v>
      </c>
      <c r="V150" s="11">
        <f t="shared" si="6"/>
        <v>4</v>
      </c>
      <c r="W150" s="17" t="str">
        <f t="shared" si="7"/>
        <v>ORD-2025-101494569745701CUST-2822Mira DasHome OfficeWestMadhya PradeshIndoreTechnologyPhonesSmart Phones 33681696.070.2510176.427604.472571.95PaidCompleted4</v>
      </c>
      <c r="X150" s="11" t="str">
        <f t="shared" si="8"/>
        <v>OK</v>
      </c>
      <c r="Y150" s="11"/>
    </row>
    <row r="151" spans="1:25" ht="69">
      <c r="A151" t="s">
        <v>833</v>
      </c>
      <c r="B151" s="10">
        <v>45321</v>
      </c>
      <c r="C151" s="10">
        <v>45321</v>
      </c>
      <c r="D151" t="s">
        <v>835</v>
      </c>
      <c r="E151" s="9" t="str">
        <f>PROPER(TRIM(raw_orders!E151))</f>
        <v>Aarav Sharma</v>
      </c>
      <c r="F151" s="9" t="str">
        <f>PROPER(TRIM(raw_orders!F151))</f>
        <v>Small Business</v>
      </c>
      <c r="G151" s="9" t="str">
        <f>PROPER(TRIM(raw_orders!G151))</f>
        <v>West</v>
      </c>
      <c r="H151" s="9" t="str">
        <f>PROPER(TRIM(raw_orders!H151))</f>
        <v>Rajasthan</v>
      </c>
      <c r="I151" s="9" t="str">
        <f>PROPER(TRIM(raw_orders!I151))</f>
        <v>Udaipur</v>
      </c>
      <c r="J151" s="9" t="str">
        <f>PROPER(TRIM(raw_orders!J151))</f>
        <v>Technology</v>
      </c>
      <c r="K151" s="9" t="str">
        <f>PROPER(TRIM(raw_orders!K151))</f>
        <v>Copiers</v>
      </c>
      <c r="L151" t="s">
        <v>837</v>
      </c>
      <c r="M151" s="9" t="str">
        <f>PROPER(TRIM(raw_orders!M151))</f>
        <v>Same Day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s="9" t="str">
        <f>PROPER(TRIM(raw_orders!T151))</f>
        <v>Paid</v>
      </c>
      <c r="U151" s="9" t="str">
        <f>PROPER(TRIM(raw_orders!U151))</f>
        <v>Completed</v>
      </c>
      <c r="V151" s="11">
        <f t="shared" si="6"/>
        <v>0</v>
      </c>
      <c r="W151" s="17" t="str">
        <f t="shared" si="7"/>
        <v>ORD-2024-101504532145321CUST-5876Aarav SharmaSmall BusinessWestRajasthanUdaipurTechnologyCopiersEco Copiers 381Same Day72527.610.2513269.958977.14292.85PaidCompleted0</v>
      </c>
      <c r="X151" s="11" t="str">
        <f t="shared" si="8"/>
        <v>OK</v>
      </c>
      <c r="Y151" s="11"/>
    </row>
    <row r="152" spans="1:25" ht="55.2">
      <c r="A152" t="s">
        <v>838</v>
      </c>
      <c r="B152" s="10">
        <v>45385</v>
      </c>
      <c r="C152" s="10">
        <v>45363</v>
      </c>
      <c r="D152" t="s">
        <v>841</v>
      </c>
      <c r="E152" s="9" t="str">
        <f>PROPER(TRIM(raw_orders!E152))</f>
        <v>Arjun Bose</v>
      </c>
      <c r="F152" s="9" t="str">
        <f>PROPER(TRIM(raw_orders!F152))</f>
        <v>Consumer</v>
      </c>
      <c r="G152" s="9" t="str">
        <f>PROPER(TRIM(raw_orders!G152))</f>
        <v/>
      </c>
      <c r="H152" s="9" t="str">
        <f>PROPER(TRIM(raw_orders!H152))</f>
        <v>Gujarat</v>
      </c>
      <c r="I152" s="9" t="str">
        <f>PROPER(TRIM(raw_orders!I152))</f>
        <v>Ahmedabad</v>
      </c>
      <c r="J152" s="9" t="str">
        <f>PROPER(TRIM(raw_orders!J152))</f>
        <v>Furniture</v>
      </c>
      <c r="K152" s="9" t="str">
        <f>PROPER(TRIM(raw_orders!K152))</f>
        <v>Bookcases</v>
      </c>
      <c r="L152" t="s">
        <v>842</v>
      </c>
      <c r="M152" s="9" t="str">
        <f>PROPER(TRIM(raw_orders!M152))</f>
        <v>First Class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s="9" t="str">
        <f>PROPER(TRIM(raw_orders!T152))</f>
        <v>Paid</v>
      </c>
      <c r="U152" s="9" t="str">
        <f>PROPER(TRIM(raw_orders!U152))</f>
        <v>Completed</v>
      </c>
      <c r="V152" s="11">
        <f t="shared" si="6"/>
        <v>-22</v>
      </c>
      <c r="W152" s="17" t="str">
        <f t="shared" si="7"/>
        <v>ORD-2024-101514538545363CUST-4661Arjun BoseConsumerGujaratAhmedabadFurnitureBookcasesMax Bookcases 595First Class11554.120.11398.711056.92341.79PaidCompleted-22</v>
      </c>
      <c r="X152" s="11" t="str">
        <f t="shared" si="8"/>
        <v>OK</v>
      </c>
      <c r="Y152" s="11"/>
    </row>
    <row r="153" spans="1:25" ht="55.2">
      <c r="A153" t="s">
        <v>843</v>
      </c>
      <c r="B153" s="10">
        <v>45470</v>
      </c>
      <c r="C153" s="10">
        <v>45470</v>
      </c>
      <c r="D153" t="s">
        <v>846</v>
      </c>
      <c r="E153" s="9" t="str">
        <f>PROPER(TRIM(raw_orders!E153))</f>
        <v>Neha Gupta</v>
      </c>
      <c r="F153" s="9" t="str">
        <f>PROPER(TRIM(raw_orders!F153))</f>
        <v>Home Office</v>
      </c>
      <c r="G153" s="9" t="str">
        <f>PROPER(TRIM(raw_orders!G153))</f>
        <v/>
      </c>
      <c r="H153" s="9" t="str">
        <f>PROPER(TRIM(raw_orders!H153))</f>
        <v>Madhya Pradesh</v>
      </c>
      <c r="I153" s="9" t="str">
        <f>PROPER(TRIM(raw_orders!I153))</f>
        <v>Indore</v>
      </c>
      <c r="J153" s="9" t="str">
        <f>PROPER(TRIM(raw_orders!J153))</f>
        <v>Technology</v>
      </c>
      <c r="K153" s="9" t="str">
        <f>PROPER(TRIM(raw_orders!K153))</f>
        <v>Copiers</v>
      </c>
      <c r="L153" t="s">
        <v>847</v>
      </c>
      <c r="M153" s="9" t="str">
        <f>PROPER(TRIM(raw_orders!M153))</f>
        <v>Standard Class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s="9" t="str">
        <f>PROPER(TRIM(raw_orders!T153))</f>
        <v>Pending</v>
      </c>
      <c r="U153" s="9" t="str">
        <f>PROPER(TRIM(raw_orders!U153))</f>
        <v>Returned</v>
      </c>
      <c r="V153" s="11">
        <f t="shared" si="6"/>
        <v>0</v>
      </c>
      <c r="W153" s="17" t="str">
        <f t="shared" si="7"/>
        <v>ORD-2024-101524547045470CUST-6011Neha GuptaHome OfficeMadhya PradeshIndoreTechnologyCopiersMax Copiers 992Standard Class23859.1107718.225355.932362.29PendingReturned0</v>
      </c>
      <c r="X153" s="11" t="str">
        <f t="shared" si="8"/>
        <v>OK</v>
      </c>
      <c r="Y153" s="11"/>
    </row>
    <row r="154" spans="1:25" ht="55.2">
      <c r="A154" t="s">
        <v>848</v>
      </c>
      <c r="B154" s="10">
        <v>45457</v>
      </c>
      <c r="C154" s="10">
        <v>45460</v>
      </c>
      <c r="D154" t="s">
        <v>851</v>
      </c>
      <c r="E154" s="9" t="str">
        <f>PROPER(TRIM(raw_orders!E154))</f>
        <v>Kabir Singh</v>
      </c>
      <c r="F154" s="9" t="str">
        <f>PROPER(TRIM(raw_orders!F154))</f>
        <v>Small Business</v>
      </c>
      <c r="G154" s="9" t="str">
        <f>PROPER(TRIM(raw_orders!G154))</f>
        <v>South</v>
      </c>
      <c r="H154" s="9" t="str">
        <f>PROPER(TRIM(raw_orders!H154))</f>
        <v>Kerala</v>
      </c>
      <c r="I154" s="9" t="str">
        <f>PROPER(TRIM(raw_orders!I154))</f>
        <v>Kochi</v>
      </c>
      <c r="J154" s="9" t="str">
        <f>PROPER(TRIM(raw_orders!J154))</f>
        <v>Furniture</v>
      </c>
      <c r="K154" s="9" t="str">
        <f>PROPER(TRIM(raw_orders!K154))</f>
        <v>Tables</v>
      </c>
      <c r="L154" t="s">
        <v>852</v>
      </c>
      <c r="M154" s="9" t="str">
        <f>PROPER(TRIM(raw_orders!M154))</f>
        <v>Second Class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s="9" t="str">
        <f>PROPER(TRIM(raw_orders!T154))</f>
        <v>Pending</v>
      </c>
      <c r="U154" s="9" t="str">
        <f>PROPER(TRIM(raw_orders!U154))</f>
        <v>Returned</v>
      </c>
      <c r="V154" s="11">
        <f t="shared" si="6"/>
        <v>3</v>
      </c>
      <c r="W154" s="17" t="str">
        <f t="shared" si="7"/>
        <v>ORD-2024-101534545745460CUST-6160Kabir SinghSmall BusinessSouthKeralaKochiFurnitureTablesPro Tables 407Second Class61088.040.15875.424380.551494.87PendingReturned3</v>
      </c>
      <c r="X154" s="11" t="str">
        <f t="shared" si="8"/>
        <v>OK</v>
      </c>
      <c r="Y154" s="11"/>
    </row>
    <row r="155" spans="1:25" ht="69">
      <c r="A155" t="s">
        <v>853</v>
      </c>
      <c r="B155" s="10">
        <v>45923</v>
      </c>
      <c r="C155" s="10">
        <v>45925</v>
      </c>
      <c r="D155" t="s">
        <v>856</v>
      </c>
      <c r="E155" s="9" t="str">
        <f>PROPER(TRIM(raw_orders!E155))</f>
        <v>Aditi Sen</v>
      </c>
      <c r="F155" s="9" t="str">
        <f>PROPER(TRIM(raw_orders!F155))</f>
        <v>Consumer</v>
      </c>
      <c r="G155" s="9" t="str">
        <f>PROPER(TRIM(raw_orders!G155))</f>
        <v>East</v>
      </c>
      <c r="H155" s="9" t="str">
        <f>PROPER(TRIM(raw_orders!H155))</f>
        <v>Odisha</v>
      </c>
      <c r="I155" s="9" t="str">
        <f>PROPER(TRIM(raw_orders!I155))</f>
        <v>Bhubaneswar</v>
      </c>
      <c r="J155" s="9" t="str">
        <f>PROPER(TRIM(raw_orders!J155))</f>
        <v>Office Supplies</v>
      </c>
      <c r="K155" s="9" t="str">
        <f>PROPER(TRIM(raw_orders!K155))</f>
        <v>Labels</v>
      </c>
      <c r="L155" t="s">
        <v>857</v>
      </c>
      <c r="M155" s="9" t="str">
        <f>PROPER(TRIM(raw_orders!M155))</f>
        <v>Standard Class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s="9" t="str">
        <f>PROPER(TRIM(raw_orders!T155))</f>
        <v>Refunded</v>
      </c>
      <c r="U155" s="9" t="str">
        <f>PROPER(TRIM(raw_orders!U155))</f>
        <v>Returned</v>
      </c>
      <c r="V155" s="11">
        <f t="shared" si="6"/>
        <v>2</v>
      </c>
      <c r="W155" s="17" t="str">
        <f t="shared" si="7"/>
        <v>ORD-2025-101544592345925CUST-6971Aditi SenConsumerEastOdishaBhubaneswarOffice SuppliesLabelsPrime Labels 559Standard Class73280.31022962.1715716.57245.67RefundedReturned2</v>
      </c>
      <c r="X155" s="11" t="str">
        <f t="shared" si="8"/>
        <v>OK</v>
      </c>
      <c r="Y155" s="11"/>
    </row>
    <row r="156" spans="1:25" ht="69">
      <c r="A156" t="s">
        <v>858</v>
      </c>
      <c r="B156" s="10">
        <v>45334</v>
      </c>
      <c r="C156" s="10">
        <v>45333</v>
      </c>
      <c r="D156" t="s">
        <v>669</v>
      </c>
      <c r="E156" s="9" t="str">
        <f>PROPER(TRIM(raw_orders!E156))</f>
        <v>Priya Menon</v>
      </c>
      <c r="F156" s="9" t="str">
        <f>PROPER(TRIM(raw_orders!F156))</f>
        <v>Consumer</v>
      </c>
      <c r="G156" s="9" t="str">
        <f>PROPER(TRIM(raw_orders!G156))</f>
        <v>South</v>
      </c>
      <c r="H156" s="9" t="str">
        <f>PROPER(TRIM(raw_orders!H156))</f>
        <v>Tamil Nadu</v>
      </c>
      <c r="I156" s="9" t="str">
        <f>PROPER(TRIM(raw_orders!I156))</f>
        <v>Chennai</v>
      </c>
      <c r="J156" s="9" t="str">
        <f>PROPER(TRIM(raw_orders!J156))</f>
        <v>Furniture</v>
      </c>
      <c r="K156" s="9" t="str">
        <f>PROPER(TRIM(raw_orders!K156))</f>
        <v>Bookcases</v>
      </c>
      <c r="L156" t="s">
        <v>861</v>
      </c>
      <c r="M156" s="9" t="str">
        <f>PROPER(TRIM(raw_orders!M156))</f>
        <v>Same Day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s="9" t="str">
        <f>PROPER(TRIM(raw_orders!T156))</f>
        <v>Paid</v>
      </c>
      <c r="U156" s="9" t="str">
        <f>PROPER(TRIM(raw_orders!U156))</f>
        <v>Completed</v>
      </c>
      <c r="V156" s="11">
        <f t="shared" si="6"/>
        <v>-1</v>
      </c>
      <c r="W156" s="17" t="str">
        <f t="shared" si="7"/>
        <v>ORD-2024-101554533445333CUST-7764Priya MenonConsumerSouthTamil NaduChennaiFurnitureBookcasesClassic Bookcases 847Same Day12599.120.152209.251523.78685.47PaidCompleted-1</v>
      </c>
      <c r="X156" s="11" t="str">
        <f t="shared" si="8"/>
        <v>OK</v>
      </c>
      <c r="Y156" s="11"/>
    </row>
    <row r="157" spans="1:25" ht="55.2">
      <c r="A157" t="s">
        <v>862</v>
      </c>
      <c r="B157" s="10">
        <v>45683</v>
      </c>
      <c r="C157" s="10">
        <v>45691</v>
      </c>
      <c r="D157" t="s">
        <v>863</v>
      </c>
      <c r="E157" s="9" t="str">
        <f>PROPER(TRIM(raw_orders!E157))</f>
        <v>Karan Malhotra</v>
      </c>
      <c r="F157" s="9" t="str">
        <f>PROPER(TRIM(raw_orders!F157))</f>
        <v>Corporate</v>
      </c>
      <c r="G157" s="9" t="str">
        <f>PROPER(TRIM(raw_orders!G157))</f>
        <v>West</v>
      </c>
      <c r="H157" s="9" t="str">
        <f>PROPER(TRIM(raw_orders!H157))</f>
        <v>Rajasthan</v>
      </c>
      <c r="I157" s="9" t="str">
        <f>PROPER(TRIM(raw_orders!I157))</f>
        <v>Udaipur</v>
      </c>
      <c r="J157" s="9" t="str">
        <f>PROPER(TRIM(raw_orders!J157))</f>
        <v>Furniture</v>
      </c>
      <c r="K157" s="9" t="str">
        <f>PROPER(TRIM(raw_orders!K157))</f>
        <v>Furnishings</v>
      </c>
      <c r="L157" t="s">
        <v>864</v>
      </c>
      <c r="M157" s="9" t="str">
        <f>PROPER(TRIM(raw_orders!M157))</f>
        <v>Same Day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s="9" t="str">
        <f>PROPER(TRIM(raw_orders!T157))</f>
        <v>Refunded</v>
      </c>
      <c r="U157" s="9" t="str">
        <f>PROPER(TRIM(raw_orders!U157))</f>
        <v>Returned</v>
      </c>
      <c r="V157" s="11">
        <f t="shared" si="6"/>
        <v>8</v>
      </c>
      <c r="W157" s="17" t="str">
        <f t="shared" si="7"/>
        <v>ORD-2025-101564568345691CUST-8327Karan MalhotraCorporateWestRajasthanUdaipurFurnitureFurnishingsClassic Furnishings 655Same Day32859.320.17720.1658811839.16RefundedReturned8</v>
      </c>
      <c r="X157" s="11" t="str">
        <f t="shared" si="8"/>
        <v>OK</v>
      </c>
      <c r="Y157" s="11"/>
    </row>
    <row r="158" spans="1:25" ht="69">
      <c r="A158" t="s">
        <v>865</v>
      </c>
      <c r="B158" s="10">
        <v>45743</v>
      </c>
      <c r="C158" s="10">
        <v>45743</v>
      </c>
      <c r="D158" t="s">
        <v>868</v>
      </c>
      <c r="E158" s="9" t="str">
        <f>PROPER(TRIM(raw_orders!E158))</f>
        <v>Vikram Iyer</v>
      </c>
      <c r="F158" s="9" t="str">
        <f>PROPER(TRIM(raw_orders!F158))</f>
        <v>Small Business</v>
      </c>
      <c r="G158" s="9" t="str">
        <f>PROPER(TRIM(raw_orders!G158))</f>
        <v>East</v>
      </c>
      <c r="H158" s="9" t="str">
        <f>PROPER(TRIM(raw_orders!H158))</f>
        <v>Bihar</v>
      </c>
      <c r="I158" s="9" t="str">
        <f>PROPER(TRIM(raw_orders!I158))</f>
        <v>Patna</v>
      </c>
      <c r="J158" s="9" t="str">
        <f>PROPER(TRIM(raw_orders!J158))</f>
        <v>Technology</v>
      </c>
      <c r="K158" s="9" t="str">
        <f>PROPER(TRIM(raw_orders!K158))</f>
        <v>Machines</v>
      </c>
      <c r="L158" t="s">
        <v>869</v>
      </c>
      <c r="M158" s="9" t="str">
        <f>PROPER(TRIM(raw_orders!M158))</f>
        <v>Second Class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s="9" t="str">
        <f>PROPER(TRIM(raw_orders!T158))</f>
        <v>Paid</v>
      </c>
      <c r="U158" s="9" t="str">
        <f>PROPER(TRIM(raw_orders!U158))</f>
        <v>Completed</v>
      </c>
      <c r="V158" s="11">
        <f t="shared" si="6"/>
        <v>0</v>
      </c>
      <c r="W158" s="17" t="str">
        <f t="shared" si="7"/>
        <v>ORD-2025-101574574345743CUST-4058Vikram IyerSmall BusinessEastBiharPatnaTechnologyMachinesEco Machines 657Second Class72305.370.2512103.196717.875385.32PaidCompleted0</v>
      </c>
      <c r="X158" s="11" t="str">
        <f t="shared" si="8"/>
        <v>OK</v>
      </c>
      <c r="Y158" s="11"/>
    </row>
    <row r="159" spans="1:25" ht="69">
      <c r="A159" t="s">
        <v>870</v>
      </c>
      <c r="B159" s="10">
        <v>45587</v>
      </c>
      <c r="C159" s="10">
        <v>45589</v>
      </c>
      <c r="D159" t="s">
        <v>873</v>
      </c>
      <c r="E159" s="9" t="str">
        <f>PROPER(TRIM(raw_orders!E159))</f>
        <v>Rohan Mehta</v>
      </c>
      <c r="F159" s="9" t="str">
        <f>PROPER(TRIM(raw_orders!F159))</f>
        <v>Small Business</v>
      </c>
      <c r="G159" s="9" t="str">
        <f>PROPER(TRIM(raw_orders!G159))</f>
        <v>South</v>
      </c>
      <c r="H159" s="9" t="str">
        <f>PROPER(TRIM(raw_orders!H159))</f>
        <v>Andhra Pradesh</v>
      </c>
      <c r="I159" s="9" t="str">
        <f>PROPER(TRIM(raw_orders!I159))</f>
        <v>Vijayawada</v>
      </c>
      <c r="J159" s="9" t="str">
        <f>PROPER(TRIM(raw_orders!J159))</f>
        <v>Furniture</v>
      </c>
      <c r="K159" s="9" t="str">
        <f>PROPER(TRIM(raw_orders!K159))</f>
        <v>Bookcases</v>
      </c>
      <c r="L159" t="s">
        <v>874</v>
      </c>
      <c r="M159" s="9" t="str">
        <f>PROPER(TRIM(raw_orders!M159))</f>
        <v>Standard Class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s="9" t="str">
        <f>PROPER(TRIM(raw_orders!T159))</f>
        <v>Paid</v>
      </c>
      <c r="U159" s="9" t="str">
        <f>PROPER(TRIM(raw_orders!U159))</f>
        <v>Completed</v>
      </c>
      <c r="V159" s="11">
        <f t="shared" si="6"/>
        <v>2</v>
      </c>
      <c r="W159" s="17" t="str">
        <f t="shared" si="7"/>
        <v>ORD-2024-101584558745589CUST-1142Rohan MehtaSmall BusinessSouthAndhra PradeshVijayawadaFurnitureBookcasesPro Bookcases 430Standard Class3915.840.152335.391466.15869.24PaidCompleted2</v>
      </c>
      <c r="X159" s="11" t="str">
        <f t="shared" si="8"/>
        <v>OK</v>
      </c>
      <c r="Y159" s="11"/>
    </row>
    <row r="160" spans="1:25" ht="55.2">
      <c r="A160" t="s">
        <v>875</v>
      </c>
      <c r="B160" s="10">
        <v>45544</v>
      </c>
      <c r="C160" s="10">
        <v>45546</v>
      </c>
      <c r="D160" t="s">
        <v>878</v>
      </c>
      <c r="E160" s="9" t="str">
        <f>PROPER(TRIM(raw_orders!E160))</f>
        <v>Neha Gupta</v>
      </c>
      <c r="F160" s="9" t="str">
        <f>PROPER(TRIM(raw_orders!F160))</f>
        <v>Home Office</v>
      </c>
      <c r="G160" s="9" t="str">
        <f>PROPER(TRIM(raw_orders!G160))</f>
        <v>South</v>
      </c>
      <c r="H160" s="9" t="str">
        <f>PROPER(TRIM(raw_orders!H160))</f>
        <v>Telangana</v>
      </c>
      <c r="I160" s="9" t="str">
        <f>PROPER(TRIM(raw_orders!I160))</f>
        <v>Hyderabad</v>
      </c>
      <c r="J160" s="9" t="str">
        <f>PROPER(TRIM(raw_orders!J160))</f>
        <v>Furniture</v>
      </c>
      <c r="K160" s="9" t="str">
        <f>PROPER(TRIM(raw_orders!K160))</f>
        <v>Bookcases</v>
      </c>
      <c r="L160" t="s">
        <v>879</v>
      </c>
      <c r="M160" s="9" t="str">
        <f>PROPER(TRIM(raw_orders!M160))</f>
        <v>First Class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s="9" t="str">
        <f>PROPER(TRIM(raw_orders!T160))</f>
        <v>Paid</v>
      </c>
      <c r="U160" s="9" t="str">
        <f>PROPER(TRIM(raw_orders!U160))</f>
        <v>Completed</v>
      </c>
      <c r="V160" s="11">
        <f t="shared" si="6"/>
        <v>2</v>
      </c>
      <c r="W160" s="17" t="str">
        <f t="shared" si="7"/>
        <v>ORD-2024-101594554445546CUST-2324Neha GuptaHome OfficeSouthTelanganaHyderabadFurnitureBookcasesMax Bookcases 881First Class14199.540.053989.562381.381608.18PaidCompleted2</v>
      </c>
      <c r="X160" s="11" t="str">
        <f t="shared" si="8"/>
        <v>OK</v>
      </c>
      <c r="Y160" s="11"/>
    </row>
    <row r="161" spans="1:25" ht="69">
      <c r="A161" t="s">
        <v>880</v>
      </c>
      <c r="B161" s="10">
        <v>45687</v>
      </c>
      <c r="C161" s="10">
        <v>45749</v>
      </c>
      <c r="D161" t="s">
        <v>883</v>
      </c>
      <c r="E161" s="9" t="str">
        <f>PROPER(TRIM(raw_orders!E161))</f>
        <v>Priya Menon</v>
      </c>
      <c r="F161" s="9" t="str">
        <f>PROPER(TRIM(raw_orders!F161))</f>
        <v>Corporate</v>
      </c>
      <c r="G161" s="9" t="str">
        <f>PROPER(TRIM(raw_orders!G161))</f>
        <v>North</v>
      </c>
      <c r="H161" s="9" t="str">
        <f>PROPER(TRIM(raw_orders!H161))</f>
        <v>Haryana</v>
      </c>
      <c r="I161" s="9" t="str">
        <f>PROPER(TRIM(raw_orders!I161))</f>
        <v>Gurugram</v>
      </c>
      <c r="J161" s="9" t="str">
        <f>PROPER(TRIM(raw_orders!J161))</f>
        <v>Furniture</v>
      </c>
      <c r="K161" s="9" t="str">
        <f>PROPER(TRIM(raw_orders!K161))</f>
        <v>Chairs</v>
      </c>
      <c r="L161" t="s">
        <v>884</v>
      </c>
      <c r="M161" s="9" t="str">
        <f>PROPER(TRIM(raw_orders!M161))</f>
        <v>Same Day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s="9" t="str">
        <f>PROPER(TRIM(raw_orders!T161))</f>
        <v>Pending</v>
      </c>
      <c r="U161" s="9" t="str">
        <f>PROPER(TRIM(raw_orders!U161))</f>
        <v>Cancelled</v>
      </c>
      <c r="V161" s="11">
        <f t="shared" si="6"/>
        <v>62</v>
      </c>
      <c r="W161" s="17" t="str">
        <f t="shared" si="7"/>
        <v>ORD-2025-101604568745749CUST-7717Priya MenonCorporateNorthHaryanaGurugramFurnitureChairsElite Chairs 998Same Day94430.50.1533893.3225750.358142.97PendingCancelled62</v>
      </c>
      <c r="X161" s="11" t="str">
        <f t="shared" si="8"/>
        <v>OK</v>
      </c>
      <c r="Y161" s="11"/>
    </row>
    <row r="162" spans="1:25" ht="69">
      <c r="A162" t="s">
        <v>885</v>
      </c>
      <c r="B162" s="10">
        <v>45879</v>
      </c>
      <c r="C162" s="10">
        <v>45936</v>
      </c>
      <c r="D162" t="s">
        <v>888</v>
      </c>
      <c r="E162" s="9" t="str">
        <f>PROPER(TRIM(raw_orders!E162))</f>
        <v>Vikram Iyer</v>
      </c>
      <c r="F162" s="9" t="str">
        <f>PROPER(TRIM(raw_orders!F162))</f>
        <v>Small Business</v>
      </c>
      <c r="G162" s="9" t="str">
        <f>PROPER(TRIM(raw_orders!G162))</f>
        <v>West</v>
      </c>
      <c r="H162" s="9" t="str">
        <f>PROPER(TRIM(raw_orders!H162))</f>
        <v>Maharashtra</v>
      </c>
      <c r="I162" s="9" t="str">
        <f>PROPER(TRIM(raw_orders!I162))</f>
        <v>Mumbai</v>
      </c>
      <c r="J162" s="9" t="str">
        <f>PROPER(TRIM(raw_orders!J162))</f>
        <v>Office Supplies</v>
      </c>
      <c r="K162" s="9" t="str">
        <f>PROPER(TRIM(raw_orders!K162))</f>
        <v>Paper</v>
      </c>
      <c r="L162" t="s">
        <v>889</v>
      </c>
      <c r="M162" s="9" t="str">
        <f>PROPER(TRIM(raw_orders!M162))</f>
        <v>Second Class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s="9" t="str">
        <f>PROPER(TRIM(raw_orders!T162))</f>
        <v>Pending</v>
      </c>
      <c r="U162" s="9" t="str">
        <f>PROPER(TRIM(raw_orders!U162))</f>
        <v>Cancelled</v>
      </c>
      <c r="V162" s="11">
        <f t="shared" si="6"/>
        <v>57</v>
      </c>
      <c r="W162" s="17" t="str">
        <f t="shared" si="7"/>
        <v>ORD-2025-101614587945936CUST-4932Vikram IyerSmall BusinessWestMaharashtraMumbaiOffice SuppliesPaperMax Paper 113Second Class41260.420.054789.64037.64751.96PendingCancelled57</v>
      </c>
      <c r="X162" s="11" t="str">
        <f t="shared" si="8"/>
        <v>OK</v>
      </c>
      <c r="Y162" s="11"/>
    </row>
    <row r="163" spans="1:25" ht="55.2">
      <c r="A163" t="s">
        <v>890</v>
      </c>
      <c r="B163" s="10">
        <v>45862</v>
      </c>
      <c r="C163" s="10">
        <v>45868</v>
      </c>
      <c r="D163" t="s">
        <v>893</v>
      </c>
      <c r="E163" s="9" t="str">
        <f>PROPER(TRIM(raw_orders!E163))</f>
        <v>Arjun Bose</v>
      </c>
      <c r="F163" s="9" t="str">
        <f>PROPER(TRIM(raw_orders!F163))</f>
        <v>Consumer</v>
      </c>
      <c r="G163" s="9" t="str">
        <f>PROPER(TRIM(raw_orders!G163))</f>
        <v>West</v>
      </c>
      <c r="H163" s="9" t="str">
        <f>PROPER(TRIM(raw_orders!H163))</f>
        <v>Rajasthan</v>
      </c>
      <c r="I163" s="9" t="str">
        <f>PROPER(TRIM(raw_orders!I163))</f>
        <v>Udaipur</v>
      </c>
      <c r="J163" s="9" t="str">
        <f>PROPER(TRIM(raw_orders!J163))</f>
        <v>Office Supplies</v>
      </c>
      <c r="K163" s="9" t="str">
        <f>PROPER(TRIM(raw_orders!K163))</f>
        <v>Binders</v>
      </c>
      <c r="L163" t="s">
        <v>895</v>
      </c>
      <c r="M163" s="9" t="str">
        <f>PROPER(TRIM(raw_orders!M163))</f>
        <v>Standard Class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s="9" t="str">
        <f>PROPER(TRIM(raw_orders!T163))</f>
        <v>Pending</v>
      </c>
      <c r="U163" s="9" t="str">
        <f>PROPER(TRIM(raw_orders!U163))</f>
        <v>Cancelled</v>
      </c>
      <c r="V163" s="11">
        <f t="shared" si="6"/>
        <v>6</v>
      </c>
      <c r="W163" s="17" t="str">
        <f t="shared" si="7"/>
        <v>ORD-2025-101624586245868CUST-2367Arjun BoseConsumerWestRajasthanUdaipurOffice SuppliesBindersSmart Binders 267Standard Class11643.4101643.41907.4736.01PendingCancelled6</v>
      </c>
      <c r="X163" s="11" t="str">
        <f t="shared" si="8"/>
        <v>OK</v>
      </c>
      <c r="Y163" s="11"/>
    </row>
    <row r="164" spans="1:25" ht="69">
      <c r="A164" t="s">
        <v>896</v>
      </c>
      <c r="B164" s="10">
        <v>45360</v>
      </c>
      <c r="C164" s="10">
        <v>45365</v>
      </c>
      <c r="D164" t="s">
        <v>899</v>
      </c>
      <c r="E164" s="9" t="str">
        <f>PROPER(TRIM(raw_orders!E164))</f>
        <v>Neha Gupta</v>
      </c>
      <c r="F164" s="9" t="str">
        <f>PROPER(TRIM(raw_orders!F164))</f>
        <v>Small Business</v>
      </c>
      <c r="G164" s="9" t="str">
        <f>PROPER(TRIM(raw_orders!G164))</f>
        <v>West</v>
      </c>
      <c r="H164" s="9" t="str">
        <f>PROPER(TRIM(raw_orders!H164))</f>
        <v>Goa</v>
      </c>
      <c r="I164" s="9" t="str">
        <f>PROPER(TRIM(raw_orders!I164))</f>
        <v>Panaji</v>
      </c>
      <c r="J164" s="9" t="str">
        <f>PROPER(TRIM(raw_orders!J164))</f>
        <v>Furniture</v>
      </c>
      <c r="K164" s="9" t="str">
        <f>PROPER(TRIM(raw_orders!K164))</f>
        <v>Furnishings</v>
      </c>
      <c r="L164" t="s">
        <v>900</v>
      </c>
      <c r="M164" s="9" t="str">
        <f>PROPER(TRIM(raw_orders!M164))</f>
        <v>Second Class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s="9" t="str">
        <f>PROPER(TRIM(raw_orders!T164))</f>
        <v>Pending</v>
      </c>
      <c r="U164" s="9" t="str">
        <f>PROPER(TRIM(raw_orders!U164))</f>
        <v>Returned</v>
      </c>
      <c r="V164" s="11">
        <f t="shared" si="6"/>
        <v>5</v>
      </c>
      <c r="W164" s="17" t="str">
        <f t="shared" si="7"/>
        <v>ORD-2024-101634536045365CUST-4830Neha GuptaSmall BusinessWestGoaPanajiFurnitureFurnishingsPro Furnishings 108Second Class84472.84035997.6226424.419358.31PendingReturned5</v>
      </c>
      <c r="X164" s="11" t="str">
        <f t="shared" si="8"/>
        <v>OK</v>
      </c>
      <c r="Y164" s="11"/>
    </row>
    <row r="165" spans="1:25" ht="69">
      <c r="A165" t="s">
        <v>901</v>
      </c>
      <c r="B165" s="10">
        <v>45921</v>
      </c>
      <c r="C165" s="10">
        <v>45926</v>
      </c>
      <c r="D165" t="s">
        <v>903</v>
      </c>
      <c r="E165" s="9" t="str">
        <f>PROPER(TRIM(raw_orders!E165))</f>
        <v>Rohan Mehta</v>
      </c>
      <c r="F165" s="9" t="str">
        <f>PROPER(TRIM(raw_orders!F165))</f>
        <v>Home Office</v>
      </c>
      <c r="G165" s="9" t="str">
        <f>PROPER(TRIM(raw_orders!G165))</f>
        <v>West</v>
      </c>
      <c r="H165" s="9" t="str">
        <f>PROPER(TRIM(raw_orders!H165))</f>
        <v>Gujarat</v>
      </c>
      <c r="I165" s="9" t="str">
        <f>PROPER(TRIM(raw_orders!I165))</f>
        <v>Ahmedabad</v>
      </c>
      <c r="J165" s="9" t="str">
        <f>PROPER(TRIM(raw_orders!J165))</f>
        <v>Furniture</v>
      </c>
      <c r="K165" s="9" t="str">
        <f>PROPER(TRIM(raw_orders!K165))</f>
        <v>Tables</v>
      </c>
      <c r="L165" t="s">
        <v>904</v>
      </c>
      <c r="M165" s="9" t="str">
        <f>PROPER(TRIM(raw_orders!M165))</f>
        <v/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s="9" t="str">
        <f>PROPER(TRIM(raw_orders!T165))</f>
        <v>Pending</v>
      </c>
      <c r="U165" s="9" t="str">
        <f>PROPER(TRIM(raw_orders!U165))</f>
        <v>Returned</v>
      </c>
      <c r="V165" s="11">
        <f t="shared" si="6"/>
        <v>5</v>
      </c>
      <c r="W165" s="17" t="str">
        <f t="shared" si="7"/>
        <v>ORD-2025-101644592145926CUST-2548Rohan MehtaHome OfficeWestGujaratAhmedabadFurnitureTablesElite Tables 38962903.580.115679.3312477.823201.51PendingReturned5</v>
      </c>
      <c r="X165" s="11" t="str">
        <f t="shared" si="8"/>
        <v>OK</v>
      </c>
      <c r="Y165" s="11"/>
    </row>
    <row r="166" spans="1:25" ht="55.2">
      <c r="A166" t="s">
        <v>905</v>
      </c>
      <c r="B166" s="10">
        <v>45909</v>
      </c>
      <c r="C166" s="10">
        <v>45914</v>
      </c>
      <c r="D166" t="s">
        <v>908</v>
      </c>
      <c r="E166" s="9" t="str">
        <f>PROPER(TRIM(raw_orders!E166))</f>
        <v>Rahul Verma</v>
      </c>
      <c r="F166" s="9" t="str">
        <f>PROPER(TRIM(raw_orders!F166))</f>
        <v>Small Business</v>
      </c>
      <c r="G166" s="9" t="str">
        <f>PROPER(TRIM(raw_orders!G166))</f>
        <v>East</v>
      </c>
      <c r="H166" s="9" t="str">
        <f>PROPER(TRIM(raw_orders!H166))</f>
        <v>West Bengal</v>
      </c>
      <c r="I166" s="9" t="str">
        <f>PROPER(TRIM(raw_orders!I166))</f>
        <v>Kolkata</v>
      </c>
      <c r="J166" s="9" t="str">
        <f>PROPER(TRIM(raw_orders!J166))</f>
        <v>Furniture</v>
      </c>
      <c r="K166" s="9" t="str">
        <f>PROPER(TRIM(raw_orders!K166))</f>
        <v>Bookcases</v>
      </c>
      <c r="L166" t="s">
        <v>909</v>
      </c>
      <c r="M166" s="9" t="str">
        <f>PROPER(TRIM(raw_orders!M166))</f>
        <v>Second Class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s="9" t="str">
        <f>PROPER(TRIM(raw_orders!T166))</f>
        <v>Paid</v>
      </c>
      <c r="U166" s="9" t="str">
        <f>PROPER(TRIM(raw_orders!U166))</f>
        <v>Completed</v>
      </c>
      <c r="V166" s="11">
        <f t="shared" si="6"/>
        <v>5</v>
      </c>
      <c r="W166" s="17" t="str">
        <f t="shared" si="7"/>
        <v>ORD-2025-101654590945914CUST-3833Rahul VermaSmall BusinessEastWest BengalKolkataFurnitureBookcasesPro Bookcases 595Second Class13154.420.252365.821547.99817.83PaidCompleted5</v>
      </c>
      <c r="X166" s="11" t="str">
        <f t="shared" si="8"/>
        <v>OK</v>
      </c>
      <c r="Y166" s="11"/>
    </row>
    <row r="167" spans="1:25" ht="69">
      <c r="A167" t="s">
        <v>910</v>
      </c>
      <c r="B167" s="10">
        <v>45618</v>
      </c>
      <c r="C167" s="10">
        <v>45625</v>
      </c>
      <c r="D167" t="s">
        <v>913</v>
      </c>
      <c r="E167" s="9" t="str">
        <f>PROPER(TRIM(raw_orders!E167))</f>
        <v>Mira Das</v>
      </c>
      <c r="F167" s="9" t="str">
        <f>PROPER(TRIM(raw_orders!F167))</f>
        <v>Home Office</v>
      </c>
      <c r="G167" s="9" t="str">
        <f>PROPER(TRIM(raw_orders!G167))</f>
        <v>East</v>
      </c>
      <c r="H167" s="9" t="str">
        <f>PROPER(TRIM(raw_orders!H167))</f>
        <v>Bihar</v>
      </c>
      <c r="I167" s="9" t="str">
        <f>PROPER(TRIM(raw_orders!I167))</f>
        <v>Patna</v>
      </c>
      <c r="J167" s="9" t="str">
        <f>PROPER(TRIM(raw_orders!J167))</f>
        <v>Furniture</v>
      </c>
      <c r="K167" s="9" t="str">
        <f>PROPER(TRIM(raw_orders!K167))</f>
        <v>Chairs</v>
      </c>
      <c r="L167" t="s">
        <v>914</v>
      </c>
      <c r="M167" s="9" t="str">
        <f>PROPER(TRIM(raw_orders!M167))</f>
        <v>Standard Class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s="9" t="str">
        <f>PROPER(TRIM(raw_orders!T167))</f>
        <v>Paid</v>
      </c>
      <c r="U167" s="9" t="str">
        <f>PROPER(TRIM(raw_orders!U167))</f>
        <v>Completed</v>
      </c>
      <c r="V167" s="11">
        <f t="shared" si="6"/>
        <v>7</v>
      </c>
      <c r="W167" s="17" t="str">
        <f t="shared" si="7"/>
        <v>ORD-2024-101664561845625CUST-4598Mira DasHome OfficeEastBiharPatnaFurnitureChairsMax Chairs 148Standard Class43422.990.2510268.976470.923798.05PaidCompleted7</v>
      </c>
      <c r="X167" s="11" t="str">
        <f t="shared" si="8"/>
        <v>OK</v>
      </c>
      <c r="Y167" s="11"/>
    </row>
    <row r="168" spans="1:25" ht="55.2">
      <c r="A168" t="s">
        <v>915</v>
      </c>
      <c r="B168" s="10">
        <v>45708</v>
      </c>
      <c r="C168" s="10">
        <v>45714</v>
      </c>
      <c r="D168" t="s">
        <v>917</v>
      </c>
      <c r="E168" s="9" t="str">
        <f>PROPER(TRIM(raw_orders!E168))</f>
        <v>Karan Malhotra</v>
      </c>
      <c r="F168" s="9" t="str">
        <f>PROPER(TRIM(raw_orders!F168))</f>
        <v>Small Business</v>
      </c>
      <c r="G168" s="9" t="str">
        <f>PROPER(TRIM(raw_orders!G168))</f>
        <v>West</v>
      </c>
      <c r="H168" s="9" t="str">
        <f>PROPER(TRIM(raw_orders!H168))</f>
        <v>Gujarat</v>
      </c>
      <c r="I168" s="9" t="str">
        <f>PROPER(TRIM(raw_orders!I168))</f>
        <v>Ahmedabad</v>
      </c>
      <c r="J168" s="9" t="str">
        <f>PROPER(TRIM(raw_orders!J168))</f>
        <v>Office Supplies</v>
      </c>
      <c r="K168" s="9" t="str">
        <f>PROPER(TRIM(raw_orders!K168))</f>
        <v>Labels</v>
      </c>
      <c r="L168" t="s">
        <v>919</v>
      </c>
      <c r="M168" s="9" t="str">
        <f>PROPER(TRIM(raw_orders!M168))</f>
        <v>First Class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s="9" t="str">
        <f>PROPER(TRIM(raw_orders!T168))</f>
        <v>Paid</v>
      </c>
      <c r="U168" s="9" t="str">
        <f>PROPER(TRIM(raw_orders!U168))</f>
        <v>Completed</v>
      </c>
      <c r="V168" s="11">
        <f t="shared" si="6"/>
        <v>6</v>
      </c>
      <c r="W168" s="17" t="str">
        <f t="shared" si="7"/>
        <v>ORD-2025-101674570845714CUST-7215Karan MalhotraSmall BusinessWestGujaratAhmedabadOffice SuppliesLabelsBasic Labels 671First Class12557.850.22046.281449.54596.74PaidCompleted6</v>
      </c>
      <c r="X168" s="11" t="str">
        <f t="shared" si="8"/>
        <v>OK</v>
      </c>
      <c r="Y168" s="11"/>
    </row>
    <row r="169" spans="1:25" ht="55.2">
      <c r="A169" t="s">
        <v>920</v>
      </c>
      <c r="B169" s="10">
        <v>45887</v>
      </c>
      <c r="C169" s="10">
        <v>45887</v>
      </c>
      <c r="D169" t="s">
        <v>923</v>
      </c>
      <c r="E169" s="9" t="str">
        <f>PROPER(TRIM(raw_orders!E169))</f>
        <v>Arjun Bose</v>
      </c>
      <c r="F169" s="9" t="str">
        <f>PROPER(TRIM(raw_orders!F169))</f>
        <v>Home Office</v>
      </c>
      <c r="G169" s="9" t="str">
        <f>PROPER(TRIM(raw_orders!G169))</f>
        <v>South</v>
      </c>
      <c r="H169" s="9" t="str">
        <f>PROPER(TRIM(raw_orders!H169))</f>
        <v>Karnataka</v>
      </c>
      <c r="I169" s="9" t="str">
        <f>PROPER(TRIM(raw_orders!I169))</f>
        <v>Bengaluru</v>
      </c>
      <c r="J169" s="9" t="str">
        <f>PROPER(TRIM(raw_orders!J169))</f>
        <v>Office Supplies</v>
      </c>
      <c r="K169" s="9" t="str">
        <f>PROPER(TRIM(raw_orders!K169))</f>
        <v>Storage</v>
      </c>
      <c r="L169" t="s">
        <v>924</v>
      </c>
      <c r="M169" s="9" t="str">
        <f>PROPER(TRIM(raw_orders!M169))</f>
        <v>First Class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s="9" t="str">
        <f>PROPER(TRIM(raw_orders!T169))</f>
        <v>Paid</v>
      </c>
      <c r="U169" s="9" t="str">
        <f>PROPER(TRIM(raw_orders!U169))</f>
        <v>Returned</v>
      </c>
      <c r="V169" s="11">
        <f t="shared" si="6"/>
        <v>0</v>
      </c>
      <c r="W169" s="17" t="str">
        <f t="shared" si="7"/>
        <v>ORD-2025-101684588745887CUST-7770Arjun BoseHome OfficeSouthKarnatakaBengaluruOffice SuppliesStorageElite Storage 628First Class93030.930.1523186.6117906.545280.07PaidReturned0</v>
      </c>
      <c r="X169" s="11" t="str">
        <f t="shared" si="8"/>
        <v>OK</v>
      </c>
      <c r="Y169" s="11"/>
    </row>
    <row r="170" spans="1:25" ht="55.2">
      <c r="A170" t="s">
        <v>925</v>
      </c>
      <c r="B170" s="10">
        <v>45677</v>
      </c>
      <c r="C170" s="10">
        <v>45680</v>
      </c>
      <c r="D170" t="s">
        <v>927</v>
      </c>
      <c r="E170" s="9" t="str">
        <f>PROPER(TRIM(raw_orders!E170))</f>
        <v>Kabir Singh</v>
      </c>
      <c r="F170" s="9" t="str">
        <f>PROPER(TRIM(raw_orders!F170))</f>
        <v>Consumer</v>
      </c>
      <c r="G170" s="9" t="str">
        <f>PROPER(TRIM(raw_orders!G170))</f>
        <v>West</v>
      </c>
      <c r="H170" s="9" t="str">
        <f>PROPER(TRIM(raw_orders!H170))</f>
        <v>Maharashtra</v>
      </c>
      <c r="I170" s="9" t="str">
        <f>PROPER(TRIM(raw_orders!I170))</f>
        <v>Mumbai</v>
      </c>
      <c r="J170" s="9" t="str">
        <f>PROPER(TRIM(raw_orders!J170))</f>
        <v>Technology</v>
      </c>
      <c r="K170" s="9" t="str">
        <f>PROPER(TRIM(raw_orders!K170))</f>
        <v>Accessories</v>
      </c>
      <c r="L170" t="s">
        <v>928</v>
      </c>
      <c r="M170" s="9" t="str">
        <f>PROPER(TRIM(raw_orders!M170))</f>
        <v>Same Day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s="9" t="str">
        <f>PROPER(TRIM(raw_orders!T170))</f>
        <v>Paid</v>
      </c>
      <c r="U170" s="9" t="str">
        <f>PROPER(TRIM(raw_orders!U170))</f>
        <v>Cancelled</v>
      </c>
      <c r="V170" s="11">
        <f t="shared" si="6"/>
        <v>3</v>
      </c>
      <c r="W170" s="17" t="str">
        <f t="shared" si="7"/>
        <v>ORD-2025-101694567745680CUST-9756Kabir SinghConsumerWestMaharashtraMumbaiTechnologyAccessoriesEco Accessories 590Same Day5639.270.22557.082025.69531.39PaidCancelled3</v>
      </c>
      <c r="X170" s="11" t="str">
        <f t="shared" si="8"/>
        <v>OK</v>
      </c>
      <c r="Y170" s="11"/>
    </row>
    <row r="171" spans="1:25" ht="55.2">
      <c r="A171" t="s">
        <v>929</v>
      </c>
      <c r="B171" s="10">
        <v>45913</v>
      </c>
      <c r="C171" s="10">
        <v>45913</v>
      </c>
      <c r="D171" t="s">
        <v>932</v>
      </c>
      <c r="E171" s="9" t="str">
        <f>PROPER(TRIM(raw_orders!E171))</f>
        <v>Diya Patel</v>
      </c>
      <c r="F171" s="9" t="str">
        <f>PROPER(TRIM(raw_orders!F171))</f>
        <v>Consumer</v>
      </c>
      <c r="G171" s="9" t="str">
        <f>PROPER(TRIM(raw_orders!G171))</f>
        <v>East</v>
      </c>
      <c r="H171" s="9" t="str">
        <f>PROPER(TRIM(raw_orders!H171))</f>
        <v>Assam</v>
      </c>
      <c r="I171" s="9" t="str">
        <f>PROPER(TRIM(raw_orders!I171))</f>
        <v>Guwahati</v>
      </c>
      <c r="J171" s="9" t="str">
        <f>PROPER(TRIM(raw_orders!J171))</f>
        <v>Office Supplies</v>
      </c>
      <c r="K171" s="9" t="str">
        <f>PROPER(TRIM(raw_orders!K171))</f>
        <v>Art</v>
      </c>
      <c r="L171" t="s">
        <v>933</v>
      </c>
      <c r="M171" s="9" t="str">
        <f>PROPER(TRIM(raw_orders!M171))</f>
        <v>Standard Class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s="9" t="str">
        <f>PROPER(TRIM(raw_orders!T171))</f>
        <v>Pending</v>
      </c>
      <c r="U171" s="9" t="str">
        <f>PROPER(TRIM(raw_orders!U171))</f>
        <v>Returned</v>
      </c>
      <c r="V171" s="11">
        <f t="shared" si="6"/>
        <v>0</v>
      </c>
      <c r="W171" s="17" t="str">
        <f t="shared" si="7"/>
        <v>ORD-2025-101704591345913CUST-2261Diya PatelConsumerEastAssamGuwahatiOffice SuppliesArtPro Art 734Standard Class8733.90.055577.643541.292036.35PendingReturned0</v>
      </c>
      <c r="X171" s="11" t="str">
        <f t="shared" si="8"/>
        <v>OK</v>
      </c>
      <c r="Y171" s="11"/>
    </row>
    <row r="172" spans="1:25" ht="55.2">
      <c r="A172" t="s">
        <v>934</v>
      </c>
      <c r="B172" s="10">
        <v>45847</v>
      </c>
      <c r="C172" s="10">
        <v>45915</v>
      </c>
      <c r="D172" t="s">
        <v>936</v>
      </c>
      <c r="E172" s="9" t="str">
        <f>PROPER(TRIM(raw_orders!E172))</f>
        <v>Rohan Mehta</v>
      </c>
      <c r="F172" s="9" t="str">
        <f>PROPER(TRIM(raw_orders!F172))</f>
        <v>Corporate</v>
      </c>
      <c r="G172" s="9" t="str">
        <f>PROPER(TRIM(raw_orders!G172))</f>
        <v>East</v>
      </c>
      <c r="H172" s="9" t="str">
        <f>PROPER(TRIM(raw_orders!H172))</f>
        <v>Bihar</v>
      </c>
      <c r="I172" s="9" t="str">
        <f>PROPER(TRIM(raw_orders!I172))</f>
        <v>Patna</v>
      </c>
      <c r="J172" s="9" t="str">
        <f>PROPER(TRIM(raw_orders!J172))</f>
        <v>Technology</v>
      </c>
      <c r="K172" s="9" t="str">
        <f>PROPER(TRIM(raw_orders!K172))</f>
        <v>Copiers</v>
      </c>
      <c r="L172" t="s">
        <v>937</v>
      </c>
      <c r="M172" s="9" t="str">
        <f>PROPER(TRIM(raw_orders!M172))</f>
        <v>Standard Class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s="9" t="str">
        <f>PROPER(TRIM(raw_orders!T172))</f>
        <v>Paid</v>
      </c>
      <c r="U172" s="9" t="str">
        <f>PROPER(TRIM(raw_orders!U172))</f>
        <v>Completed</v>
      </c>
      <c r="V172" s="11">
        <f t="shared" si="6"/>
        <v>68</v>
      </c>
      <c r="W172" s="17" t="str">
        <f t="shared" si="7"/>
        <v>ORD-2025-101714584745915CUST-3734Rohan MehtaCorporateEastBiharPatnaTechnologyCopiersEco Copiers 102Standard Class31711.3205133.9639301203.96PaidCompleted68</v>
      </c>
      <c r="X172" s="11" t="str">
        <f t="shared" si="8"/>
        <v>Review Required</v>
      </c>
      <c r="Y172" s="11"/>
    </row>
    <row r="173" spans="1:25" ht="55.2">
      <c r="A173" t="s">
        <v>938</v>
      </c>
      <c r="B173" s="10">
        <v>45711</v>
      </c>
      <c r="C173" s="10">
        <v>45713</v>
      </c>
      <c r="D173" t="s">
        <v>940</v>
      </c>
      <c r="E173" s="9" t="str">
        <f>PROPER(TRIM(raw_orders!E173))</f>
        <v>Karan Malhotra</v>
      </c>
      <c r="F173" s="9" t="str">
        <f>PROPER(TRIM(raw_orders!F173))</f>
        <v>Corporate</v>
      </c>
      <c r="G173" s="9" t="str">
        <f>PROPER(TRIM(raw_orders!G173))</f>
        <v>East</v>
      </c>
      <c r="H173" s="9" t="str">
        <f>PROPER(TRIM(raw_orders!H173))</f>
        <v>Bihar</v>
      </c>
      <c r="I173" s="9" t="str">
        <f>PROPER(TRIM(raw_orders!I173))</f>
        <v>Patna</v>
      </c>
      <c r="J173" s="9" t="str">
        <f>PROPER(TRIM(raw_orders!J173))</f>
        <v>Office Supplies</v>
      </c>
      <c r="K173" s="9" t="str">
        <f>PROPER(TRIM(raw_orders!K173))</f>
        <v>Labels</v>
      </c>
      <c r="L173" t="s">
        <v>941</v>
      </c>
      <c r="M173" s="9" t="str">
        <f>PROPER(TRIM(raw_orders!M173))</f>
        <v>Same Day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s="9" t="str">
        <f>PROPER(TRIM(raw_orders!T173))</f>
        <v>Paid</v>
      </c>
      <c r="U173" s="9" t="str">
        <f>PROPER(TRIM(raw_orders!U173))</f>
        <v>Completed</v>
      </c>
      <c r="V173" s="11">
        <f t="shared" si="6"/>
        <v>2</v>
      </c>
      <c r="W173" s="17" t="str">
        <f t="shared" si="7"/>
        <v>ORD-2025-101724571145713CUST-3436Karan MalhotraCorporateEastBiharPatnaOffice SuppliesLabelsBasic Labels 876Same Day54246.270.2515923.5111291.84631.71PaidCompleted2</v>
      </c>
      <c r="X173" s="11" t="str">
        <f t="shared" si="8"/>
        <v>OK</v>
      </c>
      <c r="Y173" s="11"/>
    </row>
    <row r="174" spans="1:25" ht="69">
      <c r="A174" t="s">
        <v>942</v>
      </c>
      <c r="B174" s="10">
        <v>45696</v>
      </c>
      <c r="C174" s="10">
        <v>45938</v>
      </c>
      <c r="D174" t="s">
        <v>945</v>
      </c>
      <c r="E174" s="9" t="str">
        <f>PROPER(TRIM(raw_orders!E174))</f>
        <v>Karan Malhotra</v>
      </c>
      <c r="F174" s="9" t="str">
        <f>PROPER(TRIM(raw_orders!F174))</f>
        <v>Corporate</v>
      </c>
      <c r="G174" s="9" t="str">
        <f>PROPER(TRIM(raw_orders!G174))</f>
        <v>North</v>
      </c>
      <c r="H174" s="9" t="str">
        <f>PROPER(TRIM(raw_orders!H174))</f>
        <v>Delhi</v>
      </c>
      <c r="I174" s="9" t="str">
        <f>PROPER(TRIM(raw_orders!I174))</f>
        <v>New Delhi</v>
      </c>
      <c r="J174" s="9" t="str">
        <f>PROPER(TRIM(raw_orders!J174))</f>
        <v>Furniture</v>
      </c>
      <c r="K174" s="9" t="str">
        <f>PROPER(TRIM(raw_orders!K174))</f>
        <v>Furnishings</v>
      </c>
      <c r="L174" t="s">
        <v>946</v>
      </c>
      <c r="M174" s="9" t="str">
        <f>PROPER(TRIM(raw_orders!M174))</f>
        <v>Same Day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s="9" t="str">
        <f>PROPER(TRIM(raw_orders!T174))</f>
        <v>Refunded</v>
      </c>
      <c r="U174" s="9" t="str">
        <f>PROPER(TRIM(raw_orders!U174))</f>
        <v>Returned</v>
      </c>
      <c r="V174" s="11">
        <f t="shared" si="6"/>
        <v>242</v>
      </c>
      <c r="W174" s="17" t="str">
        <f t="shared" si="7"/>
        <v>ORD-2025-101734569645938CUST-4845Karan MalhotraCorporateNorthDelhiNew DelhiFurnitureFurnishingsPrime Furnishings 381Same Day92962.620.123997.2216134.637862.59RefundedReturned242</v>
      </c>
      <c r="X174" s="11" t="str">
        <f t="shared" si="8"/>
        <v>OK</v>
      </c>
      <c r="Y174" s="11"/>
    </row>
    <row r="175" spans="1:25" ht="55.2">
      <c r="A175" t="s">
        <v>947</v>
      </c>
      <c r="B175" s="10">
        <v>45327</v>
      </c>
      <c r="C175" s="10">
        <v>45420</v>
      </c>
      <c r="D175" t="s">
        <v>950</v>
      </c>
      <c r="E175" s="9" t="str">
        <f>PROPER(TRIM(raw_orders!E175))</f>
        <v>Priya Menon</v>
      </c>
      <c r="F175" s="9" t="str">
        <f>PROPER(TRIM(raw_orders!F175))</f>
        <v>Home Office</v>
      </c>
      <c r="G175" s="9" t="str">
        <f>PROPER(TRIM(raw_orders!G175))</f>
        <v>North</v>
      </c>
      <c r="H175" s="9" t="str">
        <f>PROPER(TRIM(raw_orders!H175))</f>
        <v>Punjab</v>
      </c>
      <c r="I175" s="9" t="str">
        <f>PROPER(TRIM(raw_orders!I175))</f>
        <v>Ludhiana</v>
      </c>
      <c r="J175" s="9" t="str">
        <f>PROPER(TRIM(raw_orders!J175))</f>
        <v>Technology</v>
      </c>
      <c r="K175" s="9" t="str">
        <f>PROPER(TRIM(raw_orders!K175))</f>
        <v>Copiers</v>
      </c>
      <c r="L175" t="s">
        <v>952</v>
      </c>
      <c r="M175" s="9" t="str">
        <f>PROPER(TRIM(raw_orders!M175))</f>
        <v>Second Class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s="9" t="str">
        <f>PROPER(TRIM(raw_orders!T175))</f>
        <v>Paid</v>
      </c>
      <c r="U175" s="9" t="str">
        <f>PROPER(TRIM(raw_orders!U175))</f>
        <v>Completed</v>
      </c>
      <c r="V175" s="11">
        <f t="shared" si="6"/>
        <v>93</v>
      </c>
      <c r="W175" s="17" t="str">
        <f t="shared" si="7"/>
        <v>ORD-2024-101744532745420CUST-6153Priya MenonHome OfficeNorthPunjabLudhianaTechnologyCopiersPrime Copiers 440Second Class12312.250.251734.191386.07348.12PaidCompleted93</v>
      </c>
      <c r="X175" s="11" t="str">
        <f t="shared" si="8"/>
        <v>OK</v>
      </c>
      <c r="Y175" s="11"/>
    </row>
    <row r="176" spans="1:25" ht="82.8">
      <c r="A176" t="s">
        <v>953</v>
      </c>
      <c r="B176" s="10">
        <v>45928</v>
      </c>
      <c r="C176" s="10">
        <v>45757</v>
      </c>
      <c r="D176" t="s">
        <v>956</v>
      </c>
      <c r="E176" s="9" t="str">
        <f>PROPER(TRIM(raw_orders!E176))</f>
        <v>Karan Malhotra</v>
      </c>
      <c r="F176" s="9" t="str">
        <f>PROPER(TRIM(raw_orders!F176))</f>
        <v>Small Business</v>
      </c>
      <c r="G176" s="9" t="str">
        <f>PROPER(TRIM(raw_orders!G176))</f>
        <v>South</v>
      </c>
      <c r="H176" s="9" t="str">
        <f>PROPER(TRIM(raw_orders!H176))</f>
        <v>Karnataka</v>
      </c>
      <c r="I176" s="9" t="str">
        <f>PROPER(TRIM(raw_orders!I176))</f>
        <v>Bengaluru</v>
      </c>
      <c r="J176" s="9" t="str">
        <f>PROPER(TRIM(raw_orders!J176))</f>
        <v>Furniture</v>
      </c>
      <c r="K176" s="9" t="str">
        <f>PROPER(TRIM(raw_orders!K176))</f>
        <v>Bookcases</v>
      </c>
      <c r="L176" t="s">
        <v>957</v>
      </c>
      <c r="M176" s="9" t="str">
        <f>PROPER(TRIM(raw_orders!M176))</f>
        <v>First Class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s="9" t="str">
        <f>PROPER(TRIM(raw_orders!T176))</f>
        <v>Pending</v>
      </c>
      <c r="U176" s="9" t="str">
        <f>PROPER(TRIM(raw_orders!U176))</f>
        <v>Returned</v>
      </c>
      <c r="V176" s="11">
        <f t="shared" si="6"/>
        <v>-171</v>
      </c>
      <c r="W176" s="17" t="str">
        <f t="shared" si="7"/>
        <v>ORD-2025-101754592845757CUST-5475Karan MalhotraSmall BusinessSouthKarnatakaBengaluruFurnitureBookcasesPro Bookcases 319First Class61620.530.158264.74768.753495.95PendingReturned-171</v>
      </c>
      <c r="X176" s="11" t="str">
        <f t="shared" si="8"/>
        <v>OK</v>
      </c>
      <c r="Y176" s="11"/>
    </row>
    <row r="177" spans="1:25" ht="55.2">
      <c r="A177" t="s">
        <v>958</v>
      </c>
      <c r="B177" s="10">
        <v>45318</v>
      </c>
      <c r="C177" s="10">
        <v>45325</v>
      </c>
      <c r="D177" t="s">
        <v>960</v>
      </c>
      <c r="E177" s="9" t="str">
        <f>PROPER(TRIM(raw_orders!E177))</f>
        <v>Arjun Bose</v>
      </c>
      <c r="F177" s="9" t="str">
        <f>PROPER(TRIM(raw_orders!F177))</f>
        <v>Small Business</v>
      </c>
      <c r="G177" s="9" t="str">
        <f>PROPER(TRIM(raw_orders!G177))</f>
        <v>East</v>
      </c>
      <c r="H177" s="9" t="str">
        <f>PROPER(TRIM(raw_orders!H177))</f>
        <v>Bihar</v>
      </c>
      <c r="I177" s="9" t="str">
        <f>PROPER(TRIM(raw_orders!I177))</f>
        <v>Patna</v>
      </c>
      <c r="J177" s="9" t="str">
        <f>PROPER(TRIM(raw_orders!J177))</f>
        <v>Technology</v>
      </c>
      <c r="K177" s="9" t="str">
        <f>PROPER(TRIM(raw_orders!K177))</f>
        <v>Machines</v>
      </c>
      <c r="L177" t="s">
        <v>961</v>
      </c>
      <c r="M177" s="9" t="str">
        <f>PROPER(TRIM(raw_orders!M177))</f>
        <v>Same Day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s="9" t="str">
        <f>PROPER(TRIM(raw_orders!T177))</f>
        <v>Paid</v>
      </c>
      <c r="U177" s="9" t="str">
        <f>PROPER(TRIM(raw_orders!U177))</f>
        <v>Returned</v>
      </c>
      <c r="V177" s="11">
        <f t="shared" si="6"/>
        <v>7</v>
      </c>
      <c r="W177" s="17" t="str">
        <f t="shared" si="7"/>
        <v>ORD-2024-101764531845325CUST-5580Arjun BoseSmall BusinessEastBiharPatnaTechnologyMachinesBasic Machines 584Same Day72673.420.1515906.8511014.464892.39PaidReturned7</v>
      </c>
      <c r="X177" s="11" t="str">
        <f t="shared" si="8"/>
        <v>OK</v>
      </c>
      <c r="Y177" s="11"/>
    </row>
    <row r="178" spans="1:25" ht="69">
      <c r="A178" t="s">
        <v>962</v>
      </c>
      <c r="B178" s="10">
        <v>45734</v>
      </c>
      <c r="C178" s="10">
        <v>45742</v>
      </c>
      <c r="D178" t="s">
        <v>965</v>
      </c>
      <c r="E178" s="9" t="str">
        <f>PROPER(TRIM(raw_orders!E178))</f>
        <v>Vikram Iyer</v>
      </c>
      <c r="F178" s="9" t="str">
        <f>PROPER(TRIM(raw_orders!F178))</f>
        <v>Corporate</v>
      </c>
      <c r="G178" s="9" t="str">
        <f>PROPER(TRIM(raw_orders!G178))</f>
        <v>East</v>
      </c>
      <c r="H178" s="9" t="str">
        <f>PROPER(TRIM(raw_orders!H178))</f>
        <v>Jharkhand</v>
      </c>
      <c r="I178" s="9" t="str">
        <f>PROPER(TRIM(raw_orders!I178))</f>
        <v>Ranchi</v>
      </c>
      <c r="J178" s="9" t="str">
        <f>PROPER(TRIM(raw_orders!J178))</f>
        <v>Furniture</v>
      </c>
      <c r="K178" s="9" t="str">
        <f>PROPER(TRIM(raw_orders!K178))</f>
        <v>Bookcases</v>
      </c>
      <c r="L178" t="s">
        <v>966</v>
      </c>
      <c r="M178" s="9" t="str">
        <f>PROPER(TRIM(raw_orders!M178))</f>
        <v>Standard Class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s="9" t="str">
        <f>PROPER(TRIM(raw_orders!T178))</f>
        <v>Paid</v>
      </c>
      <c r="U178" s="9" t="str">
        <f>PROPER(TRIM(raw_orders!U178))</f>
        <v>Completed</v>
      </c>
      <c r="V178" s="11">
        <f t="shared" si="6"/>
        <v>8</v>
      </c>
      <c r="W178" s="17" t="str">
        <f t="shared" si="7"/>
        <v>ORD-2025-101774573445742CUST-3027Vikram IyerCorporateEastJharkhandRanchiFurnitureBookcasesPro Bookcases 612Standard Class83563.090.1524229.0113910.6410318.37PaidCompleted8</v>
      </c>
      <c r="X178" s="11" t="str">
        <f t="shared" si="8"/>
        <v>OK</v>
      </c>
      <c r="Y178" s="11"/>
    </row>
    <row r="179" spans="1:25" ht="55.2">
      <c r="A179" t="s">
        <v>967</v>
      </c>
      <c r="B179" s="10">
        <v>45297</v>
      </c>
      <c r="C179" s="10">
        <v>45446</v>
      </c>
      <c r="D179" t="s">
        <v>970</v>
      </c>
      <c r="E179" s="9" t="str">
        <f>PROPER(TRIM(raw_orders!E179))</f>
        <v>Sneha Kapoor</v>
      </c>
      <c r="F179" s="9" t="str">
        <f>PROPER(TRIM(raw_orders!F179))</f>
        <v>Home Office</v>
      </c>
      <c r="G179" s="9" t="str">
        <f>PROPER(TRIM(raw_orders!G179))</f>
        <v/>
      </c>
      <c r="H179" s="9" t="str">
        <f>PROPER(TRIM(raw_orders!H179))</f>
        <v>Bihar</v>
      </c>
      <c r="I179" s="9" t="str">
        <f>PROPER(TRIM(raw_orders!I179))</f>
        <v>Patna</v>
      </c>
      <c r="J179" s="9" t="str">
        <f>PROPER(TRIM(raw_orders!J179))</f>
        <v>Office Supplies</v>
      </c>
      <c r="K179" s="9" t="str">
        <f>PROPER(TRIM(raw_orders!K179))</f>
        <v>Art</v>
      </c>
      <c r="L179" t="s">
        <v>971</v>
      </c>
      <c r="M179" s="9" t="str">
        <f>PROPER(TRIM(raw_orders!M179))</f>
        <v>Same Day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s="9" t="str">
        <f>PROPER(TRIM(raw_orders!T179))</f>
        <v>Paid</v>
      </c>
      <c r="U179" s="9" t="str">
        <f>PROPER(TRIM(raw_orders!U179))</f>
        <v>Completed</v>
      </c>
      <c r="V179" s="11">
        <f t="shared" si="6"/>
        <v>149</v>
      </c>
      <c r="W179" s="17" t="str">
        <f t="shared" si="7"/>
        <v>ORD-2024-101784529745446CUST-4399Sneha KapoorHome OfficeBiharPatnaOffice SuppliesArtClassic Art 573Same Day83879.95031039.620866.7210172.88PaidCompleted149</v>
      </c>
      <c r="X179" s="11" t="str">
        <f t="shared" si="8"/>
        <v>OK</v>
      </c>
      <c r="Y179" s="11"/>
    </row>
    <row r="180" spans="1:25" ht="55.2">
      <c r="A180" t="s">
        <v>972</v>
      </c>
      <c r="B180" s="10">
        <v>45565</v>
      </c>
      <c r="C180" s="10">
        <v>45565</v>
      </c>
      <c r="D180" t="s">
        <v>975</v>
      </c>
      <c r="E180" s="9" t="str">
        <f>PROPER(TRIM(raw_orders!E180))</f>
        <v>Isha Nair</v>
      </c>
      <c r="F180" s="9" t="str">
        <f>PROPER(TRIM(raw_orders!F180))</f>
        <v>Corporate</v>
      </c>
      <c r="G180" s="9" t="str">
        <f>PROPER(TRIM(raw_orders!G180))</f>
        <v>South</v>
      </c>
      <c r="H180" s="9" t="str">
        <f>PROPER(TRIM(raw_orders!H180))</f>
        <v>Telangana</v>
      </c>
      <c r="I180" s="9" t="str">
        <f>PROPER(TRIM(raw_orders!I180))</f>
        <v>Hyderabad</v>
      </c>
      <c r="J180" s="9" t="str">
        <f>PROPER(TRIM(raw_orders!J180))</f>
        <v>Office Supplies</v>
      </c>
      <c r="K180" s="9" t="str">
        <f>PROPER(TRIM(raw_orders!K180))</f>
        <v>Art</v>
      </c>
      <c r="L180" t="s">
        <v>976</v>
      </c>
      <c r="M180" s="9" t="str">
        <f>PROPER(TRIM(raw_orders!M180))</f>
        <v>Standard Class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s="9" t="str">
        <f>PROPER(TRIM(raw_orders!T180))</f>
        <v>Paid</v>
      </c>
      <c r="U180" s="9" t="str">
        <f>PROPER(TRIM(raw_orders!U180))</f>
        <v>Completed</v>
      </c>
      <c r="V180" s="11">
        <f t="shared" si="6"/>
        <v>0</v>
      </c>
      <c r="W180" s="17" t="str">
        <f t="shared" si="7"/>
        <v>ORD-2024-101794556545565CUST-3092Isha NairCorporateSouthTelanganaHyderabadOffice SuppliesArtEco Art 854Standard Class43281.74013126.9610732.442394.52PaidCompleted0</v>
      </c>
      <c r="X180" s="11" t="str">
        <f t="shared" si="8"/>
        <v>OK</v>
      </c>
      <c r="Y180" s="11"/>
    </row>
    <row r="181" spans="1:25" ht="82.8">
      <c r="A181" t="s">
        <v>977</v>
      </c>
      <c r="B181" s="10">
        <v>45366</v>
      </c>
      <c r="C181" s="10">
        <v>45370</v>
      </c>
      <c r="D181" t="s">
        <v>980</v>
      </c>
      <c r="E181" s="9" t="str">
        <f>PROPER(TRIM(raw_orders!E181))</f>
        <v>Ananya Rao</v>
      </c>
      <c r="F181" s="9" t="str">
        <f>PROPER(TRIM(raw_orders!F181))</f>
        <v>Small Business</v>
      </c>
      <c r="G181" s="9" t="str">
        <f>PROPER(TRIM(raw_orders!G181))</f>
        <v>South</v>
      </c>
      <c r="H181" s="9" t="str">
        <f>PROPER(TRIM(raw_orders!H181))</f>
        <v>Tamil Nadu</v>
      </c>
      <c r="I181" s="9" t="str">
        <f>PROPER(TRIM(raw_orders!I181))</f>
        <v>Chennai</v>
      </c>
      <c r="J181" s="9" t="str">
        <f>PROPER(TRIM(raw_orders!J181))</f>
        <v>Furniture</v>
      </c>
      <c r="K181" s="9" t="str">
        <f>PROPER(TRIM(raw_orders!K181))</f>
        <v>Furnishings</v>
      </c>
      <c r="L181" t="s">
        <v>981</v>
      </c>
      <c r="M181" s="9" t="str">
        <f>PROPER(TRIM(raw_orders!M181))</f>
        <v>Standard Class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s="9" t="str">
        <f>PROPER(TRIM(raw_orders!T181))</f>
        <v>Refunded</v>
      </c>
      <c r="U181" s="9" t="str">
        <f>PROPER(TRIM(raw_orders!U181))</f>
        <v>Returned</v>
      </c>
      <c r="V181" s="11">
        <f t="shared" si="6"/>
        <v>4</v>
      </c>
      <c r="W181" s="17" t="str">
        <f t="shared" si="7"/>
        <v>ORD-2024-101804536645370CUST-1778Ananya RaoSmall BusinessSouthTamil NaduChennaiFurnitureFurnishingsClassic Furnishings 996Standard Class43186.30.259558.95516.764042.14RefundedReturned4</v>
      </c>
      <c r="X181" s="11" t="str">
        <f t="shared" si="8"/>
        <v>OK</v>
      </c>
      <c r="Y181" s="11"/>
    </row>
    <row r="182" spans="1:25" ht="55.2">
      <c r="A182" t="s">
        <v>982</v>
      </c>
      <c r="B182" s="10">
        <v>45530</v>
      </c>
      <c r="C182" s="10">
        <v>45530</v>
      </c>
      <c r="D182" t="s">
        <v>985</v>
      </c>
      <c r="E182" s="9" t="str">
        <f>PROPER(TRIM(raw_orders!E182))</f>
        <v>Mira Das</v>
      </c>
      <c r="F182" s="9" t="str">
        <f>PROPER(TRIM(raw_orders!F182))</f>
        <v>Home Office</v>
      </c>
      <c r="G182" s="9" t="str">
        <f>PROPER(TRIM(raw_orders!G182))</f>
        <v>North</v>
      </c>
      <c r="H182" s="9" t="str">
        <f>PROPER(TRIM(raw_orders!H182))</f>
        <v>Uttar Pradesh</v>
      </c>
      <c r="I182" s="9" t="str">
        <f>PROPER(TRIM(raw_orders!I182))</f>
        <v>Noida</v>
      </c>
      <c r="J182" s="9" t="str">
        <f>PROPER(TRIM(raw_orders!J182))</f>
        <v>Office Supplies</v>
      </c>
      <c r="K182" s="9" t="str">
        <f>PROPER(TRIM(raw_orders!K182))</f>
        <v>Binders</v>
      </c>
      <c r="L182" t="s">
        <v>986</v>
      </c>
      <c r="M182" s="9" t="str">
        <f>PROPER(TRIM(raw_orders!M182))</f>
        <v>First Class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s="9" t="str">
        <f>PROPER(TRIM(raw_orders!T182))</f>
        <v>Paid</v>
      </c>
      <c r="U182" s="9" t="str">
        <f>PROPER(TRIM(raw_orders!U182))</f>
        <v>Completed</v>
      </c>
      <c r="V182" s="11">
        <f t="shared" si="6"/>
        <v>0</v>
      </c>
      <c r="W182" s="17" t="str">
        <f t="shared" si="7"/>
        <v>ORD-2024-101814553045530CUST-3787Mira DasHome OfficeNorthUttar PradeshNoidaOffice SuppliesBindersPrime Binders 735First Class7844.590.15320.923041.52279.42PaidCompleted0</v>
      </c>
      <c r="X182" s="11" t="str">
        <f t="shared" si="8"/>
        <v>OK</v>
      </c>
      <c r="Y182" s="11"/>
    </row>
    <row r="183" spans="1:25" ht="55.2">
      <c r="A183" t="s">
        <v>987</v>
      </c>
      <c r="B183" s="10">
        <v>45909</v>
      </c>
      <c r="C183" s="10">
        <v>45939</v>
      </c>
      <c r="D183" t="s">
        <v>990</v>
      </c>
      <c r="E183" s="9" t="str">
        <f>PROPER(TRIM(raw_orders!E183))</f>
        <v>Priya Menon</v>
      </c>
      <c r="F183" s="9" t="str">
        <f>PROPER(TRIM(raw_orders!F183))</f>
        <v>Home Office</v>
      </c>
      <c r="G183" s="9" t="str">
        <f>PROPER(TRIM(raw_orders!G183))</f>
        <v>South</v>
      </c>
      <c r="H183" s="9" t="str">
        <f>PROPER(TRIM(raw_orders!H183))</f>
        <v>Tamil Nadu</v>
      </c>
      <c r="I183" s="9" t="str">
        <f>PROPER(TRIM(raw_orders!I183))</f>
        <v>Chennai</v>
      </c>
      <c r="J183" s="9" t="str">
        <f>PROPER(TRIM(raw_orders!J183))</f>
        <v>Office Supplies</v>
      </c>
      <c r="K183" s="9" t="str">
        <f>PROPER(TRIM(raw_orders!K183))</f>
        <v>Art</v>
      </c>
      <c r="L183" t="s">
        <v>991</v>
      </c>
      <c r="M183" s="9" t="str">
        <f>PROPER(TRIM(raw_orders!M183))</f>
        <v>Second Class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s="9" t="str">
        <f>PROPER(TRIM(raw_orders!T183))</f>
        <v>Paid</v>
      </c>
      <c r="U183" s="9" t="str">
        <f>PROPER(TRIM(raw_orders!U183))</f>
        <v>Completed</v>
      </c>
      <c r="V183" s="11">
        <f t="shared" si="6"/>
        <v>30</v>
      </c>
      <c r="W183" s="17" t="str">
        <f t="shared" si="7"/>
        <v>ORD-2025-101824590945939CUST-5119Priya MenonHome OfficeSouthTamil NaduChennaiOffice SuppliesArtPro Art 587Second Class42551.45010205.85986.314219.49PaidCompleted30</v>
      </c>
      <c r="X183" s="11" t="str">
        <f t="shared" si="8"/>
        <v>OK</v>
      </c>
      <c r="Y183" s="11"/>
    </row>
    <row r="184" spans="1:25" ht="55.2">
      <c r="A184" t="s">
        <v>992</v>
      </c>
      <c r="B184" s="10">
        <v>45581</v>
      </c>
      <c r="C184" s="10">
        <v>45581</v>
      </c>
      <c r="D184" t="s">
        <v>993</v>
      </c>
      <c r="E184" s="9" t="str">
        <f>PROPER(TRIM(raw_orders!E184))</f>
        <v>Ananya Rao</v>
      </c>
      <c r="F184" s="9" t="str">
        <f>PROPER(TRIM(raw_orders!F184))</f>
        <v>Home Office</v>
      </c>
      <c r="G184" s="9" t="str">
        <f>PROPER(TRIM(raw_orders!G184))</f>
        <v>East</v>
      </c>
      <c r="H184" s="9" t="str">
        <f>PROPER(TRIM(raw_orders!H184))</f>
        <v>Bihar</v>
      </c>
      <c r="I184" s="9" t="str">
        <f>PROPER(TRIM(raw_orders!I184))</f>
        <v>Patna</v>
      </c>
      <c r="J184" s="9" t="str">
        <f>PROPER(TRIM(raw_orders!J184))</f>
        <v>Technology</v>
      </c>
      <c r="K184" s="9" t="str">
        <f>PROPER(TRIM(raw_orders!K184))</f>
        <v>Machines</v>
      </c>
      <c r="L184" t="s">
        <v>994</v>
      </c>
      <c r="M184" s="9" t="str">
        <f>PROPER(TRIM(raw_orders!M184))</f>
        <v>Standard Class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s="9" t="str">
        <f>PROPER(TRIM(raw_orders!T184))</f>
        <v>Paid</v>
      </c>
      <c r="U184" s="9" t="str">
        <f>PROPER(TRIM(raw_orders!U184))</f>
        <v>Completed</v>
      </c>
      <c r="V184" s="11">
        <f t="shared" si="6"/>
        <v>0</v>
      </c>
      <c r="W184" s="17" t="str">
        <f t="shared" si="7"/>
        <v>ORD-2024-101834558145581CUST-4121Ananya RaoHome OfficeEastBiharPatnaTechnologyMachinesBasic Machines 575Standard Class7775.7705430.393707.661722.73PaidCompleted0</v>
      </c>
      <c r="X184" s="11" t="str">
        <f t="shared" si="8"/>
        <v>OK</v>
      </c>
      <c r="Y184" s="11"/>
    </row>
    <row r="185" spans="1:25" ht="55.2">
      <c r="A185" t="s">
        <v>995</v>
      </c>
      <c r="B185" s="10">
        <v>45832</v>
      </c>
      <c r="C185" s="10">
        <v>45835</v>
      </c>
      <c r="D185" t="s">
        <v>998</v>
      </c>
      <c r="E185" s="9" t="str">
        <f>PROPER(TRIM(raw_orders!E185))</f>
        <v>Vikram Iyer</v>
      </c>
      <c r="F185" s="9" t="str">
        <f>PROPER(TRIM(raw_orders!F185))</f>
        <v>Home Office</v>
      </c>
      <c r="G185" s="9" t="str">
        <f>PROPER(TRIM(raw_orders!G185))</f>
        <v>South</v>
      </c>
      <c r="H185" s="9" t="str">
        <f>PROPER(TRIM(raw_orders!H185))</f>
        <v>Telangana</v>
      </c>
      <c r="I185" s="9" t="str">
        <f>PROPER(TRIM(raw_orders!I185))</f>
        <v>Hyderabad</v>
      </c>
      <c r="J185" s="9" t="str">
        <f>PROPER(TRIM(raw_orders!J185))</f>
        <v>Technology</v>
      </c>
      <c r="K185" s="9" t="str">
        <f>PROPER(TRIM(raw_orders!K185))</f>
        <v>Copiers</v>
      </c>
      <c r="L185" t="s">
        <v>999</v>
      </c>
      <c r="M185" s="9" t="str">
        <f>PROPER(TRIM(raw_orders!M185))</f>
        <v>Standard Class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s="9" t="str">
        <f>PROPER(TRIM(raw_orders!T185))</f>
        <v>Paid</v>
      </c>
      <c r="U185" s="9" t="str">
        <f>PROPER(TRIM(raw_orders!U185))</f>
        <v>Returned</v>
      </c>
      <c r="V185" s="11">
        <f t="shared" si="6"/>
        <v>3</v>
      </c>
      <c r="W185" s="17" t="str">
        <f t="shared" si="7"/>
        <v>ORD-2025-101844583245835CUST-3366Vikram IyerHome OfficeSouthTelanganaHyderabadTechnologyCopiersElite Copiers 788Standard Class72304.860.212907.228327.894579.33PaidReturned3</v>
      </c>
      <c r="X185" s="11" t="str">
        <f t="shared" si="8"/>
        <v>OK</v>
      </c>
      <c r="Y185" s="11"/>
    </row>
    <row r="186" spans="1:25" ht="69">
      <c r="A186" t="s">
        <v>1000</v>
      </c>
      <c r="B186" s="10">
        <v>45384</v>
      </c>
      <c r="C186" s="10">
        <v>45388</v>
      </c>
      <c r="D186" t="s">
        <v>1002</v>
      </c>
      <c r="E186" s="9" t="str">
        <f>PROPER(TRIM(raw_orders!E186))</f>
        <v>Vikram Iyer</v>
      </c>
      <c r="F186" s="9" t="str">
        <f>PROPER(TRIM(raw_orders!F186))</f>
        <v>Corporate</v>
      </c>
      <c r="G186" s="9" t="str">
        <f>PROPER(TRIM(raw_orders!G186))</f>
        <v>West</v>
      </c>
      <c r="H186" s="9" t="str">
        <f>PROPER(TRIM(raw_orders!H186))</f>
        <v>Madhya Pradesh</v>
      </c>
      <c r="I186" s="9" t="str">
        <f>PROPER(TRIM(raw_orders!I186))</f>
        <v>Indore</v>
      </c>
      <c r="J186" s="9" t="str">
        <f>PROPER(TRIM(raw_orders!J186))</f>
        <v>Furniture</v>
      </c>
      <c r="K186" s="9" t="str">
        <f>PROPER(TRIM(raw_orders!K186))</f>
        <v>Bookcases</v>
      </c>
      <c r="L186" t="s">
        <v>1003</v>
      </c>
      <c r="M186" s="9" t="str">
        <f>PROPER(TRIM(raw_orders!M186))</f>
        <v>Standard Class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s="9" t="str">
        <f>PROPER(TRIM(raw_orders!T186))</f>
        <v>Refunded</v>
      </c>
      <c r="U186" s="9" t="str">
        <f>PROPER(TRIM(raw_orders!U186))</f>
        <v>Returned</v>
      </c>
      <c r="V186" s="11">
        <f t="shared" si="6"/>
        <v>4</v>
      </c>
      <c r="W186" s="17" t="str">
        <f t="shared" si="7"/>
        <v>ORD-2024-101854538445388CUST-1358Vikram IyerCorporateWestMadhya PradeshIndoreFurnitureBookcasesMax Bookcases 472Standard Class2888.9801777.961021.16756.8RefundedReturned4</v>
      </c>
      <c r="X186" s="11" t="str">
        <f t="shared" si="8"/>
        <v>OK</v>
      </c>
      <c r="Y186" s="11"/>
    </row>
    <row r="187" spans="1:25" ht="55.2">
      <c r="A187" t="s">
        <v>1004</v>
      </c>
      <c r="B187" s="10">
        <v>45601</v>
      </c>
      <c r="C187" s="10">
        <v>45609</v>
      </c>
      <c r="D187" t="s">
        <v>1006</v>
      </c>
      <c r="E187" s="9" t="str">
        <f>PROPER(TRIM(raw_orders!E187))</f>
        <v>Arjun Bose</v>
      </c>
      <c r="F187" s="9" t="str">
        <f>PROPER(TRIM(raw_orders!F187))</f>
        <v>Consumer</v>
      </c>
      <c r="G187" s="9" t="str">
        <f>PROPER(TRIM(raw_orders!G187))</f>
        <v/>
      </c>
      <c r="H187" s="9" t="str">
        <f>PROPER(TRIM(raw_orders!H187))</f>
        <v>Punjab</v>
      </c>
      <c r="I187" s="9" t="str">
        <f>PROPER(TRIM(raw_orders!I187))</f>
        <v>Ludhiana</v>
      </c>
      <c r="J187" s="9" t="str">
        <f>PROPER(TRIM(raw_orders!J187))</f>
        <v>Office Supplies</v>
      </c>
      <c r="K187" s="9" t="str">
        <f>PROPER(TRIM(raw_orders!K187))</f>
        <v>Labels</v>
      </c>
      <c r="L187" t="s">
        <v>1007</v>
      </c>
      <c r="M187" s="9" t="str">
        <f>PROPER(TRIM(raw_orders!M187))</f>
        <v>Second Class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s="9" t="str">
        <f>PROPER(TRIM(raw_orders!T187))</f>
        <v>Paid</v>
      </c>
      <c r="U187" s="9" t="str">
        <f>PROPER(TRIM(raw_orders!U187))</f>
        <v>Completed</v>
      </c>
      <c r="V187" s="11">
        <f t="shared" si="6"/>
        <v>8</v>
      </c>
      <c r="W187" s="17" t="str">
        <f t="shared" si="7"/>
        <v>ORD-2024-101864560145609CUST-4968Arjun BoseConsumerPunjabLudhianaOffice SuppliesLabelsSmart Labels 475Second Class21003.170.21605.071337.28267.79PaidCompleted8</v>
      </c>
      <c r="X187" s="11" t="str">
        <f t="shared" si="8"/>
        <v>OK</v>
      </c>
      <c r="Y187" s="11"/>
    </row>
    <row r="188" spans="1:25" ht="69">
      <c r="A188" t="s">
        <v>1008</v>
      </c>
      <c r="B188" s="10">
        <v>45492</v>
      </c>
      <c r="C188" s="10">
        <v>45493</v>
      </c>
      <c r="D188" t="s">
        <v>365</v>
      </c>
      <c r="E188" s="9" t="str">
        <f>PROPER(TRIM(raw_orders!E188))</f>
        <v>Vikram Iyer</v>
      </c>
      <c r="F188" s="9" t="str">
        <f>PROPER(TRIM(raw_orders!F188))</f>
        <v>Consumer</v>
      </c>
      <c r="G188" s="9" t="str">
        <f>PROPER(TRIM(raw_orders!G188))</f>
        <v>South</v>
      </c>
      <c r="H188" s="9" t="str">
        <f>PROPER(TRIM(raw_orders!H188))</f>
        <v>Tamil Nadu</v>
      </c>
      <c r="I188" s="9" t="str">
        <f>PROPER(TRIM(raw_orders!I188))</f>
        <v>Chennai</v>
      </c>
      <c r="J188" s="9" t="str">
        <f>PROPER(TRIM(raw_orders!J188))</f>
        <v>Furniture</v>
      </c>
      <c r="K188" s="9" t="str">
        <f>PROPER(TRIM(raw_orders!K188))</f>
        <v>Tables</v>
      </c>
      <c r="L188" t="s">
        <v>1010</v>
      </c>
      <c r="M188" s="9" t="str">
        <f>PROPER(TRIM(raw_orders!M188))</f>
        <v>First Class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s="9" t="str">
        <f>PROPER(TRIM(raw_orders!T188))</f>
        <v>Paid</v>
      </c>
      <c r="U188" s="9" t="str">
        <f>PROPER(TRIM(raw_orders!U188))</f>
        <v>Completed</v>
      </c>
      <c r="V188" s="11">
        <f t="shared" si="6"/>
        <v>1</v>
      </c>
      <c r="W188" s="17" t="str">
        <f t="shared" si="7"/>
        <v>ORD-2024-101874549245493CUST-2778Vikram IyerConsumerSouthTamil NaduChennaiFurnitureTablesBasic Tables 417First Class73608.430.0523996.0620167.283828.78PaidCompleted1</v>
      </c>
      <c r="X188" s="11" t="str">
        <f t="shared" si="8"/>
        <v>OK</v>
      </c>
      <c r="Y188" s="11"/>
    </row>
    <row r="189" spans="1:25" ht="55.2">
      <c r="A189" t="s">
        <v>1011</v>
      </c>
      <c r="B189" s="10">
        <v>45778</v>
      </c>
      <c r="C189" s="10">
        <v>45779</v>
      </c>
      <c r="D189" t="s">
        <v>1014</v>
      </c>
      <c r="E189" s="9" t="str">
        <f>PROPER(TRIM(raw_orders!E189))</f>
        <v>Mira Das</v>
      </c>
      <c r="F189" s="9" t="str">
        <f>PROPER(TRIM(raw_orders!F189))</f>
        <v>Consumer</v>
      </c>
      <c r="G189" s="9" t="str">
        <f>PROPER(TRIM(raw_orders!G189))</f>
        <v>West</v>
      </c>
      <c r="H189" s="9" t="str">
        <f>PROPER(TRIM(raw_orders!H189))</f>
        <v>Madhya Pradesh</v>
      </c>
      <c r="I189" s="9" t="str">
        <f>PROPER(TRIM(raw_orders!I189))</f>
        <v>Indore</v>
      </c>
      <c r="J189" s="9" t="str">
        <f>PROPER(TRIM(raw_orders!J189))</f>
        <v>Furniture</v>
      </c>
      <c r="K189" s="9" t="str">
        <f>PROPER(TRIM(raw_orders!K189))</f>
        <v>Chairs</v>
      </c>
      <c r="L189" t="s">
        <v>1015</v>
      </c>
      <c r="M189" s="9" t="str">
        <f>PROPER(TRIM(raw_orders!M189))</f>
        <v>Same Day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s="9" t="str">
        <f>PROPER(TRIM(raw_orders!T189))</f>
        <v>Paid</v>
      </c>
      <c r="U189" s="9" t="str">
        <f>PROPER(TRIM(raw_orders!U189))</f>
        <v>Returned</v>
      </c>
      <c r="V189" s="11">
        <f t="shared" si="6"/>
        <v>1</v>
      </c>
      <c r="W189" s="17" t="str">
        <f t="shared" si="7"/>
        <v>ORD-2025-101884577845779CUST-3109Mira DasConsumerWestMadhya PradeshIndoreFurnitureChairsPro Chairs 844Same Day32905.7408717.226215.962501.26PaidReturned1</v>
      </c>
      <c r="X189" s="11" t="str">
        <f t="shared" si="8"/>
        <v>OK</v>
      </c>
      <c r="Y189" s="11"/>
    </row>
    <row r="190" spans="1:25" ht="55.2">
      <c r="A190" t="s">
        <v>1016</v>
      </c>
      <c r="B190" s="10">
        <v>45798</v>
      </c>
      <c r="C190" s="10">
        <v>45805</v>
      </c>
      <c r="D190" t="s">
        <v>1019</v>
      </c>
      <c r="E190" s="9" t="str">
        <f>PROPER(TRIM(raw_orders!E190))</f>
        <v>Priya Menon</v>
      </c>
      <c r="F190" s="9" t="str">
        <f>PROPER(TRIM(raw_orders!F190))</f>
        <v>Corporate</v>
      </c>
      <c r="G190" s="9" t="str">
        <f>PROPER(TRIM(raw_orders!G190))</f>
        <v>East</v>
      </c>
      <c r="H190" s="9" t="str">
        <f>PROPER(TRIM(raw_orders!H190))</f>
        <v>West Bengal</v>
      </c>
      <c r="I190" s="9" t="str">
        <f>PROPER(TRIM(raw_orders!I190))</f>
        <v>Kolkata</v>
      </c>
      <c r="J190" s="9" t="str">
        <f>PROPER(TRIM(raw_orders!J190))</f>
        <v>Furniture</v>
      </c>
      <c r="K190" s="9" t="str">
        <f>PROPER(TRIM(raw_orders!K190))</f>
        <v>Bookcases</v>
      </c>
      <c r="L190" t="s">
        <v>1020</v>
      </c>
      <c r="M190" s="9" t="str">
        <f>PROPER(TRIM(raw_orders!M190))</f>
        <v>Same Day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s="9" t="str">
        <f>PROPER(TRIM(raw_orders!T190))</f>
        <v>Paid</v>
      </c>
      <c r="U190" s="9" t="str">
        <f>PROPER(TRIM(raw_orders!U190))</f>
        <v>Completed</v>
      </c>
      <c r="V190" s="11">
        <f t="shared" si="6"/>
        <v>7</v>
      </c>
      <c r="W190" s="17" t="str">
        <f t="shared" si="7"/>
        <v>ORD-2025-101894579845805CUST-3422Priya MenonCorporateEastWest BengalKolkataFurnitureBookcasesElite Bookcases 883Same Day23559.570.16553.954923.091484.14PaidCompleted7</v>
      </c>
      <c r="X190" s="11" t="str">
        <f t="shared" si="8"/>
        <v>OK</v>
      </c>
      <c r="Y190" s="11"/>
    </row>
    <row r="191" spans="1:25" ht="55.2">
      <c r="A191" t="s">
        <v>1021</v>
      </c>
      <c r="B191" s="10">
        <v>45783</v>
      </c>
      <c r="C191" s="10">
        <v>45784</v>
      </c>
      <c r="D191" t="s">
        <v>1024</v>
      </c>
      <c r="E191" s="9" t="str">
        <f>PROPER(TRIM(raw_orders!E191))</f>
        <v>Arjun Bose</v>
      </c>
      <c r="F191" s="9" t="str">
        <f>PROPER(TRIM(raw_orders!F191))</f>
        <v>Consumer</v>
      </c>
      <c r="G191" s="9" t="str">
        <f>PROPER(TRIM(raw_orders!G191))</f>
        <v>West</v>
      </c>
      <c r="H191" s="9" t="str">
        <f>PROPER(TRIM(raw_orders!H191))</f>
        <v>Rajasthan</v>
      </c>
      <c r="I191" s="9" t="str">
        <f>PROPER(TRIM(raw_orders!I191))</f>
        <v>Udaipur</v>
      </c>
      <c r="J191" s="9" t="str">
        <f>PROPER(TRIM(raw_orders!J191))</f>
        <v>Furniture</v>
      </c>
      <c r="K191" s="9" t="str">
        <f>PROPER(TRIM(raw_orders!K191))</f>
        <v>Bookcases</v>
      </c>
      <c r="L191" t="s">
        <v>1025</v>
      </c>
      <c r="M191" s="9" t="str">
        <f>PROPER(TRIM(raw_orders!M191))</f>
        <v>First Class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s="9" t="str">
        <f>PROPER(TRIM(raw_orders!T191))</f>
        <v>Paid</v>
      </c>
      <c r="U191" s="9" t="str">
        <f>PROPER(TRIM(raw_orders!U191))</f>
        <v>Completed</v>
      </c>
      <c r="V191" s="11">
        <f t="shared" si="6"/>
        <v>1</v>
      </c>
      <c r="W191" s="17" t="str">
        <f t="shared" si="7"/>
        <v>ORD-2025-101904578345784CUST-3375Arjun BoseConsumerWestRajasthanUdaipurFurnitureBookcasesBasic Bookcases 754First Class93318.2425384.5416872.398512.15PaidCompleted1</v>
      </c>
      <c r="X191" s="11" t="str">
        <f t="shared" si="8"/>
        <v>OK</v>
      </c>
      <c r="Y191" s="11"/>
    </row>
    <row r="192" spans="1:25" ht="55.2">
      <c r="A192" t="s">
        <v>1027</v>
      </c>
      <c r="B192" s="10">
        <v>45767</v>
      </c>
      <c r="C192" s="10">
        <v>45768</v>
      </c>
      <c r="D192" t="s">
        <v>1030</v>
      </c>
      <c r="E192" s="9" t="str">
        <f>PROPER(TRIM(raw_orders!E192))</f>
        <v>Aditi Sen</v>
      </c>
      <c r="F192" s="9" t="str">
        <f>PROPER(TRIM(raw_orders!F192))</f>
        <v>Consumer</v>
      </c>
      <c r="G192" s="9" t="str">
        <f>PROPER(TRIM(raw_orders!G192))</f>
        <v>South</v>
      </c>
      <c r="H192" s="9" t="str">
        <f>PROPER(TRIM(raw_orders!H192))</f>
        <v>Tamil Nadu</v>
      </c>
      <c r="I192" s="9" t="str">
        <f>PROPER(TRIM(raw_orders!I192))</f>
        <v>Chennai</v>
      </c>
      <c r="J192" s="9" t="str">
        <f>PROPER(TRIM(raw_orders!J192))</f>
        <v>Office Supplies</v>
      </c>
      <c r="K192" s="9" t="str">
        <f>PROPER(TRIM(raw_orders!K192))</f>
        <v>Storage</v>
      </c>
      <c r="L192" t="s">
        <v>1031</v>
      </c>
      <c r="M192" s="9" t="str">
        <f>PROPER(TRIM(raw_orders!M192))</f>
        <v>First Class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s="9" t="str">
        <f>PROPER(TRIM(raw_orders!T192))</f>
        <v>Paid</v>
      </c>
      <c r="U192" s="9" t="str">
        <f>PROPER(TRIM(raw_orders!U192))</f>
        <v>Completed</v>
      </c>
      <c r="V192" s="11">
        <f t="shared" si="6"/>
        <v>1</v>
      </c>
      <c r="W192" s="17" t="str">
        <f t="shared" si="7"/>
        <v>ORD-2025-101914576745768CUST-5138Aditi SenConsumerSouthTamil NaduChennaiOffice SuppliesStorageEco Storage 158First Class3540.090.11458.24943.32514.92PaidCompleted1</v>
      </c>
      <c r="X192" s="11" t="str">
        <f t="shared" si="8"/>
        <v>OK</v>
      </c>
      <c r="Y192" s="11"/>
    </row>
    <row r="193" spans="1:25" ht="69">
      <c r="A193" t="s">
        <v>1032</v>
      </c>
      <c r="B193" s="10">
        <v>45584</v>
      </c>
      <c r="C193" s="10">
        <v>45589</v>
      </c>
      <c r="D193" t="s">
        <v>1034</v>
      </c>
      <c r="E193" s="9" t="str">
        <f>PROPER(TRIM(raw_orders!E193))</f>
        <v>Sneha Kapoor</v>
      </c>
      <c r="F193" s="9" t="str">
        <f>PROPER(TRIM(raw_orders!F193))</f>
        <v>Small Business</v>
      </c>
      <c r="G193" s="9" t="str">
        <f>PROPER(TRIM(raw_orders!G193))</f>
        <v>South</v>
      </c>
      <c r="H193" s="9" t="str">
        <f>PROPER(TRIM(raw_orders!H193))</f>
        <v>Tamil Nadu</v>
      </c>
      <c r="I193" s="9" t="str">
        <f>PROPER(TRIM(raw_orders!I193))</f>
        <v>Chennai</v>
      </c>
      <c r="J193" s="9" t="str">
        <f>PROPER(TRIM(raw_orders!J193))</f>
        <v>Furniture</v>
      </c>
      <c r="K193" s="9" t="str">
        <f>PROPER(TRIM(raw_orders!K193))</f>
        <v>Bookcases</v>
      </c>
      <c r="L193" t="s">
        <v>1035</v>
      </c>
      <c r="M193" s="9" t="str">
        <f>PROPER(TRIM(raw_orders!M193))</f>
        <v>Second Class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s="9" t="str">
        <f>PROPER(TRIM(raw_orders!T193))</f>
        <v>Paid</v>
      </c>
      <c r="U193" s="9" t="str">
        <f>PROPER(TRIM(raw_orders!U193))</f>
        <v>Completed</v>
      </c>
      <c r="V193" s="11">
        <f t="shared" si="6"/>
        <v>5</v>
      </c>
      <c r="W193" s="17" t="str">
        <f t="shared" si="7"/>
        <v>ORD-2024-101924558445589CUST-7410Sneha KapoorSmall BusinessSouthTamil NaduChennaiFurnitureBookcasesPrime Bookcases 602Second Class64308.40.6525850.419397.686452.72PaidCompleted5</v>
      </c>
      <c r="X193" s="11" t="str">
        <f t="shared" si="8"/>
        <v>OK</v>
      </c>
      <c r="Y193" s="11"/>
    </row>
    <row r="194" spans="1:25" ht="55.2">
      <c r="A194" t="s">
        <v>1036</v>
      </c>
      <c r="B194" s="10">
        <v>45635</v>
      </c>
      <c r="C194" s="10">
        <v>45642</v>
      </c>
      <c r="D194" t="s">
        <v>1039</v>
      </c>
      <c r="E194" s="9" t="str">
        <f>PROPER(TRIM(raw_orders!E194))</f>
        <v>Isha Nair</v>
      </c>
      <c r="F194" s="9" t="str">
        <f>PROPER(TRIM(raw_orders!F194))</f>
        <v>Home Office</v>
      </c>
      <c r="G194" s="9" t="str">
        <f>PROPER(TRIM(raw_orders!G194))</f>
        <v>West</v>
      </c>
      <c r="H194" s="9" t="str">
        <f>PROPER(TRIM(raw_orders!H194))</f>
        <v>Gujarat</v>
      </c>
      <c r="I194" s="9" t="str">
        <f>PROPER(TRIM(raw_orders!I194))</f>
        <v>Ahmedabad</v>
      </c>
      <c r="J194" s="9" t="str">
        <f>PROPER(TRIM(raw_orders!J194))</f>
        <v>Furniture</v>
      </c>
      <c r="K194" s="9" t="str">
        <f>PROPER(TRIM(raw_orders!K194))</f>
        <v>Chairs</v>
      </c>
      <c r="L194" t="s">
        <v>1040</v>
      </c>
      <c r="M194" s="9" t="str">
        <f>PROPER(TRIM(raw_orders!M194))</f>
        <v>First Class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s="9" t="str">
        <f>PROPER(TRIM(raw_orders!T194))</f>
        <v>Paid</v>
      </c>
      <c r="U194" s="9" t="str">
        <f>PROPER(TRIM(raw_orders!U194))</f>
        <v>Completed</v>
      </c>
      <c r="V194" s="11">
        <f t="shared" si="6"/>
        <v>7</v>
      </c>
      <c r="W194" s="17" t="str">
        <f t="shared" si="7"/>
        <v>ORD-2024-101934563545642CUST-7115Isha NairHome OfficeWestGujaratAhmedabadFurnitureChairsEco Chairs 438First Class42191.0308764.127220.051544.07PaidCompleted7</v>
      </c>
      <c r="X194" s="11" t="str">
        <f t="shared" si="8"/>
        <v>OK</v>
      </c>
      <c r="Y194" s="11"/>
    </row>
    <row r="195" spans="1:25" ht="55.2">
      <c r="A195" t="s">
        <v>1041</v>
      </c>
      <c r="B195" s="10">
        <v>45466</v>
      </c>
      <c r="C195" s="10">
        <v>45471</v>
      </c>
      <c r="D195" t="s">
        <v>1044</v>
      </c>
      <c r="E195" s="9" t="str">
        <f>PROPER(TRIM(raw_orders!E195))</f>
        <v>Priya Menon</v>
      </c>
      <c r="F195" s="9" t="str">
        <f>PROPER(TRIM(raw_orders!F195))</f>
        <v>Small Business</v>
      </c>
      <c r="G195" s="9" t="str">
        <f>PROPER(TRIM(raw_orders!G195))</f>
        <v>North</v>
      </c>
      <c r="H195" s="9" t="str">
        <f>PROPER(TRIM(raw_orders!H195))</f>
        <v>Punjab</v>
      </c>
      <c r="I195" s="9" t="str">
        <f>PROPER(TRIM(raw_orders!I195))</f>
        <v>Ludhiana</v>
      </c>
      <c r="J195" s="9" t="str">
        <f>PROPER(TRIM(raw_orders!J195))</f>
        <v>Technology</v>
      </c>
      <c r="K195" s="9" t="str">
        <f>PROPER(TRIM(raw_orders!K195))</f>
        <v>Copiers</v>
      </c>
      <c r="L195" t="s">
        <v>1045</v>
      </c>
      <c r="M195" s="9" t="str">
        <f>PROPER(TRIM(raw_orders!M195))</f>
        <v>Same Day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s="9" t="str">
        <f>PROPER(TRIM(raw_orders!T195))</f>
        <v>Refunded</v>
      </c>
      <c r="U195" s="9" t="str">
        <f>PROPER(TRIM(raw_orders!U195))</f>
        <v>Returned</v>
      </c>
      <c r="V195" s="11">
        <f t="shared" ref="V195:V258" si="9">C195-B195</f>
        <v>5</v>
      </c>
      <c r="W195" s="17" t="str">
        <f t="shared" ref="W195:W258" si="10">A195&amp;B195&amp;C195&amp;D195&amp;E195&amp;F195&amp;G195&amp;H195&amp;I195&amp;J195&amp;K195&amp;L195&amp;M195&amp;N195&amp;O195&amp;P195&amp;Q195&amp;R195&amp;S195&amp;T195&amp;U195&amp;V195</f>
        <v>ORD-2024-101944546645471CUST-9853Priya MenonSmall BusinessNorthPunjabLudhianaTechnologyCopiersPrime Copiers 142Same Day61956.630.29391.826013.223378.6RefundedReturned5</v>
      </c>
      <c r="X195" s="11" t="str">
        <f t="shared" ref="X195:X258" si="11">IF(COUNTIF($A$2:$A$933,A195)=1,"OK",IF(COUNTIF($W$2:$W$933,W195)&gt;1,"Exact Duplicate", "Review Required"))</f>
        <v>OK</v>
      </c>
      <c r="Y195" s="11"/>
    </row>
    <row r="196" spans="1:25" ht="55.2">
      <c r="A196" t="s">
        <v>1046</v>
      </c>
      <c r="B196" s="10">
        <v>45685</v>
      </c>
      <c r="C196" s="10">
        <v>45688</v>
      </c>
      <c r="D196" t="s">
        <v>1049</v>
      </c>
      <c r="E196" s="9" t="str">
        <f>PROPER(TRIM(raw_orders!E196))</f>
        <v>Priya Menon</v>
      </c>
      <c r="F196" s="9" t="str">
        <f>PROPER(TRIM(raw_orders!F196))</f>
        <v>Consumer</v>
      </c>
      <c r="G196" s="9" t="str">
        <f>PROPER(TRIM(raw_orders!G196))</f>
        <v>West</v>
      </c>
      <c r="H196" s="9" t="str">
        <f>PROPER(TRIM(raw_orders!H196))</f>
        <v>Maharashtra</v>
      </c>
      <c r="I196" s="9" t="str">
        <f>PROPER(TRIM(raw_orders!I196))</f>
        <v>Mumbai</v>
      </c>
      <c r="J196" s="9" t="str">
        <f>PROPER(TRIM(raw_orders!J196))</f>
        <v>Furniture</v>
      </c>
      <c r="K196" s="9" t="str">
        <f>PROPER(TRIM(raw_orders!K196))</f>
        <v>Furnishings</v>
      </c>
      <c r="L196" t="s">
        <v>1051</v>
      </c>
      <c r="M196" s="9" t="str">
        <f>PROPER(TRIM(raw_orders!M196))</f>
        <v>First Class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s="9" t="str">
        <f>PROPER(TRIM(raw_orders!T196))</f>
        <v>Pending</v>
      </c>
      <c r="U196" s="9" t="str">
        <f>PROPER(TRIM(raw_orders!U196))</f>
        <v>Returned</v>
      </c>
      <c r="V196" s="11">
        <f t="shared" si="9"/>
        <v>3</v>
      </c>
      <c r="W196" s="17" t="str">
        <f t="shared" si="10"/>
        <v>ORD-2025-101954568545688CUST-3637Priya MenonConsumerWestMaharashtraMumbaiFurnitureFurnishingsPrime Furnishings 433First Class9858.390.057339.235434.121905.11PendingReturned3</v>
      </c>
      <c r="X196" s="11" t="str">
        <f t="shared" si="11"/>
        <v>OK</v>
      </c>
      <c r="Y196" s="11"/>
    </row>
    <row r="197" spans="1:25" ht="69">
      <c r="A197" t="s">
        <v>1052</v>
      </c>
      <c r="B197" s="10">
        <v>45860</v>
      </c>
      <c r="C197" s="10">
        <v>45862</v>
      </c>
      <c r="D197" t="s">
        <v>1055</v>
      </c>
      <c r="E197" s="9" t="str">
        <f>PROPER(TRIM(raw_orders!E197))</f>
        <v>Neha Gupta</v>
      </c>
      <c r="F197" s="9" t="str">
        <f>PROPER(TRIM(raw_orders!F197))</f>
        <v>Home Office</v>
      </c>
      <c r="G197" s="9" t="str">
        <f>PROPER(TRIM(raw_orders!G197))</f>
        <v>South</v>
      </c>
      <c r="H197" s="9" t="str">
        <f>PROPER(TRIM(raw_orders!H197))</f>
        <v>Andhra Pradesh</v>
      </c>
      <c r="I197" s="9" t="str">
        <f>PROPER(TRIM(raw_orders!I197))</f>
        <v>Vijayawada</v>
      </c>
      <c r="J197" s="9" t="str">
        <f>PROPER(TRIM(raw_orders!J197))</f>
        <v>Furniture</v>
      </c>
      <c r="K197" s="9" t="str">
        <f>PROPER(TRIM(raw_orders!K197))</f>
        <v>Furnishings</v>
      </c>
      <c r="L197" t="s">
        <v>1056</v>
      </c>
      <c r="M197" s="9" t="str">
        <f>PROPER(TRIM(raw_orders!M197))</f>
        <v>Same Day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s="9" t="str">
        <f>PROPER(TRIM(raw_orders!T197))</f>
        <v>Paid</v>
      </c>
      <c r="U197" s="9" t="str">
        <f>PROPER(TRIM(raw_orders!U197))</f>
        <v>Completed</v>
      </c>
      <c r="V197" s="11">
        <f t="shared" si="9"/>
        <v>2</v>
      </c>
      <c r="W197" s="17" t="str">
        <f t="shared" si="10"/>
        <v>ORD-2025-101964586045862CUST-4328Neha GuptaHome OfficeSouthAndhra PradeshVijayawadaFurnitureFurnishingsSmart Furnishings 685Same Day51922.8309614.157576.842037.31PaidCompleted2</v>
      </c>
      <c r="X197" s="11" t="str">
        <f t="shared" si="11"/>
        <v>OK</v>
      </c>
      <c r="Y197" s="11"/>
    </row>
    <row r="198" spans="1:25" ht="55.2">
      <c r="A198" t="s">
        <v>1057</v>
      </c>
      <c r="B198" s="10">
        <v>45313</v>
      </c>
      <c r="C198" s="10">
        <v>45316</v>
      </c>
      <c r="D198" t="s">
        <v>1060</v>
      </c>
      <c r="E198" s="9" t="str">
        <f>PROPER(TRIM(raw_orders!E198))</f>
        <v>Kabir Singh</v>
      </c>
      <c r="F198" s="9" t="str">
        <f>PROPER(TRIM(raw_orders!F198))</f>
        <v>Home Office</v>
      </c>
      <c r="G198" s="9" t="str">
        <f>PROPER(TRIM(raw_orders!G198))</f>
        <v>North</v>
      </c>
      <c r="H198" s="9" t="str">
        <f>PROPER(TRIM(raw_orders!H198))</f>
        <v>Uttar Pradesh</v>
      </c>
      <c r="I198" s="9" t="str">
        <f>PROPER(TRIM(raw_orders!I198))</f>
        <v>Noida</v>
      </c>
      <c r="J198" s="9" t="str">
        <f>PROPER(TRIM(raw_orders!J198))</f>
        <v>Office Supplies</v>
      </c>
      <c r="K198" s="9" t="str">
        <f>PROPER(TRIM(raw_orders!K198))</f>
        <v>Storage</v>
      </c>
      <c r="L198" t="s">
        <v>1061</v>
      </c>
      <c r="M198" s="9" t="str">
        <f>PROPER(TRIM(raw_orders!M198))</f>
        <v>First Class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s="9" t="str">
        <f>PROPER(TRIM(raw_orders!T198))</f>
        <v>Paid</v>
      </c>
      <c r="U198" s="9" t="str">
        <f>PROPER(TRIM(raw_orders!U198))</f>
        <v>Completed</v>
      </c>
      <c r="V198" s="11">
        <f t="shared" si="9"/>
        <v>3</v>
      </c>
      <c r="W198" s="17" t="str">
        <f t="shared" si="10"/>
        <v>ORD-2024-101974531345316CUST-8028Kabir SinghHome OfficeNorthUttar PradeshNoidaOffice SuppliesStorageElite Storage 915First Class31212.030.13272.482517.44755.04PaidCompleted3</v>
      </c>
      <c r="X198" s="11" t="str">
        <f t="shared" si="11"/>
        <v>OK</v>
      </c>
      <c r="Y198" s="11"/>
    </row>
    <row r="199" spans="1:25" ht="69">
      <c r="A199" t="s">
        <v>1062</v>
      </c>
      <c r="B199" s="10">
        <v>45747</v>
      </c>
      <c r="C199" s="10">
        <v>45842</v>
      </c>
      <c r="D199" t="s">
        <v>564</v>
      </c>
      <c r="E199" s="9" t="str">
        <f>PROPER(TRIM(raw_orders!E199))</f>
        <v>Rahul Verma</v>
      </c>
      <c r="F199" s="9" t="str">
        <f>PROPER(TRIM(raw_orders!F199))</f>
        <v>Small Business</v>
      </c>
      <c r="G199" s="9" t="str">
        <f>PROPER(TRIM(raw_orders!G199))</f>
        <v>East</v>
      </c>
      <c r="H199" s="9" t="str">
        <f>PROPER(TRIM(raw_orders!H199))</f>
        <v>Bihar</v>
      </c>
      <c r="I199" s="9" t="str">
        <f>PROPER(TRIM(raw_orders!I199))</f>
        <v>Patna</v>
      </c>
      <c r="J199" s="9" t="str">
        <f>PROPER(TRIM(raw_orders!J199))</f>
        <v>Office Supplies</v>
      </c>
      <c r="K199" s="9" t="str">
        <f>PROPER(TRIM(raw_orders!K199))</f>
        <v>Storage</v>
      </c>
      <c r="L199" t="s">
        <v>1064</v>
      </c>
      <c r="M199" s="9" t="str">
        <f>PROPER(TRIM(raw_orders!M199))</f>
        <v>Second Class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s="9" t="str">
        <f>PROPER(TRIM(raw_orders!T199))</f>
        <v>Paid</v>
      </c>
      <c r="U199" s="9" t="str">
        <f>PROPER(TRIM(raw_orders!U199))</f>
        <v>Completed</v>
      </c>
      <c r="V199" s="11">
        <f t="shared" si="9"/>
        <v>95</v>
      </c>
      <c r="W199" s="17" t="str">
        <f t="shared" si="10"/>
        <v>ORD-2025-101984574745842CUST-6106Rahul VermaSmall BusinessEastBiharPatnaOffice SuppliesStorageBasic Storage 961Second Class54096.440.1517409.8714076.253333.62PaidCompleted95</v>
      </c>
      <c r="X199" s="11" t="str">
        <f t="shared" si="11"/>
        <v>OK</v>
      </c>
      <c r="Y199" s="11"/>
    </row>
    <row r="200" spans="1:25" ht="55.2">
      <c r="A200" t="s">
        <v>1065</v>
      </c>
      <c r="B200" s="10">
        <v>45418</v>
      </c>
      <c r="C200" s="10">
        <v>45449</v>
      </c>
      <c r="D200" t="s">
        <v>1068</v>
      </c>
      <c r="E200" s="9" t="str">
        <f>PROPER(TRIM(raw_orders!E200))</f>
        <v>Sneha Kapoor</v>
      </c>
      <c r="F200" s="9" t="str">
        <f>PROPER(TRIM(raw_orders!F200))</f>
        <v>Consumer</v>
      </c>
      <c r="G200" s="9" t="str">
        <f>PROPER(TRIM(raw_orders!G200))</f>
        <v>West</v>
      </c>
      <c r="H200" s="9" t="str">
        <f>PROPER(TRIM(raw_orders!H200))</f>
        <v>Gujarat</v>
      </c>
      <c r="I200" s="9" t="str">
        <f>PROPER(TRIM(raw_orders!I200))</f>
        <v>Ahmedabad</v>
      </c>
      <c r="J200" s="9" t="str">
        <f>PROPER(TRIM(raw_orders!J200))</f>
        <v>Office Supplies</v>
      </c>
      <c r="K200" s="9" t="str">
        <f>PROPER(TRIM(raw_orders!K200))</f>
        <v>Art</v>
      </c>
      <c r="L200" t="s">
        <v>1069</v>
      </c>
      <c r="M200" s="9" t="str">
        <f>PROPER(TRIM(raw_orders!M200))</f>
        <v>Second Class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s="9" t="str">
        <f>PROPER(TRIM(raw_orders!T200))</f>
        <v>Failed</v>
      </c>
      <c r="U200" s="9" t="str">
        <f>PROPER(TRIM(raw_orders!U200))</f>
        <v>Cancelled</v>
      </c>
      <c r="V200" s="11">
        <f t="shared" si="9"/>
        <v>31</v>
      </c>
      <c r="W200" s="17" t="str">
        <f t="shared" si="10"/>
        <v>ORD-2024-101994541845449CUST-7820Sneha KapoorConsumerWestGujaratAhmedabadOffice SuppliesArtClassic Art 968Second Class11184.580.051125.35676.97448.38FailedCancelled31</v>
      </c>
      <c r="X200" s="11" t="str">
        <f t="shared" si="11"/>
        <v>OK</v>
      </c>
      <c r="Y200" s="11"/>
    </row>
    <row r="201" spans="1:25" ht="41.4">
      <c r="A201" t="s">
        <v>1070</v>
      </c>
      <c r="B201" s="10">
        <v>45363</v>
      </c>
      <c r="C201" s="10">
        <v>45629</v>
      </c>
      <c r="D201" t="s">
        <v>1072</v>
      </c>
      <c r="E201" s="9" t="str">
        <f>PROPER(TRIM(raw_orders!E201))</f>
        <v>Rahul Verma</v>
      </c>
      <c r="F201" s="9" t="str">
        <f>PROPER(TRIM(raw_orders!F201))</f>
        <v>Home Office</v>
      </c>
      <c r="G201" s="9" t="str">
        <f>PROPER(TRIM(raw_orders!G201))</f>
        <v>East</v>
      </c>
      <c r="H201" s="9" t="str">
        <f>PROPER(TRIM(raw_orders!H201))</f>
        <v>Bihar</v>
      </c>
      <c r="I201" s="9" t="str">
        <f>PROPER(TRIM(raw_orders!I201))</f>
        <v>Patna</v>
      </c>
      <c r="J201" s="9" t="str">
        <f>PROPER(TRIM(raw_orders!J201))</f>
        <v>Technology</v>
      </c>
      <c r="K201" s="9" t="str">
        <f>PROPER(TRIM(raw_orders!K201))</f>
        <v>Machines</v>
      </c>
      <c r="L201" t="s">
        <v>1073</v>
      </c>
      <c r="M201" s="9" t="str">
        <f>PROPER(TRIM(raw_orders!M201))</f>
        <v/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s="9" t="str">
        <f>PROPER(TRIM(raw_orders!T201))</f>
        <v>Paid</v>
      </c>
      <c r="U201" s="9" t="str">
        <f>PROPER(TRIM(raw_orders!U201))</f>
        <v>Completed</v>
      </c>
      <c r="V201" s="11">
        <f t="shared" si="9"/>
        <v>266</v>
      </c>
      <c r="W201" s="17" t="str">
        <f t="shared" si="10"/>
        <v>ORD-2024-102004536345629CUST-4536Rahul VermaHome OfficeEastBiharPatnaTechnologyMachinesPrime Machines 80662185.580.259835.115437.644397.47PaidCompleted266</v>
      </c>
      <c r="X201" s="11" t="str">
        <f t="shared" si="11"/>
        <v>OK</v>
      </c>
      <c r="Y201" s="11"/>
    </row>
    <row r="202" spans="1:25" ht="69">
      <c r="A202" t="s">
        <v>1074</v>
      </c>
      <c r="B202" s="10">
        <v>45835</v>
      </c>
      <c r="C202" s="10">
        <v>45843</v>
      </c>
      <c r="D202" t="s">
        <v>1076</v>
      </c>
      <c r="E202" s="9" t="str">
        <f>PROPER(TRIM(raw_orders!E202))</f>
        <v>Priya Menon</v>
      </c>
      <c r="F202" s="9" t="str">
        <f>PROPER(TRIM(raw_orders!F202))</f>
        <v>Small Business</v>
      </c>
      <c r="G202" s="9" t="str">
        <f>PROPER(TRIM(raw_orders!G202))</f>
        <v>North</v>
      </c>
      <c r="H202" s="9" t="str">
        <f>PROPER(TRIM(raw_orders!H202))</f>
        <v>Rajasthan</v>
      </c>
      <c r="I202" s="9" t="str">
        <f>PROPER(TRIM(raw_orders!I202))</f>
        <v>Jaipur</v>
      </c>
      <c r="J202" s="9" t="str">
        <f>PROPER(TRIM(raw_orders!J202))</f>
        <v>Technology</v>
      </c>
      <c r="K202" s="9" t="str">
        <f>PROPER(TRIM(raw_orders!K202))</f>
        <v>Copiers</v>
      </c>
      <c r="L202" t="s">
        <v>1077</v>
      </c>
      <c r="M202" s="9" t="str">
        <f>PROPER(TRIM(raw_orders!M202))</f>
        <v>First Class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s="9" t="str">
        <f>PROPER(TRIM(raw_orders!T202))</f>
        <v>Pending</v>
      </c>
      <c r="U202" s="9" t="str">
        <f>PROPER(TRIM(raw_orders!U202))</f>
        <v>Cancelled</v>
      </c>
      <c r="V202" s="11">
        <f t="shared" si="9"/>
        <v>8</v>
      </c>
      <c r="W202" s="17" t="str">
        <f t="shared" si="10"/>
        <v>ORD-2025-102014583545843CUST-7047Priya MenonSmall BusinessNorthRajasthanJaipurTechnologyCopiersClassic Copiers 479First Class52868.440.112907.989197.083710.9PendingCancelled8</v>
      </c>
      <c r="X202" s="11" t="str">
        <f t="shared" si="11"/>
        <v>OK</v>
      </c>
      <c r="Y202" s="11"/>
    </row>
    <row r="203" spans="1:25" ht="55.2">
      <c r="A203" t="s">
        <v>1078</v>
      </c>
      <c r="B203" s="10">
        <v>45864</v>
      </c>
      <c r="C203" s="10">
        <v>45872</v>
      </c>
      <c r="D203" t="s">
        <v>1081</v>
      </c>
      <c r="E203" s="9" t="str">
        <f>PROPER(TRIM(raw_orders!E203))</f>
        <v>Vikram Iyer</v>
      </c>
      <c r="F203" s="9" t="str">
        <f>PROPER(TRIM(raw_orders!F203))</f>
        <v>Consumer</v>
      </c>
      <c r="G203" s="9" t="str">
        <f>PROPER(TRIM(raw_orders!G203))</f>
        <v>West</v>
      </c>
      <c r="H203" s="9" t="str">
        <f>PROPER(TRIM(raw_orders!H203))</f>
        <v>Madhya Pradesh</v>
      </c>
      <c r="I203" s="9" t="str">
        <f>PROPER(TRIM(raw_orders!I203))</f>
        <v>Indore</v>
      </c>
      <c r="J203" s="9" t="str">
        <f>PROPER(TRIM(raw_orders!J203))</f>
        <v>Office Supplies</v>
      </c>
      <c r="K203" s="9" t="str">
        <f>PROPER(TRIM(raw_orders!K203))</f>
        <v>Labels</v>
      </c>
      <c r="L203" t="s">
        <v>1082</v>
      </c>
      <c r="M203" s="9" t="str">
        <f>PROPER(TRIM(raw_orders!M203))</f>
        <v>Second Class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s="9" t="str">
        <f>PROPER(TRIM(raw_orders!T203))</f>
        <v>Refunded</v>
      </c>
      <c r="U203" s="9" t="str">
        <f>PROPER(TRIM(raw_orders!U203))</f>
        <v>Cancelled</v>
      </c>
      <c r="V203" s="11">
        <f t="shared" si="9"/>
        <v>8</v>
      </c>
      <c r="W203" s="17" t="str">
        <f t="shared" si="10"/>
        <v>ORD-2025-102024586445872CUST-8005Vikram IyerConsumerWestMadhya PradeshIndoreOffice SuppliesLabelsBasic Labels 511Second Class22503.53-0.164756.712954.861801.85RefundedCancelled8</v>
      </c>
      <c r="X203" s="11" t="str">
        <f t="shared" si="11"/>
        <v>OK</v>
      </c>
      <c r="Y203" s="11"/>
    </row>
    <row r="204" spans="1:25" ht="69">
      <c r="A204" t="s">
        <v>1083</v>
      </c>
      <c r="B204" s="10">
        <v>45744</v>
      </c>
      <c r="C204" s="10">
        <v>45744</v>
      </c>
      <c r="D204" t="s">
        <v>1086</v>
      </c>
      <c r="E204" s="9" t="str">
        <f>PROPER(TRIM(raw_orders!E204))</f>
        <v>Sneha Kapoor</v>
      </c>
      <c r="F204" s="9" t="str">
        <f>PROPER(TRIM(raw_orders!F204))</f>
        <v>Corporate</v>
      </c>
      <c r="G204" s="9" t="str">
        <f>PROPER(TRIM(raw_orders!G204))</f>
        <v>West</v>
      </c>
      <c r="H204" s="9" t="str">
        <f>PROPER(TRIM(raw_orders!H204))</f>
        <v>Goa</v>
      </c>
      <c r="I204" s="9" t="str">
        <f>PROPER(TRIM(raw_orders!I204))</f>
        <v>Panaji</v>
      </c>
      <c r="J204" s="9" t="str">
        <f>PROPER(TRIM(raw_orders!J204))</f>
        <v>Technology</v>
      </c>
      <c r="K204" s="9" t="str">
        <f>PROPER(TRIM(raw_orders!K204))</f>
        <v>Accessories</v>
      </c>
      <c r="L204" t="s">
        <v>1087</v>
      </c>
      <c r="M204" s="9" t="str">
        <f>PROPER(TRIM(raw_orders!M204))</f>
        <v>Standard Class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s="9" t="str">
        <f>PROPER(TRIM(raw_orders!T204))</f>
        <v>Paid</v>
      </c>
      <c r="U204" s="9" t="str">
        <f>PROPER(TRIM(raw_orders!U204))</f>
        <v>Completed</v>
      </c>
      <c r="V204" s="11">
        <f t="shared" si="9"/>
        <v>0</v>
      </c>
      <c r="W204" s="17" t="str">
        <f t="shared" si="10"/>
        <v>ORD-2025-102034574445744CUST-9378Sneha KapoorCorporateWestGoaPanajiTechnologyAccessoriesPrime Accessories 733Standard Class81740.940.0513231.1411290.061941.08PaidCompleted0</v>
      </c>
      <c r="X204" s="11" t="str">
        <f t="shared" si="11"/>
        <v>OK</v>
      </c>
      <c r="Y204" s="11"/>
    </row>
    <row r="205" spans="1:25" ht="55.2">
      <c r="A205" t="s">
        <v>1088</v>
      </c>
      <c r="B205" s="10">
        <v>45379</v>
      </c>
      <c r="C205" s="10">
        <v>45381</v>
      </c>
      <c r="D205" t="s">
        <v>1091</v>
      </c>
      <c r="E205" s="9" t="str">
        <f>PROPER(TRIM(raw_orders!E205))</f>
        <v>Sneha Kapoor</v>
      </c>
      <c r="F205" s="9" t="str">
        <f>PROPER(TRIM(raw_orders!F205))</f>
        <v>Corporate</v>
      </c>
      <c r="G205" s="9" t="str">
        <f>PROPER(TRIM(raw_orders!G205))</f>
        <v>West</v>
      </c>
      <c r="H205" s="9" t="str">
        <f>PROPER(TRIM(raw_orders!H205))</f>
        <v>Rajasthan</v>
      </c>
      <c r="I205" s="9" t="str">
        <f>PROPER(TRIM(raw_orders!I205))</f>
        <v>Udaipur</v>
      </c>
      <c r="J205" s="9" t="str">
        <f>PROPER(TRIM(raw_orders!J205))</f>
        <v>Technology</v>
      </c>
      <c r="K205" s="9" t="str">
        <f>PROPER(TRIM(raw_orders!K205))</f>
        <v>Accessories</v>
      </c>
      <c r="L205" t="s">
        <v>1092</v>
      </c>
      <c r="M205" s="9" t="str">
        <f>PROPER(TRIM(raw_orders!M205))</f>
        <v>Second Class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s="9" t="str">
        <f>PROPER(TRIM(raw_orders!T205))</f>
        <v>Paid</v>
      </c>
      <c r="U205" s="9" t="str">
        <f>PROPER(TRIM(raw_orders!U205))</f>
        <v>Completed</v>
      </c>
      <c r="V205" s="11">
        <f t="shared" si="9"/>
        <v>2</v>
      </c>
      <c r="W205" s="17" t="str">
        <f t="shared" si="10"/>
        <v>ORD-2024-102044537945381CUST-3384Sneha KapoorCorporateWestRajasthanUdaipurTechnologyAccessoriesMax Accessories 186Second Class1570.340.15484.79333.54151.25PaidCompleted2</v>
      </c>
      <c r="X205" s="11" t="str">
        <f t="shared" si="11"/>
        <v>OK</v>
      </c>
      <c r="Y205" s="11"/>
    </row>
    <row r="206" spans="1:25" ht="55.2">
      <c r="A206" t="s">
        <v>1093</v>
      </c>
      <c r="B206" s="10">
        <v>45858</v>
      </c>
      <c r="C206" s="10">
        <v>45861</v>
      </c>
      <c r="D206" t="s">
        <v>1096</v>
      </c>
      <c r="E206" s="9" t="str">
        <f>PROPER(TRIM(raw_orders!E206))</f>
        <v>Mira Das</v>
      </c>
      <c r="F206" s="9" t="str">
        <f>PROPER(TRIM(raw_orders!F206))</f>
        <v>Home Office</v>
      </c>
      <c r="G206" s="9" t="str">
        <f>PROPER(TRIM(raw_orders!G206))</f>
        <v>East</v>
      </c>
      <c r="H206" s="9" t="str">
        <f>PROPER(TRIM(raw_orders!H206))</f>
        <v>West Bengal</v>
      </c>
      <c r="I206" s="9" t="str">
        <f>PROPER(TRIM(raw_orders!I206))</f>
        <v>Kolkata</v>
      </c>
      <c r="J206" s="9" t="str">
        <f>PROPER(TRIM(raw_orders!J206))</f>
        <v>Furniture</v>
      </c>
      <c r="K206" s="9" t="str">
        <f>PROPER(TRIM(raw_orders!K206))</f>
        <v>Tables</v>
      </c>
      <c r="L206" t="s">
        <v>1097</v>
      </c>
      <c r="M206" s="9" t="str">
        <f>PROPER(TRIM(raw_orders!M206))</f>
        <v>Second Class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s="9" t="str">
        <f>PROPER(TRIM(raw_orders!T206))</f>
        <v>Paid</v>
      </c>
      <c r="U206" s="9" t="str">
        <f>PROPER(TRIM(raw_orders!U206))</f>
        <v>Completed</v>
      </c>
      <c r="V206" s="11">
        <f t="shared" si="9"/>
        <v>3</v>
      </c>
      <c r="W206" s="17" t="str">
        <f t="shared" si="10"/>
        <v>ORD-2025-102054585845861CUST-1986Mira DasHome OfficeEastWest BengalKolkataFurnitureTablesElite Tables 318Second Class4477.690.151624.151217.99406.16PaidCompleted3</v>
      </c>
      <c r="X206" s="11" t="str">
        <f t="shared" si="11"/>
        <v>OK</v>
      </c>
      <c r="Y206" s="11"/>
    </row>
    <row r="207" spans="1:25" ht="55.2">
      <c r="A207" t="s">
        <v>1098</v>
      </c>
      <c r="B207" s="10">
        <v>45768</v>
      </c>
      <c r="C207" s="10">
        <v>45773</v>
      </c>
      <c r="D207" t="s">
        <v>1101</v>
      </c>
      <c r="E207" s="9" t="str">
        <f>PROPER(TRIM(raw_orders!E207))</f>
        <v>Ananya Rao</v>
      </c>
      <c r="F207" s="9" t="str">
        <f>PROPER(TRIM(raw_orders!F207))</f>
        <v>Consumer</v>
      </c>
      <c r="G207" s="9" t="str">
        <f>PROPER(TRIM(raw_orders!G207))</f>
        <v>West</v>
      </c>
      <c r="H207" s="9" t="str">
        <f>PROPER(TRIM(raw_orders!H207))</f>
        <v>Maharashtra</v>
      </c>
      <c r="I207" s="9" t="str">
        <f>PROPER(TRIM(raw_orders!I207))</f>
        <v>Mumbai</v>
      </c>
      <c r="J207" s="9" t="str">
        <f>PROPER(TRIM(raw_orders!J207))</f>
        <v>Office Supplies</v>
      </c>
      <c r="K207" s="9" t="str">
        <f>PROPER(TRIM(raw_orders!K207))</f>
        <v>Labels</v>
      </c>
      <c r="L207" t="s">
        <v>1102</v>
      </c>
      <c r="M207" s="9" t="str">
        <f>PROPER(TRIM(raw_orders!M207))</f>
        <v>Same Day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s="9" t="str">
        <f>PROPER(TRIM(raw_orders!T207))</f>
        <v>Paid</v>
      </c>
      <c r="U207" s="9" t="str">
        <f>PROPER(TRIM(raw_orders!U207))</f>
        <v>Completed</v>
      </c>
      <c r="V207" s="11">
        <f t="shared" si="9"/>
        <v>5</v>
      </c>
      <c r="W207" s="17" t="str">
        <f t="shared" si="10"/>
        <v>ORD-2025-102064576845773CUST-3338Ananya RaoConsumerWestMaharashtraMumbaiOffice SuppliesLabelsSmart Labels 354Same Day6873.590.24193.233329.99863.24PaidCompleted5</v>
      </c>
      <c r="X207" s="11" t="str">
        <f t="shared" si="11"/>
        <v>OK</v>
      </c>
      <c r="Y207" s="11"/>
    </row>
    <row r="208" spans="1:25" ht="55.2">
      <c r="A208" t="s">
        <v>1103</v>
      </c>
      <c r="B208" s="10">
        <v>45795</v>
      </c>
      <c r="C208" s="10">
        <v>45797</v>
      </c>
      <c r="D208" t="s">
        <v>1105</v>
      </c>
      <c r="E208" s="9" t="str">
        <f>PROPER(TRIM(raw_orders!E208))</f>
        <v>Diya Patel</v>
      </c>
      <c r="F208" s="9" t="str">
        <f>PROPER(TRIM(raw_orders!F208))</f>
        <v>Small Business</v>
      </c>
      <c r="G208" s="9" t="str">
        <f>PROPER(TRIM(raw_orders!G208))</f>
        <v>North</v>
      </c>
      <c r="H208" s="9" t="str">
        <f>PROPER(TRIM(raw_orders!H208))</f>
        <v>Uttar Pradesh</v>
      </c>
      <c r="I208" s="9" t="str">
        <f>PROPER(TRIM(raw_orders!I208))</f>
        <v>Noida</v>
      </c>
      <c r="J208" s="9" t="str">
        <f>PROPER(TRIM(raw_orders!J208))</f>
        <v>Furniture</v>
      </c>
      <c r="K208" s="9" t="str">
        <f>PROPER(TRIM(raw_orders!K208))</f>
        <v>Furnishings</v>
      </c>
      <c r="L208" t="s">
        <v>1106</v>
      </c>
      <c r="M208" s="9" t="str">
        <f>PROPER(TRIM(raw_orders!M208))</f>
        <v>First Class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s="9" t="str">
        <f>PROPER(TRIM(raw_orders!T208))</f>
        <v>Paid</v>
      </c>
      <c r="U208" s="9" t="str">
        <f>PROPER(TRIM(raw_orders!U208))</f>
        <v>Completed</v>
      </c>
      <c r="V208" s="11">
        <f t="shared" si="9"/>
        <v>2</v>
      </c>
      <c r="W208" s="17" t="str">
        <f t="shared" si="10"/>
        <v>ORD-2025-102074579545797CUST-2343Diya PatelSmall BusinessNorthUttar PradeshNoidaFurnitureFurnishingsPro Furnishings 981First Class2215.130430.26286.38143.88PaidCompleted2</v>
      </c>
      <c r="X208" s="11" t="str">
        <f t="shared" si="11"/>
        <v>OK</v>
      </c>
      <c r="Y208" s="11"/>
    </row>
    <row r="209" spans="1:25" ht="55.2">
      <c r="A209" t="s">
        <v>1107</v>
      </c>
      <c r="B209" s="10">
        <v>45483</v>
      </c>
      <c r="C209" s="10">
        <v>45489</v>
      </c>
      <c r="D209" t="s">
        <v>1110</v>
      </c>
      <c r="E209" s="9" t="str">
        <f>PROPER(TRIM(raw_orders!E209))</f>
        <v>Aarav Sharma</v>
      </c>
      <c r="F209" s="9" t="str">
        <f>PROPER(TRIM(raw_orders!F209))</f>
        <v>Home Office</v>
      </c>
      <c r="G209" s="9" t="str">
        <f>PROPER(TRIM(raw_orders!G209))</f>
        <v>West</v>
      </c>
      <c r="H209" s="9" t="str">
        <f>PROPER(TRIM(raw_orders!H209))</f>
        <v>Goa</v>
      </c>
      <c r="I209" s="9" t="str">
        <f>PROPER(TRIM(raw_orders!I209))</f>
        <v>Panaji</v>
      </c>
      <c r="J209" s="9" t="str">
        <f>PROPER(TRIM(raw_orders!J209))</f>
        <v>Furniture</v>
      </c>
      <c r="K209" s="9" t="str">
        <f>PROPER(TRIM(raw_orders!K209))</f>
        <v>Bookcases</v>
      </c>
      <c r="L209" t="s">
        <v>1111</v>
      </c>
      <c r="M209" s="9" t="str">
        <f>PROPER(TRIM(raw_orders!M209))</f>
        <v>Second Class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s="9" t="str">
        <f>PROPER(TRIM(raw_orders!T209))</f>
        <v>Paid</v>
      </c>
      <c r="U209" s="9" t="str">
        <f>PROPER(TRIM(raw_orders!U209))</f>
        <v>Completed</v>
      </c>
      <c r="V209" s="11">
        <f t="shared" si="9"/>
        <v>6</v>
      </c>
      <c r="W209" s="17" t="str">
        <f t="shared" si="10"/>
        <v>ORD-2024-102084548345489CUST-3362Aarav SharmaHome OfficeWestGoaPanajiFurnitureBookcasesEco Bookcases 671Second Class21095.450.21752.72996.41756.31PaidCompleted6</v>
      </c>
      <c r="X209" s="11" t="str">
        <f t="shared" si="11"/>
        <v>OK</v>
      </c>
      <c r="Y209" s="11"/>
    </row>
    <row r="210" spans="1:25" ht="55.2">
      <c r="A210" t="s">
        <v>1112</v>
      </c>
      <c r="B210" s="10">
        <v>45837</v>
      </c>
      <c r="C210" s="10">
        <v>45784</v>
      </c>
      <c r="D210" t="s">
        <v>1115</v>
      </c>
      <c r="E210" s="9" t="str">
        <f>PROPER(TRIM(raw_orders!E210))</f>
        <v>Diya Patel</v>
      </c>
      <c r="F210" s="9" t="str">
        <f>PROPER(TRIM(raw_orders!F210))</f>
        <v>Consumer</v>
      </c>
      <c r="G210" s="9" t="str">
        <f>PROPER(TRIM(raw_orders!G210))</f>
        <v>North</v>
      </c>
      <c r="H210" s="9" t="str">
        <f>PROPER(TRIM(raw_orders!H210))</f>
        <v>Punjab</v>
      </c>
      <c r="I210" s="9" t="str">
        <f>PROPER(TRIM(raw_orders!I210))</f>
        <v>Ludhiana</v>
      </c>
      <c r="J210" s="9" t="str">
        <f>PROPER(TRIM(raw_orders!J210))</f>
        <v>Furniture</v>
      </c>
      <c r="K210" s="9" t="str">
        <f>PROPER(TRIM(raw_orders!K210))</f>
        <v>Chairs</v>
      </c>
      <c r="L210" t="s">
        <v>1116</v>
      </c>
      <c r="M210" s="9" t="str">
        <f>PROPER(TRIM(raw_orders!M210))</f>
        <v>Same Day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s="9" t="str">
        <f>PROPER(TRIM(raw_orders!T210))</f>
        <v>Paid</v>
      </c>
      <c r="U210" s="9" t="str">
        <f>PROPER(TRIM(raw_orders!U210))</f>
        <v>Completed</v>
      </c>
      <c r="V210" s="11">
        <f t="shared" si="9"/>
        <v>-53</v>
      </c>
      <c r="W210" s="17" t="str">
        <f t="shared" si="10"/>
        <v>ORD-2025-102094583745784CUST-3662Diya PatelConsumerNorthPunjabLudhianaFurnitureChairsMax Chairs 151Same Day1999.830999.83634.91364.92PaidCompleted-53</v>
      </c>
      <c r="X210" s="11" t="str">
        <f t="shared" si="11"/>
        <v>OK</v>
      </c>
      <c r="Y210" s="11"/>
    </row>
    <row r="211" spans="1:25" ht="55.2">
      <c r="A211" t="s">
        <v>1117</v>
      </c>
      <c r="B211" s="10">
        <v>45882</v>
      </c>
      <c r="C211" s="10">
        <v>45883</v>
      </c>
      <c r="D211" t="s">
        <v>1120</v>
      </c>
      <c r="E211" s="9" t="str">
        <f>PROPER(TRIM(raw_orders!E211))</f>
        <v>Rohan Mehta</v>
      </c>
      <c r="F211" s="9" t="str">
        <f>PROPER(TRIM(raw_orders!F211))</f>
        <v>Small Business</v>
      </c>
      <c r="G211" s="9" t="str">
        <f>PROPER(TRIM(raw_orders!G211))</f>
        <v>South</v>
      </c>
      <c r="H211" s="9" t="str">
        <f>PROPER(TRIM(raw_orders!H211))</f>
        <v>Andhra Pradesh</v>
      </c>
      <c r="I211" s="9" t="str">
        <f>PROPER(TRIM(raw_orders!I211))</f>
        <v>Vijayawada</v>
      </c>
      <c r="J211" s="9" t="str">
        <f>PROPER(TRIM(raw_orders!J211))</f>
        <v>Office Supplies</v>
      </c>
      <c r="K211" s="9" t="str">
        <f>PROPER(TRIM(raw_orders!K211))</f>
        <v>Paper</v>
      </c>
      <c r="L211" t="s">
        <v>1121</v>
      </c>
      <c r="M211" s="9" t="str">
        <f>PROPER(TRIM(raw_orders!M211))</f>
        <v>First Class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s="9" t="str">
        <f>PROPER(TRIM(raw_orders!T211))</f>
        <v>Paid</v>
      </c>
      <c r="U211" s="9" t="str">
        <f>PROPER(TRIM(raw_orders!U211))</f>
        <v>Completed</v>
      </c>
      <c r="V211" s="11">
        <f t="shared" si="9"/>
        <v>1</v>
      </c>
      <c r="W211" s="17" t="str">
        <f t="shared" si="10"/>
        <v>ORD-2025-102104588245883CUST-4947Rohan MehtaSmall BusinessSouthAndhra PradeshVijayawadaOffice SuppliesPaperPrime Paper 903First Class9864.980.17006.344640.882365.46PaidCompleted1</v>
      </c>
      <c r="X211" s="11" t="str">
        <f t="shared" si="11"/>
        <v>OK</v>
      </c>
      <c r="Y211" s="11"/>
    </row>
    <row r="212" spans="1:25" ht="55.2">
      <c r="A212" t="s">
        <v>1122</v>
      </c>
      <c r="B212" s="10">
        <v>45366</v>
      </c>
      <c r="C212" s="10">
        <v>45369</v>
      </c>
      <c r="D212" t="s">
        <v>1125</v>
      </c>
      <c r="E212" s="9" t="str">
        <f>PROPER(TRIM(raw_orders!E212))</f>
        <v>Kabir Singh</v>
      </c>
      <c r="F212" s="9" t="str">
        <f>PROPER(TRIM(raw_orders!F212))</f>
        <v>Home Office</v>
      </c>
      <c r="G212" s="9" t="str">
        <f>PROPER(TRIM(raw_orders!G212))</f>
        <v>South</v>
      </c>
      <c r="H212" s="9" t="str">
        <f>PROPER(TRIM(raw_orders!H212))</f>
        <v>Karnataka</v>
      </c>
      <c r="I212" s="9" t="str">
        <f>PROPER(TRIM(raw_orders!I212))</f>
        <v>Bengaluru</v>
      </c>
      <c r="J212" s="9" t="str">
        <f>PROPER(TRIM(raw_orders!J212))</f>
        <v>Technology</v>
      </c>
      <c r="K212" s="9" t="str">
        <f>PROPER(TRIM(raw_orders!K212))</f>
        <v>Machines</v>
      </c>
      <c r="L212" t="s">
        <v>1126</v>
      </c>
      <c r="M212" s="9" t="str">
        <f>PROPER(TRIM(raw_orders!M212))</f>
        <v>Second Class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s="9" t="str">
        <f>PROPER(TRIM(raw_orders!T212))</f>
        <v>Failed</v>
      </c>
      <c r="U212" s="9" t="str">
        <f>PROPER(TRIM(raw_orders!U212))</f>
        <v>Returned</v>
      </c>
      <c r="V212" s="11">
        <f t="shared" si="9"/>
        <v>3</v>
      </c>
      <c r="W212" s="17" t="str">
        <f t="shared" si="10"/>
        <v>ORD-2024-102114536645369CUST-3076Kabir SinghHome OfficeSouthKarnatakaBengaluruTechnologyMachinesClassic Machines 944Second Class14131.3604131.362937.071194.29FailedReturned3</v>
      </c>
      <c r="X212" s="11" t="str">
        <f t="shared" si="11"/>
        <v>OK</v>
      </c>
      <c r="Y212" s="11"/>
    </row>
    <row r="213" spans="1:25" ht="69">
      <c r="A213" t="s">
        <v>1127</v>
      </c>
      <c r="B213" s="10">
        <v>45428</v>
      </c>
      <c r="C213" s="10">
        <v>45429</v>
      </c>
      <c r="D213" t="s">
        <v>1130</v>
      </c>
      <c r="E213" s="9" t="str">
        <f>PROPER(TRIM(raw_orders!E213))</f>
        <v>Rohan Mehta</v>
      </c>
      <c r="F213" s="9" t="str">
        <f>PROPER(TRIM(raw_orders!F213))</f>
        <v>Corporate</v>
      </c>
      <c r="G213" s="9" t="str">
        <f>PROPER(TRIM(raw_orders!G213))</f>
        <v>East</v>
      </c>
      <c r="H213" s="9" t="str">
        <f>PROPER(TRIM(raw_orders!H213))</f>
        <v>West Bengal</v>
      </c>
      <c r="I213" s="9" t="str">
        <f>PROPER(TRIM(raw_orders!I213))</f>
        <v>Kolkata</v>
      </c>
      <c r="J213" s="9" t="str">
        <f>PROPER(TRIM(raw_orders!J213))</f>
        <v>Technology</v>
      </c>
      <c r="K213" s="9" t="str">
        <f>PROPER(TRIM(raw_orders!K213))</f>
        <v>Copiers</v>
      </c>
      <c r="L213" t="s">
        <v>1132</v>
      </c>
      <c r="M213" s="9" t="str">
        <f>PROPER(TRIM(raw_orders!M213))</f>
        <v>Second Class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s="9" t="str">
        <f>PROPER(TRIM(raw_orders!T213))</f>
        <v>Paid</v>
      </c>
      <c r="U213" s="9" t="str">
        <f>PROPER(TRIM(raw_orders!U213))</f>
        <v>Completed</v>
      </c>
      <c r="V213" s="11">
        <f t="shared" si="9"/>
        <v>1</v>
      </c>
      <c r="W213" s="17" t="str">
        <f t="shared" si="10"/>
        <v>ORD-2024-102124542845429CUST-2222Rohan MehtaCorporateEastWest BengalKolkataTechnologyCopiersBasic Copiers 222Second Class84221.950.227020.4822885.244135.24PaidCompleted1</v>
      </c>
      <c r="X213" s="11" t="str">
        <f t="shared" si="11"/>
        <v>OK</v>
      </c>
      <c r="Y213" s="11"/>
    </row>
    <row r="214" spans="1:25" ht="55.2">
      <c r="A214" t="s">
        <v>1133</v>
      </c>
      <c r="B214" s="10">
        <v>45556</v>
      </c>
      <c r="C214" s="10">
        <v>45556</v>
      </c>
      <c r="D214" t="s">
        <v>1136</v>
      </c>
      <c r="E214" s="9" t="str">
        <f>PROPER(TRIM(raw_orders!E214))</f>
        <v>Ananya Rao</v>
      </c>
      <c r="F214" s="9" t="str">
        <f>PROPER(TRIM(raw_orders!F214))</f>
        <v>Small Business</v>
      </c>
      <c r="G214" s="9" t="str">
        <f>PROPER(TRIM(raw_orders!G214))</f>
        <v>East</v>
      </c>
      <c r="H214" s="9" t="str">
        <f>PROPER(TRIM(raw_orders!H214))</f>
        <v>Odisha</v>
      </c>
      <c r="I214" s="9" t="str">
        <f>PROPER(TRIM(raw_orders!I214))</f>
        <v>Bhubaneswar</v>
      </c>
      <c r="J214" s="9" t="str">
        <f>PROPER(TRIM(raw_orders!J214))</f>
        <v>Technology</v>
      </c>
      <c r="K214" s="9" t="str">
        <f>PROPER(TRIM(raw_orders!K214))</f>
        <v>Phones</v>
      </c>
      <c r="L214" t="s">
        <v>1137</v>
      </c>
      <c r="M214" s="9" t="str">
        <f>PROPER(TRIM(raw_orders!M214))</f>
        <v>Same Day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s="9" t="str">
        <f>PROPER(TRIM(raw_orders!T214))</f>
        <v>Paid</v>
      </c>
      <c r="U214" s="9" t="str">
        <f>PROPER(TRIM(raw_orders!U214))</f>
        <v>Completed</v>
      </c>
      <c r="V214" s="11">
        <f t="shared" si="9"/>
        <v>0</v>
      </c>
      <c r="W214" s="17" t="str">
        <f t="shared" si="10"/>
        <v>ORD-2024-102134555645556CUST-3610Ananya RaoSmall BusinessEastOdishaBhubaneswarTechnologyPhonesMax Phones 329Same Day2214.50.15364.65280.7483.91PaidCompleted0</v>
      </c>
      <c r="X214" s="11" t="str">
        <f t="shared" si="11"/>
        <v>OK</v>
      </c>
      <c r="Y214" s="11"/>
    </row>
    <row r="215" spans="1:25" ht="69">
      <c r="A215" t="s">
        <v>1138</v>
      </c>
      <c r="B215" s="10">
        <v>45427</v>
      </c>
      <c r="C215" s="10">
        <v>45433</v>
      </c>
      <c r="D215" t="s">
        <v>1141</v>
      </c>
      <c r="E215" s="9" t="str">
        <f>PROPER(TRIM(raw_orders!E215))</f>
        <v>Isha Nair</v>
      </c>
      <c r="F215" s="9" t="str">
        <f>PROPER(TRIM(raw_orders!F215))</f>
        <v>Small Business</v>
      </c>
      <c r="G215" s="9" t="str">
        <f>PROPER(TRIM(raw_orders!G215))</f>
        <v>East</v>
      </c>
      <c r="H215" s="9" t="str">
        <f>PROPER(TRIM(raw_orders!H215))</f>
        <v>Bihar</v>
      </c>
      <c r="I215" s="9" t="str">
        <f>PROPER(TRIM(raw_orders!I215))</f>
        <v>Patna</v>
      </c>
      <c r="J215" s="9" t="str">
        <f>PROPER(TRIM(raw_orders!J215))</f>
        <v>Technology</v>
      </c>
      <c r="K215" s="9" t="str">
        <f>PROPER(TRIM(raw_orders!K215))</f>
        <v>Accessories</v>
      </c>
      <c r="L215" t="s">
        <v>1142</v>
      </c>
      <c r="M215" s="9" t="str">
        <f>PROPER(TRIM(raw_orders!M215))</f>
        <v>Second Class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s="9" t="str">
        <f>PROPER(TRIM(raw_orders!T215))</f>
        <v>Paid</v>
      </c>
      <c r="U215" s="9" t="str">
        <f>PROPER(TRIM(raw_orders!U215))</f>
        <v>Completed</v>
      </c>
      <c r="V215" s="11">
        <f t="shared" si="9"/>
        <v>6</v>
      </c>
      <c r="W215" s="17" t="str">
        <f t="shared" si="10"/>
        <v>ORD-2024-102144542745433CUST-9136Isha NairSmall BusinessEastBiharPatnaTechnologyAccessoriesClassic Accessories 840Second Class44332.730.213864.7411294.062570.68PaidCompleted6</v>
      </c>
      <c r="X215" s="11" t="str">
        <f t="shared" si="11"/>
        <v>OK</v>
      </c>
      <c r="Y215" s="11"/>
    </row>
    <row r="216" spans="1:25" ht="55.2">
      <c r="A216" t="s">
        <v>1143</v>
      </c>
      <c r="B216" s="10">
        <v>45368</v>
      </c>
      <c r="C216" s="10">
        <v>45374</v>
      </c>
      <c r="D216" t="s">
        <v>1146</v>
      </c>
      <c r="E216" s="9" t="str">
        <f>PROPER(TRIM(raw_orders!E216))</f>
        <v>Rahul Verma</v>
      </c>
      <c r="F216" s="9" t="str">
        <f>PROPER(TRIM(raw_orders!F216))</f>
        <v>Consumer</v>
      </c>
      <c r="G216" s="9" t="str">
        <f>PROPER(TRIM(raw_orders!G216))</f>
        <v>North</v>
      </c>
      <c r="H216" s="9" t="str">
        <f>PROPER(TRIM(raw_orders!H216))</f>
        <v>Haryana</v>
      </c>
      <c r="I216" s="9" t="str">
        <f>PROPER(TRIM(raw_orders!I216))</f>
        <v>Gurugram</v>
      </c>
      <c r="J216" s="9" t="str">
        <f>PROPER(TRIM(raw_orders!J216))</f>
        <v>Technology</v>
      </c>
      <c r="K216" s="9" t="str">
        <f>PROPER(TRIM(raw_orders!K216))</f>
        <v>Accessories</v>
      </c>
      <c r="L216" t="s">
        <v>1147</v>
      </c>
      <c r="M216" s="9" t="str">
        <f>PROPER(TRIM(raw_orders!M216))</f>
        <v>First Class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s="9" t="str">
        <f>PROPER(TRIM(raw_orders!T216))</f>
        <v>Paid</v>
      </c>
      <c r="U216" s="9" t="str">
        <f>PROPER(TRIM(raw_orders!U216))</f>
        <v>Completed</v>
      </c>
      <c r="V216" s="11">
        <f t="shared" si="9"/>
        <v>6</v>
      </c>
      <c r="W216" s="17" t="str">
        <f t="shared" si="10"/>
        <v>ORD-2024-102154536845374CUST-1301Rahul VermaConsumerNorthHaryanaGurugramTechnologyAccessoriesClassic Accessories 757First Class3248.180.05707.31569138.31PaidCompleted6</v>
      </c>
      <c r="X216" s="11" t="str">
        <f t="shared" si="11"/>
        <v>OK</v>
      </c>
      <c r="Y216" s="11"/>
    </row>
    <row r="217" spans="1:25" ht="69">
      <c r="A217" t="s">
        <v>1148</v>
      </c>
      <c r="B217" s="10">
        <v>45294</v>
      </c>
      <c r="C217" s="10">
        <v>45355</v>
      </c>
      <c r="D217" t="s">
        <v>1150</v>
      </c>
      <c r="E217" s="9" t="str">
        <f>PROPER(TRIM(raw_orders!E217))</f>
        <v>Mira Das</v>
      </c>
      <c r="F217" s="9" t="str">
        <f>PROPER(TRIM(raw_orders!F217))</f>
        <v>Consumer</v>
      </c>
      <c r="G217" s="9" t="str">
        <f>PROPER(TRIM(raw_orders!G217))</f>
        <v>West</v>
      </c>
      <c r="H217" s="9" t="str">
        <f>PROPER(TRIM(raw_orders!H217))</f>
        <v>Madhya Pradesh</v>
      </c>
      <c r="I217" s="9" t="str">
        <f>PROPER(TRIM(raw_orders!I217))</f>
        <v>Indore</v>
      </c>
      <c r="J217" s="9" t="str">
        <f>PROPER(TRIM(raw_orders!J217))</f>
        <v>Office Supplies</v>
      </c>
      <c r="K217" s="9" t="str">
        <f>PROPER(TRIM(raw_orders!K217))</f>
        <v>Paper</v>
      </c>
      <c r="L217" t="s">
        <v>1151</v>
      </c>
      <c r="M217" s="9" t="str">
        <f>PROPER(TRIM(raw_orders!M217))</f>
        <v>First Class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s="9" t="str">
        <f>PROPER(TRIM(raw_orders!T217))</f>
        <v>Paid</v>
      </c>
      <c r="U217" s="9" t="str">
        <f>PROPER(TRIM(raw_orders!U217))</f>
        <v>Completed</v>
      </c>
      <c r="V217" s="11">
        <f t="shared" si="9"/>
        <v>61</v>
      </c>
      <c r="W217" s="17" t="str">
        <f t="shared" si="10"/>
        <v>ORD-2024-102164529445355CUST-8603Mira DasConsumerWestMadhya PradeshIndoreOffice SuppliesPaperPrime Paper 286First Class83202.40.2519214.410916.018298.39PaidCompleted61</v>
      </c>
      <c r="X217" s="11" t="str">
        <f t="shared" si="11"/>
        <v>OK</v>
      </c>
      <c r="Y217" s="11"/>
    </row>
    <row r="218" spans="1:25" ht="69">
      <c r="A218" t="s">
        <v>1152</v>
      </c>
      <c r="B218" s="10">
        <v>45757</v>
      </c>
      <c r="C218" s="10">
        <v>45762</v>
      </c>
      <c r="D218" t="s">
        <v>1154</v>
      </c>
      <c r="E218" s="9" t="str">
        <f>PROPER(TRIM(raw_orders!E218))</f>
        <v>Isha Nair</v>
      </c>
      <c r="F218" s="9" t="str">
        <f>PROPER(TRIM(raw_orders!F218))</f>
        <v>Consumer</v>
      </c>
      <c r="G218" s="9" t="str">
        <f>PROPER(TRIM(raw_orders!G218))</f>
        <v>West</v>
      </c>
      <c r="H218" s="9" t="str">
        <f>PROPER(TRIM(raw_orders!H218))</f>
        <v>Gujarat</v>
      </c>
      <c r="I218" s="9" t="str">
        <f>PROPER(TRIM(raw_orders!I218))</f>
        <v>Ahmedabad</v>
      </c>
      <c r="J218" s="9" t="str">
        <f>PROPER(TRIM(raw_orders!J218))</f>
        <v>Furniture</v>
      </c>
      <c r="K218" s="9" t="str">
        <f>PROPER(TRIM(raw_orders!K218))</f>
        <v>Tables</v>
      </c>
      <c r="L218" t="s">
        <v>1155</v>
      </c>
      <c r="M218" s="9" t="str">
        <f>PROPER(TRIM(raw_orders!M218))</f>
        <v>Standard Class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s="9" t="str">
        <f>PROPER(TRIM(raw_orders!T218))</f>
        <v>Failed</v>
      </c>
      <c r="U218" s="9" t="str">
        <f>PROPER(TRIM(raw_orders!U218))</f>
        <v>Returned</v>
      </c>
      <c r="V218" s="11">
        <f t="shared" si="9"/>
        <v>5</v>
      </c>
      <c r="W218" s="17" t="str">
        <f t="shared" si="10"/>
        <v>ORD-2025-102174575745762CUST-4330Isha NairConsumerWestGujaratAhmedabadFurnitureTablesBasic Tables 400Standard Class81839.870.2511039.227642.913396.31FailedReturned5</v>
      </c>
      <c r="X218" s="11" t="str">
        <f t="shared" si="11"/>
        <v>OK</v>
      </c>
      <c r="Y218" s="11"/>
    </row>
    <row r="219" spans="1:25" ht="69">
      <c r="A219" t="s">
        <v>1156</v>
      </c>
      <c r="B219" s="10">
        <v>45661</v>
      </c>
      <c r="C219" s="10">
        <v>45755</v>
      </c>
      <c r="D219" t="s">
        <v>1159</v>
      </c>
      <c r="E219" s="9" t="str">
        <f>PROPER(TRIM(raw_orders!E219))</f>
        <v>Aditi Sen</v>
      </c>
      <c r="F219" s="9" t="str">
        <f>PROPER(TRIM(raw_orders!F219))</f>
        <v>Consumer</v>
      </c>
      <c r="G219" s="9" t="str">
        <f>PROPER(TRIM(raw_orders!G219))</f>
        <v>East</v>
      </c>
      <c r="H219" s="9" t="str">
        <f>PROPER(TRIM(raw_orders!H219))</f>
        <v>Odisha</v>
      </c>
      <c r="I219" s="9" t="str">
        <f>PROPER(TRIM(raw_orders!I219))</f>
        <v>Bhubaneswar</v>
      </c>
      <c r="J219" s="9" t="str">
        <f>PROPER(TRIM(raw_orders!J219))</f>
        <v>Furniture</v>
      </c>
      <c r="K219" s="9" t="str">
        <f>PROPER(TRIM(raw_orders!K219))</f>
        <v>Bookcases</v>
      </c>
      <c r="L219" t="s">
        <v>1160</v>
      </c>
      <c r="M219" s="9" t="str">
        <f>PROPER(TRIM(raw_orders!M219))</f>
        <v>Second Class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s="9" t="str">
        <f>PROPER(TRIM(raw_orders!T219))</f>
        <v>Refunded</v>
      </c>
      <c r="U219" s="9" t="str">
        <f>PROPER(TRIM(raw_orders!U219))</f>
        <v>Cancelled</v>
      </c>
      <c r="V219" s="11">
        <f t="shared" si="9"/>
        <v>94</v>
      </c>
      <c r="W219" s="17" t="str">
        <f t="shared" si="10"/>
        <v>ORD-2025-102184566145755CUST-4533Aditi SenConsumerEastOdishaBhubaneswarFurnitureBookcasesBasic Bookcases 405Second Class51021.280.14595.763396.81198.96RefundedCancelled94</v>
      </c>
      <c r="X219" s="11" t="str">
        <f t="shared" si="11"/>
        <v>OK</v>
      </c>
      <c r="Y219" s="11"/>
    </row>
    <row r="220" spans="1:25" ht="55.2">
      <c r="A220" t="s">
        <v>1161</v>
      </c>
      <c r="B220" s="10">
        <v>45714</v>
      </c>
      <c r="C220" s="10">
        <v>45715</v>
      </c>
      <c r="D220" t="s">
        <v>1164</v>
      </c>
      <c r="E220" s="9" t="str">
        <f>PROPER(TRIM(raw_orders!E220))</f>
        <v>Priya Menon</v>
      </c>
      <c r="F220" s="9" t="str">
        <f>PROPER(TRIM(raw_orders!F220))</f>
        <v>Corporate</v>
      </c>
      <c r="G220" s="9" t="str">
        <f>PROPER(TRIM(raw_orders!G220))</f>
        <v>West</v>
      </c>
      <c r="H220" s="9" t="str">
        <f>PROPER(TRIM(raw_orders!H220))</f>
        <v>Gujarat</v>
      </c>
      <c r="I220" s="9" t="str">
        <f>PROPER(TRIM(raw_orders!I220))</f>
        <v>Ahmedabad</v>
      </c>
      <c r="J220" s="9" t="str">
        <f>PROPER(TRIM(raw_orders!J220))</f>
        <v>Furniture</v>
      </c>
      <c r="K220" s="9" t="str">
        <f>PROPER(TRIM(raw_orders!K220))</f>
        <v>Bookcases</v>
      </c>
      <c r="L220" t="s">
        <v>1165</v>
      </c>
      <c r="M220" s="9" t="str">
        <f>PROPER(TRIM(raw_orders!M220))</f>
        <v>Standard Class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s="9" t="str">
        <f>PROPER(TRIM(raw_orders!T220))</f>
        <v>Paid</v>
      </c>
      <c r="U220" s="9" t="str">
        <f>PROPER(TRIM(raw_orders!U220))</f>
        <v>Completed</v>
      </c>
      <c r="V220" s="11">
        <f t="shared" si="9"/>
        <v>1</v>
      </c>
      <c r="W220" s="17" t="str">
        <f t="shared" si="10"/>
        <v>ORD-2025-102194571445715CUST-8270Priya MenonCorporateWestGujaratAhmedabadFurnitureBookcasesClassic Bookcases 139Standard Class5258.2801291.4756.93534.47PaidCompleted1</v>
      </c>
      <c r="X220" s="11" t="str">
        <f t="shared" si="11"/>
        <v>OK</v>
      </c>
      <c r="Y220" s="11"/>
    </row>
    <row r="221" spans="1:25" ht="55.2">
      <c r="A221" t="s">
        <v>1166</v>
      </c>
      <c r="B221" s="10">
        <v>45461</v>
      </c>
      <c r="C221" s="10">
        <v>45462</v>
      </c>
      <c r="D221" t="s">
        <v>1168</v>
      </c>
      <c r="E221" s="9" t="str">
        <f>PROPER(TRIM(raw_orders!E221))</f>
        <v>Rahul Verma</v>
      </c>
      <c r="F221" s="9" t="str">
        <f>PROPER(TRIM(raw_orders!F221))</f>
        <v>Consumer</v>
      </c>
      <c r="G221" s="9" t="str">
        <f>PROPER(TRIM(raw_orders!G221))</f>
        <v>East</v>
      </c>
      <c r="H221" s="9" t="str">
        <f>PROPER(TRIM(raw_orders!H221))</f>
        <v>Bihar</v>
      </c>
      <c r="I221" s="9" t="str">
        <f>PROPER(TRIM(raw_orders!I221))</f>
        <v>Patna</v>
      </c>
      <c r="J221" s="9" t="str">
        <f>PROPER(TRIM(raw_orders!J221))</f>
        <v>Technology</v>
      </c>
      <c r="K221" s="9" t="str">
        <f>PROPER(TRIM(raw_orders!K221))</f>
        <v>Machines</v>
      </c>
      <c r="L221" t="s">
        <v>1169</v>
      </c>
      <c r="M221" s="9" t="str">
        <f>PROPER(TRIM(raw_orders!M221))</f>
        <v>First Class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s="9" t="str">
        <f>PROPER(TRIM(raw_orders!T221))</f>
        <v>Paid</v>
      </c>
      <c r="U221" s="9" t="str">
        <f>PROPER(TRIM(raw_orders!U221))</f>
        <v>Completed</v>
      </c>
      <c r="V221" s="11">
        <f t="shared" si="9"/>
        <v>1</v>
      </c>
      <c r="W221" s="17" t="str">
        <f t="shared" si="10"/>
        <v>ORD-2024-102204546145462CUST-1472Rahul VermaConsumerEastBiharPatnaTechnologyMachinesElite Machines 290First Class2121.4985%242.98161.4281.56PaidCompleted1</v>
      </c>
      <c r="X221" s="11" t="str">
        <f t="shared" si="11"/>
        <v>OK</v>
      </c>
      <c r="Y221" s="11"/>
    </row>
    <row r="222" spans="1:25" ht="69">
      <c r="A222" t="s">
        <v>1171</v>
      </c>
      <c r="B222" s="10">
        <v>45538</v>
      </c>
      <c r="C222" s="10">
        <v>45538</v>
      </c>
      <c r="D222" t="s">
        <v>1173</v>
      </c>
      <c r="E222" s="9" t="str">
        <f>PROPER(TRIM(raw_orders!E222))</f>
        <v>Sneha Kapoor</v>
      </c>
      <c r="F222" s="9" t="str">
        <f>PROPER(TRIM(raw_orders!F222))</f>
        <v>Consumer</v>
      </c>
      <c r="G222" s="9" t="str">
        <f>PROPER(TRIM(raw_orders!G222))</f>
        <v>South</v>
      </c>
      <c r="H222" s="9" t="str">
        <f>PROPER(TRIM(raw_orders!H222))</f>
        <v>Kerala</v>
      </c>
      <c r="I222" s="9" t="str">
        <f>PROPER(TRIM(raw_orders!I222))</f>
        <v>Kochi</v>
      </c>
      <c r="J222" s="9" t="str">
        <f>PROPER(TRIM(raw_orders!J222))</f>
        <v>Office Supplies</v>
      </c>
      <c r="K222" s="9" t="str">
        <f>PROPER(TRIM(raw_orders!K222))</f>
        <v>Storage</v>
      </c>
      <c r="L222" t="s">
        <v>1174</v>
      </c>
      <c r="M222" s="9" t="str">
        <f>PROPER(TRIM(raw_orders!M222))</f>
        <v>First Class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s="9" t="str">
        <f>PROPER(TRIM(raw_orders!T222))</f>
        <v>Refunded</v>
      </c>
      <c r="U222" s="9" t="str">
        <f>PROPER(TRIM(raw_orders!U222))</f>
        <v>Cancelled</v>
      </c>
      <c r="V222" s="11">
        <f t="shared" si="9"/>
        <v>0</v>
      </c>
      <c r="W222" s="17" t="str">
        <f t="shared" si="10"/>
        <v>ORD-2024-102214553845538CUST-1031Sneha KapoorConsumerSouthKeralaKochiOffice SuppliesStorageElite Storage 925First Class42810.170.159554.586068.473486.11RefundedCancelled0</v>
      </c>
      <c r="X222" s="11" t="str">
        <f t="shared" si="11"/>
        <v>OK</v>
      </c>
      <c r="Y222" s="11"/>
    </row>
    <row r="223" spans="1:25" ht="55.2">
      <c r="A223" t="s">
        <v>1175</v>
      </c>
      <c r="B223" s="10">
        <v>45992</v>
      </c>
      <c r="C223" s="10">
        <v>45672</v>
      </c>
      <c r="D223" t="s">
        <v>1178</v>
      </c>
      <c r="E223" s="9" t="str">
        <f>PROPER(TRIM(raw_orders!E223))</f>
        <v>Mira Das</v>
      </c>
      <c r="F223" s="9" t="str">
        <f>PROPER(TRIM(raw_orders!F223))</f>
        <v>Corporate</v>
      </c>
      <c r="G223" s="9" t="str">
        <f>PROPER(TRIM(raw_orders!G223))</f>
        <v>South</v>
      </c>
      <c r="H223" s="9" t="str">
        <f>PROPER(TRIM(raw_orders!H223))</f>
        <v>Karnataka</v>
      </c>
      <c r="I223" s="9" t="str">
        <f>PROPER(TRIM(raw_orders!I223))</f>
        <v>Bengaluru</v>
      </c>
      <c r="J223" s="9" t="str">
        <f>PROPER(TRIM(raw_orders!J223))</f>
        <v>Furniture</v>
      </c>
      <c r="K223" s="9" t="str">
        <f>PROPER(TRIM(raw_orders!K223))</f>
        <v>Chairs</v>
      </c>
      <c r="L223" t="s">
        <v>1179</v>
      </c>
      <c r="M223" s="9" t="str">
        <f>PROPER(TRIM(raw_orders!M223))</f>
        <v>Same Day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s="9" t="str">
        <f>PROPER(TRIM(raw_orders!T223))</f>
        <v>Paid</v>
      </c>
      <c r="U223" s="9" t="str">
        <f>PROPER(TRIM(raw_orders!U223))</f>
        <v>Completed</v>
      </c>
      <c r="V223" s="11">
        <f t="shared" si="9"/>
        <v>-320</v>
      </c>
      <c r="W223" s="17" t="str">
        <f t="shared" si="10"/>
        <v>ORD-2025-102224599245672CUST-2495Mira DasCorporateSouthKarnatakaBengaluruFurnitureChairsClassic Chairs 231Same Day41531.530.24900.93552.691348.21PaidCompleted-320</v>
      </c>
      <c r="X223" s="11" t="str">
        <f t="shared" si="11"/>
        <v>OK</v>
      </c>
      <c r="Y223" s="11"/>
    </row>
    <row r="224" spans="1:25" ht="55.2">
      <c r="A224" t="s">
        <v>1180</v>
      </c>
      <c r="B224" s="10">
        <v>45776</v>
      </c>
      <c r="C224" s="10">
        <v>45779</v>
      </c>
      <c r="D224" t="s">
        <v>1182</v>
      </c>
      <c r="E224" s="9" t="str">
        <f>PROPER(TRIM(raw_orders!E224))</f>
        <v>Vikram Iyer</v>
      </c>
      <c r="F224" s="9" t="str">
        <f>PROPER(TRIM(raw_orders!F224))</f>
        <v>Small Business</v>
      </c>
      <c r="G224" s="9" t="str">
        <f>PROPER(TRIM(raw_orders!G224))</f>
        <v>West</v>
      </c>
      <c r="H224" s="9" t="str">
        <f>PROPER(TRIM(raw_orders!H224))</f>
        <v>Goa</v>
      </c>
      <c r="I224" s="9" t="str">
        <f>PROPER(TRIM(raw_orders!I224))</f>
        <v>Panaji</v>
      </c>
      <c r="J224" s="9" t="str">
        <f>PROPER(TRIM(raw_orders!J224))</f>
        <v>Office Supplies</v>
      </c>
      <c r="K224" s="9" t="str">
        <f>PROPER(TRIM(raw_orders!K224))</f>
        <v>Storage</v>
      </c>
      <c r="L224" t="s">
        <v>1183</v>
      </c>
      <c r="M224" s="9" t="str">
        <f>PROPER(TRIM(raw_orders!M224))</f>
        <v>First Class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s="9" t="str">
        <f>PROPER(TRIM(raw_orders!T224))</f>
        <v>Paid</v>
      </c>
      <c r="U224" s="9" t="str">
        <f>PROPER(TRIM(raw_orders!U224))</f>
        <v>Completed</v>
      </c>
      <c r="V224" s="11">
        <f t="shared" si="9"/>
        <v>3</v>
      </c>
      <c r="W224" s="17" t="str">
        <f t="shared" si="10"/>
        <v>ORD-2025-102234577645779CUST-4583Vikram IyerSmall BusinessWestGoaPanajiOffice SuppliesStoragePrime Storage 818First Class64308.09025848.5417729.098119.45PaidCompleted3</v>
      </c>
      <c r="X224" s="11" t="str">
        <f t="shared" si="11"/>
        <v>OK</v>
      </c>
      <c r="Y224" s="11"/>
    </row>
    <row r="225" spans="1:25" ht="55.2">
      <c r="A225" t="s">
        <v>1184</v>
      </c>
      <c r="B225" s="10">
        <v>45707</v>
      </c>
      <c r="C225" s="10">
        <v>45714</v>
      </c>
      <c r="D225" t="s">
        <v>1187</v>
      </c>
      <c r="E225" s="9" t="str">
        <f>PROPER(TRIM(raw_orders!E225))</f>
        <v>Mira Das</v>
      </c>
      <c r="F225" s="9" t="str">
        <f>PROPER(TRIM(raw_orders!F225))</f>
        <v>Corporate</v>
      </c>
      <c r="G225" s="9" t="str">
        <f>PROPER(TRIM(raw_orders!G225))</f>
        <v>West</v>
      </c>
      <c r="H225" s="9" t="str">
        <f>PROPER(TRIM(raw_orders!H225))</f>
        <v>Maharashtra</v>
      </c>
      <c r="I225" s="9" t="str">
        <f>PROPER(TRIM(raw_orders!I225))</f>
        <v>Mumbai</v>
      </c>
      <c r="J225" s="9" t="str">
        <f>PROPER(TRIM(raw_orders!J225))</f>
        <v>Furniture</v>
      </c>
      <c r="K225" s="9" t="str">
        <f>PROPER(TRIM(raw_orders!K225))</f>
        <v>Furnishings</v>
      </c>
      <c r="L225" t="s">
        <v>1188</v>
      </c>
      <c r="M225" s="9" t="str">
        <f>PROPER(TRIM(raw_orders!M225))</f>
        <v>First Class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s="9" t="str">
        <f>PROPER(TRIM(raw_orders!T225))</f>
        <v>Pending</v>
      </c>
      <c r="U225" s="9" t="str">
        <f>PROPER(TRIM(raw_orders!U225))</f>
        <v>Returned</v>
      </c>
      <c r="V225" s="11">
        <f t="shared" si="9"/>
        <v>7</v>
      </c>
      <c r="W225" s="17" t="str">
        <f t="shared" si="10"/>
        <v>ORD-2025-102244570745714CUST-5319Mira DasCorporateWestMaharashtraMumbaiFurnitureFurnishingsElite Furnishings 449First Class3490.30.21176.72654.33522.39PendingReturned7</v>
      </c>
      <c r="X225" s="11" t="str">
        <f t="shared" si="11"/>
        <v>OK</v>
      </c>
      <c r="Y225" s="11"/>
    </row>
    <row r="226" spans="1:25" ht="55.2">
      <c r="A226" t="s">
        <v>1189</v>
      </c>
      <c r="B226" s="10">
        <v>45932</v>
      </c>
      <c r="C226" s="10">
        <v>45938</v>
      </c>
      <c r="D226" t="s">
        <v>1192</v>
      </c>
      <c r="E226" s="9" t="str">
        <f>PROPER(TRIM(raw_orders!E226))</f>
        <v>Isha Nair</v>
      </c>
      <c r="F226" s="9" t="str">
        <f>PROPER(TRIM(raw_orders!F226))</f>
        <v>Small Business</v>
      </c>
      <c r="G226" s="9" t="str">
        <f>PROPER(TRIM(raw_orders!G226))</f>
        <v>North</v>
      </c>
      <c r="H226" s="9" t="str">
        <f>PROPER(TRIM(raw_orders!H226))</f>
        <v>Punjab</v>
      </c>
      <c r="I226" s="9" t="str">
        <f>PROPER(TRIM(raw_orders!I226))</f>
        <v>Ludhiana</v>
      </c>
      <c r="J226" s="9" t="str">
        <f>PROPER(TRIM(raw_orders!J226))</f>
        <v>Furniture</v>
      </c>
      <c r="K226" s="9" t="str">
        <f>PROPER(TRIM(raw_orders!K226))</f>
        <v>Furnishings</v>
      </c>
      <c r="L226" t="s">
        <v>1193</v>
      </c>
      <c r="M226" s="9" t="str">
        <f>PROPER(TRIM(raw_orders!M226))</f>
        <v>Standard Class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s="9" t="str">
        <f>PROPER(TRIM(raw_orders!T226))</f>
        <v>Paid</v>
      </c>
      <c r="U226" s="9" t="str">
        <f>PROPER(TRIM(raw_orders!U226))</f>
        <v>Cancelled</v>
      </c>
      <c r="V226" s="11">
        <f t="shared" si="9"/>
        <v>6</v>
      </c>
      <c r="W226" s="17" t="str">
        <f t="shared" si="10"/>
        <v>ORD-2025-102254593245938CUST-9871Isha NairSmall BusinessNorthPunjabLudhianaFurnitureFurnishingsClassic Furnishings 109Standard Class43944.640.2511833.926682.925151PaidCancelled6</v>
      </c>
      <c r="X226" s="11" t="str">
        <f t="shared" si="11"/>
        <v>Review Required</v>
      </c>
      <c r="Y226" s="11"/>
    </row>
    <row r="227" spans="1:25" ht="55.2">
      <c r="A227" t="s">
        <v>1194</v>
      </c>
      <c r="B227" s="10">
        <v>45537</v>
      </c>
      <c r="C227" s="10">
        <v>45545</v>
      </c>
      <c r="D227" t="s">
        <v>1197</v>
      </c>
      <c r="E227" s="9" t="str">
        <f>PROPER(TRIM(raw_orders!E227))</f>
        <v>Mira Das</v>
      </c>
      <c r="F227" s="9" t="str">
        <f>PROPER(TRIM(raw_orders!F227))</f>
        <v>Corporate</v>
      </c>
      <c r="G227" s="9" t="str">
        <f>PROPER(TRIM(raw_orders!G227))</f>
        <v>West</v>
      </c>
      <c r="H227" s="9" t="str">
        <f>PROPER(TRIM(raw_orders!H227))</f>
        <v>Goa</v>
      </c>
      <c r="I227" s="9" t="str">
        <f>PROPER(TRIM(raw_orders!I227))</f>
        <v>Panaji</v>
      </c>
      <c r="J227" s="9" t="str">
        <f>PROPER(TRIM(raw_orders!J227))</f>
        <v>Technology</v>
      </c>
      <c r="K227" s="9" t="str">
        <f>PROPER(TRIM(raw_orders!K227))</f>
        <v>Phones</v>
      </c>
      <c r="L227" t="s">
        <v>1198</v>
      </c>
      <c r="M227" s="9" t="str">
        <f>PROPER(TRIM(raw_orders!M227))</f>
        <v>Standard Class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s="9" t="str">
        <f>PROPER(TRIM(raw_orders!T227))</f>
        <v>Paid</v>
      </c>
      <c r="U227" s="9" t="str">
        <f>PROPER(TRIM(raw_orders!U227))</f>
        <v>Completed</v>
      </c>
      <c r="V227" s="11">
        <f t="shared" si="9"/>
        <v>8</v>
      </c>
      <c r="W227" s="17" t="str">
        <f t="shared" si="10"/>
        <v>ORD-2024-102264553745545CUST-1266Mira DasCorporateWestGoaPanajiTechnologyPhonesClassic Phones 548Standard Class61032.470.155265.64293.11787.57PaidCompleted8</v>
      </c>
      <c r="X227" s="11" t="str">
        <f t="shared" si="11"/>
        <v>OK</v>
      </c>
      <c r="Y227" s="11"/>
    </row>
    <row r="228" spans="1:25" ht="41.4">
      <c r="A228" t="s">
        <v>1199</v>
      </c>
      <c r="B228" s="10">
        <v>45934</v>
      </c>
      <c r="C228" s="10">
        <v>45762</v>
      </c>
      <c r="D228" t="s">
        <v>1201</v>
      </c>
      <c r="E228" s="9" t="str">
        <f>PROPER(TRIM(raw_orders!E228))</f>
        <v>Diya Patel</v>
      </c>
      <c r="F228" s="9" t="str">
        <f>PROPER(TRIM(raw_orders!F228))</f>
        <v>Home Office</v>
      </c>
      <c r="G228" s="9" t="str">
        <f>PROPER(TRIM(raw_orders!G228))</f>
        <v/>
      </c>
      <c r="H228" s="9" t="str">
        <f>PROPER(TRIM(raw_orders!H228))</f>
        <v>Kerala</v>
      </c>
      <c r="I228" s="9" t="str">
        <f>PROPER(TRIM(raw_orders!I228))</f>
        <v>Kochi</v>
      </c>
      <c r="J228" s="9" t="str">
        <f>PROPER(TRIM(raw_orders!J228))</f>
        <v>Technology</v>
      </c>
      <c r="K228" s="9" t="str">
        <f>PROPER(TRIM(raw_orders!K228))</f>
        <v>Copiers</v>
      </c>
      <c r="L228" t="s">
        <v>1202</v>
      </c>
      <c r="M228" s="9" t="str">
        <f>PROPER(TRIM(raw_orders!M228))</f>
        <v>Same Day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s="9" t="str">
        <f>PROPER(TRIM(raw_orders!T228))</f>
        <v>Paid</v>
      </c>
      <c r="U228" s="9" t="str">
        <f>PROPER(TRIM(raw_orders!U228))</f>
        <v>Completed</v>
      </c>
      <c r="V228" s="11">
        <f t="shared" si="9"/>
        <v>-172</v>
      </c>
      <c r="W228" s="17" t="str">
        <f t="shared" si="10"/>
        <v>ORD-2025-102274593445762CUST-2545Diya PatelHome OfficeKeralaKochiTechnologyCopiersMax Copiers 363Same Day12208.270.11987.441110.23877.21PaidCompleted-172</v>
      </c>
      <c r="X228" s="11" t="str">
        <f t="shared" si="11"/>
        <v>OK</v>
      </c>
      <c r="Y228" s="11"/>
    </row>
    <row r="229" spans="1:25" ht="55.2">
      <c r="A229" t="s">
        <v>1203</v>
      </c>
      <c r="B229" s="10">
        <v>45478</v>
      </c>
      <c r="C229" s="10">
        <v>45485</v>
      </c>
      <c r="D229" t="s">
        <v>1206</v>
      </c>
      <c r="E229" s="9" t="str">
        <f>PROPER(TRIM(raw_orders!E229))</f>
        <v>Ananya Rao</v>
      </c>
      <c r="F229" s="9" t="str">
        <f>PROPER(TRIM(raw_orders!F229))</f>
        <v>Small Business</v>
      </c>
      <c r="G229" s="9" t="str">
        <f>PROPER(TRIM(raw_orders!G229))</f>
        <v>West</v>
      </c>
      <c r="H229" s="9" t="str">
        <f>PROPER(TRIM(raw_orders!H229))</f>
        <v>Goa</v>
      </c>
      <c r="I229" s="9" t="str">
        <f>PROPER(TRIM(raw_orders!I229))</f>
        <v>Panaji</v>
      </c>
      <c r="J229" s="9" t="str">
        <f>PROPER(TRIM(raw_orders!J229))</f>
        <v>Office Supplies</v>
      </c>
      <c r="K229" s="9" t="str">
        <f>PROPER(TRIM(raw_orders!K229))</f>
        <v>Binders</v>
      </c>
      <c r="L229" t="s">
        <v>1208</v>
      </c>
      <c r="M229" s="9" t="str">
        <f>PROPER(TRIM(raw_orders!M229))</f>
        <v>First Class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s="9" t="str">
        <f>PROPER(TRIM(raw_orders!T229))</f>
        <v>Paid</v>
      </c>
      <c r="U229" s="9" t="str">
        <f>PROPER(TRIM(raw_orders!U229))</f>
        <v>Completed</v>
      </c>
      <c r="V229" s="11">
        <f t="shared" si="9"/>
        <v>7</v>
      </c>
      <c r="W229" s="17" t="str">
        <f t="shared" si="10"/>
        <v>ORD-2024-102284547845485CUST-2819Ananya RaoSmall BusinessWestGoaPanajiOffice SuppliesBindersPrime Binders 507First Class3577.750.151473.26899.86573.4PaidCompleted7</v>
      </c>
      <c r="X229" s="11" t="str">
        <f t="shared" si="11"/>
        <v>OK</v>
      </c>
      <c r="Y229" s="11"/>
    </row>
    <row r="230" spans="1:25" ht="55.2">
      <c r="A230" t="s">
        <v>1209</v>
      </c>
      <c r="B230" s="10">
        <v>45406</v>
      </c>
      <c r="C230" s="10">
        <v>45410</v>
      </c>
      <c r="D230" t="s">
        <v>1212</v>
      </c>
      <c r="E230" s="9" t="str">
        <f>PROPER(TRIM(raw_orders!E230))</f>
        <v>Karan Malhotra</v>
      </c>
      <c r="F230" s="9" t="str">
        <f>PROPER(TRIM(raw_orders!F230))</f>
        <v>Small Business</v>
      </c>
      <c r="G230" s="9" t="str">
        <f>PROPER(TRIM(raw_orders!G230))</f>
        <v>South</v>
      </c>
      <c r="H230" s="9" t="str">
        <f>PROPER(TRIM(raw_orders!H230))</f>
        <v>Telangana</v>
      </c>
      <c r="I230" s="9" t="str">
        <f>PROPER(TRIM(raw_orders!I230))</f>
        <v>Hyderabad</v>
      </c>
      <c r="J230" s="9" t="str">
        <f>PROPER(TRIM(raw_orders!J230))</f>
        <v>Office Supplies</v>
      </c>
      <c r="K230" s="9" t="str">
        <f>PROPER(TRIM(raw_orders!K230))</f>
        <v>Labels</v>
      </c>
      <c r="L230" t="s">
        <v>1213</v>
      </c>
      <c r="M230" s="9" t="str">
        <f>PROPER(TRIM(raw_orders!M230))</f>
        <v>Second Class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s="9" t="str">
        <f>PROPER(TRIM(raw_orders!T230))</f>
        <v>Paid</v>
      </c>
      <c r="U230" s="9" t="str">
        <f>PROPER(TRIM(raw_orders!U230))</f>
        <v>Completed</v>
      </c>
      <c r="V230" s="11">
        <f t="shared" si="9"/>
        <v>4</v>
      </c>
      <c r="W230" s="17" t="str">
        <f t="shared" si="10"/>
        <v>ORD-2024-102294540645410CUST-1076Karan MalhotraSmall BusinessSouthTelanganaHyderabadOffice SuppliesLabelsSmart Labels 914Second Class13194.370.152715.211551.551163.66PaidCompleted4</v>
      </c>
      <c r="X230" s="11" t="str">
        <f t="shared" si="11"/>
        <v>OK</v>
      </c>
      <c r="Y230" s="11"/>
    </row>
    <row r="231" spans="1:25" ht="55.2">
      <c r="A231" t="s">
        <v>1214</v>
      </c>
      <c r="B231" s="10">
        <v>45836</v>
      </c>
      <c r="C231" s="10">
        <v>45842</v>
      </c>
      <c r="D231" t="s">
        <v>1217</v>
      </c>
      <c r="E231" s="9" t="str">
        <f>PROPER(TRIM(raw_orders!E231))</f>
        <v>Rohan Mehta</v>
      </c>
      <c r="F231" s="9" t="str">
        <f>PROPER(TRIM(raw_orders!F231))</f>
        <v>Consumer</v>
      </c>
      <c r="G231" s="9" t="str">
        <f>PROPER(TRIM(raw_orders!G231))</f>
        <v>South</v>
      </c>
      <c r="H231" s="9" t="str">
        <f>PROPER(TRIM(raw_orders!H231))</f>
        <v>Telangana</v>
      </c>
      <c r="I231" s="9" t="str">
        <f>PROPER(TRIM(raw_orders!I231))</f>
        <v>Hyderabad</v>
      </c>
      <c r="J231" s="9" t="str">
        <f>PROPER(TRIM(raw_orders!J231))</f>
        <v>Furniture</v>
      </c>
      <c r="K231" s="9" t="str">
        <f>PROPER(TRIM(raw_orders!K231))</f>
        <v>Bookcases</v>
      </c>
      <c r="L231" t="s">
        <v>1218</v>
      </c>
      <c r="M231" s="9" t="str">
        <f>PROPER(TRIM(raw_orders!M231))</f>
        <v>First Class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s="9" t="str">
        <f>PROPER(TRIM(raw_orders!T231))</f>
        <v>Refunded</v>
      </c>
      <c r="U231" s="9" t="str">
        <f>PROPER(TRIM(raw_orders!U231))</f>
        <v>Returned</v>
      </c>
      <c r="V231" s="11">
        <f t="shared" si="9"/>
        <v>6</v>
      </c>
      <c r="W231" s="17" t="str">
        <f t="shared" si="10"/>
        <v>ORD-2025-102304583645842CUST-1943Rohan MehtaConsumerSouthTelanganaHyderabadFurnitureBookcasesSmart Bookcases 662First Class32886.2308658.695535.943122.75RefundedReturned6</v>
      </c>
      <c r="X231" s="11" t="str">
        <f t="shared" si="11"/>
        <v>OK</v>
      </c>
      <c r="Y231" s="11"/>
    </row>
    <row r="232" spans="1:25" ht="69">
      <c r="A232" t="s">
        <v>1219</v>
      </c>
      <c r="B232" s="10">
        <v>45440</v>
      </c>
      <c r="C232" s="10">
        <v>45357</v>
      </c>
      <c r="D232" t="s">
        <v>1221</v>
      </c>
      <c r="E232" s="9" t="str">
        <f>PROPER(TRIM(raw_orders!E232))</f>
        <v>Neha Gupta</v>
      </c>
      <c r="F232" s="9" t="str">
        <f>PROPER(TRIM(raw_orders!F232))</f>
        <v>Small Business</v>
      </c>
      <c r="G232" s="9" t="str">
        <f>PROPER(TRIM(raw_orders!G232))</f>
        <v>North</v>
      </c>
      <c r="H232" s="9" t="str">
        <f>PROPER(TRIM(raw_orders!H232))</f>
        <v>Rajasthan</v>
      </c>
      <c r="I232" s="9" t="str">
        <f>PROPER(TRIM(raw_orders!I232))</f>
        <v>Jaipur</v>
      </c>
      <c r="J232" s="9" t="str">
        <f>PROPER(TRIM(raw_orders!J232))</f>
        <v>Office Supplies</v>
      </c>
      <c r="K232" s="9" t="str">
        <f>PROPER(TRIM(raw_orders!K232))</f>
        <v>Paper</v>
      </c>
      <c r="L232" t="s">
        <v>1222</v>
      </c>
      <c r="M232" s="9" t="str">
        <f>PROPER(TRIM(raw_orders!M232))</f>
        <v>Standard Class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s="9" t="str">
        <f>PROPER(TRIM(raw_orders!T232))</f>
        <v>Paid</v>
      </c>
      <c r="U232" s="9" t="str">
        <f>PROPER(TRIM(raw_orders!U232))</f>
        <v>Completed</v>
      </c>
      <c r="V232" s="11">
        <f t="shared" si="9"/>
        <v>-83</v>
      </c>
      <c r="W232" s="17" t="str">
        <f t="shared" si="10"/>
        <v>ORD-2024-102314544045357CUST-3434Neha GuptaSmall BusinessNorthRajasthanJaipurOffice SuppliesPaperEco Paper 937Standard Class81540.330.111090.388840.952249.43PaidCompleted-83</v>
      </c>
      <c r="X232" s="11" t="str">
        <f t="shared" si="11"/>
        <v>OK</v>
      </c>
      <c r="Y232" s="11"/>
    </row>
    <row r="233" spans="1:25" ht="69">
      <c r="A233" t="s">
        <v>1223</v>
      </c>
      <c r="B233" s="10">
        <v>45414</v>
      </c>
      <c r="C233" s="10">
        <v>45414</v>
      </c>
      <c r="D233" t="s">
        <v>1226</v>
      </c>
      <c r="E233" s="9" t="str">
        <f>PROPER(TRIM(raw_orders!E233))</f>
        <v>Ananya Rao</v>
      </c>
      <c r="F233" s="9" t="str">
        <f>PROPER(TRIM(raw_orders!F233))</f>
        <v>Corporate</v>
      </c>
      <c r="G233" s="9" t="str">
        <f>PROPER(TRIM(raw_orders!G233))</f>
        <v>North</v>
      </c>
      <c r="H233" s="9" t="str">
        <f>PROPER(TRIM(raw_orders!H233))</f>
        <v>Rajasthan</v>
      </c>
      <c r="I233" s="9" t="str">
        <f>PROPER(TRIM(raw_orders!I233))</f>
        <v>Jaipur</v>
      </c>
      <c r="J233" s="9" t="str">
        <f>PROPER(TRIM(raw_orders!J233))</f>
        <v>Office Supplies</v>
      </c>
      <c r="K233" s="9" t="str">
        <f>PROPER(TRIM(raw_orders!K233))</f>
        <v>Labels</v>
      </c>
      <c r="L233" t="s">
        <v>1228</v>
      </c>
      <c r="M233" s="9" t="str">
        <f>PROPER(TRIM(raw_orders!M233))</f>
        <v>First Class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s="9" t="str">
        <f>PROPER(TRIM(raw_orders!T233))</f>
        <v>Refunded</v>
      </c>
      <c r="U233" s="9" t="str">
        <f>PROPER(TRIM(raw_orders!U233))</f>
        <v>Cancelled</v>
      </c>
      <c r="V233" s="11">
        <f t="shared" si="9"/>
        <v>0</v>
      </c>
      <c r="W233" s="17" t="str">
        <f t="shared" si="10"/>
        <v>ORD-2024-102324541445414CUST-9139Ananya RaoCorporateNorthRajasthanJaipurOffice SuppliesLabelsMax Labels 370First Class72183.380.2511462.747163.544299.2RefundedCancelled0</v>
      </c>
      <c r="X233" s="11" t="str">
        <f t="shared" si="11"/>
        <v>OK</v>
      </c>
      <c r="Y233" s="11"/>
    </row>
    <row r="234" spans="1:25" ht="69">
      <c r="A234" t="s">
        <v>1229</v>
      </c>
      <c r="B234" s="10">
        <v>45812</v>
      </c>
      <c r="C234" s="10">
        <v>45818</v>
      </c>
      <c r="D234" t="s">
        <v>1232</v>
      </c>
      <c r="E234" s="9" t="str">
        <f>PROPER(TRIM(raw_orders!E234))</f>
        <v>Rahul Verma</v>
      </c>
      <c r="F234" s="9" t="str">
        <f>PROPER(TRIM(raw_orders!F234))</f>
        <v>Consumer</v>
      </c>
      <c r="G234" s="9" t="str">
        <f>PROPER(TRIM(raw_orders!G234))</f>
        <v>South</v>
      </c>
      <c r="H234" s="9" t="str">
        <f>PROPER(TRIM(raw_orders!H234))</f>
        <v>Andhra Pradesh</v>
      </c>
      <c r="I234" s="9" t="str">
        <f>PROPER(TRIM(raw_orders!I234))</f>
        <v>Vijayawada</v>
      </c>
      <c r="J234" s="9" t="str">
        <f>PROPER(TRIM(raw_orders!J234))</f>
        <v>Technology</v>
      </c>
      <c r="K234" s="9" t="str">
        <f>PROPER(TRIM(raw_orders!K234))</f>
        <v>Phones</v>
      </c>
      <c r="L234" t="s">
        <v>1233</v>
      </c>
      <c r="M234" s="9" t="str">
        <f>PROPER(TRIM(raw_orders!M234))</f>
        <v>Standard Class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s="9" t="str">
        <f>PROPER(TRIM(raw_orders!T234))</f>
        <v>Paid</v>
      </c>
      <c r="U234" s="9" t="str">
        <f>PROPER(TRIM(raw_orders!U234))</f>
        <v>Completed</v>
      </c>
      <c r="V234" s="11">
        <f t="shared" si="9"/>
        <v>6</v>
      </c>
      <c r="W234" s="17" t="str">
        <f t="shared" si="10"/>
        <v>ORD-2025-102334581245818CUST-5341Rahul VermaConsumerSouthAndhra PradeshVijayawadaTechnologyPhonesClassic Phones 530Standard Class4223.370.25670.11559.57110.54PaidCompleted6</v>
      </c>
      <c r="X234" s="11" t="str">
        <f t="shared" si="11"/>
        <v>OK</v>
      </c>
      <c r="Y234" s="11"/>
    </row>
    <row r="235" spans="1:25" ht="55.2">
      <c r="A235" t="s">
        <v>1234</v>
      </c>
      <c r="B235" s="10">
        <v>45579</v>
      </c>
      <c r="C235" s="10">
        <v>45579</v>
      </c>
      <c r="D235" t="s">
        <v>1237</v>
      </c>
      <c r="E235" s="9" t="str">
        <f>PROPER(TRIM(raw_orders!E235))</f>
        <v>Vikram Iyer</v>
      </c>
      <c r="F235" s="9" t="str">
        <f>PROPER(TRIM(raw_orders!F235))</f>
        <v>Corporate</v>
      </c>
      <c r="G235" s="9" t="str">
        <f>PROPER(TRIM(raw_orders!G235))</f>
        <v>South</v>
      </c>
      <c r="H235" s="9" t="str">
        <f>PROPER(TRIM(raw_orders!H235))</f>
        <v>Karnataka</v>
      </c>
      <c r="I235" s="9" t="str">
        <f>PROPER(TRIM(raw_orders!I235))</f>
        <v>Bengaluru</v>
      </c>
      <c r="J235" s="9" t="str">
        <f>PROPER(TRIM(raw_orders!J235))</f>
        <v>Furniture</v>
      </c>
      <c r="K235" s="9" t="str">
        <f>PROPER(TRIM(raw_orders!K235))</f>
        <v>Bookcases</v>
      </c>
      <c r="L235" t="s">
        <v>1238</v>
      </c>
      <c r="M235" s="9" t="str">
        <f>PROPER(TRIM(raw_orders!M235))</f>
        <v/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s="9" t="str">
        <f>PROPER(TRIM(raw_orders!T235))</f>
        <v>Paid</v>
      </c>
      <c r="U235" s="9" t="str">
        <f>PROPER(TRIM(raw_orders!U235))</f>
        <v>Completed</v>
      </c>
      <c r="V235" s="11">
        <f t="shared" si="9"/>
        <v>0</v>
      </c>
      <c r="W235" s="17" t="str">
        <f t="shared" si="10"/>
        <v>ORD-2024-102344557945579CUST-3710Vikram IyerCorporateSouthKarnatakaBengaluruFurnitureBookcasesSmart Bookcases 32883904.59031236.7226377.74859.02PaidCompleted0</v>
      </c>
      <c r="X235" s="11" t="str">
        <f t="shared" si="11"/>
        <v>OK</v>
      </c>
      <c r="Y235" s="11"/>
    </row>
    <row r="236" spans="1:25" ht="55.2">
      <c r="A236" t="s">
        <v>1239</v>
      </c>
      <c r="B236" s="10">
        <v>45537</v>
      </c>
      <c r="C236" s="10">
        <v>45538</v>
      </c>
      <c r="D236" t="s">
        <v>1242</v>
      </c>
      <c r="E236" s="9" t="str">
        <f>PROPER(TRIM(raw_orders!E236))</f>
        <v>Kabir Singh</v>
      </c>
      <c r="F236" s="9" t="str">
        <f>PROPER(TRIM(raw_orders!F236))</f>
        <v>Home Office</v>
      </c>
      <c r="G236" s="9" t="str">
        <f>PROPER(TRIM(raw_orders!G236))</f>
        <v>North</v>
      </c>
      <c r="H236" s="9" t="str">
        <f>PROPER(TRIM(raw_orders!H236))</f>
        <v>Delhi</v>
      </c>
      <c r="I236" s="9" t="str">
        <f>PROPER(TRIM(raw_orders!I236))</f>
        <v>New Delhi</v>
      </c>
      <c r="J236" s="9" t="str">
        <f>PROPER(TRIM(raw_orders!J236))</f>
        <v>Furniture</v>
      </c>
      <c r="K236" s="9" t="str">
        <f>PROPER(TRIM(raw_orders!K236))</f>
        <v>Furnishings</v>
      </c>
      <c r="L236" t="s">
        <v>1243</v>
      </c>
      <c r="M236" s="9" t="str">
        <f>PROPER(TRIM(raw_orders!M236))</f>
        <v>First Class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s="9" t="str">
        <f>PROPER(TRIM(raw_orders!T236))</f>
        <v>Paid</v>
      </c>
      <c r="U236" s="9" t="str">
        <f>PROPER(TRIM(raw_orders!U236))</f>
        <v>Completed</v>
      </c>
      <c r="V236" s="11">
        <f t="shared" si="9"/>
        <v>1</v>
      </c>
      <c r="W236" s="17" t="str">
        <f t="shared" si="10"/>
        <v>ORD-2024-102354553745538CUST-9754Kabir SinghHome OfficeNorthDelhiNew DelhiFurnitureFurnishingsEco Furnishings 981First Class91353.610.110964.249262.471701.77PaidCompleted1</v>
      </c>
      <c r="X236" s="11" t="str">
        <f t="shared" si="11"/>
        <v>OK</v>
      </c>
      <c r="Y236" s="11"/>
    </row>
    <row r="237" spans="1:25" ht="69">
      <c r="A237" t="s">
        <v>1244</v>
      </c>
      <c r="B237" s="10">
        <v>45598</v>
      </c>
      <c r="C237" s="10">
        <v>45599</v>
      </c>
      <c r="D237" t="s">
        <v>1247</v>
      </c>
      <c r="E237" s="9" t="str">
        <f>PROPER(TRIM(raw_orders!E237))</f>
        <v>Rahul Verma</v>
      </c>
      <c r="F237" s="9" t="str">
        <f>PROPER(TRIM(raw_orders!F237))</f>
        <v>Small Business</v>
      </c>
      <c r="G237" s="9" t="str">
        <f>PROPER(TRIM(raw_orders!G237))</f>
        <v>West</v>
      </c>
      <c r="H237" s="9" t="str">
        <f>PROPER(TRIM(raw_orders!H237))</f>
        <v>Rajasthan</v>
      </c>
      <c r="I237" s="9" t="str">
        <f>PROPER(TRIM(raw_orders!I237))</f>
        <v>Udaipur</v>
      </c>
      <c r="J237" s="9" t="str">
        <f>PROPER(TRIM(raw_orders!J237))</f>
        <v>Office Supplies</v>
      </c>
      <c r="K237" s="9" t="str">
        <f>PROPER(TRIM(raw_orders!K237))</f>
        <v>Storage</v>
      </c>
      <c r="L237" t="s">
        <v>1248</v>
      </c>
      <c r="M237" s="9" t="str">
        <f>PROPER(TRIM(raw_orders!M237))</f>
        <v>Standard Class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s="9" t="str">
        <f>PROPER(TRIM(raw_orders!T237))</f>
        <v>Paid</v>
      </c>
      <c r="U237" s="9" t="str">
        <f>PROPER(TRIM(raw_orders!U237))</f>
        <v>Completed</v>
      </c>
      <c r="V237" s="11">
        <f t="shared" si="9"/>
        <v>1</v>
      </c>
      <c r="W237" s="17" t="str">
        <f t="shared" si="10"/>
        <v>ORD-2024-102364559845599CUST-6256Rahul VermaSmall BusinessWestRajasthanUdaipurOffice SuppliesStorageBasic Storage 195Standard Class62671.290.0515226.3511145.284081.07PaidCompleted1</v>
      </c>
      <c r="X237" s="11" t="str">
        <f t="shared" si="11"/>
        <v>OK</v>
      </c>
      <c r="Y237" s="11"/>
    </row>
    <row r="238" spans="1:25" ht="55.2">
      <c r="A238" t="s">
        <v>1249</v>
      </c>
      <c r="B238" s="10">
        <v>45579</v>
      </c>
      <c r="C238" s="10">
        <v>45586</v>
      </c>
      <c r="D238" t="s">
        <v>1251</v>
      </c>
      <c r="E238" s="9" t="str">
        <f>PROPER(TRIM(raw_orders!E238))</f>
        <v>Priya Menon</v>
      </c>
      <c r="F238" s="9" t="str">
        <f>PROPER(TRIM(raw_orders!F238))</f>
        <v>Corporate</v>
      </c>
      <c r="G238" s="9" t="str">
        <f>PROPER(TRIM(raw_orders!G238))</f>
        <v>North</v>
      </c>
      <c r="H238" s="9" t="str">
        <f>PROPER(TRIM(raw_orders!H238))</f>
        <v>Uttar Pradesh</v>
      </c>
      <c r="I238" s="9" t="str">
        <f>PROPER(TRIM(raw_orders!I238))</f>
        <v>Noida</v>
      </c>
      <c r="J238" s="9" t="str">
        <f>PROPER(TRIM(raw_orders!J238))</f>
        <v>Furniture</v>
      </c>
      <c r="K238" s="9" t="str">
        <f>PROPER(TRIM(raw_orders!K238))</f>
        <v>Bookcases</v>
      </c>
      <c r="L238" t="s">
        <v>1252</v>
      </c>
      <c r="M238" s="9" t="str">
        <f>PROPER(TRIM(raw_orders!M238))</f>
        <v>First Class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s="9" t="str">
        <f>PROPER(TRIM(raw_orders!T238))</f>
        <v>Paid</v>
      </c>
      <c r="U238" s="9" t="str">
        <f>PROPER(TRIM(raw_orders!U238))</f>
        <v>Completed</v>
      </c>
      <c r="V238" s="11">
        <f t="shared" si="9"/>
        <v>7</v>
      </c>
      <c r="W238" s="17" t="str">
        <f t="shared" si="10"/>
        <v>ORD-2024-102374557945586CUST-7113Priya MenonCorporateNorthUttar PradeshNoidaFurnitureBookcasesElite Bookcases 907First Class64062.78024376.6818533.395843.29PaidCompleted7</v>
      </c>
      <c r="X238" s="11" t="str">
        <f t="shared" si="11"/>
        <v>OK</v>
      </c>
      <c r="Y238" s="11"/>
    </row>
    <row r="239" spans="1:25" ht="55.2">
      <c r="A239" t="s">
        <v>1253</v>
      </c>
      <c r="B239" s="10">
        <v>45531</v>
      </c>
      <c r="C239" s="10">
        <v>45531</v>
      </c>
      <c r="D239" t="s">
        <v>1255</v>
      </c>
      <c r="E239" s="9" t="str">
        <f>PROPER(TRIM(raw_orders!E239))</f>
        <v>Mira Das</v>
      </c>
      <c r="F239" s="9" t="str">
        <f>PROPER(TRIM(raw_orders!F239))</f>
        <v>Consumer</v>
      </c>
      <c r="G239" s="9" t="str">
        <f>PROPER(TRIM(raw_orders!G239))</f>
        <v>North</v>
      </c>
      <c r="H239" s="9" t="str">
        <f>PROPER(TRIM(raw_orders!H239))</f>
        <v>Haryana</v>
      </c>
      <c r="I239" s="9" t="str">
        <f>PROPER(TRIM(raw_orders!I239))</f>
        <v>Gurugram</v>
      </c>
      <c r="J239" s="9" t="str">
        <f>PROPER(TRIM(raw_orders!J239))</f>
        <v>Technology</v>
      </c>
      <c r="K239" s="9" t="str">
        <f>PROPER(TRIM(raw_orders!K239))</f>
        <v>Copiers</v>
      </c>
      <c r="L239" t="s">
        <v>1256</v>
      </c>
      <c r="M239" s="9" t="str">
        <f>PROPER(TRIM(raw_orders!M239))</f>
        <v>Standard Class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s="9" t="str">
        <f>PROPER(TRIM(raw_orders!T239))</f>
        <v>Paid</v>
      </c>
      <c r="U239" s="9" t="str">
        <f>PROPER(TRIM(raw_orders!U239))</f>
        <v>Completed</v>
      </c>
      <c r="V239" s="11">
        <f t="shared" si="9"/>
        <v>0</v>
      </c>
      <c r="W239" s="17" t="str">
        <f t="shared" si="10"/>
        <v>ORD-2024-102384553145531CUST-3827Mira DasConsumerNorthHaryanaGurugramTechnologyCopiersSmart Copiers 471Standard Class92330.3020972.713504.887467.82PaidCompleted0</v>
      </c>
      <c r="X239" s="11" t="str">
        <f t="shared" si="11"/>
        <v>OK</v>
      </c>
      <c r="Y239" s="11"/>
    </row>
    <row r="240" spans="1:25" ht="69">
      <c r="A240" t="s">
        <v>1257</v>
      </c>
      <c r="B240" s="10">
        <v>45303</v>
      </c>
      <c r="C240" s="10">
        <v>45308</v>
      </c>
      <c r="D240" t="s">
        <v>1260</v>
      </c>
      <c r="E240" s="9" t="str">
        <f>PROPER(TRIM(raw_orders!E240))</f>
        <v>Arjun Bose</v>
      </c>
      <c r="F240" s="9" t="str">
        <f>PROPER(TRIM(raw_orders!F240))</f>
        <v>Consumer</v>
      </c>
      <c r="G240" s="9" t="str">
        <f>PROPER(TRIM(raw_orders!G240))</f>
        <v>South</v>
      </c>
      <c r="H240" s="9" t="str">
        <f>PROPER(TRIM(raw_orders!H240))</f>
        <v>Andhra Pradesh</v>
      </c>
      <c r="I240" s="9" t="str">
        <f>PROPER(TRIM(raw_orders!I240))</f>
        <v>Vijayawada</v>
      </c>
      <c r="J240" s="9" t="str">
        <f>PROPER(TRIM(raw_orders!J240))</f>
        <v>Office Supplies</v>
      </c>
      <c r="K240" s="9" t="str">
        <f>PROPER(TRIM(raw_orders!K240))</f>
        <v>Storage</v>
      </c>
      <c r="L240" t="s">
        <v>1261</v>
      </c>
      <c r="M240" s="9" t="str">
        <f>PROPER(TRIM(raw_orders!M240))</f>
        <v>First Class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s="9" t="str">
        <f>PROPER(TRIM(raw_orders!T240))</f>
        <v>Paid</v>
      </c>
      <c r="U240" s="9" t="str">
        <f>PROPER(TRIM(raw_orders!U240))</f>
        <v>Completed</v>
      </c>
      <c r="V240" s="11">
        <f t="shared" si="9"/>
        <v>5</v>
      </c>
      <c r="W240" s="17" t="str">
        <f t="shared" si="10"/>
        <v>ORD-2024-102394530345308CUST-2375Arjun BoseConsumerSouthAndhra PradeshVijayawadaOffice SuppliesStoragePrime Storage 625First Class74005.050.5526633.5818838.757794.83PaidCompleted5</v>
      </c>
      <c r="X240" s="11" t="str">
        <f t="shared" si="11"/>
        <v>OK</v>
      </c>
      <c r="Y240" s="11"/>
    </row>
    <row r="241" spans="1:25" ht="55.2">
      <c r="A241" t="s">
        <v>1262</v>
      </c>
      <c r="B241" s="10">
        <v>45556</v>
      </c>
      <c r="C241" s="10">
        <v>45556</v>
      </c>
      <c r="D241" t="s">
        <v>1264</v>
      </c>
      <c r="E241" s="9" t="str">
        <f>PROPER(TRIM(raw_orders!E241))</f>
        <v>Kabir Singh</v>
      </c>
      <c r="F241" s="9" t="str">
        <f>PROPER(TRIM(raw_orders!F241))</f>
        <v>Corporate</v>
      </c>
      <c r="G241" s="9" t="str">
        <f>PROPER(TRIM(raw_orders!G241))</f>
        <v>South</v>
      </c>
      <c r="H241" s="9" t="str">
        <f>PROPER(TRIM(raw_orders!H241))</f>
        <v>Karnataka</v>
      </c>
      <c r="I241" s="9" t="str">
        <f>PROPER(TRIM(raw_orders!I241))</f>
        <v>Bengaluru</v>
      </c>
      <c r="J241" s="9" t="str">
        <f>PROPER(TRIM(raw_orders!J241))</f>
        <v>Technology</v>
      </c>
      <c r="K241" s="9" t="str">
        <f>PROPER(TRIM(raw_orders!K241))</f>
        <v>Machines</v>
      </c>
      <c r="L241" t="s">
        <v>1265</v>
      </c>
      <c r="M241" s="9" t="str">
        <f>PROPER(TRIM(raw_orders!M241))</f>
        <v>First Class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s="9" t="str">
        <f>PROPER(TRIM(raw_orders!T241))</f>
        <v>Paid</v>
      </c>
      <c r="U241" s="9" t="str">
        <f>PROPER(TRIM(raw_orders!U241))</f>
        <v>Completed</v>
      </c>
      <c r="V241" s="11">
        <f t="shared" si="9"/>
        <v>0</v>
      </c>
      <c r="W241" s="17" t="str">
        <f t="shared" si="10"/>
        <v>ORD-2024-102404555645556CUST-2233Kabir SinghCorporateSouthKarnatakaBengaluruTechnologyMachinesSmart Machines 801First Class21960.060.23136.12279.49856.61PaidCompleted0</v>
      </c>
      <c r="X241" s="11" t="str">
        <f t="shared" si="11"/>
        <v>OK</v>
      </c>
      <c r="Y241" s="11"/>
    </row>
    <row r="242" spans="1:25" ht="55.2">
      <c r="A242" t="s">
        <v>1266</v>
      </c>
      <c r="B242" s="10">
        <v>45643</v>
      </c>
      <c r="C242" s="10">
        <v>45649</v>
      </c>
      <c r="D242" t="s">
        <v>1268</v>
      </c>
      <c r="E242" s="9" t="str">
        <f>PROPER(TRIM(raw_orders!E242))</f>
        <v>Aarav Sharma</v>
      </c>
      <c r="F242" s="9" t="str">
        <f>PROPER(TRIM(raw_orders!F242))</f>
        <v>Corporate</v>
      </c>
      <c r="G242" s="9" t="str">
        <f>PROPER(TRIM(raw_orders!G242))</f>
        <v>South</v>
      </c>
      <c r="H242" s="9" t="str">
        <f>PROPER(TRIM(raw_orders!H242))</f>
        <v>Telangana</v>
      </c>
      <c r="I242" s="9" t="str">
        <f>PROPER(TRIM(raw_orders!I242))</f>
        <v>Hyderabad</v>
      </c>
      <c r="J242" s="9" t="str">
        <f>PROPER(TRIM(raw_orders!J242))</f>
        <v>Office Supplies</v>
      </c>
      <c r="K242" s="9" t="str">
        <f>PROPER(TRIM(raw_orders!K242))</f>
        <v>Binders</v>
      </c>
      <c r="L242" t="s">
        <v>1269</v>
      </c>
      <c r="M242" s="9" t="str">
        <f>PROPER(TRIM(raw_orders!M242))</f>
        <v>First Class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s="9" t="str">
        <f>PROPER(TRIM(raw_orders!T242))</f>
        <v>Paid</v>
      </c>
      <c r="U242" s="9" t="str">
        <f>PROPER(TRIM(raw_orders!U242))</f>
        <v>Completed</v>
      </c>
      <c r="V242" s="11">
        <f t="shared" si="9"/>
        <v>6</v>
      </c>
      <c r="W242" s="17" t="str">
        <f t="shared" si="10"/>
        <v>ORD-2024-102414564345649CUST-9778Aarav SharmaCorporateSouthTelanganaHyderabadOffice SuppliesBindersMax Binders 170First Class92315.1020835.913928.196907.71PaidCompleted6</v>
      </c>
      <c r="X242" s="11" t="str">
        <f t="shared" si="11"/>
        <v>OK</v>
      </c>
      <c r="Y242" s="11"/>
    </row>
    <row r="243" spans="1:25" ht="55.2">
      <c r="A243" t="s">
        <v>1270</v>
      </c>
      <c r="B243" s="10">
        <v>45844</v>
      </c>
      <c r="C243" s="10">
        <v>45815</v>
      </c>
      <c r="D243" t="s">
        <v>1273</v>
      </c>
      <c r="E243" s="9" t="str">
        <f>PROPER(TRIM(raw_orders!E243))</f>
        <v>Sneha Kapoor</v>
      </c>
      <c r="F243" s="9" t="str">
        <f>PROPER(TRIM(raw_orders!F243))</f>
        <v>Corporate</v>
      </c>
      <c r="G243" s="9" t="str">
        <f>PROPER(TRIM(raw_orders!G243))</f>
        <v>North</v>
      </c>
      <c r="H243" s="9" t="str">
        <f>PROPER(TRIM(raw_orders!H243))</f>
        <v>Haryana</v>
      </c>
      <c r="I243" s="9" t="str">
        <f>PROPER(TRIM(raw_orders!I243))</f>
        <v>Gurugram</v>
      </c>
      <c r="J243" s="9" t="str">
        <f>PROPER(TRIM(raw_orders!J243))</f>
        <v>Office Supplies</v>
      </c>
      <c r="K243" s="9" t="str">
        <f>PROPER(TRIM(raw_orders!K243))</f>
        <v>Storage</v>
      </c>
      <c r="L243" t="s">
        <v>1274</v>
      </c>
      <c r="M243" s="9" t="str">
        <f>PROPER(TRIM(raw_orders!M243))</f>
        <v>Standard Class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s="9" t="str">
        <f>PROPER(TRIM(raw_orders!T243))</f>
        <v>Pending</v>
      </c>
      <c r="U243" s="9" t="str">
        <f>PROPER(TRIM(raw_orders!U243))</f>
        <v>Returned</v>
      </c>
      <c r="V243" s="11">
        <f t="shared" si="9"/>
        <v>-29</v>
      </c>
      <c r="W243" s="17" t="str">
        <f t="shared" si="10"/>
        <v>ORD-2025-102424584445815CUST-6949Sneha KapoorCorporateNorthHaryanaGurugramOffice SuppliesStorageBasic Storage 737Standard Class11617.20.251212.9690.52522.38PendingReturned-29</v>
      </c>
      <c r="X243" s="11" t="str">
        <f t="shared" si="11"/>
        <v>OK</v>
      </c>
      <c r="Y243" s="11"/>
    </row>
    <row r="244" spans="1:25" ht="55.2">
      <c r="A244" t="s">
        <v>1275</v>
      </c>
      <c r="B244" s="10">
        <v>45695</v>
      </c>
      <c r="C244" s="10">
        <v>45695</v>
      </c>
      <c r="D244" t="s">
        <v>1278</v>
      </c>
      <c r="E244" s="9" t="str">
        <f>PROPER(TRIM(raw_orders!E244))</f>
        <v>Arjun Bose</v>
      </c>
      <c r="F244" s="9" t="str">
        <f>PROPER(TRIM(raw_orders!F244))</f>
        <v>Consumer</v>
      </c>
      <c r="G244" s="9" t="str">
        <f>PROPER(TRIM(raw_orders!G244))</f>
        <v>North</v>
      </c>
      <c r="H244" s="9" t="str">
        <f>PROPER(TRIM(raw_orders!H244))</f>
        <v>Uttar Pradesh</v>
      </c>
      <c r="I244" s="9" t="str">
        <f>PROPER(TRIM(raw_orders!I244))</f>
        <v>Noida</v>
      </c>
      <c r="J244" s="9" t="str">
        <f>PROPER(TRIM(raw_orders!J244))</f>
        <v>Office Supplies</v>
      </c>
      <c r="K244" s="9" t="str">
        <f>PROPER(TRIM(raw_orders!K244))</f>
        <v>Art</v>
      </c>
      <c r="L244" t="s">
        <v>1279</v>
      </c>
      <c r="M244" s="9" t="str">
        <f>PROPER(TRIM(raw_orders!M244))</f>
        <v>Second Class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s="9" t="str">
        <f>PROPER(TRIM(raw_orders!T244))</f>
        <v>Paid</v>
      </c>
      <c r="U244" s="9" t="str">
        <f>PROPER(TRIM(raw_orders!U244))</f>
        <v>Completed</v>
      </c>
      <c r="V244" s="11">
        <f t="shared" si="9"/>
        <v>0</v>
      </c>
      <c r="W244" s="17" t="str">
        <f t="shared" si="10"/>
        <v>ORD-2025-102434569545695CUST-3430Arjun BoseConsumerNorthUttar PradeshNoidaOffice SuppliesArtClassic Art 126Second Class31999.240.055697.834251.51446.33PaidCompleted0</v>
      </c>
      <c r="X244" s="11" t="str">
        <f t="shared" si="11"/>
        <v>OK</v>
      </c>
      <c r="Y244" s="11"/>
    </row>
    <row r="245" spans="1:25" ht="69">
      <c r="A245" t="s">
        <v>1280</v>
      </c>
      <c r="B245" s="10">
        <v>45867</v>
      </c>
      <c r="C245" s="10">
        <v>45871</v>
      </c>
      <c r="D245" t="s">
        <v>1282</v>
      </c>
      <c r="E245" s="9" t="str">
        <f>PROPER(TRIM(raw_orders!E245))</f>
        <v>Sneha Kapoor</v>
      </c>
      <c r="F245" s="9" t="str">
        <f>PROPER(TRIM(raw_orders!F245))</f>
        <v>Small Business</v>
      </c>
      <c r="G245" s="9" t="str">
        <f>PROPER(TRIM(raw_orders!G245))</f>
        <v/>
      </c>
      <c r="H245" s="9" t="str">
        <f>PROPER(TRIM(raw_orders!H245))</f>
        <v>Madhya Pradesh</v>
      </c>
      <c r="I245" s="9" t="str">
        <f>PROPER(TRIM(raw_orders!I245))</f>
        <v>Indore</v>
      </c>
      <c r="J245" s="9" t="str">
        <f>PROPER(TRIM(raw_orders!J245))</f>
        <v>Technology</v>
      </c>
      <c r="K245" s="9" t="str">
        <f>PROPER(TRIM(raw_orders!K245))</f>
        <v>Accessories</v>
      </c>
      <c r="L245" t="s">
        <v>1283</v>
      </c>
      <c r="M245" s="9" t="str">
        <f>PROPER(TRIM(raw_orders!M245))</f>
        <v>First Class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s="9" t="str">
        <f>PROPER(TRIM(raw_orders!T245))</f>
        <v>Paid</v>
      </c>
      <c r="U245" s="9" t="str">
        <f>PROPER(TRIM(raw_orders!U245))</f>
        <v>Completed</v>
      </c>
      <c r="V245" s="11">
        <f t="shared" si="9"/>
        <v>4</v>
      </c>
      <c r="W245" s="17" t="str">
        <f t="shared" si="10"/>
        <v>ORD-2025-102444586745871CUST-6310Sneha KapoorSmall BusinessMadhya PradeshIndoreTechnologyAccessoriesPrime Accessories 243First Class14499.460.14049.512509.21540.31PaidCompleted4</v>
      </c>
      <c r="X245" s="11" t="str">
        <f t="shared" si="11"/>
        <v>OK</v>
      </c>
      <c r="Y245" s="11"/>
    </row>
    <row r="246" spans="1:25" ht="55.2">
      <c r="A246" t="s">
        <v>1284</v>
      </c>
      <c r="B246" s="10">
        <v>45527</v>
      </c>
      <c r="C246" s="10">
        <v>45528</v>
      </c>
      <c r="D246" t="s">
        <v>1286</v>
      </c>
      <c r="E246" s="9" t="str">
        <f>PROPER(TRIM(raw_orders!E246))</f>
        <v>Neha Gupta</v>
      </c>
      <c r="F246" s="9" t="str">
        <f>PROPER(TRIM(raw_orders!F246))</f>
        <v>Consumer</v>
      </c>
      <c r="G246" s="9" t="str">
        <f>PROPER(TRIM(raw_orders!G246))</f>
        <v>South</v>
      </c>
      <c r="H246" s="9" t="str">
        <f>PROPER(TRIM(raw_orders!H246))</f>
        <v>Telangana</v>
      </c>
      <c r="I246" s="9" t="str">
        <f>PROPER(TRIM(raw_orders!I246))</f>
        <v>Hyderabad</v>
      </c>
      <c r="J246" s="9" t="str">
        <f>PROPER(TRIM(raw_orders!J246))</f>
        <v>Furniture</v>
      </c>
      <c r="K246" s="9" t="str">
        <f>PROPER(TRIM(raw_orders!K246))</f>
        <v>Bookcases</v>
      </c>
      <c r="L246" t="s">
        <v>1287</v>
      </c>
      <c r="M246" s="9" t="str">
        <f>PROPER(TRIM(raw_orders!M246))</f>
        <v>Same Day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s="9" t="str">
        <f>PROPER(TRIM(raw_orders!T246))</f>
        <v>Paid</v>
      </c>
      <c r="U246" s="9" t="str">
        <f>PROPER(TRIM(raw_orders!U246))</f>
        <v>Completed</v>
      </c>
      <c r="V246" s="11">
        <f t="shared" si="9"/>
        <v>1</v>
      </c>
      <c r="W246" s="17" t="str">
        <f t="shared" si="10"/>
        <v>ORD-2024-102454552745528CUST-6008Neha GuptaConsumerSouthTelanganaHyderabadFurnitureBookcasesEco Bookcases 768Same Day61021.8906131.344060.882070.46PaidCompleted1</v>
      </c>
      <c r="X246" s="11" t="str">
        <f t="shared" si="11"/>
        <v>OK</v>
      </c>
      <c r="Y246" s="11"/>
    </row>
    <row r="247" spans="1:25" ht="55.2">
      <c r="A247" t="s">
        <v>1288</v>
      </c>
      <c r="B247" s="10">
        <v>45583</v>
      </c>
      <c r="C247" s="10">
        <v>45589</v>
      </c>
      <c r="D247" t="s">
        <v>1289</v>
      </c>
      <c r="E247" s="9" t="str">
        <f>PROPER(TRIM(raw_orders!E247))</f>
        <v>Neha Gupta</v>
      </c>
      <c r="F247" s="9" t="str">
        <f>PROPER(TRIM(raw_orders!F247))</f>
        <v>Home Office</v>
      </c>
      <c r="G247" s="9" t="str">
        <f>PROPER(TRIM(raw_orders!G247))</f>
        <v>South</v>
      </c>
      <c r="H247" s="9" t="str">
        <f>PROPER(TRIM(raw_orders!H247))</f>
        <v>Kerala</v>
      </c>
      <c r="I247" s="9" t="str">
        <f>PROPER(TRIM(raw_orders!I247))</f>
        <v>Kochi</v>
      </c>
      <c r="J247" s="9" t="str">
        <f>PROPER(TRIM(raw_orders!J247))</f>
        <v>Furniture</v>
      </c>
      <c r="K247" s="9" t="str">
        <f>PROPER(TRIM(raw_orders!K247))</f>
        <v>Chairs</v>
      </c>
      <c r="L247" t="s">
        <v>1291</v>
      </c>
      <c r="M247" s="9" t="str">
        <f>PROPER(TRIM(raw_orders!M247))</f>
        <v>Second Class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s="9" t="str">
        <f>PROPER(TRIM(raw_orders!T247))</f>
        <v>Paid</v>
      </c>
      <c r="U247" s="9" t="str">
        <f>PROPER(TRIM(raw_orders!U247))</f>
        <v>Completed</v>
      </c>
      <c r="V247" s="11">
        <f t="shared" si="9"/>
        <v>6</v>
      </c>
      <c r="W247" s="17" t="str">
        <f t="shared" si="10"/>
        <v>ORD-2024-102464558345589CUST-1704Neha GuptaHome OfficeSouthKeralaKochiFurnitureChairsPro Chairs 316Second Class33275.9309827.795478.284349.51PaidCompleted6</v>
      </c>
      <c r="X247" s="11" t="str">
        <f t="shared" si="11"/>
        <v>OK</v>
      </c>
      <c r="Y247" s="11"/>
    </row>
    <row r="248" spans="1:25" ht="55.2">
      <c r="A248" t="s">
        <v>1292</v>
      </c>
      <c r="B248" s="10">
        <v>45416</v>
      </c>
      <c r="C248" s="10">
        <v>45421</v>
      </c>
      <c r="D248" t="s">
        <v>1295</v>
      </c>
      <c r="E248" s="9" t="str">
        <f>PROPER(TRIM(raw_orders!E248))</f>
        <v>Ananya Rao</v>
      </c>
      <c r="F248" s="9" t="str">
        <f>PROPER(TRIM(raw_orders!F248))</f>
        <v>Corporate</v>
      </c>
      <c r="G248" s="9" t="str">
        <f>PROPER(TRIM(raw_orders!G248))</f>
        <v>North</v>
      </c>
      <c r="H248" s="9" t="str">
        <f>PROPER(TRIM(raw_orders!H248))</f>
        <v>Punjab</v>
      </c>
      <c r="I248" s="9" t="str">
        <f>PROPER(TRIM(raw_orders!I248))</f>
        <v>Ludhiana</v>
      </c>
      <c r="J248" s="9" t="str">
        <f>PROPER(TRIM(raw_orders!J248))</f>
        <v>Technology</v>
      </c>
      <c r="K248" s="9" t="str">
        <f>PROPER(TRIM(raw_orders!K248))</f>
        <v>Machines</v>
      </c>
      <c r="L248" t="s">
        <v>1296</v>
      </c>
      <c r="M248" s="9" t="str">
        <f>PROPER(TRIM(raw_orders!M248))</f>
        <v>Same Day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s="9" t="str">
        <f>PROPER(TRIM(raw_orders!T248))</f>
        <v>Refunded</v>
      </c>
      <c r="U248" s="9" t="str">
        <f>PROPER(TRIM(raw_orders!U248))</f>
        <v>Cancelled</v>
      </c>
      <c r="V248" s="11">
        <f t="shared" si="9"/>
        <v>5</v>
      </c>
      <c r="W248" s="17" t="str">
        <f t="shared" si="10"/>
        <v>ORD-2024-102474541645421CUST-1827Ananya RaoCorporateNorthPunjabLudhianaTechnologyMachinesClassic Machines 819Same Day3231.950.25521.89444.5277.37RefundedCancelled5</v>
      </c>
      <c r="X248" s="11" t="str">
        <f t="shared" si="11"/>
        <v>OK</v>
      </c>
      <c r="Y248" s="11"/>
    </row>
    <row r="249" spans="1:25" ht="55.2">
      <c r="A249" t="s">
        <v>1297</v>
      </c>
      <c r="B249" s="10">
        <v>45498</v>
      </c>
      <c r="C249" s="10">
        <v>45505</v>
      </c>
      <c r="D249" t="s">
        <v>1300</v>
      </c>
      <c r="E249" s="9" t="str">
        <f>PROPER(TRIM(raw_orders!E249))</f>
        <v>Rahul Verma</v>
      </c>
      <c r="F249" s="9" t="str">
        <f>PROPER(TRIM(raw_orders!F249))</f>
        <v>Corporate</v>
      </c>
      <c r="G249" s="9" t="str">
        <f>PROPER(TRIM(raw_orders!G249))</f>
        <v>North</v>
      </c>
      <c r="H249" s="9" t="str">
        <f>PROPER(TRIM(raw_orders!H249))</f>
        <v>Rajasthan</v>
      </c>
      <c r="I249" s="9" t="str">
        <f>PROPER(TRIM(raw_orders!I249))</f>
        <v>Jaipur</v>
      </c>
      <c r="J249" s="9" t="str">
        <f>PROPER(TRIM(raw_orders!J249))</f>
        <v>Technology</v>
      </c>
      <c r="K249" s="9" t="str">
        <f>PROPER(TRIM(raw_orders!K249))</f>
        <v>Accessories</v>
      </c>
      <c r="L249" t="s">
        <v>1301</v>
      </c>
      <c r="M249" s="9" t="str">
        <f>PROPER(TRIM(raw_orders!M249))</f>
        <v>Second Class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s="9" t="str">
        <f>PROPER(TRIM(raw_orders!T249))</f>
        <v>Paid</v>
      </c>
      <c r="U249" s="9" t="str">
        <f>PROPER(TRIM(raw_orders!U249))</f>
        <v>Completed</v>
      </c>
      <c r="V249" s="11">
        <f t="shared" si="9"/>
        <v>7</v>
      </c>
      <c r="W249" s="17" t="str">
        <f t="shared" si="10"/>
        <v>ORD-2024-102484549845505CUST-6663Rahul VermaCorporateNorthRajasthanJaipurTechnologyAccessoriesSmart Accessories 572Second Class82493.40.2514960.412500.842459.56PaidCompleted7</v>
      </c>
      <c r="X249" s="11" t="str">
        <f t="shared" si="11"/>
        <v>OK</v>
      </c>
      <c r="Y249" s="11"/>
    </row>
    <row r="250" spans="1:25" ht="55.2">
      <c r="A250" t="s">
        <v>1302</v>
      </c>
      <c r="B250" s="10">
        <v>45445</v>
      </c>
      <c r="C250" s="10">
        <v>45479</v>
      </c>
      <c r="D250" t="s">
        <v>1304</v>
      </c>
      <c r="E250" s="9" t="str">
        <f>PROPER(TRIM(raw_orders!E250))</f>
        <v>Rohan Mehta</v>
      </c>
      <c r="F250" s="9" t="str">
        <f>PROPER(TRIM(raw_orders!F250))</f>
        <v>Home Office</v>
      </c>
      <c r="G250" s="9" t="str">
        <f>PROPER(TRIM(raw_orders!G250))</f>
        <v>East</v>
      </c>
      <c r="H250" s="9" t="str">
        <f>PROPER(TRIM(raw_orders!H250))</f>
        <v>Odisha</v>
      </c>
      <c r="I250" s="9" t="str">
        <f>PROPER(TRIM(raw_orders!I250))</f>
        <v>Bhubaneswar</v>
      </c>
      <c r="J250" s="9" t="str">
        <f>PROPER(TRIM(raw_orders!J250))</f>
        <v>Office Supplies</v>
      </c>
      <c r="K250" s="9" t="str">
        <f>PROPER(TRIM(raw_orders!K250))</f>
        <v>Labels</v>
      </c>
      <c r="L250" t="s">
        <v>1305</v>
      </c>
      <c r="M250" s="9" t="str">
        <f>PROPER(TRIM(raw_orders!M250))</f>
        <v>Second Class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s="9" t="str">
        <f>PROPER(TRIM(raw_orders!T250))</f>
        <v>Paid</v>
      </c>
      <c r="U250" s="9" t="str">
        <f>PROPER(TRIM(raw_orders!U250))</f>
        <v>Completed</v>
      </c>
      <c r="V250" s="11">
        <f t="shared" si="9"/>
        <v>34</v>
      </c>
      <c r="W250" s="17" t="str">
        <f t="shared" si="10"/>
        <v>ORD-2024-102494544545479CUST-6278Rohan MehtaHome OfficeEastOdishaBhubaneswarOffice SuppliesLabelsBasic Labels 432Second Class9787.910.156027.514883.821143.69PaidCompleted34</v>
      </c>
      <c r="X250" s="11" t="str">
        <f t="shared" si="11"/>
        <v>OK</v>
      </c>
      <c r="Y250" s="11"/>
    </row>
    <row r="251" spans="1:25" ht="55.2">
      <c r="A251" t="s">
        <v>1306</v>
      </c>
      <c r="B251" s="10">
        <v>45870</v>
      </c>
      <c r="C251" s="10">
        <v>45871</v>
      </c>
      <c r="D251" t="s">
        <v>1308</v>
      </c>
      <c r="E251" s="9" t="str">
        <f>PROPER(TRIM(raw_orders!E251))</f>
        <v>Mira Das</v>
      </c>
      <c r="F251" s="9" t="str">
        <f>PROPER(TRIM(raw_orders!F251))</f>
        <v>Corporate</v>
      </c>
      <c r="G251" s="9" t="str">
        <f>PROPER(TRIM(raw_orders!G251))</f>
        <v>North</v>
      </c>
      <c r="H251" s="9" t="str">
        <f>PROPER(TRIM(raw_orders!H251))</f>
        <v>Rajasthan</v>
      </c>
      <c r="I251" s="9" t="str">
        <f>PROPER(TRIM(raw_orders!I251))</f>
        <v>Jaipur</v>
      </c>
      <c r="J251" s="9" t="str">
        <f>PROPER(TRIM(raw_orders!J251))</f>
        <v>Furniture</v>
      </c>
      <c r="K251" s="9" t="str">
        <f>PROPER(TRIM(raw_orders!K251))</f>
        <v>Furnishings</v>
      </c>
      <c r="L251" t="s">
        <v>1309</v>
      </c>
      <c r="M251" s="9" t="str">
        <f>PROPER(TRIM(raw_orders!M251))</f>
        <v>First Class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s="9" t="str">
        <f>PROPER(TRIM(raw_orders!T251))</f>
        <v>Paid</v>
      </c>
      <c r="U251" s="9" t="str">
        <f>PROPER(TRIM(raw_orders!U251))</f>
        <v>Completed</v>
      </c>
      <c r="V251" s="11">
        <f t="shared" si="9"/>
        <v>1</v>
      </c>
      <c r="W251" s="17" t="str">
        <f t="shared" si="10"/>
        <v>ORD-2025-102504587045871CUST-2305Mira DasCorporateNorthRajasthanJaipurFurnitureFurnishingsClassic Furnishings 378First Class42790.290.28928.935634.383294.55PaidCompleted1</v>
      </c>
      <c r="X251" s="11" t="str">
        <f t="shared" si="11"/>
        <v>OK</v>
      </c>
      <c r="Y251" s="11"/>
    </row>
    <row r="252" spans="1:25" ht="69">
      <c r="A252" t="s">
        <v>1310</v>
      </c>
      <c r="B252" s="10">
        <v>45343</v>
      </c>
      <c r="C252" s="10">
        <v>45349</v>
      </c>
      <c r="D252" t="s">
        <v>1313</v>
      </c>
      <c r="E252" s="9" t="str">
        <f>PROPER(TRIM(raw_orders!E252))</f>
        <v>Arjun Bose</v>
      </c>
      <c r="F252" s="9" t="str">
        <f>PROPER(TRIM(raw_orders!F252))</f>
        <v>Small Business</v>
      </c>
      <c r="G252" s="9" t="str">
        <f>PROPER(TRIM(raw_orders!G252))</f>
        <v>East</v>
      </c>
      <c r="H252" s="9" t="str">
        <f>PROPER(TRIM(raw_orders!H252))</f>
        <v>West Bengal</v>
      </c>
      <c r="I252" s="9" t="str">
        <f>PROPER(TRIM(raw_orders!I252))</f>
        <v>Kolkata</v>
      </c>
      <c r="J252" s="9" t="str">
        <f>PROPER(TRIM(raw_orders!J252))</f>
        <v>Furniture</v>
      </c>
      <c r="K252" s="9" t="str">
        <f>PROPER(TRIM(raw_orders!K252))</f>
        <v>Furnishings</v>
      </c>
      <c r="L252" t="s">
        <v>1314</v>
      </c>
      <c r="M252" s="9" t="str">
        <f>PROPER(TRIM(raw_orders!M252))</f>
        <v>Standard Class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s="9" t="str">
        <f>PROPER(TRIM(raw_orders!T252))</f>
        <v>Pending</v>
      </c>
      <c r="U252" s="9" t="str">
        <f>PROPER(TRIM(raw_orders!U252))</f>
        <v>Returned</v>
      </c>
      <c r="V252" s="11">
        <f t="shared" si="9"/>
        <v>6</v>
      </c>
      <c r="W252" s="17" t="str">
        <f t="shared" si="10"/>
        <v>ORD-2024-102514534345349CUST-5351Arjun BoseSmall BusinessEastWest BengalKolkataFurnitureFurnishingsPrime Furnishings 781Standard Class53373.860.1514338.911897.652441.25PendingReturned6</v>
      </c>
      <c r="X252" s="11" t="str">
        <f t="shared" si="11"/>
        <v>Exact Duplicate</v>
      </c>
      <c r="Y252" s="11"/>
    </row>
    <row r="253" spans="1:25" ht="55.2">
      <c r="A253" t="s">
        <v>1315</v>
      </c>
      <c r="B253" s="10">
        <v>45753</v>
      </c>
      <c r="C253" s="10">
        <v>45757</v>
      </c>
      <c r="D253" t="s">
        <v>1317</v>
      </c>
      <c r="E253" s="9" t="str">
        <f>PROPER(TRIM(raw_orders!E253))</f>
        <v>Ananya Rao</v>
      </c>
      <c r="F253" s="9" t="str">
        <f>PROPER(TRIM(raw_orders!F253))</f>
        <v>Corporate</v>
      </c>
      <c r="G253" s="9" t="str">
        <f>PROPER(TRIM(raw_orders!G253))</f>
        <v>West</v>
      </c>
      <c r="H253" s="9" t="str">
        <f>PROPER(TRIM(raw_orders!H253))</f>
        <v>Gujarat</v>
      </c>
      <c r="I253" s="9" t="str">
        <f>PROPER(TRIM(raw_orders!I253))</f>
        <v>Ahmedabad</v>
      </c>
      <c r="J253" s="9" t="str">
        <f>PROPER(TRIM(raw_orders!J253))</f>
        <v>Furniture</v>
      </c>
      <c r="K253" s="9" t="str">
        <f>PROPER(TRIM(raw_orders!K253))</f>
        <v>Tables</v>
      </c>
      <c r="L253" t="s">
        <v>1318</v>
      </c>
      <c r="M253" s="9" t="str">
        <f>PROPER(TRIM(raw_orders!M253))</f>
        <v>Second Class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s="9" t="str">
        <f>PROPER(TRIM(raw_orders!T253))</f>
        <v>Paid</v>
      </c>
      <c r="U253" s="9" t="str">
        <f>PROPER(TRIM(raw_orders!U253))</f>
        <v>Completed</v>
      </c>
      <c r="V253" s="11">
        <f t="shared" si="9"/>
        <v>4</v>
      </c>
      <c r="W253" s="17" t="str">
        <f t="shared" si="10"/>
        <v>ORD-2025-102524575345757CUST-6268Ananya RaoCorporateWestGujaratAhmedabadFurnitureTablesPrime Tables 263Second Class61022.1606132.964881.11251.86PaidCompleted4</v>
      </c>
      <c r="X253" s="11" t="str">
        <f t="shared" si="11"/>
        <v>OK</v>
      </c>
      <c r="Y253" s="11"/>
    </row>
    <row r="254" spans="1:25" ht="55.2">
      <c r="A254" t="s">
        <v>1319</v>
      </c>
      <c r="B254" s="10">
        <v>45833</v>
      </c>
      <c r="C254" s="10">
        <v>45836</v>
      </c>
      <c r="D254" t="s">
        <v>1321</v>
      </c>
      <c r="E254" s="9" t="str">
        <f>PROPER(TRIM(raw_orders!E254))</f>
        <v>Arjun Bose</v>
      </c>
      <c r="F254" s="9" t="str">
        <f>PROPER(TRIM(raw_orders!F254))</f>
        <v>Corporate</v>
      </c>
      <c r="G254" s="9" t="str">
        <f>PROPER(TRIM(raw_orders!G254))</f>
        <v>North</v>
      </c>
      <c r="H254" s="9" t="str">
        <f>PROPER(TRIM(raw_orders!H254))</f>
        <v>Haryana</v>
      </c>
      <c r="I254" s="9" t="str">
        <f>PROPER(TRIM(raw_orders!I254))</f>
        <v>Gurugram</v>
      </c>
      <c r="J254" s="9" t="str">
        <f>PROPER(TRIM(raw_orders!J254))</f>
        <v>Office Supplies</v>
      </c>
      <c r="K254" s="9" t="str">
        <f>PROPER(TRIM(raw_orders!K254))</f>
        <v>Storage</v>
      </c>
      <c r="L254" t="s">
        <v>1322</v>
      </c>
      <c r="M254" s="9" t="str">
        <f>PROPER(TRIM(raw_orders!M254))</f>
        <v>First Class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s="9" t="str">
        <f>PROPER(TRIM(raw_orders!T254))</f>
        <v>Pending</v>
      </c>
      <c r="U254" s="9" t="str">
        <f>PROPER(TRIM(raw_orders!U254))</f>
        <v>Returned</v>
      </c>
      <c r="V254" s="11">
        <f t="shared" si="9"/>
        <v>3</v>
      </c>
      <c r="W254" s="17" t="str">
        <f t="shared" si="10"/>
        <v>ORD-2025-102534583345836CUST-2103Arjun BoseCorporateNorthHaryanaGurugramOffice SuppliesStorageBasic Storage 269First Class21455.920.22329.471603.62725.85PendingReturned3</v>
      </c>
      <c r="X254" s="11" t="str">
        <f t="shared" si="11"/>
        <v>OK</v>
      </c>
      <c r="Y254" s="11"/>
    </row>
    <row r="255" spans="1:25" ht="55.2">
      <c r="A255" t="s">
        <v>1323</v>
      </c>
      <c r="B255" s="10">
        <v>45547</v>
      </c>
      <c r="C255" s="10">
        <v>45548</v>
      </c>
      <c r="D255" t="s">
        <v>1326</v>
      </c>
      <c r="E255" s="9" t="str">
        <f>PROPER(TRIM(raw_orders!E255))</f>
        <v>Priya Menon</v>
      </c>
      <c r="F255" s="9" t="str">
        <f>PROPER(TRIM(raw_orders!F255))</f>
        <v>Small Business</v>
      </c>
      <c r="G255" s="9" t="str">
        <f>PROPER(TRIM(raw_orders!G255))</f>
        <v>North</v>
      </c>
      <c r="H255" s="9" t="str">
        <f>PROPER(TRIM(raw_orders!H255))</f>
        <v>Rajasthan</v>
      </c>
      <c r="I255" s="9" t="str">
        <f>PROPER(TRIM(raw_orders!I255))</f>
        <v>Jaipur</v>
      </c>
      <c r="J255" s="9" t="str">
        <f>PROPER(TRIM(raw_orders!J255))</f>
        <v>Technology</v>
      </c>
      <c r="K255" s="9" t="str">
        <f>PROPER(TRIM(raw_orders!K255))</f>
        <v>Phones</v>
      </c>
      <c r="L255" t="s">
        <v>1327</v>
      </c>
      <c r="M255" s="9" t="str">
        <f>PROPER(TRIM(raw_orders!M255))</f>
        <v>Same Day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s="9" t="str">
        <f>PROPER(TRIM(raw_orders!T255))</f>
        <v>Refunded</v>
      </c>
      <c r="U255" s="9" t="str">
        <f>PROPER(TRIM(raw_orders!U255))</f>
        <v>Cancelled</v>
      </c>
      <c r="V255" s="11">
        <f t="shared" si="9"/>
        <v>1</v>
      </c>
      <c r="W255" s="17" t="str">
        <f t="shared" si="10"/>
        <v>ORD-2024-102544554745548CUST-5394Priya MenonSmall BusinessNorthRajasthanJaipurTechnologyPhonesClassic Phones 442Same Day6832.790.054746.92825.381472.89RefundedCancelled1</v>
      </c>
      <c r="X255" s="11" t="str">
        <f t="shared" si="11"/>
        <v>OK</v>
      </c>
      <c r="Y255" s="11"/>
    </row>
    <row r="256" spans="1:25" ht="69">
      <c r="A256" t="s">
        <v>1328</v>
      </c>
      <c r="B256" s="10">
        <v>45658</v>
      </c>
      <c r="C256" s="10">
        <v>45717</v>
      </c>
      <c r="D256" t="s">
        <v>1331</v>
      </c>
      <c r="E256" s="9" t="str">
        <f>PROPER(TRIM(raw_orders!E256))</f>
        <v>Ananya Rao</v>
      </c>
      <c r="F256" s="9" t="str">
        <f>PROPER(TRIM(raw_orders!F256))</f>
        <v>Consumer</v>
      </c>
      <c r="G256" s="9" t="str">
        <f>PROPER(TRIM(raw_orders!G256))</f>
        <v>West</v>
      </c>
      <c r="H256" s="9" t="str">
        <f>PROPER(TRIM(raw_orders!H256))</f>
        <v>Madhya Pradesh</v>
      </c>
      <c r="I256" s="9" t="str">
        <f>PROPER(TRIM(raw_orders!I256))</f>
        <v>Indore</v>
      </c>
      <c r="J256" s="9" t="str">
        <f>PROPER(TRIM(raw_orders!J256))</f>
        <v>Technology</v>
      </c>
      <c r="K256" s="9" t="str">
        <f>PROPER(TRIM(raw_orders!K256))</f>
        <v>Accessories</v>
      </c>
      <c r="L256" t="s">
        <v>1332</v>
      </c>
      <c r="M256" s="9" t="str">
        <f>PROPER(TRIM(raw_orders!M256))</f>
        <v>Same Day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s="9" t="str">
        <f>PROPER(TRIM(raw_orders!T256))</f>
        <v>Paid</v>
      </c>
      <c r="U256" s="9" t="str">
        <f>PROPER(TRIM(raw_orders!U256))</f>
        <v>Returned</v>
      </c>
      <c r="V256" s="11">
        <f t="shared" si="9"/>
        <v>59</v>
      </c>
      <c r="W256" s="17" t="str">
        <f t="shared" si="10"/>
        <v>ORD-2025-102554565845717CUST-6853Ananya RaoConsumerWestMadhya PradeshIndoreTechnologyAccessoriesElite Accessories 978Same Day71000.550.25603.083132.522470.56PaidReturned59</v>
      </c>
      <c r="X256" s="11" t="str">
        <f t="shared" si="11"/>
        <v>OK</v>
      </c>
      <c r="Y256" s="11"/>
    </row>
    <row r="257" spans="1:25" ht="55.2">
      <c r="A257" t="s">
        <v>1333</v>
      </c>
      <c r="B257" s="10">
        <v>45692</v>
      </c>
      <c r="C257" s="10">
        <v>45698</v>
      </c>
      <c r="D257" t="s">
        <v>1336</v>
      </c>
      <c r="E257" s="9" t="str">
        <f>PROPER(TRIM(raw_orders!E257))</f>
        <v>Isha Nair</v>
      </c>
      <c r="F257" s="9" t="str">
        <f>PROPER(TRIM(raw_orders!F257))</f>
        <v>Corporate</v>
      </c>
      <c r="G257" s="9" t="str">
        <f>PROPER(TRIM(raw_orders!G257))</f>
        <v>West</v>
      </c>
      <c r="H257" s="9" t="str">
        <f>PROPER(TRIM(raw_orders!H257))</f>
        <v>Maharashtra</v>
      </c>
      <c r="I257" s="9" t="str">
        <f>PROPER(TRIM(raw_orders!I257))</f>
        <v>Mumbai</v>
      </c>
      <c r="J257" s="9" t="str">
        <f>PROPER(TRIM(raw_orders!J257))</f>
        <v>Technology</v>
      </c>
      <c r="K257" s="9" t="str">
        <f>PROPER(TRIM(raw_orders!K257))</f>
        <v>Phones</v>
      </c>
      <c r="L257" t="s">
        <v>1337</v>
      </c>
      <c r="M257" s="9" t="str">
        <f>PROPER(TRIM(raw_orders!M257))</f>
        <v>First Class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s="9" t="str">
        <f>PROPER(TRIM(raw_orders!T257))</f>
        <v>Paid</v>
      </c>
      <c r="U257" s="9" t="str">
        <f>PROPER(TRIM(raw_orders!U257))</f>
        <v>Completed</v>
      </c>
      <c r="V257" s="11">
        <f t="shared" si="9"/>
        <v>6</v>
      </c>
      <c r="W257" s="17" t="str">
        <f t="shared" si="10"/>
        <v>ORD-2025-102564569245698CUST-1549Isha NairCorporateWestMaharashtraMumbaiTechnologyPhonesEco Phones 132First Class718300128109334.123475.88PaidCompleted6</v>
      </c>
      <c r="X257" s="11" t="str">
        <f t="shared" si="11"/>
        <v>OK</v>
      </c>
      <c r="Y257" s="11"/>
    </row>
    <row r="258" spans="1:25" ht="69">
      <c r="A258" t="s">
        <v>1338</v>
      </c>
      <c r="B258" s="10">
        <v>45601</v>
      </c>
      <c r="C258" s="10">
        <v>45599</v>
      </c>
      <c r="D258" t="s">
        <v>1340</v>
      </c>
      <c r="E258" s="9" t="str">
        <f>PROPER(TRIM(raw_orders!E258))</f>
        <v>Ananya Rao</v>
      </c>
      <c r="F258" s="9" t="str">
        <f>PROPER(TRIM(raw_orders!F258))</f>
        <v>Consumer</v>
      </c>
      <c r="G258" s="9" t="str">
        <f>PROPER(TRIM(raw_orders!G258))</f>
        <v>East</v>
      </c>
      <c r="H258" s="9" t="str">
        <f>PROPER(TRIM(raw_orders!H258))</f>
        <v>West Bengal</v>
      </c>
      <c r="I258" s="9" t="str">
        <f>PROPER(TRIM(raw_orders!I258))</f>
        <v>Kolkata</v>
      </c>
      <c r="J258" s="9" t="str">
        <f>PROPER(TRIM(raw_orders!J258))</f>
        <v>Furniture</v>
      </c>
      <c r="K258" s="9" t="str">
        <f>PROPER(TRIM(raw_orders!K258))</f>
        <v>Tables</v>
      </c>
      <c r="L258" t="s">
        <v>1341</v>
      </c>
      <c r="M258" s="9" t="str">
        <f>PROPER(TRIM(raw_orders!M258))</f>
        <v>First Class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s="9" t="str">
        <f>PROPER(TRIM(raw_orders!T258))</f>
        <v>Paid</v>
      </c>
      <c r="U258" s="9" t="str">
        <f>PROPER(TRIM(raw_orders!U258))</f>
        <v>Completed</v>
      </c>
      <c r="V258" s="11">
        <f t="shared" si="9"/>
        <v>-2</v>
      </c>
      <c r="W258" s="17" t="str">
        <f t="shared" si="10"/>
        <v>ORD-2024-102574560145599CUST-8411Ananya RaoConsumerEastWest BengalKolkataFurnitureTablesPrime Tables 481First Class92260.610.0519328.2212039.57288.72PaidCompleted-2</v>
      </c>
      <c r="X258" s="11" t="str">
        <f t="shared" si="11"/>
        <v>OK</v>
      </c>
      <c r="Y258" s="11"/>
    </row>
    <row r="259" spans="1:25" ht="55.2">
      <c r="A259" t="s">
        <v>1342</v>
      </c>
      <c r="B259" s="10">
        <v>45878</v>
      </c>
      <c r="C259" s="10">
        <v>45881</v>
      </c>
      <c r="D259" t="s">
        <v>1345</v>
      </c>
      <c r="E259" s="9" t="str">
        <f>PROPER(TRIM(raw_orders!E259))</f>
        <v>Diya Patel</v>
      </c>
      <c r="F259" s="9" t="str">
        <f>PROPER(TRIM(raw_orders!F259))</f>
        <v>Corporate</v>
      </c>
      <c r="G259" s="9" t="str">
        <f>PROPER(TRIM(raw_orders!G259))</f>
        <v>South</v>
      </c>
      <c r="H259" s="9" t="str">
        <f>PROPER(TRIM(raw_orders!H259))</f>
        <v>Karnataka</v>
      </c>
      <c r="I259" s="9" t="str">
        <f>PROPER(TRIM(raw_orders!I259))</f>
        <v>Bengaluru</v>
      </c>
      <c r="J259" s="9" t="str">
        <f>PROPER(TRIM(raw_orders!J259))</f>
        <v>Technology</v>
      </c>
      <c r="K259" s="9" t="str">
        <f>PROPER(TRIM(raw_orders!K259))</f>
        <v>Accessories</v>
      </c>
      <c r="L259" t="s">
        <v>1346</v>
      </c>
      <c r="M259" s="9" t="str">
        <f>PROPER(TRIM(raw_orders!M259))</f>
        <v>Second Class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s="9" t="str">
        <f>PROPER(TRIM(raw_orders!T259))</f>
        <v>Paid</v>
      </c>
      <c r="U259" s="9" t="str">
        <f>PROPER(TRIM(raw_orders!U259))</f>
        <v>Cancelled</v>
      </c>
      <c r="V259" s="11">
        <f t="shared" ref="V259:V322" si="12">C259-B259</f>
        <v>3</v>
      </c>
      <c r="W259" s="17" t="str">
        <f t="shared" ref="W259:W322" si="13">A259&amp;B259&amp;C259&amp;D259&amp;E259&amp;F259&amp;G259&amp;H259&amp;I259&amp;J259&amp;K259&amp;L259&amp;M259&amp;N259&amp;O259&amp;P259&amp;Q259&amp;R259&amp;S259&amp;T259&amp;U259&amp;V259</f>
        <v>ORD-2025-102584587845881CUST-5615Diya PatelCorporateSouthKarnatakaBengaluruTechnologyAccessoriesSmart Accessories 180Second Class23237.2706474.545095.911378.63PaidCancelled3</v>
      </c>
      <c r="X259" s="11" t="str">
        <f t="shared" ref="X259:X322" si="14">IF(COUNTIF($A$2:$A$933,A259)=1,"OK",IF(COUNTIF($W$2:$W$933,W259)&gt;1,"Exact Duplicate", "Review Required"))</f>
        <v>OK</v>
      </c>
      <c r="Y259" s="11"/>
    </row>
    <row r="260" spans="1:25" ht="55.2">
      <c r="A260" t="s">
        <v>1347</v>
      </c>
      <c r="B260" s="10">
        <v>45656</v>
      </c>
      <c r="C260" s="10">
        <v>45661</v>
      </c>
      <c r="D260" t="s">
        <v>1349</v>
      </c>
      <c r="E260" s="9" t="str">
        <f>PROPER(TRIM(raw_orders!E260))</f>
        <v>Sneha Kapoor</v>
      </c>
      <c r="F260" s="9" t="str">
        <f>PROPER(TRIM(raw_orders!F260))</f>
        <v>Corporate</v>
      </c>
      <c r="G260" s="9" t="str">
        <f>PROPER(TRIM(raw_orders!G260))</f>
        <v>South</v>
      </c>
      <c r="H260" s="9" t="str">
        <f>PROPER(TRIM(raw_orders!H260))</f>
        <v>Tamil Nadu</v>
      </c>
      <c r="I260" s="9" t="str">
        <f>PROPER(TRIM(raw_orders!I260))</f>
        <v>Chennai</v>
      </c>
      <c r="J260" s="9" t="str">
        <f>PROPER(TRIM(raw_orders!J260))</f>
        <v>Furniture</v>
      </c>
      <c r="K260" s="9" t="str">
        <f>PROPER(TRIM(raw_orders!K260))</f>
        <v>Tables</v>
      </c>
      <c r="L260" t="s">
        <v>1350</v>
      </c>
      <c r="M260" s="9" t="str">
        <f>PROPER(TRIM(raw_orders!M260))</f>
        <v>Same Day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s="9" t="str">
        <f>PROPER(TRIM(raw_orders!T260))</f>
        <v>Paid</v>
      </c>
      <c r="U260" s="9" t="str">
        <f>PROPER(TRIM(raw_orders!U260))</f>
        <v>Completed</v>
      </c>
      <c r="V260" s="11">
        <f t="shared" si="12"/>
        <v>5</v>
      </c>
      <c r="W260" s="17" t="str">
        <f t="shared" si="13"/>
        <v>ORD-2024-102594565645661CUST-8467Sneha KapoorCorporateSouthTamil NaduChennaiFurnitureTablesSmart Tables 774Same Day23720.070.255580.114307.011273.1PaidCompleted5</v>
      </c>
      <c r="X260" s="11" t="str">
        <f t="shared" si="14"/>
        <v>OK</v>
      </c>
      <c r="Y260" s="11"/>
    </row>
    <row r="261" spans="1:25" ht="82.8">
      <c r="A261" t="s">
        <v>1351</v>
      </c>
      <c r="B261" s="10">
        <v>45464</v>
      </c>
      <c r="C261" s="10">
        <v>45472</v>
      </c>
      <c r="D261" t="s">
        <v>1354</v>
      </c>
      <c r="E261" s="9" t="str">
        <f>PROPER(TRIM(raw_orders!E261))</f>
        <v>Neha Gupta</v>
      </c>
      <c r="F261" s="9" t="str">
        <f>PROPER(TRIM(raw_orders!F261))</f>
        <v>Consumer</v>
      </c>
      <c r="G261" s="9" t="str">
        <f>PROPER(TRIM(raw_orders!G261))</f>
        <v>South</v>
      </c>
      <c r="H261" s="9" t="str">
        <f>PROPER(TRIM(raw_orders!H261))</f>
        <v>Tamil Nadu</v>
      </c>
      <c r="I261" s="9" t="str">
        <f>PROPER(TRIM(raw_orders!I261))</f>
        <v>Chennai</v>
      </c>
      <c r="J261" s="9" t="str">
        <f>PROPER(TRIM(raw_orders!J261))</f>
        <v>Technology</v>
      </c>
      <c r="K261" s="9" t="str">
        <f>PROPER(TRIM(raw_orders!K261))</f>
        <v>Machines</v>
      </c>
      <c r="L261" t="s">
        <v>1355</v>
      </c>
      <c r="M261" s="9" t="str">
        <f>PROPER(TRIM(raw_orders!M261))</f>
        <v>Standard Class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s="9" t="str">
        <f>PROPER(TRIM(raw_orders!T261))</f>
        <v>Paid</v>
      </c>
      <c r="U261" s="9" t="str">
        <f>PROPER(TRIM(raw_orders!U261))</f>
        <v>Completed</v>
      </c>
      <c r="V261" s="11">
        <f t="shared" si="12"/>
        <v>8</v>
      </c>
      <c r="W261" s="17" t="str">
        <f t="shared" si="13"/>
        <v>ORD-2024-102604546445472CUST-5174Neha GuptaConsumerSouthTamil NaduChennaiTechnologyMachinesPrime Machines 793Standard Class82853.920.218265.0910437.147827.95PaidCompleted8</v>
      </c>
      <c r="X261" s="11" t="str">
        <f t="shared" si="14"/>
        <v>OK</v>
      </c>
      <c r="Y261" s="11"/>
    </row>
    <row r="262" spans="1:25" ht="55.2">
      <c r="A262" t="s">
        <v>1356</v>
      </c>
      <c r="B262" s="10">
        <v>45923</v>
      </c>
      <c r="C262" s="10">
        <v>45927</v>
      </c>
      <c r="D262" t="s">
        <v>1359</v>
      </c>
      <c r="E262" s="9" t="str">
        <f>PROPER(TRIM(raw_orders!E262))</f>
        <v>Aditi Sen</v>
      </c>
      <c r="F262" s="9" t="str">
        <f>PROPER(TRIM(raw_orders!F262))</f>
        <v>Corporate</v>
      </c>
      <c r="G262" s="9" t="str">
        <f>PROPER(TRIM(raw_orders!G262))</f>
        <v>East</v>
      </c>
      <c r="H262" s="9" t="str">
        <f>PROPER(TRIM(raw_orders!H262))</f>
        <v>West Bengal</v>
      </c>
      <c r="I262" s="9" t="str">
        <f>PROPER(TRIM(raw_orders!I262))</f>
        <v>Kolkata</v>
      </c>
      <c r="J262" s="9" t="str">
        <f>PROPER(TRIM(raw_orders!J262))</f>
        <v>Office Supplies</v>
      </c>
      <c r="K262" s="9" t="str">
        <f>PROPER(TRIM(raw_orders!K262))</f>
        <v>Binders</v>
      </c>
      <c r="L262" t="s">
        <v>1360</v>
      </c>
      <c r="M262" s="9" t="str">
        <f>PROPER(TRIM(raw_orders!M262))</f>
        <v>Same Day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s="9" t="str">
        <f>PROPER(TRIM(raw_orders!T262))</f>
        <v>Failed</v>
      </c>
      <c r="U262" s="9" t="str">
        <f>PROPER(TRIM(raw_orders!U262))</f>
        <v>Returned</v>
      </c>
      <c r="V262" s="11">
        <f t="shared" si="12"/>
        <v>4</v>
      </c>
      <c r="W262" s="17" t="str">
        <f t="shared" si="13"/>
        <v>ORD-2025-102614592345927CUST-3543Aditi SenCorporateEastWest BengalKolkataOffice SuppliesBindersElite Binders 827Same Day72897.120.2515209.8810891.154318.73FailedReturned4</v>
      </c>
      <c r="X262" s="11" t="str">
        <f t="shared" si="14"/>
        <v>OK</v>
      </c>
      <c r="Y262" s="11"/>
    </row>
    <row r="263" spans="1:25" ht="55.2">
      <c r="A263" t="s">
        <v>1361</v>
      </c>
      <c r="B263" s="10">
        <v>45826</v>
      </c>
      <c r="C263" s="10">
        <v>45832</v>
      </c>
      <c r="D263" t="s">
        <v>1364</v>
      </c>
      <c r="E263" s="9" t="str">
        <f>PROPER(TRIM(raw_orders!E263))</f>
        <v>Sneha Kapoor</v>
      </c>
      <c r="F263" s="9" t="str">
        <f>PROPER(TRIM(raw_orders!F263))</f>
        <v>Corporate</v>
      </c>
      <c r="G263" s="9" t="str">
        <f>PROPER(TRIM(raw_orders!G263))</f>
        <v>North</v>
      </c>
      <c r="H263" s="9" t="str">
        <f>PROPER(TRIM(raw_orders!H263))</f>
        <v>Rajasthan</v>
      </c>
      <c r="I263" s="9" t="str">
        <f>PROPER(TRIM(raw_orders!I263))</f>
        <v>Jaipur</v>
      </c>
      <c r="J263" s="9" t="str">
        <f>PROPER(TRIM(raw_orders!J263))</f>
        <v>Office Supplies</v>
      </c>
      <c r="K263" s="9" t="str">
        <f>PROPER(TRIM(raw_orders!K263))</f>
        <v>Labels</v>
      </c>
      <c r="L263" t="s">
        <v>1365</v>
      </c>
      <c r="M263" s="9" t="str">
        <f>PROPER(TRIM(raw_orders!M263))</f>
        <v>Standard Class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s="9" t="str">
        <f>PROPER(TRIM(raw_orders!T263))</f>
        <v>Failed</v>
      </c>
      <c r="U263" s="9" t="str">
        <f>PROPER(TRIM(raw_orders!U263))</f>
        <v>Cancelled</v>
      </c>
      <c r="V263" s="11">
        <f t="shared" si="12"/>
        <v>6</v>
      </c>
      <c r="W263" s="17" t="str">
        <f t="shared" si="13"/>
        <v>ORD-2025-102624582645832CUST-7623Sneha KapoorCorporateNorthRajasthanJaipurOffice SuppliesLabelsPrime Labels 326Standard Class3686.740.21648.18987.91660.27FailedCancelled6</v>
      </c>
      <c r="X263" s="11" t="str">
        <f t="shared" si="14"/>
        <v>OK</v>
      </c>
      <c r="Y263" s="11"/>
    </row>
    <row r="264" spans="1:25" ht="55.2">
      <c r="A264" t="s">
        <v>1366</v>
      </c>
      <c r="B264" s="10">
        <v>45803</v>
      </c>
      <c r="C264" s="10">
        <v>45809</v>
      </c>
      <c r="D264" t="s">
        <v>950</v>
      </c>
      <c r="E264" s="9" t="str">
        <f>PROPER(TRIM(raw_orders!E264))</f>
        <v>Arjun Bose</v>
      </c>
      <c r="F264" s="9" t="str">
        <f>PROPER(TRIM(raw_orders!F264))</f>
        <v>Small Business</v>
      </c>
      <c r="G264" s="9" t="str">
        <f>PROPER(TRIM(raw_orders!G264))</f>
        <v>North</v>
      </c>
      <c r="H264" s="9" t="str">
        <f>PROPER(TRIM(raw_orders!H264))</f>
        <v>Delhi</v>
      </c>
      <c r="I264" s="9" t="str">
        <f>PROPER(TRIM(raw_orders!I264))</f>
        <v>New Delhi</v>
      </c>
      <c r="J264" s="9" t="str">
        <f>PROPER(TRIM(raw_orders!J264))</f>
        <v>Technology</v>
      </c>
      <c r="K264" s="9" t="str">
        <f>PROPER(TRIM(raw_orders!K264))</f>
        <v>Phones</v>
      </c>
      <c r="L264" t="s">
        <v>1369</v>
      </c>
      <c r="M264" s="9" t="str">
        <f>PROPER(TRIM(raw_orders!M264))</f>
        <v>Same Day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s="9" t="str">
        <f>PROPER(TRIM(raw_orders!T264))</f>
        <v>Pending</v>
      </c>
      <c r="U264" s="9" t="str">
        <f>PROPER(TRIM(raw_orders!U264))</f>
        <v>Returned</v>
      </c>
      <c r="V264" s="11">
        <f t="shared" si="12"/>
        <v>6</v>
      </c>
      <c r="W264" s="17" t="str">
        <f t="shared" si="13"/>
        <v>ORD-2025-102634580345809CUST-6153Arjun BoseSmall BusinessNorthDelhiNew DelhiTechnologyPhonesEco Phones 245Same Day43349.86013399.448581.354818.09PendingReturned6</v>
      </c>
      <c r="X264" s="11" t="str">
        <f t="shared" si="14"/>
        <v>OK</v>
      </c>
      <c r="Y264" s="11"/>
    </row>
    <row r="265" spans="1:25" ht="69">
      <c r="A265" t="s">
        <v>1370</v>
      </c>
      <c r="B265" s="10">
        <v>45875</v>
      </c>
      <c r="C265" s="10">
        <v>45938</v>
      </c>
      <c r="D265" t="s">
        <v>1372</v>
      </c>
      <c r="E265" s="9" t="str">
        <f>PROPER(TRIM(raw_orders!E265))</f>
        <v>Rohan Mehta</v>
      </c>
      <c r="F265" s="9" t="str">
        <f>PROPER(TRIM(raw_orders!F265))</f>
        <v>Small Business</v>
      </c>
      <c r="G265" s="9" t="str">
        <f>PROPER(TRIM(raw_orders!G265))</f>
        <v>North</v>
      </c>
      <c r="H265" s="9" t="str">
        <f>PROPER(TRIM(raw_orders!H265))</f>
        <v>Delhi</v>
      </c>
      <c r="I265" s="9" t="str">
        <f>PROPER(TRIM(raw_orders!I265))</f>
        <v>New Delhi</v>
      </c>
      <c r="J265" s="9" t="str">
        <f>PROPER(TRIM(raw_orders!J265))</f>
        <v>Office Supplies</v>
      </c>
      <c r="K265" s="9" t="str">
        <f>PROPER(TRIM(raw_orders!K265))</f>
        <v>Binders</v>
      </c>
      <c r="L265" t="s">
        <v>1373</v>
      </c>
      <c r="M265" s="9" t="str">
        <f>PROPER(TRIM(raw_orders!M265))</f>
        <v>Second Class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s="9" t="str">
        <f>PROPER(TRIM(raw_orders!T265))</f>
        <v>Pending</v>
      </c>
      <c r="U265" s="9" t="str">
        <f>PROPER(TRIM(raw_orders!U265))</f>
        <v>Returned</v>
      </c>
      <c r="V265" s="11">
        <f t="shared" si="12"/>
        <v>63</v>
      </c>
      <c r="W265" s="17" t="str">
        <f t="shared" si="13"/>
        <v>ORD-2025-102644587545938CUST-8265Rohan MehtaSmall BusinessNorthDelhiNew DelhiOffice SuppliesBindersSmart Binders 905Second Class94042.450.132743.8422452.0510291.79PendingReturned63</v>
      </c>
      <c r="X265" s="11" t="str">
        <f t="shared" si="14"/>
        <v>OK</v>
      </c>
      <c r="Y265" s="11"/>
    </row>
    <row r="266" spans="1:25" ht="55.2">
      <c r="A266" t="s">
        <v>1374</v>
      </c>
      <c r="B266" s="10">
        <v>45428</v>
      </c>
      <c r="C266" s="10">
        <v>45433</v>
      </c>
      <c r="D266" t="s">
        <v>1377</v>
      </c>
      <c r="E266" s="9" t="str">
        <f>PROPER(TRIM(raw_orders!E266))</f>
        <v>Diya Patel</v>
      </c>
      <c r="F266" s="9" t="str">
        <f>PROPER(TRIM(raw_orders!F266))</f>
        <v>Small Business</v>
      </c>
      <c r="G266" s="9" t="str">
        <f>PROPER(TRIM(raw_orders!G266))</f>
        <v>East</v>
      </c>
      <c r="H266" s="9" t="str">
        <f>PROPER(TRIM(raw_orders!H266))</f>
        <v>Bihar</v>
      </c>
      <c r="I266" s="9" t="str">
        <f>PROPER(TRIM(raw_orders!I266))</f>
        <v>Patna</v>
      </c>
      <c r="J266" s="9" t="str">
        <f>PROPER(TRIM(raw_orders!J266))</f>
        <v>Technology</v>
      </c>
      <c r="K266" s="9" t="str">
        <f>PROPER(TRIM(raw_orders!K266))</f>
        <v>Copiers</v>
      </c>
      <c r="L266" t="s">
        <v>1378</v>
      </c>
      <c r="M266" s="9" t="str">
        <f>PROPER(TRIM(raw_orders!M266))</f>
        <v>Standard Class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s="9" t="str">
        <f>PROPER(TRIM(raw_orders!T266))</f>
        <v>Paid</v>
      </c>
      <c r="U266" s="9" t="str">
        <f>PROPER(TRIM(raw_orders!U266))</f>
        <v>Completed</v>
      </c>
      <c r="V266" s="11">
        <f t="shared" si="12"/>
        <v>5</v>
      </c>
      <c r="W266" s="17" t="str">
        <f t="shared" si="13"/>
        <v>ORD-2024-102654542845433CUST-4750Diya PatelSmall BusinessEastBiharPatnaTechnologyCopiersPro Copiers 599Standard Class41503.0706012.283927.642084.64PaidCompleted5</v>
      </c>
      <c r="X266" s="11" t="str">
        <f t="shared" si="14"/>
        <v>OK</v>
      </c>
      <c r="Y266" s="11"/>
    </row>
    <row r="267" spans="1:25" ht="55.2">
      <c r="A267" t="s">
        <v>1379</v>
      </c>
      <c r="B267" s="10">
        <v>45610</v>
      </c>
      <c r="C267" s="10">
        <v>45618</v>
      </c>
      <c r="D267" t="s">
        <v>1381</v>
      </c>
      <c r="E267" s="9" t="str">
        <f>PROPER(TRIM(raw_orders!E267))</f>
        <v>Priya Menon</v>
      </c>
      <c r="F267" s="9" t="str">
        <f>PROPER(TRIM(raw_orders!F267))</f>
        <v>Corporate</v>
      </c>
      <c r="G267" s="9" t="str">
        <f>PROPER(TRIM(raw_orders!G267))</f>
        <v>East</v>
      </c>
      <c r="H267" s="9" t="str">
        <f>PROPER(TRIM(raw_orders!H267))</f>
        <v>Bihar</v>
      </c>
      <c r="I267" s="9" t="str">
        <f>PROPER(TRIM(raw_orders!I267))</f>
        <v>Patna</v>
      </c>
      <c r="J267" s="9" t="str">
        <f>PROPER(TRIM(raw_orders!J267))</f>
        <v>Furniture</v>
      </c>
      <c r="K267" s="9" t="str">
        <f>PROPER(TRIM(raw_orders!K267))</f>
        <v>Bookcases</v>
      </c>
      <c r="L267" t="s">
        <v>1382</v>
      </c>
      <c r="M267" s="9" t="str">
        <f>PROPER(TRIM(raw_orders!M267))</f>
        <v>Same Day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s="9" t="str">
        <f>PROPER(TRIM(raw_orders!T267))</f>
        <v>Refunded</v>
      </c>
      <c r="U267" s="9" t="str">
        <f>PROPER(TRIM(raw_orders!U267))</f>
        <v>Cancelled</v>
      </c>
      <c r="V267" s="11">
        <f t="shared" si="12"/>
        <v>8</v>
      </c>
      <c r="W267" s="17" t="str">
        <f t="shared" si="13"/>
        <v>ORD-2024-102664561045618CUST-3974Priya MenonCorporateEastBiharPatnaFurnitureBookcasesBasic Bookcases 570Same Day1582.370.15495.01285.13209.88RefundedCancelled8</v>
      </c>
      <c r="X267" s="11" t="str">
        <f t="shared" si="14"/>
        <v>OK</v>
      </c>
      <c r="Y267" s="11"/>
    </row>
    <row r="268" spans="1:25" ht="55.2">
      <c r="A268" t="s">
        <v>1383</v>
      </c>
      <c r="B268" s="10">
        <v>45780</v>
      </c>
      <c r="C268" s="10">
        <v>45787</v>
      </c>
      <c r="D268" t="s">
        <v>1386</v>
      </c>
      <c r="E268" s="9" t="str">
        <f>PROPER(TRIM(raw_orders!E268))</f>
        <v>Neha Gupta</v>
      </c>
      <c r="F268" s="9" t="str">
        <f>PROPER(TRIM(raw_orders!F268))</f>
        <v>Home Office</v>
      </c>
      <c r="G268" s="9" t="str">
        <f>PROPER(TRIM(raw_orders!G268))</f>
        <v>West</v>
      </c>
      <c r="H268" s="9" t="str">
        <f>PROPER(TRIM(raw_orders!H268))</f>
        <v>Maharashtra</v>
      </c>
      <c r="I268" s="9" t="str">
        <f>PROPER(TRIM(raw_orders!I268))</f>
        <v>Mumbai</v>
      </c>
      <c r="J268" s="9" t="str">
        <f>PROPER(TRIM(raw_orders!J268))</f>
        <v>Office Supplies</v>
      </c>
      <c r="K268" s="9" t="str">
        <f>PROPER(TRIM(raw_orders!K268))</f>
        <v>Storage</v>
      </c>
      <c r="L268" t="s">
        <v>1387</v>
      </c>
      <c r="M268" s="9" t="str">
        <f>PROPER(TRIM(raw_orders!M268))</f>
        <v>Second Class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s="9" t="str">
        <f>PROPER(TRIM(raw_orders!T268))</f>
        <v>Paid</v>
      </c>
      <c r="U268" s="9" t="str">
        <f>PROPER(TRIM(raw_orders!U268))</f>
        <v>Completed</v>
      </c>
      <c r="V268" s="11">
        <f t="shared" si="12"/>
        <v>7</v>
      </c>
      <c r="W268" s="17" t="str">
        <f t="shared" si="13"/>
        <v>ORD-2025-102674578045787CUST-7114Neha GuptaHome OfficeWestMaharashtraMumbaiOffice SuppliesStorageClassic Storage 926Second Class34339.24013017.7210170.572847.15PaidCompleted7</v>
      </c>
      <c r="X268" s="11" t="str">
        <f t="shared" si="14"/>
        <v>OK</v>
      </c>
      <c r="Y268" s="11"/>
    </row>
    <row r="269" spans="1:25" ht="55.2">
      <c r="A269" t="s">
        <v>1388</v>
      </c>
      <c r="B269" s="10">
        <v>45805</v>
      </c>
      <c r="C269" s="10">
        <v>45753</v>
      </c>
      <c r="D269" t="s">
        <v>1390</v>
      </c>
      <c r="E269" s="9" t="str">
        <f>PROPER(TRIM(raw_orders!E269))</f>
        <v>Diya Patel</v>
      </c>
      <c r="F269" s="9" t="str">
        <f>PROPER(TRIM(raw_orders!F269))</f>
        <v>Corporate</v>
      </c>
      <c r="G269" s="9" t="str">
        <f>PROPER(TRIM(raw_orders!G269))</f>
        <v>East</v>
      </c>
      <c r="H269" s="9" t="str">
        <f>PROPER(TRIM(raw_orders!H269))</f>
        <v>Jharkhand</v>
      </c>
      <c r="I269" s="9" t="str">
        <f>PROPER(TRIM(raw_orders!I269))</f>
        <v>Ranchi</v>
      </c>
      <c r="J269" s="9" t="str">
        <f>PROPER(TRIM(raw_orders!J269))</f>
        <v>Furniture</v>
      </c>
      <c r="K269" s="9" t="str">
        <f>PROPER(TRIM(raw_orders!K269))</f>
        <v>Furnishings</v>
      </c>
      <c r="L269" t="s">
        <v>1391</v>
      </c>
      <c r="M269" s="9" t="str">
        <f>PROPER(TRIM(raw_orders!M269))</f>
        <v>First Class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s="9" t="str">
        <f>PROPER(TRIM(raw_orders!T269))</f>
        <v>Paid</v>
      </c>
      <c r="U269" s="9" t="str">
        <f>PROPER(TRIM(raw_orders!U269))</f>
        <v>Completed</v>
      </c>
      <c r="V269" s="11">
        <f t="shared" si="12"/>
        <v>-52</v>
      </c>
      <c r="W269" s="17" t="str">
        <f t="shared" si="13"/>
        <v>ORD-2025-102684580545753CUST-4431Diya PatelCorporateEastJharkhandRanchiFurnitureFurnishingsBasic Furnishings 372First Class4261.80.25785.4557.22228.18PaidCompleted-52</v>
      </c>
      <c r="X269" s="11" t="str">
        <f t="shared" si="14"/>
        <v>OK</v>
      </c>
      <c r="Y269" s="11"/>
    </row>
    <row r="270" spans="1:25" ht="69">
      <c r="A270" t="s">
        <v>1392</v>
      </c>
      <c r="B270" s="10">
        <v>45886</v>
      </c>
      <c r="C270" s="10">
        <v>45886</v>
      </c>
      <c r="D270" t="s">
        <v>1394</v>
      </c>
      <c r="E270" s="9" t="str">
        <f>PROPER(TRIM(raw_orders!E270))</f>
        <v>Aarav Sharma</v>
      </c>
      <c r="F270" s="9" t="str">
        <f>PROPER(TRIM(raw_orders!F270))</f>
        <v>Home Office</v>
      </c>
      <c r="G270" s="9" t="str">
        <f>PROPER(TRIM(raw_orders!G270))</f>
        <v>North</v>
      </c>
      <c r="H270" s="9" t="str">
        <f>PROPER(TRIM(raw_orders!H270))</f>
        <v>Punjab</v>
      </c>
      <c r="I270" s="9" t="str">
        <f>PROPER(TRIM(raw_orders!I270))</f>
        <v>Ludhiana</v>
      </c>
      <c r="J270" s="9" t="str">
        <f>PROPER(TRIM(raw_orders!J270))</f>
        <v>Technology</v>
      </c>
      <c r="K270" s="9" t="str">
        <f>PROPER(TRIM(raw_orders!K270))</f>
        <v>Accessories</v>
      </c>
      <c r="L270" t="s">
        <v>1395</v>
      </c>
      <c r="M270" s="9" t="str">
        <f>PROPER(TRIM(raw_orders!M270))</f>
        <v>First Class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s="9" t="str">
        <f>PROPER(TRIM(raw_orders!T270))</f>
        <v>Paid</v>
      </c>
      <c r="U270" s="9" t="str">
        <f>PROPER(TRIM(raw_orders!U270))</f>
        <v>Completed</v>
      </c>
      <c r="V270" s="11">
        <f t="shared" si="12"/>
        <v>0</v>
      </c>
      <c r="W270" s="17" t="str">
        <f t="shared" si="13"/>
        <v>ORD-2025-102694588645886CUST-1488Aarav SharmaHome OfficeNorthPunjabLudhianaTechnologyAccessoriesPrime Accessories 367First Class7632.20.253319.052124.61194.45PaidCompleted0</v>
      </c>
      <c r="X270" s="11" t="str">
        <f t="shared" si="14"/>
        <v>OK</v>
      </c>
      <c r="Y270" s="11"/>
    </row>
    <row r="271" spans="1:25" ht="55.2">
      <c r="A271" t="s">
        <v>1396</v>
      </c>
      <c r="B271" s="10">
        <v>45698</v>
      </c>
      <c r="C271" s="10">
        <v>45700</v>
      </c>
      <c r="D271" t="s">
        <v>1398</v>
      </c>
      <c r="E271" s="9" t="str">
        <f>PROPER(TRIM(raw_orders!E271))</f>
        <v>Rahul Verma</v>
      </c>
      <c r="F271" s="9" t="str">
        <f>PROPER(TRIM(raw_orders!F271))</f>
        <v>Small Business</v>
      </c>
      <c r="G271" s="9" t="str">
        <f>PROPER(TRIM(raw_orders!G271))</f>
        <v>West</v>
      </c>
      <c r="H271" s="9" t="str">
        <f>PROPER(TRIM(raw_orders!H271))</f>
        <v>Rajasthan</v>
      </c>
      <c r="I271" s="9" t="str">
        <f>PROPER(TRIM(raw_orders!I271))</f>
        <v>Udaipur</v>
      </c>
      <c r="J271" s="9" t="str">
        <f>PROPER(TRIM(raw_orders!J271))</f>
        <v>Furniture</v>
      </c>
      <c r="K271" s="9" t="str">
        <f>PROPER(TRIM(raw_orders!K271))</f>
        <v>Tables</v>
      </c>
      <c r="L271" t="s">
        <v>1399</v>
      </c>
      <c r="M271" s="9" t="str">
        <f>PROPER(TRIM(raw_orders!M271))</f>
        <v>Same Day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s="9" t="str">
        <f>PROPER(TRIM(raw_orders!T271))</f>
        <v>Paid</v>
      </c>
      <c r="U271" s="9" t="str">
        <f>PROPER(TRIM(raw_orders!U271))</f>
        <v>Completed</v>
      </c>
      <c r="V271" s="11">
        <f t="shared" si="12"/>
        <v>2</v>
      </c>
      <c r="W271" s="17" t="str">
        <f t="shared" si="13"/>
        <v>ORD-2025-102704569845700CUST-1586Rahul VermaSmall BusinessWestRajasthanUdaipurFurnitureTablesMax Tables 526Same Day11925.8601925.861321.89603.97PaidCompleted2</v>
      </c>
      <c r="X271" s="11" t="str">
        <f t="shared" si="14"/>
        <v>OK</v>
      </c>
      <c r="Y271" s="11"/>
    </row>
    <row r="272" spans="1:25" ht="69">
      <c r="A272" t="s">
        <v>1400</v>
      </c>
      <c r="B272" s="10">
        <v>45303</v>
      </c>
      <c r="C272" s="10">
        <v>45304</v>
      </c>
      <c r="D272" t="s">
        <v>1401</v>
      </c>
      <c r="E272" s="9" t="str">
        <f>PROPER(TRIM(raw_orders!E272))</f>
        <v>Aditi Sen</v>
      </c>
      <c r="F272" s="9" t="str">
        <f>PROPER(TRIM(raw_orders!F272))</f>
        <v>Corporate</v>
      </c>
      <c r="G272" s="9" t="str">
        <f>PROPER(TRIM(raw_orders!G272))</f>
        <v>North</v>
      </c>
      <c r="H272" s="9" t="str">
        <f>PROPER(TRIM(raw_orders!H272))</f>
        <v>Uttar Pradesh</v>
      </c>
      <c r="I272" s="9" t="str">
        <f>PROPER(TRIM(raw_orders!I272))</f>
        <v>Noida</v>
      </c>
      <c r="J272" s="9" t="str">
        <f>PROPER(TRIM(raw_orders!J272))</f>
        <v>Technology</v>
      </c>
      <c r="K272" s="9" t="str">
        <f>PROPER(TRIM(raw_orders!K272))</f>
        <v>Machines</v>
      </c>
      <c r="L272" t="s">
        <v>1402</v>
      </c>
      <c r="M272" s="9" t="str">
        <f>PROPER(TRIM(raw_orders!M272))</f>
        <v>Same Day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s="9" t="str">
        <f>PROPER(TRIM(raw_orders!T272))</f>
        <v>Paid</v>
      </c>
      <c r="U272" s="9" t="str">
        <f>PROPER(TRIM(raw_orders!U272))</f>
        <v>Completed</v>
      </c>
      <c r="V272" s="11">
        <f t="shared" si="12"/>
        <v>1</v>
      </c>
      <c r="W272" s="17" t="str">
        <f t="shared" si="13"/>
        <v>ORD-2024-102714530345304CUST-2487Aditi SenCorporateNorthUttar PradeshNoidaTechnologyMachinesPrime Machines 794Same Day3827.4402482.321520.21962.11PaidCompleted1</v>
      </c>
      <c r="X272" s="11" t="str">
        <f t="shared" si="14"/>
        <v>OK</v>
      </c>
      <c r="Y272" s="11"/>
    </row>
    <row r="273" spans="1:25" ht="55.2">
      <c r="A273" t="s">
        <v>1403</v>
      </c>
      <c r="B273" s="10">
        <v>45647</v>
      </c>
      <c r="C273" s="10">
        <v>45651</v>
      </c>
      <c r="D273" t="s">
        <v>1406</v>
      </c>
      <c r="E273" s="9" t="str">
        <f>PROPER(TRIM(raw_orders!E273))</f>
        <v>Aditi Sen</v>
      </c>
      <c r="F273" s="9" t="str">
        <f>PROPER(TRIM(raw_orders!F273))</f>
        <v>Consumer</v>
      </c>
      <c r="G273" s="9" t="str">
        <f>PROPER(TRIM(raw_orders!G273))</f>
        <v>South</v>
      </c>
      <c r="H273" s="9" t="str">
        <f>PROPER(TRIM(raw_orders!H273))</f>
        <v>Telangana</v>
      </c>
      <c r="I273" s="9" t="str">
        <f>PROPER(TRIM(raw_orders!I273))</f>
        <v>Hyderabad</v>
      </c>
      <c r="J273" s="9" t="str">
        <f>PROPER(TRIM(raw_orders!J273))</f>
        <v>Office Supplies</v>
      </c>
      <c r="K273" s="9" t="str">
        <f>PROPER(TRIM(raw_orders!K273))</f>
        <v>Binders</v>
      </c>
      <c r="L273" t="s">
        <v>1407</v>
      </c>
      <c r="M273" s="9" t="str">
        <f>PROPER(TRIM(raw_orders!M273))</f>
        <v>Standard Class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s="9" t="str">
        <f>PROPER(TRIM(raw_orders!T273))</f>
        <v>Failed</v>
      </c>
      <c r="U273" s="9" t="str">
        <f>PROPER(TRIM(raw_orders!U273))</f>
        <v>Cancelled</v>
      </c>
      <c r="V273" s="11">
        <f t="shared" si="12"/>
        <v>4</v>
      </c>
      <c r="W273" s="17" t="str">
        <f t="shared" si="13"/>
        <v>ORD-2024-102724564745651CUST-8009Aditi SenConsumerSouthTelanganaHyderabadOffice SuppliesBindersMax Binders 927Standard Class71667.75011674.259621.192053.06FailedCancelled4</v>
      </c>
      <c r="X273" s="11" t="str">
        <f t="shared" si="14"/>
        <v>OK</v>
      </c>
      <c r="Y273" s="11"/>
    </row>
    <row r="274" spans="1:25" ht="55.2">
      <c r="A274" t="s">
        <v>1408</v>
      </c>
      <c r="B274" s="10">
        <v>45522</v>
      </c>
      <c r="C274" s="10">
        <v>45528</v>
      </c>
      <c r="D274" t="s">
        <v>1411</v>
      </c>
      <c r="E274" s="9" t="str">
        <f>PROPER(TRIM(raw_orders!E274))</f>
        <v>Arjun Bose</v>
      </c>
      <c r="F274" s="9" t="str">
        <f>PROPER(TRIM(raw_orders!F274))</f>
        <v>Consumer</v>
      </c>
      <c r="G274" s="9" t="str">
        <f>PROPER(TRIM(raw_orders!G274))</f>
        <v>South</v>
      </c>
      <c r="H274" s="9" t="str">
        <f>PROPER(TRIM(raw_orders!H274))</f>
        <v>Andhra Pradesh</v>
      </c>
      <c r="I274" s="9" t="str">
        <f>PROPER(TRIM(raw_orders!I274))</f>
        <v>Vijayawada</v>
      </c>
      <c r="J274" s="9" t="str">
        <f>PROPER(TRIM(raw_orders!J274))</f>
        <v>Furniture</v>
      </c>
      <c r="K274" s="9" t="str">
        <f>PROPER(TRIM(raw_orders!K274))</f>
        <v>Chairs</v>
      </c>
      <c r="L274" t="s">
        <v>1412</v>
      </c>
      <c r="M274" s="9" t="str">
        <f>PROPER(TRIM(raw_orders!M274))</f>
        <v>First Class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s="9" t="str">
        <f>PROPER(TRIM(raw_orders!T274))</f>
        <v>Paid</v>
      </c>
      <c r="U274" s="9" t="str">
        <f>PROPER(TRIM(raw_orders!U274))</f>
        <v>Completed</v>
      </c>
      <c r="V274" s="11">
        <f t="shared" si="12"/>
        <v>6</v>
      </c>
      <c r="W274" s="17" t="str">
        <f t="shared" si="13"/>
        <v>ORD-2024-102734552245528CUST-7389Arjun BoseConsumerSouthAndhra PradeshVijayawadaFurnitureChairsEco Chairs 314First Class7557.210.13510.422191.51213.48PaidCompleted6</v>
      </c>
      <c r="X274" s="11" t="str">
        <f t="shared" si="14"/>
        <v>Review Required</v>
      </c>
      <c r="Y274" s="11"/>
    </row>
    <row r="275" spans="1:25" ht="55.2">
      <c r="A275" t="s">
        <v>1413</v>
      </c>
      <c r="B275" s="10">
        <v>45701</v>
      </c>
      <c r="C275" s="10">
        <v>45701</v>
      </c>
      <c r="D275" t="s">
        <v>1416</v>
      </c>
      <c r="E275" s="9" t="str">
        <f>PROPER(TRIM(raw_orders!E275))</f>
        <v>Isha Nair</v>
      </c>
      <c r="F275" s="9" t="str">
        <f>PROPER(TRIM(raw_orders!F275))</f>
        <v>Consumer</v>
      </c>
      <c r="G275" s="9" t="str">
        <f>PROPER(TRIM(raw_orders!G275))</f>
        <v>East</v>
      </c>
      <c r="H275" s="9" t="str">
        <f>PROPER(TRIM(raw_orders!H275))</f>
        <v>Bihar</v>
      </c>
      <c r="I275" s="9" t="str">
        <f>PROPER(TRIM(raw_orders!I275))</f>
        <v>Patna</v>
      </c>
      <c r="J275" s="9" t="str">
        <f>PROPER(TRIM(raw_orders!J275))</f>
        <v>Office Supplies</v>
      </c>
      <c r="K275" s="9" t="str">
        <f>PROPER(TRIM(raw_orders!K275))</f>
        <v>Paper</v>
      </c>
      <c r="L275" t="s">
        <v>1417</v>
      </c>
      <c r="M275" s="9" t="str">
        <f>PROPER(TRIM(raw_orders!M275))</f>
        <v>Second Class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s="9" t="str">
        <f>PROPER(TRIM(raw_orders!T275))</f>
        <v>Paid</v>
      </c>
      <c r="U275" s="9" t="str">
        <f>PROPER(TRIM(raw_orders!U275))</f>
        <v>Returned</v>
      </c>
      <c r="V275" s="11">
        <f t="shared" si="12"/>
        <v>0</v>
      </c>
      <c r="W275" s="17" t="str">
        <f t="shared" si="13"/>
        <v>ORD-2025-102744570145701CUST-8249Isha NairConsumerEastBiharPatnaOffice SuppliesPaperBasic Paper 657Second Class92521.63022694.6715405.367289.31PaidReturned0</v>
      </c>
      <c r="X275" s="11" t="str">
        <f t="shared" si="14"/>
        <v>OK</v>
      </c>
      <c r="Y275" s="11"/>
    </row>
    <row r="276" spans="1:25" ht="69">
      <c r="A276" t="s">
        <v>1418</v>
      </c>
      <c r="B276" s="10">
        <v>45477</v>
      </c>
      <c r="C276" s="10">
        <v>45396</v>
      </c>
      <c r="D276" t="s">
        <v>1421</v>
      </c>
      <c r="E276" s="9" t="str">
        <f>PROPER(TRIM(raw_orders!E276))</f>
        <v>Rohan Mehta</v>
      </c>
      <c r="F276" s="9" t="str">
        <f>PROPER(TRIM(raw_orders!F276))</f>
        <v>Consumer</v>
      </c>
      <c r="G276" s="9" t="str">
        <f>PROPER(TRIM(raw_orders!G276))</f>
        <v>South</v>
      </c>
      <c r="H276" s="9" t="str">
        <f>PROPER(TRIM(raw_orders!H276))</f>
        <v>Kerala</v>
      </c>
      <c r="I276" s="9" t="str">
        <f>PROPER(TRIM(raw_orders!I276))</f>
        <v>Kochi</v>
      </c>
      <c r="J276" s="9" t="str">
        <f>PROPER(TRIM(raw_orders!J276))</f>
        <v>Technology</v>
      </c>
      <c r="K276" s="9" t="str">
        <f>PROPER(TRIM(raw_orders!K276))</f>
        <v>Copiers</v>
      </c>
      <c r="L276" t="s">
        <v>1422</v>
      </c>
      <c r="M276" s="9" t="str">
        <f>PROPER(TRIM(raw_orders!M276))</f>
        <v>Standard Class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s="9" t="str">
        <f>PROPER(TRIM(raw_orders!T276))</f>
        <v>Failed</v>
      </c>
      <c r="U276" s="9" t="str">
        <f>PROPER(TRIM(raw_orders!U276))</f>
        <v>Returned</v>
      </c>
      <c r="V276" s="11">
        <f t="shared" si="12"/>
        <v>-81</v>
      </c>
      <c r="W276" s="17" t="str">
        <f t="shared" si="13"/>
        <v>ORD-2024-102754547745396CUST-4202Rohan MehtaConsumerSouthKeralaKochiTechnologyCopiersPro Copiers 406Standard Class64246.710.1521658.2215490.696167.53FailedReturned-81</v>
      </c>
      <c r="X276" s="11" t="str">
        <f t="shared" si="14"/>
        <v>OK</v>
      </c>
      <c r="Y276" s="11"/>
    </row>
    <row r="277" spans="1:25" ht="55.2">
      <c r="A277" t="s">
        <v>1423</v>
      </c>
      <c r="B277" s="10">
        <v>45337</v>
      </c>
      <c r="C277" s="10">
        <v>45344</v>
      </c>
      <c r="D277" t="s">
        <v>1425</v>
      </c>
      <c r="E277" s="9" t="str">
        <f>PROPER(TRIM(raw_orders!E277))</f>
        <v>Priya Menon</v>
      </c>
      <c r="F277" s="9" t="str">
        <f>PROPER(TRIM(raw_orders!F277))</f>
        <v>Small Business</v>
      </c>
      <c r="G277" s="9" t="str">
        <f>PROPER(TRIM(raw_orders!G277))</f>
        <v>East</v>
      </c>
      <c r="H277" s="9" t="str">
        <f>PROPER(TRIM(raw_orders!H277))</f>
        <v>West Bengal</v>
      </c>
      <c r="I277" s="9" t="str">
        <f>PROPER(TRIM(raw_orders!I277))</f>
        <v>Kolkata</v>
      </c>
      <c r="J277" s="9" t="str">
        <f>PROPER(TRIM(raw_orders!J277))</f>
        <v>Furniture</v>
      </c>
      <c r="K277" s="9" t="str">
        <f>PROPER(TRIM(raw_orders!K277))</f>
        <v>Furnishings</v>
      </c>
      <c r="L277" t="s">
        <v>1426</v>
      </c>
      <c r="M277" s="9" t="str">
        <f>PROPER(TRIM(raw_orders!M277))</f>
        <v>Same Day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s="9" t="str">
        <f>PROPER(TRIM(raw_orders!T277))</f>
        <v>Paid</v>
      </c>
      <c r="U277" s="9" t="str">
        <f>PROPER(TRIM(raw_orders!U277))</f>
        <v>Completed</v>
      </c>
      <c r="V277" s="11">
        <f t="shared" si="12"/>
        <v>7</v>
      </c>
      <c r="W277" s="17" t="str">
        <f t="shared" si="13"/>
        <v>ORD-2024-102764533745344CUST-2875Priya MenonSmall BusinessEastWest BengalKolkataFurnitureFurnishingsEco Furnishings 678Same Day1980.510980.51660.92319.59PaidCompleted7</v>
      </c>
      <c r="X277" s="11" t="str">
        <f t="shared" si="14"/>
        <v>OK</v>
      </c>
      <c r="Y277" s="11"/>
    </row>
    <row r="278" spans="1:25" ht="55.2">
      <c r="A278" t="s">
        <v>1427</v>
      </c>
      <c r="B278" s="10">
        <v>45313</v>
      </c>
      <c r="C278" s="10">
        <v>45314</v>
      </c>
      <c r="D278" t="s">
        <v>1429</v>
      </c>
      <c r="E278" s="9" t="str">
        <f>PROPER(TRIM(raw_orders!E278))</f>
        <v>Aarav Sharma</v>
      </c>
      <c r="F278" s="9" t="str">
        <f>PROPER(TRIM(raw_orders!F278))</f>
        <v>Small Business</v>
      </c>
      <c r="G278" s="9" t="str">
        <f>PROPER(TRIM(raw_orders!G278))</f>
        <v/>
      </c>
      <c r="H278" s="9" t="str">
        <f>PROPER(TRIM(raw_orders!H278))</f>
        <v>Assam</v>
      </c>
      <c r="I278" s="9" t="str">
        <f>PROPER(TRIM(raw_orders!I278))</f>
        <v>Guwahati</v>
      </c>
      <c r="J278" s="9" t="str">
        <f>PROPER(TRIM(raw_orders!J278))</f>
        <v>Furniture</v>
      </c>
      <c r="K278" s="9" t="str">
        <f>PROPER(TRIM(raw_orders!K278))</f>
        <v>Chairs</v>
      </c>
      <c r="L278" t="s">
        <v>1430</v>
      </c>
      <c r="M278" s="9" t="str">
        <f>PROPER(TRIM(raw_orders!M278))</f>
        <v>Second Class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s="9" t="str">
        <f>PROPER(TRIM(raw_orders!T278))</f>
        <v>Paid</v>
      </c>
      <c r="U278" s="9" t="str">
        <f>PROPER(TRIM(raw_orders!U278))</f>
        <v>Completed</v>
      </c>
      <c r="V278" s="11">
        <f t="shared" si="12"/>
        <v>1</v>
      </c>
      <c r="W278" s="17" t="str">
        <f t="shared" si="13"/>
        <v>ORD-2024-102774531345314CUST-7039Aarav SharmaSmall BusinessAssamGuwahatiFurnitureChairsBasic Chairs 141Second Class63391.53-0.1415261.898413.536848.36PaidCompleted1</v>
      </c>
      <c r="X278" s="11" t="str">
        <f t="shared" si="14"/>
        <v>Exact Duplicate</v>
      </c>
      <c r="Y278" s="11"/>
    </row>
    <row r="279" spans="1:25" ht="55.2">
      <c r="A279" t="s">
        <v>1431</v>
      </c>
      <c r="B279" s="10">
        <v>45812</v>
      </c>
      <c r="C279" s="10">
        <v>45812</v>
      </c>
      <c r="D279" t="s">
        <v>1206</v>
      </c>
      <c r="E279" s="9" t="str">
        <f>PROPER(TRIM(raw_orders!E279))</f>
        <v>Isha Nair</v>
      </c>
      <c r="F279" s="9" t="str">
        <f>PROPER(TRIM(raw_orders!F279))</f>
        <v>Corporate</v>
      </c>
      <c r="G279" s="9" t="str">
        <f>PROPER(TRIM(raw_orders!G279))</f>
        <v>North</v>
      </c>
      <c r="H279" s="9" t="str">
        <f>PROPER(TRIM(raw_orders!H279))</f>
        <v>Haryana</v>
      </c>
      <c r="I279" s="9" t="str">
        <f>PROPER(TRIM(raw_orders!I279))</f>
        <v>Gurugram</v>
      </c>
      <c r="J279" s="9" t="str">
        <f>PROPER(TRIM(raw_orders!J279))</f>
        <v>Technology</v>
      </c>
      <c r="K279" s="9" t="str">
        <f>PROPER(TRIM(raw_orders!K279))</f>
        <v>Accessories</v>
      </c>
      <c r="L279" t="s">
        <v>1433</v>
      </c>
      <c r="M279" s="9" t="str">
        <f>PROPER(TRIM(raw_orders!M279))</f>
        <v>Second Class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s="9" t="str">
        <f>PROPER(TRIM(raw_orders!T279))</f>
        <v>Pending</v>
      </c>
      <c r="U279" s="9" t="str">
        <f>PROPER(TRIM(raw_orders!U279))</f>
        <v>Cancelled</v>
      </c>
      <c r="V279" s="11">
        <f t="shared" si="12"/>
        <v>0</v>
      </c>
      <c r="W279" s="17" t="str">
        <f t="shared" si="13"/>
        <v>ORD-2025-102784581245812CUST-2819Isha NairCorporateNorthHaryanaGurugramTechnologyAccessoriesElite Accessories 291Second Class12133.730.152008.391002.57811.1PendingCancelled0</v>
      </c>
      <c r="X279" s="11" t="str">
        <f t="shared" si="14"/>
        <v>OK</v>
      </c>
      <c r="Y279" s="11"/>
    </row>
    <row r="280" spans="1:25" ht="55.2">
      <c r="A280" t="s">
        <v>1434</v>
      </c>
      <c r="B280" s="10">
        <v>45841</v>
      </c>
      <c r="C280" s="10">
        <v>45730</v>
      </c>
      <c r="D280" t="s">
        <v>1436</v>
      </c>
      <c r="E280" s="9" t="str">
        <f>PROPER(TRIM(raw_orders!E280))</f>
        <v>Priya Menon</v>
      </c>
      <c r="F280" s="9" t="str">
        <f>PROPER(TRIM(raw_orders!F280))</f>
        <v>Small Business</v>
      </c>
      <c r="G280" s="9" t="str">
        <f>PROPER(TRIM(raw_orders!G280))</f>
        <v>North</v>
      </c>
      <c r="H280" s="9" t="str">
        <f>PROPER(TRIM(raw_orders!H280))</f>
        <v>Delhi</v>
      </c>
      <c r="I280" s="9" t="str">
        <f>PROPER(TRIM(raw_orders!I280))</f>
        <v>New Delhi</v>
      </c>
      <c r="J280" s="9" t="str">
        <f>PROPER(TRIM(raw_orders!J280))</f>
        <v>Technology</v>
      </c>
      <c r="K280" s="9" t="str">
        <f>PROPER(TRIM(raw_orders!K280))</f>
        <v>Accessories</v>
      </c>
      <c r="L280" t="s">
        <v>1437</v>
      </c>
      <c r="M280" s="9" t="str">
        <f>PROPER(TRIM(raw_orders!M280))</f>
        <v>Same Day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s="9" t="str">
        <f>PROPER(TRIM(raw_orders!T280))</f>
        <v>Paid</v>
      </c>
      <c r="U280" s="9" t="str">
        <f>PROPER(TRIM(raw_orders!U280))</f>
        <v>Returned</v>
      </c>
      <c r="V280" s="11">
        <f t="shared" si="12"/>
        <v>-111</v>
      </c>
      <c r="W280" s="17" t="str">
        <f t="shared" si="13"/>
        <v>ORD-2025-102794584145730CUST-8242Priya MenonSmall BusinessNorthDelhiNew DelhiTechnologyAccessoriesPro Accessories 207Same Day13979.640.053780.662148.311632.35PaidReturned-111</v>
      </c>
      <c r="X280" s="11" t="str">
        <f t="shared" si="14"/>
        <v>OK</v>
      </c>
      <c r="Y280" s="11"/>
    </row>
    <row r="281" spans="1:25" ht="55.2">
      <c r="A281" t="s">
        <v>1438</v>
      </c>
      <c r="B281" s="10">
        <v>45391</v>
      </c>
      <c r="C281" s="10">
        <v>45392</v>
      </c>
      <c r="D281" t="s">
        <v>1441</v>
      </c>
      <c r="E281" s="9" t="str">
        <f>PROPER(TRIM(raw_orders!E281))</f>
        <v>Rohan Mehta</v>
      </c>
      <c r="F281" s="9" t="str">
        <f>PROPER(TRIM(raw_orders!F281))</f>
        <v>Small Business</v>
      </c>
      <c r="G281" s="9" t="str">
        <f>PROPER(TRIM(raw_orders!G281))</f>
        <v>West</v>
      </c>
      <c r="H281" s="9" t="str">
        <f>PROPER(TRIM(raw_orders!H281))</f>
        <v>Maharashtra</v>
      </c>
      <c r="I281" s="9" t="str">
        <f>PROPER(TRIM(raw_orders!I281))</f>
        <v>Mumbai</v>
      </c>
      <c r="J281" s="9" t="str">
        <f>PROPER(TRIM(raw_orders!J281))</f>
        <v>Office Supplies</v>
      </c>
      <c r="K281" s="9" t="str">
        <f>PROPER(TRIM(raw_orders!K281))</f>
        <v>Storage</v>
      </c>
      <c r="L281" t="s">
        <v>1442</v>
      </c>
      <c r="M281" s="9" t="str">
        <f>PROPER(TRIM(raw_orders!M281))</f>
        <v>First Class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s="9" t="str">
        <f>PROPER(TRIM(raw_orders!T281))</f>
        <v>Paid</v>
      </c>
      <c r="U281" s="9" t="str">
        <f>PROPER(TRIM(raw_orders!U281))</f>
        <v>Completed</v>
      </c>
      <c r="V281" s="11">
        <f t="shared" si="12"/>
        <v>1</v>
      </c>
      <c r="W281" s="17" t="str">
        <f t="shared" si="13"/>
        <v>ORD-2024-102804539145392CUST-4571Rohan MehtaSmall BusinessWestMaharashtraMumbaiOffice SuppliesStorageMax Storage 564First Class14359.120.054141.162754.171386.99PaidCompleted1</v>
      </c>
      <c r="X281" s="11" t="str">
        <f t="shared" si="14"/>
        <v>OK</v>
      </c>
      <c r="Y281" s="11"/>
    </row>
    <row r="282" spans="1:25" ht="55.2">
      <c r="A282" t="s">
        <v>1443</v>
      </c>
      <c r="B282" s="10">
        <v>45649</v>
      </c>
      <c r="C282" s="10">
        <v>45652</v>
      </c>
      <c r="D282" t="s">
        <v>1446</v>
      </c>
      <c r="E282" s="9" t="str">
        <f>PROPER(TRIM(raw_orders!E282))</f>
        <v>Aditi Sen</v>
      </c>
      <c r="F282" s="9" t="str">
        <f>PROPER(TRIM(raw_orders!F282))</f>
        <v>Consumer</v>
      </c>
      <c r="G282" s="9" t="str">
        <f>PROPER(TRIM(raw_orders!G282))</f>
        <v>South</v>
      </c>
      <c r="H282" s="9" t="str">
        <f>PROPER(TRIM(raw_orders!H282))</f>
        <v>Karnataka</v>
      </c>
      <c r="I282" s="9" t="str">
        <f>PROPER(TRIM(raw_orders!I282))</f>
        <v>Bengaluru</v>
      </c>
      <c r="J282" s="9" t="str">
        <f>PROPER(TRIM(raw_orders!J282))</f>
        <v>Technology</v>
      </c>
      <c r="K282" s="9" t="str">
        <f>PROPER(TRIM(raw_orders!K282))</f>
        <v>Copiers</v>
      </c>
      <c r="L282" t="s">
        <v>1447</v>
      </c>
      <c r="M282" s="9" t="str">
        <f>PROPER(TRIM(raw_orders!M282))</f>
        <v>Standard Class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s="9" t="str">
        <f>PROPER(TRIM(raw_orders!T282))</f>
        <v>Paid</v>
      </c>
      <c r="U282" s="9" t="str">
        <f>PROPER(TRIM(raw_orders!U282))</f>
        <v>Completed</v>
      </c>
      <c r="V282" s="11">
        <f t="shared" si="12"/>
        <v>3</v>
      </c>
      <c r="W282" s="17" t="str">
        <f t="shared" si="13"/>
        <v>ORD-2024-102814564945652CUST-4098Aditi SenConsumerSouthKarnatakaBengaluruTechnologyCopiersPrime Copiers 961Standard Class9993.6708943.035165.383777.65PaidCompleted3</v>
      </c>
      <c r="X282" s="11" t="str">
        <f t="shared" si="14"/>
        <v>Exact Duplicate</v>
      </c>
      <c r="Y282" s="11"/>
    </row>
    <row r="283" spans="1:25" ht="69">
      <c r="A283" t="s">
        <v>1448</v>
      </c>
      <c r="B283" s="10">
        <v>45863</v>
      </c>
      <c r="C283" s="10">
        <v>45865</v>
      </c>
      <c r="D283" t="s">
        <v>1451</v>
      </c>
      <c r="E283" s="9" t="str">
        <f>PROPER(TRIM(raw_orders!E283))</f>
        <v>Kabir Singh</v>
      </c>
      <c r="F283" s="9" t="str">
        <f>PROPER(TRIM(raw_orders!F283))</f>
        <v>Consumer</v>
      </c>
      <c r="G283" s="9" t="str">
        <f>PROPER(TRIM(raw_orders!G283))</f>
        <v>East</v>
      </c>
      <c r="H283" s="9" t="str">
        <f>PROPER(TRIM(raw_orders!H283))</f>
        <v>Jharkhand</v>
      </c>
      <c r="I283" s="9" t="str">
        <f>PROPER(TRIM(raw_orders!I283))</f>
        <v>Ranchi</v>
      </c>
      <c r="J283" s="9" t="str">
        <f>PROPER(TRIM(raw_orders!J283))</f>
        <v>Office Supplies</v>
      </c>
      <c r="K283" s="9" t="str">
        <f>PROPER(TRIM(raw_orders!K283))</f>
        <v>Binders</v>
      </c>
      <c r="L283" t="s">
        <v>1452</v>
      </c>
      <c r="M283" s="9" t="str">
        <f>PROPER(TRIM(raw_orders!M283))</f>
        <v>Second Class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s="9" t="str">
        <f>PROPER(TRIM(raw_orders!T283))</f>
        <v>Paid</v>
      </c>
      <c r="U283" s="9" t="str">
        <f>PROPER(TRIM(raw_orders!U283))</f>
        <v>Completed</v>
      </c>
      <c r="V283" s="11">
        <f t="shared" si="12"/>
        <v>2</v>
      </c>
      <c r="W283" s="17" t="str">
        <f t="shared" si="13"/>
        <v>ORD-2025-102824586345865CUST-2052Kabir SinghConsumerEastJharkhandRanchiOffice SuppliesBindersBasic Binders 637Second Class63438.380.216504.2211262.715241.51PaidCompleted2</v>
      </c>
      <c r="X283" s="11" t="str">
        <f t="shared" si="14"/>
        <v>OK</v>
      </c>
      <c r="Y283" s="11"/>
    </row>
    <row r="284" spans="1:25" ht="69">
      <c r="A284" t="s">
        <v>1453</v>
      </c>
      <c r="B284" s="10">
        <v>45566</v>
      </c>
      <c r="C284" s="10">
        <v>45567</v>
      </c>
      <c r="D284" t="s">
        <v>1456</v>
      </c>
      <c r="E284" s="9" t="str">
        <f>PROPER(TRIM(raw_orders!E284))</f>
        <v>Karan Malhotra</v>
      </c>
      <c r="F284" s="9" t="str">
        <f>PROPER(TRIM(raw_orders!F284))</f>
        <v>Home Office</v>
      </c>
      <c r="G284" s="9" t="str">
        <f>PROPER(TRIM(raw_orders!G284))</f>
        <v>East</v>
      </c>
      <c r="H284" s="9" t="str">
        <f>PROPER(TRIM(raw_orders!H284))</f>
        <v>Assam</v>
      </c>
      <c r="I284" s="9" t="str">
        <f>PROPER(TRIM(raw_orders!I284))</f>
        <v>Guwahati</v>
      </c>
      <c r="J284" s="9" t="str">
        <f>PROPER(TRIM(raw_orders!J284))</f>
        <v>Furniture</v>
      </c>
      <c r="K284" s="9" t="str">
        <f>PROPER(TRIM(raw_orders!K284))</f>
        <v>Tables</v>
      </c>
      <c r="L284" t="s">
        <v>1457</v>
      </c>
      <c r="M284" s="9" t="str">
        <f>PROPER(TRIM(raw_orders!M284))</f>
        <v>Second Class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s="9" t="str">
        <f>PROPER(TRIM(raw_orders!T284))</f>
        <v>Paid</v>
      </c>
      <c r="U284" s="9" t="str">
        <f>PROPER(TRIM(raw_orders!U284))</f>
        <v>Completed</v>
      </c>
      <c r="V284" s="11">
        <f t="shared" si="12"/>
        <v>1</v>
      </c>
      <c r="W284" s="17" t="str">
        <f t="shared" si="13"/>
        <v>ORD-2024-102834556645567CUST-9445Karan MalhotraHome OfficeEastAssamGuwahatiFurnitureTablesClassic Tables 811Second Class22298045963220.331375.67PaidCompleted1</v>
      </c>
      <c r="X284" s="11" t="str">
        <f t="shared" si="14"/>
        <v>OK</v>
      </c>
      <c r="Y284" s="11"/>
    </row>
    <row r="285" spans="1:25" ht="55.2">
      <c r="A285" t="s">
        <v>1458</v>
      </c>
      <c r="B285" s="10">
        <v>45729</v>
      </c>
      <c r="C285" s="10">
        <v>45736</v>
      </c>
      <c r="D285" t="s">
        <v>1461</v>
      </c>
      <c r="E285" s="9" t="str">
        <f>PROPER(TRIM(raw_orders!E285))</f>
        <v>Vikram Iyer</v>
      </c>
      <c r="F285" s="9" t="str">
        <f>PROPER(TRIM(raw_orders!F285))</f>
        <v>Consumer</v>
      </c>
      <c r="G285" s="9" t="str">
        <f>PROPER(TRIM(raw_orders!G285))</f>
        <v>West</v>
      </c>
      <c r="H285" s="9" t="str">
        <f>PROPER(TRIM(raw_orders!H285))</f>
        <v>Maharashtra</v>
      </c>
      <c r="I285" s="9" t="str">
        <f>PROPER(TRIM(raw_orders!I285))</f>
        <v>Mumbai</v>
      </c>
      <c r="J285" s="9" t="str">
        <f>PROPER(TRIM(raw_orders!J285))</f>
        <v>Furniture</v>
      </c>
      <c r="K285" s="9" t="str">
        <f>PROPER(TRIM(raw_orders!K285))</f>
        <v>Furnishings</v>
      </c>
      <c r="L285" t="s">
        <v>1462</v>
      </c>
      <c r="M285" s="9" t="str">
        <f>PROPER(TRIM(raw_orders!M285))</f>
        <v>First Class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s="9" t="str">
        <f>PROPER(TRIM(raw_orders!T285))</f>
        <v>Paid</v>
      </c>
      <c r="U285" s="9" t="str">
        <f>PROPER(TRIM(raw_orders!U285))</f>
        <v>Completed</v>
      </c>
      <c r="V285" s="11">
        <f t="shared" si="12"/>
        <v>7</v>
      </c>
      <c r="W285" s="17" t="str">
        <f t="shared" si="13"/>
        <v>ORD-2025-102844572945736CUST-6568Vikram IyerConsumerWestMaharashtraMumbaiFurnitureFurnishingsClassic Furnishings 819First Class11814.0101814.011033.47780.54PaidCompleted7</v>
      </c>
      <c r="X285" s="11" t="str">
        <f t="shared" si="14"/>
        <v>OK</v>
      </c>
      <c r="Y285" s="11"/>
    </row>
    <row r="286" spans="1:25" ht="55.2">
      <c r="A286" t="s">
        <v>1463</v>
      </c>
      <c r="B286" s="10">
        <v>45634</v>
      </c>
      <c r="C286" s="10">
        <v>45640</v>
      </c>
      <c r="D286" t="s">
        <v>1466</v>
      </c>
      <c r="E286" s="9" t="str">
        <f>PROPER(TRIM(raw_orders!E286))</f>
        <v>Karan Malhotra</v>
      </c>
      <c r="F286" s="9" t="str">
        <f>PROPER(TRIM(raw_orders!F286))</f>
        <v>Consumer</v>
      </c>
      <c r="G286" s="9" t="str">
        <f>PROPER(TRIM(raw_orders!G286))</f>
        <v>East</v>
      </c>
      <c r="H286" s="9" t="str">
        <f>PROPER(TRIM(raw_orders!H286))</f>
        <v>Odisha</v>
      </c>
      <c r="I286" s="9" t="str">
        <f>PROPER(TRIM(raw_orders!I286))</f>
        <v>Bhubaneswar</v>
      </c>
      <c r="J286" s="9" t="str">
        <f>PROPER(TRIM(raw_orders!J286))</f>
        <v>Furniture</v>
      </c>
      <c r="K286" s="9" t="str">
        <f>PROPER(TRIM(raw_orders!K286))</f>
        <v>Tables</v>
      </c>
      <c r="L286" t="s">
        <v>1467</v>
      </c>
      <c r="M286" s="9" t="str">
        <f>PROPER(TRIM(raw_orders!M286))</f>
        <v>Same Day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s="9" t="str">
        <f>PROPER(TRIM(raw_orders!T286))</f>
        <v>Paid</v>
      </c>
      <c r="U286" s="9" t="str">
        <f>PROPER(TRIM(raw_orders!U286))</f>
        <v>Returned</v>
      </c>
      <c r="V286" s="11">
        <f t="shared" si="12"/>
        <v>6</v>
      </c>
      <c r="W286" s="17" t="str">
        <f t="shared" si="13"/>
        <v>ORD-2024-102854563445640CUST-2076Karan MalhotraConsumerEastOdishaBhubaneswarFurnitureTablesPrime Tables 542Same Day31576.9204730.763139.731591.03PaidReturned6</v>
      </c>
      <c r="X286" s="11" t="str">
        <f t="shared" si="14"/>
        <v>OK</v>
      </c>
      <c r="Y286" s="11"/>
    </row>
    <row r="287" spans="1:25" ht="55.2">
      <c r="A287" t="s">
        <v>1468</v>
      </c>
      <c r="B287" s="10">
        <v>45884</v>
      </c>
      <c r="C287" s="10">
        <v>45889</v>
      </c>
      <c r="D287" t="s">
        <v>1471</v>
      </c>
      <c r="E287" s="9" t="str">
        <f>PROPER(TRIM(raw_orders!E287))</f>
        <v>Neha Gupta</v>
      </c>
      <c r="F287" s="9" t="str">
        <f>PROPER(TRIM(raw_orders!F287))</f>
        <v>Home Office</v>
      </c>
      <c r="G287" s="9" t="str">
        <f>PROPER(TRIM(raw_orders!G287))</f>
        <v>North</v>
      </c>
      <c r="H287" s="9" t="str">
        <f>PROPER(TRIM(raw_orders!H287))</f>
        <v>Rajasthan</v>
      </c>
      <c r="I287" s="9" t="str">
        <f>PROPER(TRIM(raw_orders!I287))</f>
        <v>Jaipur</v>
      </c>
      <c r="J287" s="9" t="str">
        <f>PROPER(TRIM(raw_orders!J287))</f>
        <v>Office Supplies</v>
      </c>
      <c r="K287" s="9" t="str">
        <f>PROPER(TRIM(raw_orders!K287))</f>
        <v>Storage</v>
      </c>
      <c r="L287" t="s">
        <v>1472</v>
      </c>
      <c r="M287" s="9" t="str">
        <f>PROPER(TRIM(raw_orders!M287))</f>
        <v>Standard Class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s="9" t="str">
        <f>PROPER(TRIM(raw_orders!T287))</f>
        <v>Paid</v>
      </c>
      <c r="U287" s="9" t="str">
        <f>PROPER(TRIM(raw_orders!U287))</f>
        <v>Completed</v>
      </c>
      <c r="V287" s="11">
        <f t="shared" si="12"/>
        <v>5</v>
      </c>
      <c r="W287" s="17" t="str">
        <f t="shared" si="13"/>
        <v>ORD-2025-102864588445889CUST-5610Neha GuptaHome OfficeNorthRajasthanJaipurOffice SuppliesStorageBasic Storage 771Standard Class94081.77036735.9330820.845915.09PaidCompleted5</v>
      </c>
      <c r="X287" s="11" t="str">
        <f t="shared" si="14"/>
        <v>OK</v>
      </c>
      <c r="Y287" s="11"/>
    </row>
    <row r="288" spans="1:25" ht="55.2">
      <c r="A288" t="s">
        <v>1473</v>
      </c>
      <c r="B288" s="10">
        <v>45350</v>
      </c>
      <c r="C288" s="10">
        <v>45353</v>
      </c>
      <c r="D288" t="s">
        <v>1476</v>
      </c>
      <c r="E288" s="9" t="str">
        <f>PROPER(TRIM(raw_orders!E288))</f>
        <v>Priya Menon</v>
      </c>
      <c r="F288" s="9" t="str">
        <f>PROPER(TRIM(raw_orders!F288))</f>
        <v>Small Business</v>
      </c>
      <c r="G288" s="9" t="str">
        <f>PROPER(TRIM(raw_orders!G288))</f>
        <v>North</v>
      </c>
      <c r="H288" s="9" t="str">
        <f>PROPER(TRIM(raw_orders!H288))</f>
        <v>Delhi</v>
      </c>
      <c r="I288" s="9" t="str">
        <f>PROPER(TRIM(raw_orders!I288))</f>
        <v>New Delhi</v>
      </c>
      <c r="J288" s="9" t="str">
        <f>PROPER(TRIM(raw_orders!J288))</f>
        <v>Furniture</v>
      </c>
      <c r="K288" s="9" t="str">
        <f>PROPER(TRIM(raw_orders!K288))</f>
        <v>Furnishings</v>
      </c>
      <c r="L288" t="s">
        <v>1477</v>
      </c>
      <c r="M288" s="9" t="str">
        <f>PROPER(TRIM(raw_orders!M288))</f>
        <v>First Class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s="9" t="str">
        <f>PROPER(TRIM(raw_orders!T288))</f>
        <v>Pending</v>
      </c>
      <c r="U288" s="9" t="str">
        <f>PROPER(TRIM(raw_orders!U288))</f>
        <v>Returned</v>
      </c>
      <c r="V288" s="11">
        <f t="shared" si="12"/>
        <v>3</v>
      </c>
      <c r="W288" s="17" t="str">
        <f t="shared" si="13"/>
        <v>ORD-2024-102874535045353CUST-5823Priya MenonSmall BusinessNorthDelhiNew DelhiFurnitureFurnishingsPro Furnishings 848First Class7701.80.14421.342489.981931.36PendingReturned3</v>
      </c>
      <c r="X288" s="11" t="str">
        <f t="shared" si="14"/>
        <v>OK</v>
      </c>
      <c r="Y288" s="11"/>
    </row>
    <row r="289" spans="1:25" ht="69">
      <c r="A289" t="s">
        <v>1478</v>
      </c>
      <c r="B289" s="10">
        <v>45540</v>
      </c>
      <c r="C289" s="10">
        <v>45482</v>
      </c>
      <c r="D289" t="s">
        <v>1481</v>
      </c>
      <c r="E289" s="9" t="str">
        <f>PROPER(TRIM(raw_orders!E289))</f>
        <v>Neha Gupta</v>
      </c>
      <c r="F289" s="9" t="str">
        <f>PROPER(TRIM(raw_orders!F289))</f>
        <v>Small Business</v>
      </c>
      <c r="G289" s="9" t="str">
        <f>PROPER(TRIM(raw_orders!G289))</f>
        <v>South</v>
      </c>
      <c r="H289" s="9" t="str">
        <f>PROPER(TRIM(raw_orders!H289))</f>
        <v>Tamil Nadu</v>
      </c>
      <c r="I289" s="9" t="str">
        <f>PROPER(TRIM(raw_orders!I289))</f>
        <v>Chennai</v>
      </c>
      <c r="J289" s="9" t="str">
        <f>PROPER(TRIM(raw_orders!J289))</f>
        <v>Technology</v>
      </c>
      <c r="K289" s="9" t="str">
        <f>PROPER(TRIM(raw_orders!K289))</f>
        <v>Copiers</v>
      </c>
      <c r="L289" t="s">
        <v>1482</v>
      </c>
      <c r="M289" s="9" t="str">
        <f>PROPER(TRIM(raw_orders!M289))</f>
        <v>Standard Class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s="9" t="str">
        <f>PROPER(TRIM(raw_orders!T289))</f>
        <v>Paid</v>
      </c>
      <c r="U289" s="9" t="str">
        <f>PROPER(TRIM(raw_orders!U289))</f>
        <v>Cancelled</v>
      </c>
      <c r="V289" s="11">
        <f t="shared" si="12"/>
        <v>-58</v>
      </c>
      <c r="W289" s="17" t="str">
        <f t="shared" si="13"/>
        <v>ORD-2024-102884554045482CUST-7095Neha GuptaSmall BusinessSouthTamil NaduChennaiTechnologyCopiersPrime Copiers 924Standard Class32555.660.156516.934511.542005.39PaidCancelled-58</v>
      </c>
      <c r="X289" s="11" t="str">
        <f t="shared" si="14"/>
        <v>OK</v>
      </c>
      <c r="Y289" s="11"/>
    </row>
    <row r="290" spans="1:25" ht="55.2">
      <c r="A290" t="s">
        <v>1483</v>
      </c>
      <c r="B290" s="10">
        <v>45467</v>
      </c>
      <c r="C290" s="10">
        <v>45467</v>
      </c>
      <c r="D290" t="s">
        <v>1485</v>
      </c>
      <c r="E290" s="9" t="str">
        <f>PROPER(TRIM(raw_orders!E290))</f>
        <v>Rohan Mehta</v>
      </c>
      <c r="F290" s="9" t="str">
        <f>PROPER(TRIM(raw_orders!F290))</f>
        <v>Small Business</v>
      </c>
      <c r="G290" s="9" t="str">
        <f>PROPER(TRIM(raw_orders!G290))</f>
        <v>East</v>
      </c>
      <c r="H290" s="9" t="str">
        <f>PROPER(TRIM(raw_orders!H290))</f>
        <v>Bihar</v>
      </c>
      <c r="I290" s="9" t="str">
        <f>PROPER(TRIM(raw_orders!I290))</f>
        <v>Patna</v>
      </c>
      <c r="J290" s="9" t="str">
        <f>PROPER(TRIM(raw_orders!J290))</f>
        <v>Office Supplies</v>
      </c>
      <c r="K290" s="9" t="str">
        <f>PROPER(TRIM(raw_orders!K290))</f>
        <v>Binders</v>
      </c>
      <c r="L290" t="s">
        <v>1486</v>
      </c>
      <c r="M290" s="9" t="str">
        <f>PROPER(TRIM(raw_orders!M290))</f>
        <v>Same Day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s="9" t="str">
        <f>PROPER(TRIM(raw_orders!T290))</f>
        <v>Paid</v>
      </c>
      <c r="U290" s="9" t="str">
        <f>PROPER(TRIM(raw_orders!U290))</f>
        <v>Completed</v>
      </c>
      <c r="V290" s="11">
        <f t="shared" si="12"/>
        <v>0</v>
      </c>
      <c r="W290" s="17" t="str">
        <f t="shared" si="13"/>
        <v>ORD-2024-102894546745467CUST-4805Rohan MehtaSmall BusinessEastBiharPatnaOffice SuppliesBindersClassic Binders 721Same Day24359.90.157411.834904.632507.2PaidCompleted0</v>
      </c>
      <c r="X290" s="11" t="str">
        <f t="shared" si="14"/>
        <v>OK</v>
      </c>
      <c r="Y290" s="11"/>
    </row>
    <row r="291" spans="1:25" ht="55.2">
      <c r="A291" t="s">
        <v>1487</v>
      </c>
      <c r="B291" s="10">
        <v>45827</v>
      </c>
      <c r="C291" s="10">
        <v>45835</v>
      </c>
      <c r="D291" t="s">
        <v>1488</v>
      </c>
      <c r="E291" s="9" t="str">
        <f>PROPER(TRIM(raw_orders!E291))</f>
        <v>Karan Malhotra</v>
      </c>
      <c r="F291" s="9" t="str">
        <f>PROPER(TRIM(raw_orders!F291))</f>
        <v>Home Office</v>
      </c>
      <c r="G291" s="9" t="str">
        <f>PROPER(TRIM(raw_orders!G291))</f>
        <v>South</v>
      </c>
      <c r="H291" s="9" t="str">
        <f>PROPER(TRIM(raw_orders!H291))</f>
        <v>Tamil Nadu</v>
      </c>
      <c r="I291" s="9" t="str">
        <f>PROPER(TRIM(raw_orders!I291))</f>
        <v>Chennai</v>
      </c>
      <c r="J291" s="9" t="str">
        <f>PROPER(TRIM(raw_orders!J291))</f>
        <v>Furniture</v>
      </c>
      <c r="K291" s="9" t="str">
        <f>PROPER(TRIM(raw_orders!K291))</f>
        <v>Bookcases</v>
      </c>
      <c r="L291" t="s">
        <v>1489</v>
      </c>
      <c r="M291" s="9" t="str">
        <f>PROPER(TRIM(raw_orders!M291))</f>
        <v>First Class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s="9" t="str">
        <f>PROPER(TRIM(raw_orders!T291))</f>
        <v>Paid</v>
      </c>
      <c r="U291" s="9" t="str">
        <f>PROPER(TRIM(raw_orders!U291))</f>
        <v>Completed</v>
      </c>
      <c r="V291" s="11">
        <f t="shared" si="12"/>
        <v>8</v>
      </c>
      <c r="W291" s="17" t="str">
        <f t="shared" si="13"/>
        <v>ORD-2025-102904582745835CUST-9114Karan MalhotraHome OfficeSouthTamil NaduChennaiFurnitureBookcasesBasic Bookcases 823First Class24346.690.058258.717018.971239.74PaidCompleted8</v>
      </c>
      <c r="X291" s="11" t="str">
        <f t="shared" si="14"/>
        <v>OK</v>
      </c>
      <c r="Y291" s="11"/>
    </row>
    <row r="292" spans="1:25" ht="55.2">
      <c r="A292" t="s">
        <v>1490</v>
      </c>
      <c r="B292" s="10">
        <v>45891</v>
      </c>
      <c r="C292" s="10">
        <v>45895</v>
      </c>
      <c r="D292" t="s">
        <v>1493</v>
      </c>
      <c r="E292" s="9" t="str">
        <f>PROPER(TRIM(raw_orders!E292))</f>
        <v>Diya Patel</v>
      </c>
      <c r="F292" s="9" t="str">
        <f>PROPER(TRIM(raw_orders!F292))</f>
        <v>Home Office</v>
      </c>
      <c r="G292" s="9" t="str">
        <f>PROPER(TRIM(raw_orders!G292))</f>
        <v>East</v>
      </c>
      <c r="H292" s="9" t="str">
        <f>PROPER(TRIM(raw_orders!H292))</f>
        <v>Jharkhand</v>
      </c>
      <c r="I292" s="9" t="str">
        <f>PROPER(TRIM(raw_orders!I292))</f>
        <v>Ranchi</v>
      </c>
      <c r="J292" s="9" t="str">
        <f>PROPER(TRIM(raw_orders!J292))</f>
        <v>Furniture</v>
      </c>
      <c r="K292" s="9" t="str">
        <f>PROPER(TRIM(raw_orders!K292))</f>
        <v>Tables</v>
      </c>
      <c r="L292" t="s">
        <v>1494</v>
      </c>
      <c r="M292" s="9" t="str">
        <f>PROPER(TRIM(raw_orders!M292))</f>
        <v>Standard Class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s="9" t="str">
        <f>PROPER(TRIM(raw_orders!T292))</f>
        <v>Paid</v>
      </c>
      <c r="U292" s="9" t="str">
        <f>PROPER(TRIM(raw_orders!U292))</f>
        <v>Completed</v>
      </c>
      <c r="V292" s="11">
        <f t="shared" si="12"/>
        <v>4</v>
      </c>
      <c r="W292" s="17" t="str">
        <f t="shared" si="13"/>
        <v>ORD-2025-102914589145895CUST-8557Diya PatelHome OfficeEastJharkhandRanchiFurnitureTablesClassic Tables 178Standard Class11842.630.11658.37971.12687.25PaidCompleted4</v>
      </c>
      <c r="X292" s="11" t="str">
        <f t="shared" si="14"/>
        <v>OK</v>
      </c>
      <c r="Y292" s="11"/>
    </row>
    <row r="293" spans="1:25" ht="55.2">
      <c r="A293" t="s">
        <v>1495</v>
      </c>
      <c r="B293" s="10">
        <v>45387</v>
      </c>
      <c r="C293" s="10">
        <v>45392</v>
      </c>
      <c r="D293" t="s">
        <v>1498</v>
      </c>
      <c r="E293" s="9" t="str">
        <f>PROPER(TRIM(raw_orders!E293))</f>
        <v>Priya Menon</v>
      </c>
      <c r="F293" s="9" t="str">
        <f>PROPER(TRIM(raw_orders!F293))</f>
        <v>Home Office</v>
      </c>
      <c r="G293" s="9" t="str">
        <f>PROPER(TRIM(raw_orders!G293))</f>
        <v>North</v>
      </c>
      <c r="H293" s="9" t="str">
        <f>PROPER(TRIM(raw_orders!H293))</f>
        <v>Rajasthan</v>
      </c>
      <c r="I293" s="9" t="str">
        <f>PROPER(TRIM(raw_orders!I293))</f>
        <v>Jaipur</v>
      </c>
      <c r="J293" s="9" t="str">
        <f>PROPER(TRIM(raw_orders!J293))</f>
        <v>Office Supplies</v>
      </c>
      <c r="K293" s="9" t="str">
        <f>PROPER(TRIM(raw_orders!K293))</f>
        <v>Binders</v>
      </c>
      <c r="L293" t="s">
        <v>1499</v>
      </c>
      <c r="M293" s="9" t="str">
        <f>PROPER(TRIM(raw_orders!M293))</f>
        <v>Standard Class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s="9" t="str">
        <f>PROPER(TRIM(raw_orders!T293))</f>
        <v>Paid</v>
      </c>
      <c r="U293" s="9" t="str">
        <f>PROPER(TRIM(raw_orders!U293))</f>
        <v>Completed</v>
      </c>
      <c r="V293" s="11">
        <f t="shared" si="12"/>
        <v>5</v>
      </c>
      <c r="W293" s="17" t="str">
        <f t="shared" si="13"/>
        <v>ORD-2024-102924538745392CUST-2860Priya MenonHome OfficeNorthRajasthanJaipurOffice SuppliesBindersEco Binders 153Standard Class43228.660.259685.987730.041955.94PaidCompleted5</v>
      </c>
      <c r="X293" s="11" t="str">
        <f t="shared" si="14"/>
        <v>OK</v>
      </c>
      <c r="Y293" s="11"/>
    </row>
    <row r="294" spans="1:25" ht="55.2">
      <c r="A294" t="s">
        <v>1500</v>
      </c>
      <c r="B294" s="10">
        <v>45716</v>
      </c>
      <c r="C294" s="10">
        <v>45719</v>
      </c>
      <c r="D294" t="s">
        <v>1503</v>
      </c>
      <c r="E294" s="9" t="str">
        <f>PROPER(TRIM(raw_orders!E294))</f>
        <v>Kabir Singh</v>
      </c>
      <c r="F294" s="9" t="str">
        <f>PROPER(TRIM(raw_orders!F294))</f>
        <v>Home Office</v>
      </c>
      <c r="G294" s="9" t="str">
        <f>PROPER(TRIM(raw_orders!G294))</f>
        <v>North</v>
      </c>
      <c r="H294" s="9" t="str">
        <f>PROPER(TRIM(raw_orders!H294))</f>
        <v>Haryana</v>
      </c>
      <c r="I294" s="9" t="str">
        <f>PROPER(TRIM(raw_orders!I294))</f>
        <v>Gurugram</v>
      </c>
      <c r="J294" s="9" t="str">
        <f>PROPER(TRIM(raw_orders!J294))</f>
        <v>Office Supplies</v>
      </c>
      <c r="K294" s="9" t="str">
        <f>PROPER(TRIM(raw_orders!K294))</f>
        <v>Art</v>
      </c>
      <c r="L294" t="s">
        <v>1504</v>
      </c>
      <c r="M294" s="9" t="str">
        <f>PROPER(TRIM(raw_orders!M294))</f>
        <v>Same Day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s="9" t="str">
        <f>PROPER(TRIM(raw_orders!T294))</f>
        <v>Pending</v>
      </c>
      <c r="U294" s="9" t="str">
        <f>PROPER(TRIM(raw_orders!U294))</f>
        <v>Cancelled</v>
      </c>
      <c r="V294" s="11">
        <f t="shared" si="12"/>
        <v>3</v>
      </c>
      <c r="W294" s="17" t="str">
        <f t="shared" si="13"/>
        <v>ORD-2025-102934571645719CUST-7837Kabir SinghHome OfficeNorthHaryanaGurugramOffice SuppliesArtClassic Art 183Same Day93748.95033740.5524621.899118.66PendingCancelled3</v>
      </c>
      <c r="X294" s="11" t="str">
        <f t="shared" si="14"/>
        <v>OK</v>
      </c>
      <c r="Y294" s="11"/>
    </row>
    <row r="295" spans="1:25" ht="69">
      <c r="A295" t="s">
        <v>1505</v>
      </c>
      <c r="B295" s="10">
        <v>45358</v>
      </c>
      <c r="C295" s="10">
        <v>45599</v>
      </c>
      <c r="D295" t="s">
        <v>1508</v>
      </c>
      <c r="E295" s="9" t="str">
        <f>PROPER(TRIM(raw_orders!E295))</f>
        <v>Arjun Bose</v>
      </c>
      <c r="F295" s="9" t="str">
        <f>PROPER(TRIM(raw_orders!F295))</f>
        <v>Home Office</v>
      </c>
      <c r="G295" s="9" t="str">
        <f>PROPER(TRIM(raw_orders!G295))</f>
        <v>South</v>
      </c>
      <c r="H295" s="9" t="str">
        <f>PROPER(TRIM(raw_orders!H295))</f>
        <v>Telangana</v>
      </c>
      <c r="I295" s="9" t="str">
        <f>PROPER(TRIM(raw_orders!I295))</f>
        <v>Hyderabad</v>
      </c>
      <c r="J295" s="9" t="str">
        <f>PROPER(TRIM(raw_orders!J295))</f>
        <v>Technology</v>
      </c>
      <c r="K295" s="9" t="str">
        <f>PROPER(TRIM(raw_orders!K295))</f>
        <v>Phones</v>
      </c>
      <c r="L295" t="s">
        <v>1509</v>
      </c>
      <c r="M295" s="9" t="str">
        <f>PROPER(TRIM(raw_orders!M295))</f>
        <v>First Class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s="9" t="str">
        <f>PROPER(TRIM(raw_orders!T295))</f>
        <v>Paid</v>
      </c>
      <c r="U295" s="9" t="str">
        <f>PROPER(TRIM(raw_orders!U295))</f>
        <v>Completed</v>
      </c>
      <c r="V295" s="11">
        <f t="shared" si="12"/>
        <v>241</v>
      </c>
      <c r="W295" s="17" t="str">
        <f t="shared" si="13"/>
        <v>ORD-2024-102944535845599CUST-7010Arjun BoseHome OfficeSouthTelanganaHyderabadTechnologyPhonesPro Phones 455First Class24401.510.658362.876541.041821.83PaidCompleted241</v>
      </c>
      <c r="X295" s="11" t="str">
        <f t="shared" si="14"/>
        <v>OK</v>
      </c>
      <c r="Y295" s="11"/>
    </row>
    <row r="296" spans="1:25" ht="55.2">
      <c r="A296" t="s">
        <v>1510</v>
      </c>
      <c r="B296" s="10">
        <v>45854</v>
      </c>
      <c r="C296" s="10">
        <v>45860</v>
      </c>
      <c r="D296" t="s">
        <v>1513</v>
      </c>
      <c r="E296" s="9" t="str">
        <f>PROPER(TRIM(raw_orders!E296))</f>
        <v>Priya Menon</v>
      </c>
      <c r="F296" s="9" t="str">
        <f>PROPER(TRIM(raw_orders!F296))</f>
        <v>Consumer</v>
      </c>
      <c r="G296" s="9" t="str">
        <f>PROPER(TRIM(raw_orders!G296))</f>
        <v>East</v>
      </c>
      <c r="H296" s="9" t="str">
        <f>PROPER(TRIM(raw_orders!H296))</f>
        <v>Odisha</v>
      </c>
      <c r="I296" s="9" t="str">
        <f>PROPER(TRIM(raw_orders!I296))</f>
        <v>Bhubaneswar</v>
      </c>
      <c r="J296" s="9" t="str">
        <f>PROPER(TRIM(raw_orders!J296))</f>
        <v>Technology</v>
      </c>
      <c r="K296" s="9" t="str">
        <f>PROPER(TRIM(raw_orders!K296))</f>
        <v>Phones</v>
      </c>
      <c r="L296" t="s">
        <v>1514</v>
      </c>
      <c r="M296" s="9" t="str">
        <f>PROPER(TRIM(raw_orders!M296))</f>
        <v>Second Class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s="9" t="str">
        <f>PROPER(TRIM(raw_orders!T296))</f>
        <v>Paid</v>
      </c>
      <c r="U296" s="9" t="str">
        <f>PROPER(TRIM(raw_orders!U296))</f>
        <v>Returned</v>
      </c>
      <c r="V296" s="11">
        <f t="shared" si="12"/>
        <v>6</v>
      </c>
      <c r="W296" s="17" t="str">
        <f t="shared" si="13"/>
        <v>ORD-2025-102954585445860CUST-4755Priya MenonConsumerEastOdishaBhubaneswarTechnologyPhonesBasic Phones 326Second Class64159.330.2518716.9912282.436434.56PaidReturned6</v>
      </c>
      <c r="X296" s="11" t="str">
        <f t="shared" si="14"/>
        <v>OK</v>
      </c>
      <c r="Y296" s="11"/>
    </row>
    <row r="297" spans="1:25" ht="55.2">
      <c r="A297" t="s">
        <v>1515</v>
      </c>
      <c r="B297" s="10">
        <v>45833</v>
      </c>
      <c r="C297" s="10">
        <v>45836</v>
      </c>
      <c r="D297" t="s">
        <v>1518</v>
      </c>
      <c r="E297" s="9" t="str">
        <f>PROPER(TRIM(raw_orders!E297))</f>
        <v>Aditi Sen</v>
      </c>
      <c r="F297" s="9" t="str">
        <f>PROPER(TRIM(raw_orders!F297))</f>
        <v>Small Business</v>
      </c>
      <c r="G297" s="9" t="str">
        <f>PROPER(TRIM(raw_orders!G297))</f>
        <v>East</v>
      </c>
      <c r="H297" s="9" t="str">
        <f>PROPER(TRIM(raw_orders!H297))</f>
        <v>Assam</v>
      </c>
      <c r="I297" s="9" t="str">
        <f>PROPER(TRIM(raw_orders!I297))</f>
        <v>Guwahati</v>
      </c>
      <c r="J297" s="9" t="str">
        <f>PROPER(TRIM(raw_orders!J297))</f>
        <v>Office Supplies</v>
      </c>
      <c r="K297" s="9" t="str">
        <f>PROPER(TRIM(raw_orders!K297))</f>
        <v>Binders</v>
      </c>
      <c r="L297" t="s">
        <v>1519</v>
      </c>
      <c r="M297" s="9" t="str">
        <f>PROPER(TRIM(raw_orders!M297))</f>
        <v>Standard Class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s="9" t="str">
        <f>PROPER(TRIM(raw_orders!T297))</f>
        <v>Paid</v>
      </c>
      <c r="U297" s="9" t="str">
        <f>PROPER(TRIM(raw_orders!U297))</f>
        <v>Completed</v>
      </c>
      <c r="V297" s="11">
        <f t="shared" si="12"/>
        <v>3</v>
      </c>
      <c r="W297" s="17" t="str">
        <f t="shared" si="13"/>
        <v>ORD-2025-102964583345836CUST-6778Aditi SenSmall BusinessEastAssamGuwahatiOffice SuppliesBindersMax Binders 587Standard Class33476.050.19385.345828.543556.8PaidCompleted3</v>
      </c>
      <c r="X297" s="11" t="str">
        <f t="shared" si="14"/>
        <v>OK</v>
      </c>
      <c r="Y297" s="11"/>
    </row>
    <row r="298" spans="1:25" ht="55.2">
      <c r="A298" t="s">
        <v>1520</v>
      </c>
      <c r="B298" s="10">
        <v>45801</v>
      </c>
      <c r="C298" s="10">
        <v>45803</v>
      </c>
      <c r="D298" t="s">
        <v>1523</v>
      </c>
      <c r="E298" s="9" t="str">
        <f>PROPER(TRIM(raw_orders!E298))</f>
        <v>Aditi Sen</v>
      </c>
      <c r="F298" s="9" t="str">
        <f>PROPER(TRIM(raw_orders!F298))</f>
        <v>Home Office</v>
      </c>
      <c r="G298" s="9" t="str">
        <f>PROPER(TRIM(raw_orders!G298))</f>
        <v>North</v>
      </c>
      <c r="H298" s="9" t="str">
        <f>PROPER(TRIM(raw_orders!H298))</f>
        <v>Haryana</v>
      </c>
      <c r="I298" s="9" t="str">
        <f>PROPER(TRIM(raw_orders!I298))</f>
        <v>Gurugram</v>
      </c>
      <c r="J298" s="9" t="str">
        <f>PROPER(TRIM(raw_orders!J298))</f>
        <v>Furniture</v>
      </c>
      <c r="K298" s="9" t="str">
        <f>PROPER(TRIM(raw_orders!K298))</f>
        <v>Furnishings</v>
      </c>
      <c r="L298" t="s">
        <v>1524</v>
      </c>
      <c r="M298" s="9" t="str">
        <f>PROPER(TRIM(raw_orders!M298))</f>
        <v>Same Day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s="9" t="str">
        <f>PROPER(TRIM(raw_orders!T298))</f>
        <v>Paid</v>
      </c>
      <c r="U298" s="9" t="str">
        <f>PROPER(TRIM(raw_orders!U298))</f>
        <v>Completed</v>
      </c>
      <c r="V298" s="11">
        <f t="shared" si="12"/>
        <v>2</v>
      </c>
      <c r="W298" s="17" t="str">
        <f t="shared" si="13"/>
        <v>ORD-2025-102974580145803CUST-7629Aditi SenHome OfficeNorthHaryanaGurugramFurnitureFurnishingsBasic Furnishings 617Same Day63495.410.1517826.5910855.356971.24PaidCompleted2</v>
      </c>
      <c r="X298" s="11" t="str">
        <f t="shared" si="14"/>
        <v>OK</v>
      </c>
      <c r="Y298" s="11"/>
    </row>
    <row r="299" spans="1:25" ht="69">
      <c r="A299" t="s">
        <v>1525</v>
      </c>
      <c r="B299" s="10">
        <v>45594</v>
      </c>
      <c r="C299" s="10">
        <v>45454</v>
      </c>
      <c r="D299" t="s">
        <v>1528</v>
      </c>
      <c r="E299" s="9" t="str">
        <f>PROPER(TRIM(raw_orders!E299))</f>
        <v>Sneha Kapoor</v>
      </c>
      <c r="F299" s="9" t="str">
        <f>PROPER(TRIM(raw_orders!F299))</f>
        <v>Corporate</v>
      </c>
      <c r="G299" s="9" t="str">
        <f>PROPER(TRIM(raw_orders!G299))</f>
        <v>South</v>
      </c>
      <c r="H299" s="9" t="str">
        <f>PROPER(TRIM(raw_orders!H299))</f>
        <v>Tamil Nadu</v>
      </c>
      <c r="I299" s="9" t="str">
        <f>PROPER(TRIM(raw_orders!I299))</f>
        <v>Chennai</v>
      </c>
      <c r="J299" s="9" t="str">
        <f>PROPER(TRIM(raw_orders!J299))</f>
        <v>Technology</v>
      </c>
      <c r="K299" s="9" t="str">
        <f>PROPER(TRIM(raw_orders!K299))</f>
        <v>Copiers</v>
      </c>
      <c r="L299" t="s">
        <v>1529</v>
      </c>
      <c r="M299" s="9" t="str">
        <f>PROPER(TRIM(raw_orders!M299))</f>
        <v>Same Day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s="9" t="str">
        <f>PROPER(TRIM(raw_orders!T299))</f>
        <v>Paid</v>
      </c>
      <c r="U299" s="9" t="str">
        <f>PROPER(TRIM(raw_orders!U299))</f>
        <v>Completed</v>
      </c>
      <c r="V299" s="11">
        <f t="shared" si="12"/>
        <v>-140</v>
      </c>
      <c r="W299" s="17" t="str">
        <f t="shared" si="13"/>
        <v>ORD-2024-102984559445454CUST-6724Sneha KapoorCorporateSouthTamil NaduChennaiTechnologyCopiersPrime Copiers 669Same Day61169.920.155966.593994.721971.87PaidCompleted-140</v>
      </c>
      <c r="X299" s="11" t="str">
        <f t="shared" si="14"/>
        <v>OK</v>
      </c>
      <c r="Y299" s="11"/>
    </row>
    <row r="300" spans="1:25" ht="55.2">
      <c r="A300" t="s">
        <v>1530</v>
      </c>
      <c r="B300" s="10">
        <v>45680</v>
      </c>
      <c r="C300" s="10">
        <v>45683</v>
      </c>
      <c r="D300" t="s">
        <v>1533</v>
      </c>
      <c r="E300" s="9" t="str">
        <f>PROPER(TRIM(raw_orders!E300))</f>
        <v>Isha Nair</v>
      </c>
      <c r="F300" s="9" t="str">
        <f>PROPER(TRIM(raw_orders!F300))</f>
        <v>Consumer</v>
      </c>
      <c r="G300" s="9" t="str">
        <f>PROPER(TRIM(raw_orders!G300))</f>
        <v>South</v>
      </c>
      <c r="H300" s="9" t="str">
        <f>PROPER(TRIM(raw_orders!H300))</f>
        <v>Kerala</v>
      </c>
      <c r="I300" s="9" t="str">
        <f>PROPER(TRIM(raw_orders!I300))</f>
        <v>Kochi</v>
      </c>
      <c r="J300" s="9" t="str">
        <f>PROPER(TRIM(raw_orders!J300))</f>
        <v>Technology</v>
      </c>
      <c r="K300" s="9" t="str">
        <f>PROPER(TRIM(raw_orders!K300))</f>
        <v>Copiers</v>
      </c>
      <c r="L300" t="s">
        <v>1534</v>
      </c>
      <c r="M300" s="9" t="str">
        <f>PROPER(TRIM(raw_orders!M300))</f>
        <v>First Class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s="9" t="str">
        <f>PROPER(TRIM(raw_orders!T300))</f>
        <v>Failed</v>
      </c>
      <c r="U300" s="9" t="str">
        <f>PROPER(TRIM(raw_orders!U300))</f>
        <v>Returned</v>
      </c>
      <c r="V300" s="11">
        <f t="shared" si="12"/>
        <v>3</v>
      </c>
      <c r="W300" s="17" t="str">
        <f t="shared" si="13"/>
        <v>ORD-2025-102994568045683CUST-2141Isha NairConsumerSouthKeralaKochiTechnologyCopiersEco Copiers 894First Class7348.490.21951.541609.95341.59FailedReturned3</v>
      </c>
      <c r="X300" s="11" t="str">
        <f t="shared" si="14"/>
        <v>OK</v>
      </c>
      <c r="Y300" s="11"/>
    </row>
    <row r="301" spans="1:25" ht="69">
      <c r="A301" t="s">
        <v>1535</v>
      </c>
      <c r="B301" s="10">
        <v>45454</v>
      </c>
      <c r="C301" s="10">
        <v>45608</v>
      </c>
      <c r="D301" t="s">
        <v>1537</v>
      </c>
      <c r="E301" s="9" t="str">
        <f>PROPER(TRIM(raw_orders!E301))</f>
        <v>Rahul Verma</v>
      </c>
      <c r="F301" s="9" t="str">
        <f>PROPER(TRIM(raw_orders!F301))</f>
        <v>Small Business</v>
      </c>
      <c r="G301" s="9" t="str">
        <f>PROPER(TRIM(raw_orders!G301))</f>
        <v>West</v>
      </c>
      <c r="H301" s="9" t="str">
        <f>PROPER(TRIM(raw_orders!H301))</f>
        <v>Gujarat</v>
      </c>
      <c r="I301" s="9" t="str">
        <f>PROPER(TRIM(raw_orders!I301))</f>
        <v>Ahmedabad</v>
      </c>
      <c r="J301" s="9" t="str">
        <f>PROPER(TRIM(raw_orders!J301))</f>
        <v>Technology</v>
      </c>
      <c r="K301" s="9" t="str">
        <f>PROPER(TRIM(raw_orders!K301))</f>
        <v>Accessories</v>
      </c>
      <c r="L301" t="s">
        <v>1538</v>
      </c>
      <c r="M301" s="9" t="str">
        <f>PROPER(TRIM(raw_orders!M301))</f>
        <v>Standard Class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s="9" t="str">
        <f>PROPER(TRIM(raw_orders!T301))</f>
        <v>Paid</v>
      </c>
      <c r="U301" s="9" t="str">
        <f>PROPER(TRIM(raw_orders!U301))</f>
        <v>Completed</v>
      </c>
      <c r="V301" s="11">
        <f t="shared" si="12"/>
        <v>154</v>
      </c>
      <c r="W301" s="17" t="str">
        <f t="shared" si="13"/>
        <v>ORD-2024-103004545445608CUST-7264Rahul VermaSmall BusinessWestGujaratAhmedabadTechnologyAccessoriesMax Accessories 145Standard Class71719.050.110830.027055.313774.71PaidCompleted154</v>
      </c>
      <c r="X301" s="11" t="str">
        <f t="shared" si="14"/>
        <v>OK</v>
      </c>
      <c r="Y301" s="11"/>
    </row>
    <row r="302" spans="1:25" ht="69">
      <c r="A302" t="s">
        <v>1539</v>
      </c>
      <c r="B302" s="10">
        <v>45397</v>
      </c>
      <c r="C302" s="10">
        <v>45405</v>
      </c>
      <c r="D302" t="s">
        <v>1542</v>
      </c>
      <c r="E302" s="9" t="str">
        <f>PROPER(TRIM(raw_orders!E302))</f>
        <v>Diya Patel</v>
      </c>
      <c r="F302" s="9" t="str">
        <f>PROPER(TRIM(raw_orders!F302))</f>
        <v>Small Business</v>
      </c>
      <c r="G302" s="9" t="str">
        <f>PROPER(TRIM(raw_orders!G302))</f>
        <v>North</v>
      </c>
      <c r="H302" s="9" t="str">
        <f>PROPER(TRIM(raw_orders!H302))</f>
        <v>Punjab</v>
      </c>
      <c r="I302" s="9" t="str">
        <f>PROPER(TRIM(raw_orders!I302))</f>
        <v>Ludhiana</v>
      </c>
      <c r="J302" s="9" t="str">
        <f>PROPER(TRIM(raw_orders!J302))</f>
        <v>Technology</v>
      </c>
      <c r="K302" s="9" t="str">
        <f>PROPER(TRIM(raw_orders!K302))</f>
        <v>Accessories</v>
      </c>
      <c r="L302" t="s">
        <v>1543</v>
      </c>
      <c r="M302" s="9" t="str">
        <f>PROPER(TRIM(raw_orders!M302))</f>
        <v>Second Class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s="9" t="str">
        <f>PROPER(TRIM(raw_orders!T302))</f>
        <v>Paid</v>
      </c>
      <c r="U302" s="9" t="str">
        <f>PROPER(TRIM(raw_orders!U302))</f>
        <v>Completed</v>
      </c>
      <c r="V302" s="11">
        <f t="shared" si="12"/>
        <v>8</v>
      </c>
      <c r="W302" s="17" t="str">
        <f t="shared" si="13"/>
        <v>ORD-2024-103014539745405CUST-2668Diya PatelSmall BusinessNorthPunjabLudhianaTechnologyAccessoriesClassic Accessories 126Second Class93893.740.131539.2922100.149439.15PaidCompleted8</v>
      </c>
      <c r="X302" s="11" t="str">
        <f t="shared" si="14"/>
        <v>OK</v>
      </c>
      <c r="Y302" s="11"/>
    </row>
    <row r="303" spans="1:25" ht="69">
      <c r="A303" t="s">
        <v>1544</v>
      </c>
      <c r="B303" s="10">
        <v>45805</v>
      </c>
      <c r="C303" s="10">
        <v>45663</v>
      </c>
      <c r="D303" t="s">
        <v>1546</v>
      </c>
      <c r="E303" s="9" t="str">
        <f>PROPER(TRIM(raw_orders!E303))</f>
        <v>Isha Nair</v>
      </c>
      <c r="F303" s="9" t="str">
        <f>PROPER(TRIM(raw_orders!F303))</f>
        <v>Home Office</v>
      </c>
      <c r="G303" s="9" t="str">
        <f>PROPER(TRIM(raw_orders!G303))</f>
        <v>East</v>
      </c>
      <c r="H303" s="9" t="str">
        <f>PROPER(TRIM(raw_orders!H303))</f>
        <v>Bihar</v>
      </c>
      <c r="I303" s="9" t="str">
        <f>PROPER(TRIM(raw_orders!I303))</f>
        <v>Patna</v>
      </c>
      <c r="J303" s="9" t="str">
        <f>PROPER(TRIM(raw_orders!J303))</f>
        <v>Technology</v>
      </c>
      <c r="K303" s="9" t="str">
        <f>PROPER(TRIM(raw_orders!K303))</f>
        <v>Phones</v>
      </c>
      <c r="L303" t="s">
        <v>1547</v>
      </c>
      <c r="M303" s="9" t="str">
        <f>PROPER(TRIM(raw_orders!M303))</f>
        <v>Same Day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s="9" t="str">
        <f>PROPER(TRIM(raw_orders!T303))</f>
        <v>Paid</v>
      </c>
      <c r="U303" s="9" t="str">
        <f>PROPER(TRIM(raw_orders!U303))</f>
        <v>Completed</v>
      </c>
      <c r="V303" s="11">
        <f t="shared" si="12"/>
        <v>-142</v>
      </c>
      <c r="W303" s="17" t="str">
        <f t="shared" si="13"/>
        <v>ORD-2025-103024580545663CUST-5599Isha NairHome OfficeEastBiharPatnaTechnologyPhonesElite Phones 202Same Day41654.110.056285.623705.382580.24PaidCompleted-142</v>
      </c>
      <c r="X303" s="11" t="str">
        <f t="shared" si="14"/>
        <v>OK</v>
      </c>
      <c r="Y303" s="11"/>
    </row>
    <row r="304" spans="1:25" ht="55.2">
      <c r="A304" t="s">
        <v>1548</v>
      </c>
      <c r="B304" s="10">
        <v>45753</v>
      </c>
      <c r="C304" s="10">
        <v>45820</v>
      </c>
      <c r="D304" t="s">
        <v>1550</v>
      </c>
      <c r="E304" s="9" t="str">
        <f>PROPER(TRIM(raw_orders!E304))</f>
        <v>Neha Gupta</v>
      </c>
      <c r="F304" s="9" t="str">
        <f>PROPER(TRIM(raw_orders!F304))</f>
        <v>Consumer</v>
      </c>
      <c r="G304" s="9" t="str">
        <f>PROPER(TRIM(raw_orders!G304))</f>
        <v>West</v>
      </c>
      <c r="H304" s="9" t="str">
        <f>PROPER(TRIM(raw_orders!H304))</f>
        <v>Goa</v>
      </c>
      <c r="I304" s="9" t="str">
        <f>PROPER(TRIM(raw_orders!I304))</f>
        <v>Panaji</v>
      </c>
      <c r="J304" s="9" t="str">
        <f>PROPER(TRIM(raw_orders!J304))</f>
        <v>Office Supplies</v>
      </c>
      <c r="K304" s="9" t="str">
        <f>PROPER(TRIM(raw_orders!K304))</f>
        <v>Storage</v>
      </c>
      <c r="L304" t="s">
        <v>1551</v>
      </c>
      <c r="M304" s="9" t="str">
        <f>PROPER(TRIM(raw_orders!M304))</f>
        <v>Same Day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s="9" t="str">
        <f>PROPER(TRIM(raw_orders!T304))</f>
        <v>Paid</v>
      </c>
      <c r="U304" s="9" t="str">
        <f>PROPER(TRIM(raw_orders!U304))</f>
        <v>Completed</v>
      </c>
      <c r="V304" s="11">
        <f t="shared" si="12"/>
        <v>67</v>
      </c>
      <c r="W304" s="17" t="str">
        <f t="shared" si="13"/>
        <v>ORD-2025-103034575345820CUST-1623Neha GuptaConsumerWestGoaPanajiOffice SuppliesStorageElite Storage 535Same Day22703.280.254054.922424.831630.09PaidCompleted67</v>
      </c>
      <c r="X304" s="11" t="str">
        <f t="shared" si="14"/>
        <v>OK</v>
      </c>
      <c r="Y304" s="11"/>
    </row>
    <row r="305" spans="1:25" ht="55.2">
      <c r="A305" t="s">
        <v>1552</v>
      </c>
      <c r="B305" s="10">
        <v>45466</v>
      </c>
      <c r="C305" s="10">
        <v>45471</v>
      </c>
      <c r="D305" t="s">
        <v>1554</v>
      </c>
      <c r="E305" s="9" t="str">
        <f>PROPER(TRIM(raw_orders!E305))</f>
        <v>Diya Patel</v>
      </c>
      <c r="F305" s="9" t="str">
        <f>PROPER(TRIM(raw_orders!F305))</f>
        <v>Home Office</v>
      </c>
      <c r="G305" s="9" t="str">
        <f>PROPER(TRIM(raw_orders!G305))</f>
        <v>West</v>
      </c>
      <c r="H305" s="9" t="str">
        <f>PROPER(TRIM(raw_orders!H305))</f>
        <v>Gujarat</v>
      </c>
      <c r="I305" s="9" t="str">
        <f>PROPER(TRIM(raw_orders!I305))</f>
        <v>Ahmedabad</v>
      </c>
      <c r="J305" s="9" t="str">
        <f>PROPER(TRIM(raw_orders!J305))</f>
        <v>Furniture</v>
      </c>
      <c r="K305" s="9" t="str">
        <f>PROPER(TRIM(raw_orders!K305))</f>
        <v>Chairs</v>
      </c>
      <c r="L305" t="s">
        <v>1555</v>
      </c>
      <c r="M305" s="9" t="str">
        <f>PROPER(TRIM(raw_orders!M305))</f>
        <v>Standard Class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s="9" t="str">
        <f>PROPER(TRIM(raw_orders!T305))</f>
        <v>Pending</v>
      </c>
      <c r="U305" s="9" t="str">
        <f>PROPER(TRIM(raw_orders!U305))</f>
        <v>Returned</v>
      </c>
      <c r="V305" s="11">
        <f t="shared" si="12"/>
        <v>5</v>
      </c>
      <c r="W305" s="17" t="str">
        <f t="shared" si="13"/>
        <v>ORD-2024-103044546645471CUST-9035Diya PatelHome OfficeWestGujaratAhmedabadFurnitureChairsElite Chairs 107Standard Class21313.140.12363.651876.1487.55PendingReturned5</v>
      </c>
      <c r="X305" s="11" t="str">
        <f t="shared" si="14"/>
        <v>OK</v>
      </c>
      <c r="Y305" s="11"/>
    </row>
    <row r="306" spans="1:25" ht="69">
      <c r="A306" t="s">
        <v>1556</v>
      </c>
      <c r="B306" s="10">
        <v>45357</v>
      </c>
      <c r="C306" s="10">
        <v>45364</v>
      </c>
      <c r="D306" t="s">
        <v>1559</v>
      </c>
      <c r="E306" s="9" t="str">
        <f>PROPER(TRIM(raw_orders!E306))</f>
        <v>Karan Malhotra</v>
      </c>
      <c r="F306" s="9" t="str">
        <f>PROPER(TRIM(raw_orders!F306))</f>
        <v>Consumer</v>
      </c>
      <c r="G306" s="9" t="str">
        <f>PROPER(TRIM(raw_orders!G306))</f>
        <v>North</v>
      </c>
      <c r="H306" s="9" t="str">
        <f>PROPER(TRIM(raw_orders!H306))</f>
        <v>Punjab</v>
      </c>
      <c r="I306" s="9" t="str">
        <f>PROPER(TRIM(raw_orders!I306))</f>
        <v>Ludhiana</v>
      </c>
      <c r="J306" s="9" t="str">
        <f>PROPER(TRIM(raw_orders!J306))</f>
        <v>Furniture</v>
      </c>
      <c r="K306" s="9" t="str">
        <f>PROPER(TRIM(raw_orders!K306))</f>
        <v>Furnishings</v>
      </c>
      <c r="L306" t="s">
        <v>1560</v>
      </c>
      <c r="M306" s="9" t="str">
        <f>PROPER(TRIM(raw_orders!M306))</f>
        <v>Standard Class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s="9" t="str">
        <f>PROPER(TRIM(raw_orders!T306))</f>
        <v>Paid</v>
      </c>
      <c r="U306" s="9" t="str">
        <f>PROPER(TRIM(raw_orders!U306))</f>
        <v>Completed</v>
      </c>
      <c r="V306" s="11">
        <f t="shared" si="12"/>
        <v>7</v>
      </c>
      <c r="W306" s="17" t="str">
        <f t="shared" si="13"/>
        <v>ORD-2024-103054535745364CUST-6286Karan MalhotraConsumerNorthPunjabLudhianaFurnitureFurnishingsPro Furnishings 991Standard Class62403.050.112976.4710019.982956.49PaidCompleted7</v>
      </c>
      <c r="X306" s="11" t="str">
        <f t="shared" si="14"/>
        <v>OK</v>
      </c>
      <c r="Y306" s="11"/>
    </row>
    <row r="307" spans="1:25" ht="55.2">
      <c r="A307" t="s">
        <v>1561</v>
      </c>
      <c r="B307" s="10">
        <v>45413</v>
      </c>
      <c r="C307" s="10">
        <v>45414</v>
      </c>
      <c r="D307" t="s">
        <v>1563</v>
      </c>
      <c r="E307" s="9" t="str">
        <f>PROPER(TRIM(raw_orders!E307))</f>
        <v>Ananya Rao</v>
      </c>
      <c r="F307" s="9" t="str">
        <f>PROPER(TRIM(raw_orders!F307))</f>
        <v>Consumer</v>
      </c>
      <c r="G307" s="9" t="str">
        <f>PROPER(TRIM(raw_orders!G307))</f>
        <v>East</v>
      </c>
      <c r="H307" s="9" t="str">
        <f>PROPER(TRIM(raw_orders!H307))</f>
        <v>Assam</v>
      </c>
      <c r="I307" s="9" t="str">
        <f>PROPER(TRIM(raw_orders!I307))</f>
        <v>Guwahati</v>
      </c>
      <c r="J307" s="9" t="str">
        <f>PROPER(TRIM(raw_orders!J307))</f>
        <v>Furniture</v>
      </c>
      <c r="K307" s="9" t="str">
        <f>PROPER(TRIM(raw_orders!K307))</f>
        <v>Chairs</v>
      </c>
      <c r="L307" t="s">
        <v>1564</v>
      </c>
      <c r="M307" s="9" t="str">
        <f>PROPER(TRIM(raw_orders!M307))</f>
        <v>First Class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s="9" t="str">
        <f>PROPER(TRIM(raw_orders!T307))</f>
        <v>Paid</v>
      </c>
      <c r="U307" s="9" t="str">
        <f>PROPER(TRIM(raw_orders!U307))</f>
        <v>Cancelled</v>
      </c>
      <c r="V307" s="11">
        <f t="shared" si="12"/>
        <v>1</v>
      </c>
      <c r="W307" s="17" t="str">
        <f t="shared" si="13"/>
        <v>ORD-2024-103064541345414CUST-7246Ananya RaoConsumerEastAssamGuwahatiFurnitureChairsEco Chairs 105First Class44156.060.5513299.399851.913447.48PaidCancelled1</v>
      </c>
      <c r="X307" s="11" t="str">
        <f t="shared" si="14"/>
        <v>OK</v>
      </c>
      <c r="Y307" s="11"/>
    </row>
    <row r="308" spans="1:25" ht="55.2">
      <c r="A308" t="s">
        <v>1565</v>
      </c>
      <c r="B308" s="10">
        <v>45708</v>
      </c>
      <c r="C308" s="10">
        <v>45711</v>
      </c>
      <c r="D308" t="s">
        <v>1567</v>
      </c>
      <c r="E308" s="9" t="str">
        <f>PROPER(TRIM(raw_orders!E308))</f>
        <v>Aarav Sharma</v>
      </c>
      <c r="F308" s="9" t="str">
        <f>PROPER(TRIM(raw_orders!F308))</f>
        <v>Consumer</v>
      </c>
      <c r="G308" s="9" t="str">
        <f>PROPER(TRIM(raw_orders!G308))</f>
        <v>North</v>
      </c>
      <c r="H308" s="9" t="str">
        <f>PROPER(TRIM(raw_orders!H308))</f>
        <v>Rajasthan</v>
      </c>
      <c r="I308" s="9" t="str">
        <f>PROPER(TRIM(raw_orders!I308))</f>
        <v>Jaipur</v>
      </c>
      <c r="J308" s="9" t="str">
        <f>PROPER(TRIM(raw_orders!J308))</f>
        <v>Technology</v>
      </c>
      <c r="K308" s="9" t="str">
        <f>PROPER(TRIM(raw_orders!K308))</f>
        <v>Phones</v>
      </c>
      <c r="L308" t="s">
        <v>1568</v>
      </c>
      <c r="M308" s="9" t="str">
        <f>PROPER(TRIM(raw_orders!M308))</f>
        <v>Second Class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s="9" t="str">
        <f>PROPER(TRIM(raw_orders!T308))</f>
        <v>Paid</v>
      </c>
      <c r="U308" s="9" t="str">
        <f>PROPER(TRIM(raw_orders!U308))</f>
        <v>Completed</v>
      </c>
      <c r="V308" s="11">
        <f t="shared" si="12"/>
        <v>3</v>
      </c>
      <c r="W308" s="17" t="str">
        <f t="shared" si="13"/>
        <v>ORD-2025-103074570845711CUST-2589Aarav SharmaConsumerNorthRajasthanJaipurTechnologyPhonesPro Phones 530Second Class43673.11014692.4410082.194610.25PaidCompleted3</v>
      </c>
      <c r="X308" s="11" t="str">
        <f t="shared" si="14"/>
        <v>OK</v>
      </c>
      <c r="Y308" s="11"/>
    </row>
    <row r="309" spans="1:25" ht="69">
      <c r="A309" t="s">
        <v>1569</v>
      </c>
      <c r="B309" s="10">
        <v>45850</v>
      </c>
      <c r="C309" s="10">
        <v>45857</v>
      </c>
      <c r="D309" t="s">
        <v>1572</v>
      </c>
      <c r="E309" s="9" t="str">
        <f>PROPER(TRIM(raw_orders!E309))</f>
        <v>Ananya Rao</v>
      </c>
      <c r="F309" s="9" t="str">
        <f>PROPER(TRIM(raw_orders!F309))</f>
        <v>Corporate</v>
      </c>
      <c r="G309" s="9" t="str">
        <f>PROPER(TRIM(raw_orders!G309))</f>
        <v>North</v>
      </c>
      <c r="H309" s="9" t="str">
        <f>PROPER(TRIM(raw_orders!H309))</f>
        <v>Uttar Pradesh</v>
      </c>
      <c r="I309" s="9" t="str">
        <f>PROPER(TRIM(raw_orders!I309))</f>
        <v>Noida</v>
      </c>
      <c r="J309" s="9" t="str">
        <f>PROPER(TRIM(raw_orders!J309))</f>
        <v>Furniture</v>
      </c>
      <c r="K309" s="9" t="str">
        <f>PROPER(TRIM(raw_orders!K309))</f>
        <v>Tables</v>
      </c>
      <c r="L309" t="s">
        <v>1573</v>
      </c>
      <c r="M309" s="9" t="str">
        <f>PROPER(TRIM(raw_orders!M309))</f>
        <v>First Class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s="9" t="str">
        <f>PROPER(TRIM(raw_orders!T309))</f>
        <v>Pending</v>
      </c>
      <c r="U309" s="9" t="str">
        <f>PROPER(TRIM(raw_orders!U309))</f>
        <v>Cancelled</v>
      </c>
      <c r="V309" s="11">
        <f t="shared" si="12"/>
        <v>7</v>
      </c>
      <c r="W309" s="17" t="str">
        <f t="shared" si="13"/>
        <v>ORD-2025-103084585045857CUST-4153Ananya RaoCorporateNorthUttar PradeshNoidaFurnitureTablesBasic Tables 911First Class94093.040.229469.8918935.5110534.38PendingCancelled7</v>
      </c>
      <c r="X309" s="11" t="str">
        <f t="shared" si="14"/>
        <v>OK</v>
      </c>
      <c r="Y309" s="11"/>
    </row>
    <row r="310" spans="1:25" ht="55.2">
      <c r="A310" t="s">
        <v>1575</v>
      </c>
      <c r="B310" s="10">
        <v>45821</v>
      </c>
      <c r="C310" s="10">
        <v>45827</v>
      </c>
      <c r="D310" t="s">
        <v>1578</v>
      </c>
      <c r="E310" s="9" t="str">
        <f>PROPER(TRIM(raw_orders!E310))</f>
        <v>Rohan Mehta</v>
      </c>
      <c r="F310" s="9" t="str">
        <f>PROPER(TRIM(raw_orders!F310))</f>
        <v>Consumer</v>
      </c>
      <c r="G310" s="9" t="str">
        <f>PROPER(TRIM(raw_orders!G310))</f>
        <v>North</v>
      </c>
      <c r="H310" s="9" t="str">
        <f>PROPER(TRIM(raw_orders!H310))</f>
        <v>Rajasthan</v>
      </c>
      <c r="I310" s="9" t="str">
        <f>PROPER(TRIM(raw_orders!I310))</f>
        <v>Jaipur</v>
      </c>
      <c r="J310" s="9" t="str">
        <f>PROPER(TRIM(raw_orders!J310))</f>
        <v>Furniture</v>
      </c>
      <c r="K310" s="9" t="str">
        <f>PROPER(TRIM(raw_orders!K310))</f>
        <v>Tables</v>
      </c>
      <c r="L310" t="s">
        <v>1579</v>
      </c>
      <c r="M310" s="9" t="str">
        <f>PROPER(TRIM(raw_orders!M310))</f>
        <v>First Class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s="9" t="str">
        <f>PROPER(TRIM(raw_orders!T310))</f>
        <v>Paid</v>
      </c>
      <c r="U310" s="9" t="str">
        <f>PROPER(TRIM(raw_orders!U310))</f>
        <v>Completed</v>
      </c>
      <c r="V310" s="11">
        <f t="shared" si="12"/>
        <v>6</v>
      </c>
      <c r="W310" s="17" t="str">
        <f t="shared" si="13"/>
        <v>ORD-2025-103094582145827CUST-6727Rohan MehtaConsumerNorthRajasthanJaipurFurnitureTablesClassic Tables 224First Class4731.570.22341.021565.49775.53PaidCompleted6</v>
      </c>
      <c r="X310" s="11" t="str">
        <f t="shared" si="14"/>
        <v>OK</v>
      </c>
      <c r="Y310" s="11"/>
    </row>
    <row r="311" spans="1:25" ht="55.2">
      <c r="A311" t="s">
        <v>1580</v>
      </c>
      <c r="B311" s="10">
        <v>45493</v>
      </c>
      <c r="C311" s="10">
        <v>45495</v>
      </c>
      <c r="D311" t="s">
        <v>1582</v>
      </c>
      <c r="E311" s="9" t="str">
        <f>PROPER(TRIM(raw_orders!E311))</f>
        <v>Ananya Rao</v>
      </c>
      <c r="F311" s="9" t="str">
        <f>PROPER(TRIM(raw_orders!F311))</f>
        <v>Consumer</v>
      </c>
      <c r="G311" s="9" t="str">
        <f>PROPER(TRIM(raw_orders!G311))</f>
        <v>South</v>
      </c>
      <c r="H311" s="9" t="str">
        <f>PROPER(TRIM(raw_orders!H311))</f>
        <v>Tamil Nadu</v>
      </c>
      <c r="I311" s="9" t="str">
        <f>PROPER(TRIM(raw_orders!I311))</f>
        <v>Chennai</v>
      </c>
      <c r="J311" s="9" t="str">
        <f>PROPER(TRIM(raw_orders!J311))</f>
        <v>Furniture</v>
      </c>
      <c r="K311" s="9" t="str">
        <f>PROPER(TRIM(raw_orders!K311))</f>
        <v>Tables</v>
      </c>
      <c r="L311" t="s">
        <v>1583</v>
      </c>
      <c r="M311" s="9" t="str">
        <f>PROPER(TRIM(raw_orders!M311))</f>
        <v>First Class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s="9" t="str">
        <f>PROPER(TRIM(raw_orders!T311))</f>
        <v>Paid</v>
      </c>
      <c r="U311" s="9" t="str">
        <f>PROPER(TRIM(raw_orders!U311))</f>
        <v>Cancelled</v>
      </c>
      <c r="V311" s="11">
        <f t="shared" si="12"/>
        <v>2</v>
      </c>
      <c r="W311" s="17" t="str">
        <f t="shared" si="13"/>
        <v>ORD-2024-103104549345495CUST-8860Ananya RaoConsumerSouthTamil NaduChennaiFurnitureTablesPrime Tables 214First Class72060.730.112982.67246.365736.24PaidCancelled2</v>
      </c>
      <c r="X311" s="11" t="str">
        <f t="shared" si="14"/>
        <v>OK</v>
      </c>
      <c r="Y311" s="11"/>
    </row>
    <row r="312" spans="1:25" ht="55.2">
      <c r="A312" t="s">
        <v>1584</v>
      </c>
      <c r="B312" s="10">
        <v>45389</v>
      </c>
      <c r="C312" s="10">
        <v>45511</v>
      </c>
      <c r="D312" t="s">
        <v>1587</v>
      </c>
      <c r="E312" s="9" t="str">
        <f>PROPER(TRIM(raw_orders!E312))</f>
        <v>Rohan Mehta</v>
      </c>
      <c r="F312" s="9" t="str">
        <f>PROPER(TRIM(raw_orders!F312))</f>
        <v>Small Business</v>
      </c>
      <c r="G312" s="9" t="str">
        <f>PROPER(TRIM(raw_orders!G312))</f>
        <v>South</v>
      </c>
      <c r="H312" s="9" t="str">
        <f>PROPER(TRIM(raw_orders!H312))</f>
        <v>Tamil Nadu</v>
      </c>
      <c r="I312" s="9" t="str">
        <f>PROPER(TRIM(raw_orders!I312))</f>
        <v>Chennai</v>
      </c>
      <c r="J312" s="9" t="str">
        <f>PROPER(TRIM(raw_orders!J312))</f>
        <v>Technology</v>
      </c>
      <c r="K312" s="9" t="str">
        <f>PROPER(TRIM(raw_orders!K312))</f>
        <v>Machines</v>
      </c>
      <c r="L312" t="s">
        <v>1588</v>
      </c>
      <c r="M312" s="9" t="str">
        <f>PROPER(TRIM(raw_orders!M312))</f>
        <v>First Class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s="9" t="str">
        <f>PROPER(TRIM(raw_orders!T312))</f>
        <v>Paid</v>
      </c>
      <c r="U312" s="9" t="str">
        <f>PROPER(TRIM(raw_orders!U312))</f>
        <v>Completed</v>
      </c>
      <c r="V312" s="11">
        <f t="shared" si="12"/>
        <v>122</v>
      </c>
      <c r="W312" s="17" t="str">
        <f t="shared" si="13"/>
        <v>ORD-2024-103114538945511CUST-3784Rohan MehtaSmall BusinessSouthTamil NaduChennaiTechnologyMachinesMax Machines 988First Class82034.250162749424.256849.75PaidCompleted122</v>
      </c>
      <c r="X312" s="11" t="str">
        <f t="shared" si="14"/>
        <v>OK</v>
      </c>
      <c r="Y312" s="11"/>
    </row>
    <row r="313" spans="1:25" ht="55.2">
      <c r="A313" t="s">
        <v>1589</v>
      </c>
      <c r="B313" s="10">
        <v>45409</v>
      </c>
      <c r="C313" s="10">
        <v>45327</v>
      </c>
      <c r="D313" t="s">
        <v>1591</v>
      </c>
      <c r="E313" s="9" t="str">
        <f>PROPER(TRIM(raw_orders!E313))</f>
        <v>Mira Das</v>
      </c>
      <c r="F313" s="9" t="str">
        <f>PROPER(TRIM(raw_orders!F313))</f>
        <v>Corporate</v>
      </c>
      <c r="G313" s="9" t="str">
        <f>PROPER(TRIM(raw_orders!G313))</f>
        <v>South</v>
      </c>
      <c r="H313" s="9" t="str">
        <f>PROPER(TRIM(raw_orders!H313))</f>
        <v>Karnataka</v>
      </c>
      <c r="I313" s="9" t="str">
        <f>PROPER(TRIM(raw_orders!I313))</f>
        <v>Bengaluru</v>
      </c>
      <c r="J313" s="9" t="str">
        <f>PROPER(TRIM(raw_orders!J313))</f>
        <v>Office Supplies</v>
      </c>
      <c r="K313" s="9" t="str">
        <f>PROPER(TRIM(raw_orders!K313))</f>
        <v>Binders</v>
      </c>
      <c r="L313" t="s">
        <v>1592</v>
      </c>
      <c r="M313" s="9" t="str">
        <f>PROPER(TRIM(raw_orders!M313))</f>
        <v>Second Class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s="9" t="str">
        <f>PROPER(TRIM(raw_orders!T313))</f>
        <v>Paid</v>
      </c>
      <c r="U313" s="9" t="str">
        <f>PROPER(TRIM(raw_orders!U313))</f>
        <v>Completed</v>
      </c>
      <c r="V313" s="11">
        <f t="shared" si="12"/>
        <v>-82</v>
      </c>
      <c r="W313" s="17" t="str">
        <f t="shared" si="13"/>
        <v>ORD-2024-103124540945327CUST-3545Mira DasCorporateSouthKarnatakaBengaluruOffice SuppliesBindersMax Binders 425Second Class5554.040.12493.181764729.18PaidCompleted-82</v>
      </c>
      <c r="X313" s="11" t="str">
        <f t="shared" si="14"/>
        <v>OK</v>
      </c>
      <c r="Y313" s="11"/>
    </row>
    <row r="314" spans="1:25" ht="69">
      <c r="A314" t="s">
        <v>1593</v>
      </c>
      <c r="B314" s="10">
        <v>45504</v>
      </c>
      <c r="C314" s="10">
        <v>45390</v>
      </c>
      <c r="D314" t="s">
        <v>1595</v>
      </c>
      <c r="E314" s="9" t="str">
        <f>PROPER(TRIM(raw_orders!E314))</f>
        <v>Karan Malhotra</v>
      </c>
      <c r="F314" s="9" t="str">
        <f>PROPER(TRIM(raw_orders!F314))</f>
        <v>Small Business</v>
      </c>
      <c r="G314" s="9" t="str">
        <f>PROPER(TRIM(raw_orders!G314))</f>
        <v>East</v>
      </c>
      <c r="H314" s="9" t="str">
        <f>PROPER(TRIM(raw_orders!H314))</f>
        <v>Assam</v>
      </c>
      <c r="I314" s="9" t="str">
        <f>PROPER(TRIM(raw_orders!I314))</f>
        <v>Guwahati</v>
      </c>
      <c r="J314" s="9" t="str">
        <f>PROPER(TRIM(raw_orders!J314))</f>
        <v>Technology</v>
      </c>
      <c r="K314" s="9" t="str">
        <f>PROPER(TRIM(raw_orders!K314))</f>
        <v>Phones</v>
      </c>
      <c r="L314" t="s">
        <v>1596</v>
      </c>
      <c r="M314" s="9" t="str">
        <f>PROPER(TRIM(raw_orders!M314))</f>
        <v>Standard Class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s="9" t="str">
        <f>PROPER(TRIM(raw_orders!T314))</f>
        <v>Paid</v>
      </c>
      <c r="U314" s="9" t="str">
        <f>PROPER(TRIM(raw_orders!U314))</f>
        <v>Cancelled</v>
      </c>
      <c r="V314" s="11">
        <f t="shared" si="12"/>
        <v>-114</v>
      </c>
      <c r="W314" s="17" t="str">
        <f t="shared" si="13"/>
        <v>ORD-2024-103134550445390CUST-4851Karan MalhotraSmall BusinessEastAssamGuwahatiTechnologyPhonesElite Phones 679Standard Class82614.7415688.4410047.335641.11PaidCancelled-114</v>
      </c>
      <c r="X314" s="11" t="str">
        <f t="shared" si="14"/>
        <v>OK</v>
      </c>
      <c r="Y314" s="11"/>
    </row>
    <row r="315" spans="1:25" ht="69">
      <c r="A315" t="s">
        <v>1597</v>
      </c>
      <c r="B315" s="10">
        <v>45807</v>
      </c>
      <c r="C315" s="10">
        <v>45808</v>
      </c>
      <c r="D315" t="s">
        <v>1600</v>
      </c>
      <c r="E315" s="9" t="str">
        <f>PROPER(TRIM(raw_orders!E315))</f>
        <v>Rahul Verma</v>
      </c>
      <c r="F315" s="9" t="str">
        <f>PROPER(TRIM(raw_orders!F315))</f>
        <v>Corporate</v>
      </c>
      <c r="G315" s="9" t="str">
        <f>PROPER(TRIM(raw_orders!G315))</f>
        <v>North</v>
      </c>
      <c r="H315" s="9" t="str">
        <f>PROPER(TRIM(raw_orders!H315))</f>
        <v>Uttar Pradesh</v>
      </c>
      <c r="I315" s="9" t="str">
        <f>PROPER(TRIM(raw_orders!I315))</f>
        <v>Noida</v>
      </c>
      <c r="J315" s="9" t="str">
        <f>PROPER(TRIM(raw_orders!J315))</f>
        <v>Technology</v>
      </c>
      <c r="K315" s="9" t="str">
        <f>PROPER(TRIM(raw_orders!K315))</f>
        <v>Phones</v>
      </c>
      <c r="L315" t="s">
        <v>1601</v>
      </c>
      <c r="M315" s="9" t="str">
        <f>PROPER(TRIM(raw_orders!M315))</f>
        <v>First Class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s="9" t="str">
        <f>PROPER(TRIM(raw_orders!T315))</f>
        <v>Refunded</v>
      </c>
      <c r="U315" s="9" t="str">
        <f>PROPER(TRIM(raw_orders!U315))</f>
        <v>Cancelled</v>
      </c>
      <c r="V315" s="11">
        <f t="shared" si="12"/>
        <v>1</v>
      </c>
      <c r="W315" s="17" t="str">
        <f t="shared" si="13"/>
        <v>ORD-2025-103144580745808CUST-4770Rahul VermaCorporateNorthUttar PradeshNoidaTechnologyPhonesPro Phones 764First Class82081.430.2512488.5810717.41771.18RefundedCancelled1</v>
      </c>
      <c r="X315" s="11" t="str">
        <f t="shared" si="14"/>
        <v>OK</v>
      </c>
      <c r="Y315" s="11"/>
    </row>
    <row r="316" spans="1:25" ht="55.2">
      <c r="A316" t="s">
        <v>1602</v>
      </c>
      <c r="B316" s="10">
        <v>45795</v>
      </c>
      <c r="C316" s="10">
        <v>45797</v>
      </c>
      <c r="D316" t="s">
        <v>1603</v>
      </c>
      <c r="E316" s="9" t="str">
        <f>PROPER(TRIM(raw_orders!E316))</f>
        <v>Isha Nair</v>
      </c>
      <c r="F316" s="9" t="str">
        <f>PROPER(TRIM(raw_orders!F316))</f>
        <v>Corporate</v>
      </c>
      <c r="G316" s="9" t="str">
        <f>PROPER(TRIM(raw_orders!G316))</f>
        <v>West</v>
      </c>
      <c r="H316" s="9" t="str">
        <f>PROPER(TRIM(raw_orders!H316))</f>
        <v>Madhya Pradesh</v>
      </c>
      <c r="I316" s="9" t="str">
        <f>PROPER(TRIM(raw_orders!I316))</f>
        <v>Indore</v>
      </c>
      <c r="J316" s="9" t="str">
        <f>PROPER(TRIM(raw_orders!J316))</f>
        <v>Office Supplies</v>
      </c>
      <c r="K316" s="9" t="str">
        <f>PROPER(TRIM(raw_orders!K316))</f>
        <v>Labels</v>
      </c>
      <c r="L316" t="s">
        <v>1604</v>
      </c>
      <c r="M316" s="9" t="str">
        <f>PROPER(TRIM(raw_orders!M316))</f>
        <v>Standard Class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s="9" t="str">
        <f>PROPER(TRIM(raw_orders!T316))</f>
        <v>Failed</v>
      </c>
      <c r="U316" s="9" t="str">
        <f>PROPER(TRIM(raw_orders!U316))</f>
        <v>Returned</v>
      </c>
      <c r="V316" s="11">
        <f t="shared" si="12"/>
        <v>2</v>
      </c>
      <c r="W316" s="17" t="str">
        <f t="shared" si="13"/>
        <v>ORD-2025-103154579545797CUST-1945Isha NairCorporateWestMadhya PradeshIndoreOffice SuppliesLabelsElite Labels 544Standard Class9847.760.156485.365376.171109.19FailedReturned2</v>
      </c>
      <c r="X316" s="11" t="str">
        <f t="shared" si="14"/>
        <v>Review Required</v>
      </c>
      <c r="Y316" s="11"/>
    </row>
    <row r="317" spans="1:25" ht="69">
      <c r="A317" t="s">
        <v>1605</v>
      </c>
      <c r="B317" s="10">
        <v>45475</v>
      </c>
      <c r="C317" s="10">
        <v>45481</v>
      </c>
      <c r="D317" t="s">
        <v>1608</v>
      </c>
      <c r="E317" s="9" t="str">
        <f>PROPER(TRIM(raw_orders!E317))</f>
        <v>Rohan Mehta</v>
      </c>
      <c r="F317" s="9" t="str">
        <f>PROPER(TRIM(raw_orders!F317))</f>
        <v>Consumer</v>
      </c>
      <c r="G317" s="9" t="str">
        <f>PROPER(TRIM(raw_orders!G317))</f>
        <v>North</v>
      </c>
      <c r="H317" s="9" t="str">
        <f>PROPER(TRIM(raw_orders!H317))</f>
        <v>Delhi</v>
      </c>
      <c r="I317" s="9" t="str">
        <f>PROPER(TRIM(raw_orders!I317))</f>
        <v>New Delhi</v>
      </c>
      <c r="J317" s="9" t="str">
        <f>PROPER(TRIM(raw_orders!J317))</f>
        <v>Office Supplies</v>
      </c>
      <c r="K317" s="9" t="str">
        <f>PROPER(TRIM(raw_orders!K317))</f>
        <v>Paper</v>
      </c>
      <c r="L317" t="s">
        <v>1609</v>
      </c>
      <c r="M317" s="9" t="str">
        <f>PROPER(TRIM(raw_orders!M317))</f>
        <v>Standard Class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s="9" t="str">
        <f>PROPER(TRIM(raw_orders!T317))</f>
        <v>Pending</v>
      </c>
      <c r="U317" s="9" t="str">
        <f>PROPER(TRIM(raw_orders!U317))</f>
        <v>Returned</v>
      </c>
      <c r="V317" s="11">
        <f t="shared" si="12"/>
        <v>6</v>
      </c>
      <c r="W317" s="17" t="str">
        <f t="shared" si="13"/>
        <v>ORD-2024-103164547545481CUST-7565Rohan MehtaConsumerNorthDelhiNew DelhiOffice SuppliesPaperSmart Paper 817Standard Class93450.40.0529500.9217989.6811511.24PendingReturned6</v>
      </c>
      <c r="X317" s="11" t="str">
        <f t="shared" si="14"/>
        <v>OK</v>
      </c>
      <c r="Y317" s="11"/>
    </row>
    <row r="318" spans="1:25" ht="55.2">
      <c r="A318" t="s">
        <v>1610</v>
      </c>
      <c r="B318" s="10">
        <v>45338</v>
      </c>
      <c r="C318" s="10">
        <v>45340</v>
      </c>
      <c r="D318" t="s">
        <v>1613</v>
      </c>
      <c r="E318" s="9" t="str">
        <f>PROPER(TRIM(raw_orders!E318))</f>
        <v>Karan Malhotra</v>
      </c>
      <c r="F318" s="9" t="str">
        <f>PROPER(TRIM(raw_orders!F318))</f>
        <v>Corporate</v>
      </c>
      <c r="G318" s="9" t="str">
        <f>PROPER(TRIM(raw_orders!G318))</f>
        <v>North</v>
      </c>
      <c r="H318" s="9" t="str">
        <f>PROPER(TRIM(raw_orders!H318))</f>
        <v>Punjab</v>
      </c>
      <c r="I318" s="9" t="str">
        <f>PROPER(TRIM(raw_orders!I318))</f>
        <v>Ludhiana</v>
      </c>
      <c r="J318" s="9" t="str">
        <f>PROPER(TRIM(raw_orders!J318))</f>
        <v>Office Supplies</v>
      </c>
      <c r="K318" s="9" t="str">
        <f>PROPER(TRIM(raw_orders!K318))</f>
        <v>Labels</v>
      </c>
      <c r="L318" t="s">
        <v>1614</v>
      </c>
      <c r="M318" s="9" t="str">
        <f>PROPER(TRIM(raw_orders!M318))</f>
        <v>Standard Class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s="9" t="str">
        <f>PROPER(TRIM(raw_orders!T318))</f>
        <v>Paid</v>
      </c>
      <c r="U318" s="9" t="str">
        <f>PROPER(TRIM(raw_orders!U318))</f>
        <v>Cancelled</v>
      </c>
      <c r="V318" s="11">
        <f t="shared" si="12"/>
        <v>2</v>
      </c>
      <c r="W318" s="17" t="str">
        <f t="shared" si="13"/>
        <v>ORD-2024-103174533845340CUST-9913Karan MalhotraCorporateNorthPunjabLudhianaOffice SuppliesLabelsClassic Labels 466Standard Class21947.530.23116.051956.631159.42PaidCancelled2</v>
      </c>
      <c r="X318" s="11" t="str">
        <f t="shared" si="14"/>
        <v>OK</v>
      </c>
      <c r="Y318" s="11"/>
    </row>
    <row r="319" spans="1:25" ht="69">
      <c r="A319" t="s">
        <v>1615</v>
      </c>
      <c r="B319" s="10">
        <v>45898</v>
      </c>
      <c r="C319" s="10">
        <v>45904</v>
      </c>
      <c r="D319" t="s">
        <v>1618</v>
      </c>
      <c r="E319" s="9" t="str">
        <f>PROPER(TRIM(raw_orders!E319))</f>
        <v>Neha Gupta</v>
      </c>
      <c r="F319" s="9" t="str">
        <f>PROPER(TRIM(raw_orders!F319))</f>
        <v>Corporate</v>
      </c>
      <c r="G319" s="9" t="str">
        <f>PROPER(TRIM(raw_orders!G319))</f>
        <v>South</v>
      </c>
      <c r="H319" s="9" t="str">
        <f>PROPER(TRIM(raw_orders!H319))</f>
        <v>Kerala</v>
      </c>
      <c r="I319" s="9" t="str">
        <f>PROPER(TRIM(raw_orders!I319))</f>
        <v>Kochi</v>
      </c>
      <c r="J319" s="9" t="str">
        <f>PROPER(TRIM(raw_orders!J319))</f>
        <v>Furniture</v>
      </c>
      <c r="K319" s="9" t="str">
        <f>PROPER(TRIM(raw_orders!K319))</f>
        <v>Tables</v>
      </c>
      <c r="L319" t="s">
        <v>1619</v>
      </c>
      <c r="M319" s="9" t="str">
        <f>PROPER(TRIM(raw_orders!M319))</f>
        <v>First Class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s="9" t="str">
        <f>PROPER(TRIM(raw_orders!T319))</f>
        <v>Paid</v>
      </c>
      <c r="U319" s="9" t="str">
        <f>PROPER(TRIM(raw_orders!U319))</f>
        <v>Completed</v>
      </c>
      <c r="V319" s="11">
        <f t="shared" si="12"/>
        <v>6</v>
      </c>
      <c r="W319" s="17" t="str">
        <f t="shared" si="13"/>
        <v>ORD-2025-103184589845904CUST-7992Neha GuptaCorporateSouthKeralaKochiFurnitureTablesPro Tables 778First Class92996.970.1522926.8214621.598305.23PaidCompleted6</v>
      </c>
      <c r="X319" s="11" t="str">
        <f t="shared" si="14"/>
        <v>OK</v>
      </c>
      <c r="Y319" s="11"/>
    </row>
    <row r="320" spans="1:25" ht="55.2">
      <c r="A320" t="s">
        <v>1620</v>
      </c>
      <c r="B320" s="10">
        <v>45407</v>
      </c>
      <c r="C320" s="10">
        <v>45412</v>
      </c>
      <c r="D320" t="s">
        <v>1623</v>
      </c>
      <c r="E320" s="9" t="str">
        <f>PROPER(TRIM(raw_orders!E320))</f>
        <v>Mira Das</v>
      </c>
      <c r="F320" s="9" t="str">
        <f>PROPER(TRIM(raw_orders!F320))</f>
        <v>Small Business</v>
      </c>
      <c r="G320" s="9" t="str">
        <f>PROPER(TRIM(raw_orders!G320))</f>
        <v>South</v>
      </c>
      <c r="H320" s="9" t="str">
        <f>PROPER(TRIM(raw_orders!H320))</f>
        <v>Karnataka</v>
      </c>
      <c r="I320" s="9" t="str">
        <f>PROPER(TRIM(raw_orders!I320))</f>
        <v>Bengaluru</v>
      </c>
      <c r="J320" s="9" t="str">
        <f>PROPER(TRIM(raw_orders!J320))</f>
        <v>Technology</v>
      </c>
      <c r="K320" s="9" t="str">
        <f>PROPER(TRIM(raw_orders!K320))</f>
        <v>Phones</v>
      </c>
      <c r="L320" t="s">
        <v>1624</v>
      </c>
      <c r="M320" s="9" t="str">
        <f>PROPER(TRIM(raw_orders!M320))</f>
        <v>Standard Class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s="9" t="str">
        <f>PROPER(TRIM(raw_orders!T320))</f>
        <v>Paid</v>
      </c>
      <c r="U320" s="9" t="str">
        <f>PROPER(TRIM(raw_orders!U320))</f>
        <v>Completed</v>
      </c>
      <c r="V320" s="11">
        <f t="shared" si="12"/>
        <v>5</v>
      </c>
      <c r="W320" s="17" t="str">
        <f t="shared" si="13"/>
        <v>ORD-2024-103194540745412CUST-8877Mira DasSmall BusinessSouthKarnatakaBengaluruTechnologyPhonesBasic Phones 789Standard Class34149.460.111203.548452.932750.61PaidCompleted5</v>
      </c>
      <c r="X320" s="11" t="str">
        <f t="shared" si="14"/>
        <v>OK</v>
      </c>
      <c r="Y320" s="11"/>
    </row>
    <row r="321" spans="1:25" ht="55.2">
      <c r="A321" t="s">
        <v>1625</v>
      </c>
      <c r="B321" s="10">
        <v>45525</v>
      </c>
      <c r="C321" s="10">
        <v>45529</v>
      </c>
      <c r="D321" t="s">
        <v>1628</v>
      </c>
      <c r="E321" s="9" t="str">
        <f>PROPER(TRIM(raw_orders!E321))</f>
        <v>Diya Patel</v>
      </c>
      <c r="F321" s="9" t="str">
        <f>PROPER(TRIM(raw_orders!F321))</f>
        <v>Consumer</v>
      </c>
      <c r="G321" s="9" t="str">
        <f>PROPER(TRIM(raw_orders!G321))</f>
        <v>West</v>
      </c>
      <c r="H321" s="9" t="str">
        <f>PROPER(TRIM(raw_orders!H321))</f>
        <v>Gujarat</v>
      </c>
      <c r="I321" s="9" t="str">
        <f>PROPER(TRIM(raw_orders!I321))</f>
        <v>Ahmedabad</v>
      </c>
      <c r="J321" s="9" t="str">
        <f>PROPER(TRIM(raw_orders!J321))</f>
        <v>Office Supplies</v>
      </c>
      <c r="K321" s="9" t="str">
        <f>PROPER(TRIM(raw_orders!K321))</f>
        <v>Binders</v>
      </c>
      <c r="L321" t="s">
        <v>1629</v>
      </c>
      <c r="M321" s="9" t="str">
        <f>PROPER(TRIM(raw_orders!M321))</f>
        <v>First Class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s="9" t="str">
        <f>PROPER(TRIM(raw_orders!T321))</f>
        <v>Paid</v>
      </c>
      <c r="U321" s="9" t="str">
        <f>PROPER(TRIM(raw_orders!U321))</f>
        <v>Completed</v>
      </c>
      <c r="V321" s="11">
        <f t="shared" si="12"/>
        <v>4</v>
      </c>
      <c r="W321" s="17" t="str">
        <f t="shared" si="13"/>
        <v>ORD-2024-103204552545529CUST-4589Diya PatelConsumerWestGujaratAhmedabadOffice SuppliesBindersPrime Binders 554First Class1270.280270.28156.34113.94PaidCompleted4</v>
      </c>
      <c r="X321" s="11" t="str">
        <f t="shared" si="14"/>
        <v>OK</v>
      </c>
      <c r="Y321" s="11"/>
    </row>
    <row r="322" spans="1:25" ht="55.2">
      <c r="A322" t="s">
        <v>1630</v>
      </c>
      <c r="B322" s="10">
        <v>45630</v>
      </c>
      <c r="C322" s="10">
        <v>45632</v>
      </c>
      <c r="D322" t="s">
        <v>1633</v>
      </c>
      <c r="E322" s="9" t="str">
        <f>PROPER(TRIM(raw_orders!E322))</f>
        <v>Aarav Sharma</v>
      </c>
      <c r="F322" s="9" t="str">
        <f>PROPER(TRIM(raw_orders!F322))</f>
        <v>Home Office</v>
      </c>
      <c r="G322" s="9" t="str">
        <f>PROPER(TRIM(raw_orders!G322))</f>
        <v>East</v>
      </c>
      <c r="H322" s="9" t="str">
        <f>PROPER(TRIM(raw_orders!H322))</f>
        <v>West Bengal</v>
      </c>
      <c r="I322" s="9" t="str">
        <f>PROPER(TRIM(raw_orders!I322))</f>
        <v>Kolkata</v>
      </c>
      <c r="J322" s="9" t="str">
        <f>PROPER(TRIM(raw_orders!J322))</f>
        <v>Office Supplies</v>
      </c>
      <c r="K322" s="9" t="str">
        <f>PROPER(TRIM(raw_orders!K322))</f>
        <v>Art</v>
      </c>
      <c r="L322" t="s">
        <v>1634</v>
      </c>
      <c r="M322" s="9" t="str">
        <f>PROPER(TRIM(raw_orders!M322))</f>
        <v>Second Class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s="9" t="str">
        <f>PROPER(TRIM(raw_orders!T322))</f>
        <v>Pending</v>
      </c>
      <c r="U322" s="9" t="str">
        <f>PROPER(TRIM(raw_orders!U322))</f>
        <v>Returned</v>
      </c>
      <c r="V322" s="11">
        <f t="shared" si="12"/>
        <v>2</v>
      </c>
      <c r="W322" s="17" t="str">
        <f t="shared" si="13"/>
        <v>ORD-2024-103214563045632CUST-4667Aarav SharmaHome OfficeEastWest BengalKolkataOffice SuppliesArtClassic Art 299Second Class3876.1470%2628.421541.541086.88PendingReturned2</v>
      </c>
      <c r="X322" s="11" t="str">
        <f t="shared" si="14"/>
        <v>OK</v>
      </c>
      <c r="Y322" s="11"/>
    </row>
    <row r="323" spans="1:25" ht="55.2">
      <c r="A323" t="s">
        <v>1635</v>
      </c>
      <c r="B323" s="10">
        <v>45466</v>
      </c>
      <c r="C323" s="10">
        <v>45473</v>
      </c>
      <c r="D323" t="s">
        <v>1638</v>
      </c>
      <c r="E323" s="9" t="str">
        <f>PROPER(TRIM(raw_orders!E323))</f>
        <v>Neha Gupta</v>
      </c>
      <c r="F323" s="9" t="str">
        <f>PROPER(TRIM(raw_orders!F323))</f>
        <v>Small Business</v>
      </c>
      <c r="G323" s="9" t="str">
        <f>PROPER(TRIM(raw_orders!G323))</f>
        <v>West</v>
      </c>
      <c r="H323" s="9" t="str">
        <f>PROPER(TRIM(raw_orders!H323))</f>
        <v>Goa</v>
      </c>
      <c r="I323" s="9" t="str">
        <f>PROPER(TRIM(raw_orders!I323))</f>
        <v>Panaji</v>
      </c>
      <c r="J323" s="9" t="str">
        <f>PROPER(TRIM(raw_orders!J323))</f>
        <v>Technology</v>
      </c>
      <c r="K323" s="9" t="str">
        <f>PROPER(TRIM(raw_orders!K323))</f>
        <v>Accessories</v>
      </c>
      <c r="L323" t="s">
        <v>1639</v>
      </c>
      <c r="M323" s="9" t="str">
        <f>PROPER(TRIM(raw_orders!M323))</f>
        <v>Same Day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s="9" t="str">
        <f>PROPER(TRIM(raw_orders!T323))</f>
        <v>Failed</v>
      </c>
      <c r="U323" s="9" t="str">
        <f>PROPER(TRIM(raw_orders!U323))</f>
        <v>Cancelled</v>
      </c>
      <c r="V323" s="11">
        <f t="shared" ref="V323:V386" si="15">C323-B323</f>
        <v>7</v>
      </c>
      <c r="W323" s="17" t="str">
        <f t="shared" ref="W323:W386" si="16">A323&amp;B323&amp;C323&amp;D323&amp;E323&amp;F323&amp;G323&amp;H323&amp;I323&amp;J323&amp;K323&amp;L323&amp;M323&amp;N323&amp;O323&amp;P323&amp;Q323&amp;R323&amp;S323&amp;T323&amp;U323&amp;V323</f>
        <v>ORD-2024-103224546645473CUST-7821Neha GuptaSmall BusinessWestGoaPanajiTechnologyAccessoriesEco Accessories 220Same Day4674.8202699.281759.76939.52FailedCancelled7</v>
      </c>
      <c r="X323" s="11" t="str">
        <f t="shared" ref="X323:X386" si="17">IF(COUNTIF($A$2:$A$933,A323)=1,"OK",IF(COUNTIF($W$2:$W$933,W323)&gt;1,"Exact Duplicate", "Review Required"))</f>
        <v>OK</v>
      </c>
      <c r="Y323" s="11"/>
    </row>
    <row r="324" spans="1:25" ht="69">
      <c r="A324" t="s">
        <v>1640</v>
      </c>
      <c r="B324" s="10">
        <v>45608</v>
      </c>
      <c r="C324" s="10">
        <v>45637</v>
      </c>
      <c r="D324" t="s">
        <v>1642</v>
      </c>
      <c r="E324" s="9" t="str">
        <f>PROPER(TRIM(raw_orders!E324))</f>
        <v>Isha Nair</v>
      </c>
      <c r="F324" s="9" t="str">
        <f>PROPER(TRIM(raw_orders!F324))</f>
        <v>Consumer</v>
      </c>
      <c r="G324" s="9" t="str">
        <f>PROPER(TRIM(raw_orders!G324))</f>
        <v>North</v>
      </c>
      <c r="H324" s="9" t="str">
        <f>PROPER(TRIM(raw_orders!H324))</f>
        <v>Uttar Pradesh</v>
      </c>
      <c r="I324" s="9" t="str">
        <f>PROPER(TRIM(raw_orders!I324))</f>
        <v>Noida</v>
      </c>
      <c r="J324" s="9" t="str">
        <f>PROPER(TRIM(raw_orders!J324))</f>
        <v>Technology</v>
      </c>
      <c r="K324" s="9" t="str">
        <f>PROPER(TRIM(raw_orders!K324))</f>
        <v>Phones</v>
      </c>
      <c r="L324" t="s">
        <v>1643</v>
      </c>
      <c r="M324" s="9" t="str">
        <f>PROPER(TRIM(raw_orders!M324))</f>
        <v>Second Class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s="9" t="str">
        <f>PROPER(TRIM(raw_orders!T324))</f>
        <v>Paid</v>
      </c>
      <c r="U324" s="9" t="str">
        <f>PROPER(TRIM(raw_orders!U324))</f>
        <v>Completed</v>
      </c>
      <c r="V324" s="11">
        <f t="shared" si="15"/>
        <v>29</v>
      </c>
      <c r="W324" s="17" t="str">
        <f t="shared" si="16"/>
        <v>ORD-2024-103234560845637CUST-8579Isha NairConsumerNorthUttar PradeshNoidaTechnologyPhonesMax Phones 422Second Class61369.480.156984.354023.632960.72PaidCompleted29</v>
      </c>
      <c r="X324" s="11" t="str">
        <f t="shared" si="17"/>
        <v>OK</v>
      </c>
      <c r="Y324" s="11"/>
    </row>
    <row r="325" spans="1:25" ht="69">
      <c r="A325" t="s">
        <v>1644</v>
      </c>
      <c r="B325" s="10">
        <v>45347</v>
      </c>
      <c r="C325" s="10">
        <v>45351</v>
      </c>
      <c r="D325" t="s">
        <v>1647</v>
      </c>
      <c r="E325" s="9" t="str">
        <f>PROPER(TRIM(raw_orders!E325))</f>
        <v>Isha Nair</v>
      </c>
      <c r="F325" s="9" t="str">
        <f>PROPER(TRIM(raw_orders!F325))</f>
        <v>Small Business</v>
      </c>
      <c r="G325" s="9" t="str">
        <f>PROPER(TRIM(raw_orders!G325))</f>
        <v>West</v>
      </c>
      <c r="H325" s="9" t="str">
        <f>PROPER(TRIM(raw_orders!H325))</f>
        <v>Goa</v>
      </c>
      <c r="I325" s="9" t="str">
        <f>PROPER(TRIM(raw_orders!I325))</f>
        <v>Panaji</v>
      </c>
      <c r="J325" s="9" t="str">
        <f>PROPER(TRIM(raw_orders!J325))</f>
        <v>Furniture</v>
      </c>
      <c r="K325" s="9" t="str">
        <f>PROPER(TRIM(raw_orders!K325))</f>
        <v>Furnishings</v>
      </c>
      <c r="L325" t="s">
        <v>193</v>
      </c>
      <c r="M325" s="9" t="str">
        <f>PROPER(TRIM(raw_orders!M325))</f>
        <v>Standard Class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s="9" t="str">
        <f>PROPER(TRIM(raw_orders!T325))</f>
        <v>Paid</v>
      </c>
      <c r="U325" s="9" t="str">
        <f>PROPER(TRIM(raw_orders!U325))</f>
        <v>Completed</v>
      </c>
      <c r="V325" s="11">
        <f t="shared" si="15"/>
        <v>4</v>
      </c>
      <c r="W325" s="17" t="str">
        <f t="shared" si="16"/>
        <v>ORD-2024-103244534745351CUST-6909Isha NairSmall BusinessWestGoaPanajiFurnitureFurnishingsEco Furnishings 897Standard Class91331.460.1510185.676479.313706.36PaidCompleted4</v>
      </c>
      <c r="X325" s="11" t="str">
        <f t="shared" si="17"/>
        <v>OK</v>
      </c>
      <c r="Y325" s="11"/>
    </row>
    <row r="326" spans="1:25" ht="55.2">
      <c r="A326" t="s">
        <v>1648</v>
      </c>
      <c r="B326" s="10">
        <v>45869</v>
      </c>
      <c r="C326" s="10">
        <v>45696</v>
      </c>
      <c r="D326" t="s">
        <v>1650</v>
      </c>
      <c r="E326" s="9" t="str">
        <f>PROPER(TRIM(raw_orders!E326))</f>
        <v>Rohan Mehta</v>
      </c>
      <c r="F326" s="9" t="str">
        <f>PROPER(TRIM(raw_orders!F326))</f>
        <v>Home Office</v>
      </c>
      <c r="G326" s="9" t="str">
        <f>PROPER(TRIM(raw_orders!G326))</f>
        <v>South</v>
      </c>
      <c r="H326" s="9" t="str">
        <f>PROPER(TRIM(raw_orders!H326))</f>
        <v>Andhra Pradesh</v>
      </c>
      <c r="I326" s="9" t="str">
        <f>PROPER(TRIM(raw_orders!I326))</f>
        <v>Vijayawada</v>
      </c>
      <c r="J326" s="9" t="str">
        <f>PROPER(TRIM(raw_orders!J326))</f>
        <v>Office Supplies</v>
      </c>
      <c r="K326" s="9" t="str">
        <f>PROPER(TRIM(raw_orders!K326))</f>
        <v>Labels</v>
      </c>
      <c r="L326" t="s">
        <v>1651</v>
      </c>
      <c r="M326" s="9" t="str">
        <f>PROPER(TRIM(raw_orders!M326))</f>
        <v>Same Day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s="9" t="str">
        <f>PROPER(TRIM(raw_orders!T326))</f>
        <v>Paid</v>
      </c>
      <c r="U326" s="9" t="str">
        <f>PROPER(TRIM(raw_orders!U326))</f>
        <v>Returned</v>
      </c>
      <c r="V326" s="11">
        <f t="shared" si="15"/>
        <v>-173</v>
      </c>
      <c r="W326" s="17" t="str">
        <f t="shared" si="16"/>
        <v>ORD-2025-103254586945696CUST-7212Rohan MehtaHome OfficeSouthAndhra PradeshVijayawadaOffice SuppliesLabelsBasic Labels 102Same Day11947.880.151655.71354.8300.9PaidReturned-173</v>
      </c>
      <c r="X326" s="11" t="str">
        <f t="shared" si="17"/>
        <v>OK</v>
      </c>
      <c r="Y326" s="11"/>
    </row>
    <row r="327" spans="1:25" ht="55.2">
      <c r="A327" t="s">
        <v>1652</v>
      </c>
      <c r="B327" s="10">
        <v>45916</v>
      </c>
      <c r="C327" s="10">
        <v>45922</v>
      </c>
      <c r="D327" t="s">
        <v>1655</v>
      </c>
      <c r="E327" s="9" t="str">
        <f>PROPER(TRIM(raw_orders!E327))</f>
        <v>Sneha Kapoor</v>
      </c>
      <c r="F327" s="9" t="str">
        <f>PROPER(TRIM(raw_orders!F327))</f>
        <v>Home Office</v>
      </c>
      <c r="G327" s="9" t="str">
        <f>PROPER(TRIM(raw_orders!G327))</f>
        <v>East</v>
      </c>
      <c r="H327" s="9" t="str">
        <f>PROPER(TRIM(raw_orders!H327))</f>
        <v>West Bengal</v>
      </c>
      <c r="I327" s="9" t="str">
        <f>PROPER(TRIM(raw_orders!I327))</f>
        <v>Kolkata</v>
      </c>
      <c r="J327" s="9" t="str">
        <f>PROPER(TRIM(raw_orders!J327))</f>
        <v>Technology</v>
      </c>
      <c r="K327" s="9" t="str">
        <f>PROPER(TRIM(raw_orders!K327))</f>
        <v>Copiers</v>
      </c>
      <c r="L327" t="s">
        <v>1656</v>
      </c>
      <c r="M327" s="9" t="str">
        <f>PROPER(TRIM(raw_orders!M327))</f>
        <v>Second Class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s="9" t="str">
        <f>PROPER(TRIM(raw_orders!T327))</f>
        <v>Paid</v>
      </c>
      <c r="U327" s="9" t="str">
        <f>PROPER(TRIM(raw_orders!U327))</f>
        <v>Completed</v>
      </c>
      <c r="V327" s="11">
        <f t="shared" si="15"/>
        <v>6</v>
      </c>
      <c r="W327" s="17" t="str">
        <f t="shared" si="16"/>
        <v>ORD-2025-103264591645922CUST-7980Sneha KapoorHome OfficeEastWest BengalKolkataTechnologyCopiersPrime Copiers 170Second Class53671.20.1515602.611908.523694.08PaidCompleted6</v>
      </c>
      <c r="X327" s="11" t="str">
        <f t="shared" si="17"/>
        <v>OK</v>
      </c>
      <c r="Y327" s="11"/>
    </row>
    <row r="328" spans="1:25" ht="55.2">
      <c r="A328" t="s">
        <v>1657</v>
      </c>
      <c r="B328" s="10">
        <v>45860</v>
      </c>
      <c r="C328" s="10">
        <v>45860</v>
      </c>
      <c r="D328" t="s">
        <v>1659</v>
      </c>
      <c r="E328" s="9" t="str">
        <f>PROPER(TRIM(raw_orders!E328))</f>
        <v>Sneha Kapoor</v>
      </c>
      <c r="F328" s="9" t="str">
        <f>PROPER(TRIM(raw_orders!F328))</f>
        <v>Corporate</v>
      </c>
      <c r="G328" s="9" t="str">
        <f>PROPER(TRIM(raw_orders!G328))</f>
        <v>East</v>
      </c>
      <c r="H328" s="9" t="str">
        <f>PROPER(TRIM(raw_orders!H328))</f>
        <v>Jharkhand</v>
      </c>
      <c r="I328" s="9" t="str">
        <f>PROPER(TRIM(raw_orders!I328))</f>
        <v>Ranchi</v>
      </c>
      <c r="J328" s="9" t="str">
        <f>PROPER(TRIM(raw_orders!J328))</f>
        <v>Furniture</v>
      </c>
      <c r="K328" s="9" t="str">
        <f>PROPER(TRIM(raw_orders!K328))</f>
        <v>Furnishings</v>
      </c>
      <c r="L328" t="s">
        <v>1660</v>
      </c>
      <c r="M328" s="9" t="str">
        <f>PROPER(TRIM(raw_orders!M328))</f>
        <v>Same Day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s="9" t="str">
        <f>PROPER(TRIM(raw_orders!T328))</f>
        <v>Paid</v>
      </c>
      <c r="U328" s="9" t="str">
        <f>PROPER(TRIM(raw_orders!U328))</f>
        <v>Completed</v>
      </c>
      <c r="V328" s="11">
        <f t="shared" si="15"/>
        <v>0</v>
      </c>
      <c r="W328" s="17" t="str">
        <f t="shared" si="16"/>
        <v>ORD-2025-103274586045860CUST-1966Sneha KapoorCorporateEastJharkhandRanchiFurnitureFurnishingsSmart Furnishings 533Same Day53187.050.0515138.4911235.723902.77PaidCompleted0</v>
      </c>
      <c r="X328" s="11" t="str">
        <f t="shared" si="17"/>
        <v>OK</v>
      </c>
      <c r="Y328" s="11"/>
    </row>
    <row r="329" spans="1:25" ht="69">
      <c r="A329" t="s">
        <v>1661</v>
      </c>
      <c r="B329" s="10">
        <v>45497</v>
      </c>
      <c r="C329" s="10">
        <v>45500</v>
      </c>
      <c r="D329" t="s">
        <v>1663</v>
      </c>
      <c r="E329" s="9" t="str">
        <f>PROPER(TRIM(raw_orders!E329))</f>
        <v>Isha Nair</v>
      </c>
      <c r="F329" s="9" t="str">
        <f>PROPER(TRIM(raw_orders!F329))</f>
        <v>Consumer</v>
      </c>
      <c r="G329" s="9" t="str">
        <f>PROPER(TRIM(raw_orders!G329))</f>
        <v>West</v>
      </c>
      <c r="H329" s="9" t="str">
        <f>PROPER(TRIM(raw_orders!H329))</f>
        <v>Rajasthan</v>
      </c>
      <c r="I329" s="9" t="str">
        <f>PROPER(TRIM(raw_orders!I329))</f>
        <v>Udaipur</v>
      </c>
      <c r="J329" s="9" t="str">
        <f>PROPER(TRIM(raw_orders!J329))</f>
        <v>Technology</v>
      </c>
      <c r="K329" s="9" t="str">
        <f>PROPER(TRIM(raw_orders!K329))</f>
        <v>Accessories</v>
      </c>
      <c r="L329" t="s">
        <v>1664</v>
      </c>
      <c r="M329" s="9" t="str">
        <f>PROPER(TRIM(raw_orders!M329))</f>
        <v>Second Class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s="9" t="str">
        <f>PROPER(TRIM(raw_orders!T329))</f>
        <v>Pending</v>
      </c>
      <c r="U329" s="9" t="str">
        <f>PROPER(TRIM(raw_orders!U329))</f>
        <v>Cancelled</v>
      </c>
      <c r="V329" s="11">
        <f t="shared" si="15"/>
        <v>3</v>
      </c>
      <c r="W329" s="17" t="str">
        <f t="shared" si="16"/>
        <v>ORD-2024-103284549745500CUST-6163Isha NairConsumerWestRajasthanUdaipurTechnologyAccessoriesClassic Accessories 489Second Class31834.550.24402.922993.941408.98PendingCancelled3</v>
      </c>
      <c r="X329" s="11" t="str">
        <f t="shared" si="17"/>
        <v>OK</v>
      </c>
      <c r="Y329" s="11"/>
    </row>
    <row r="330" spans="1:25" ht="55.2">
      <c r="A330" t="s">
        <v>1665</v>
      </c>
      <c r="B330" s="10">
        <v>45806</v>
      </c>
      <c r="C330" s="10">
        <v>45812</v>
      </c>
      <c r="D330" t="s">
        <v>1667</v>
      </c>
      <c r="E330" s="9" t="str">
        <f>PROPER(TRIM(raw_orders!E330))</f>
        <v>Diya Patel</v>
      </c>
      <c r="F330" s="9" t="str">
        <f>PROPER(TRIM(raw_orders!F330))</f>
        <v>Consumer</v>
      </c>
      <c r="G330" s="9" t="str">
        <f>PROPER(TRIM(raw_orders!G330))</f>
        <v>West</v>
      </c>
      <c r="H330" s="9" t="str">
        <f>PROPER(TRIM(raw_orders!H330))</f>
        <v>Maharashtra</v>
      </c>
      <c r="I330" s="9" t="str">
        <f>PROPER(TRIM(raw_orders!I330))</f>
        <v>Mumbai</v>
      </c>
      <c r="J330" s="9" t="str">
        <f>PROPER(TRIM(raw_orders!J330))</f>
        <v>Office Supplies</v>
      </c>
      <c r="K330" s="9" t="str">
        <f>PROPER(TRIM(raw_orders!K330))</f>
        <v>Storage</v>
      </c>
      <c r="L330" t="s">
        <v>1668</v>
      </c>
      <c r="M330" s="9" t="str">
        <f>PROPER(TRIM(raw_orders!M330))</f>
        <v>First Class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s="9" t="str">
        <f>PROPER(TRIM(raw_orders!T330))</f>
        <v>Paid</v>
      </c>
      <c r="U330" s="9" t="str">
        <f>PROPER(TRIM(raw_orders!U330))</f>
        <v>Completed</v>
      </c>
      <c r="V330" s="11">
        <f t="shared" si="15"/>
        <v>6</v>
      </c>
      <c r="W330" s="17" t="str">
        <f t="shared" si="16"/>
        <v>ORD-2025-103294580645812CUST-7239Diya PatelConsumerWestMaharashtraMumbaiOffice SuppliesStorageSmart Storage 439First Class63100.68018604.0815834.32769.78PaidCompleted6</v>
      </c>
      <c r="X330" s="11" t="str">
        <f t="shared" si="17"/>
        <v>OK</v>
      </c>
      <c r="Y330" s="11"/>
    </row>
    <row r="331" spans="1:25" ht="69">
      <c r="A331" t="s">
        <v>1669</v>
      </c>
      <c r="B331" s="10">
        <v>45789</v>
      </c>
      <c r="C331" s="10">
        <v>45795</v>
      </c>
      <c r="D331" t="s">
        <v>1672</v>
      </c>
      <c r="E331" s="9" t="str">
        <f>PROPER(TRIM(raw_orders!E331))</f>
        <v>Neha Gupta</v>
      </c>
      <c r="F331" s="9" t="str">
        <f>PROPER(TRIM(raw_orders!F331))</f>
        <v>Small Business</v>
      </c>
      <c r="G331" s="9" t="str">
        <f>PROPER(TRIM(raw_orders!G331))</f>
        <v>West</v>
      </c>
      <c r="H331" s="9" t="str">
        <f>PROPER(TRIM(raw_orders!H331))</f>
        <v>Maharashtra</v>
      </c>
      <c r="I331" s="9" t="str">
        <f>PROPER(TRIM(raw_orders!I331))</f>
        <v>Mumbai</v>
      </c>
      <c r="J331" s="9" t="str">
        <f>PROPER(TRIM(raw_orders!J331))</f>
        <v>Office Supplies</v>
      </c>
      <c r="K331" s="9" t="str">
        <f>PROPER(TRIM(raw_orders!K331))</f>
        <v>Storage</v>
      </c>
      <c r="L331" t="s">
        <v>1673</v>
      </c>
      <c r="M331" s="9" t="str">
        <f>PROPER(TRIM(raw_orders!M331))</f>
        <v>Standard Class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s="9" t="str">
        <f>PROPER(TRIM(raw_orders!T331))</f>
        <v>Paid</v>
      </c>
      <c r="U331" s="9" t="str">
        <f>PROPER(TRIM(raw_orders!U331))</f>
        <v>Completed</v>
      </c>
      <c r="V331" s="11">
        <f t="shared" si="15"/>
        <v>6</v>
      </c>
      <c r="W331" s="17" t="str">
        <f t="shared" si="16"/>
        <v>ORD-2025-103304578945795CUST-9718Neha GuptaSmall BusinessWestMaharashtraMumbaiOffice SuppliesStoragePrime Storage 232Standard Class44053.030.0515401.518650.426751.09PaidCompleted6</v>
      </c>
      <c r="X331" s="11" t="str">
        <f t="shared" si="17"/>
        <v>OK</v>
      </c>
      <c r="Y331" s="11"/>
    </row>
    <row r="332" spans="1:25" ht="55.2">
      <c r="A332" t="s">
        <v>1674</v>
      </c>
      <c r="B332" s="10">
        <v>45428</v>
      </c>
      <c r="C332" s="10">
        <v>45436</v>
      </c>
      <c r="D332" t="s">
        <v>1675</v>
      </c>
      <c r="E332" s="9" t="str">
        <f>PROPER(TRIM(raw_orders!E332))</f>
        <v>Arjun Bose</v>
      </c>
      <c r="F332" s="9" t="str">
        <f>PROPER(TRIM(raw_orders!F332))</f>
        <v>Home Office</v>
      </c>
      <c r="G332" s="9" t="str">
        <f>PROPER(TRIM(raw_orders!G332))</f>
        <v>North</v>
      </c>
      <c r="H332" s="9" t="str">
        <f>PROPER(TRIM(raw_orders!H332))</f>
        <v>Punjab</v>
      </c>
      <c r="I332" s="9" t="str">
        <f>PROPER(TRIM(raw_orders!I332))</f>
        <v>Ludhiana</v>
      </c>
      <c r="J332" s="9" t="str">
        <f>PROPER(TRIM(raw_orders!J332))</f>
        <v>Technology</v>
      </c>
      <c r="K332" s="9" t="str">
        <f>PROPER(TRIM(raw_orders!K332))</f>
        <v>Accessories</v>
      </c>
      <c r="L332" t="s">
        <v>1676</v>
      </c>
      <c r="M332" s="9" t="str">
        <f>PROPER(TRIM(raw_orders!M332))</f>
        <v>Same Day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s="9" t="str">
        <f>PROPER(TRIM(raw_orders!T332))</f>
        <v>Failed</v>
      </c>
      <c r="U332" s="9" t="str">
        <f>PROPER(TRIM(raw_orders!U332))</f>
        <v>Cancelled</v>
      </c>
      <c r="V332" s="11">
        <f t="shared" si="15"/>
        <v>8</v>
      </c>
      <c r="W332" s="17" t="str">
        <f t="shared" si="16"/>
        <v>ORD-2024-103314542845436CUST-1116Arjun BoseHome OfficeNorthPunjabLudhianaTechnologyAccessoriesPrime Accessories 335Same Day1783.090783.09503.89279.2FailedCancelled8</v>
      </c>
      <c r="X332" s="11" t="str">
        <f t="shared" si="17"/>
        <v>OK</v>
      </c>
      <c r="Y332" s="11"/>
    </row>
    <row r="333" spans="1:25" ht="55.2">
      <c r="A333" t="s">
        <v>1677</v>
      </c>
      <c r="B333" s="10">
        <v>45394</v>
      </c>
      <c r="C333" s="10">
        <v>45632</v>
      </c>
      <c r="D333" t="s">
        <v>1679</v>
      </c>
      <c r="E333" s="9" t="str">
        <f>PROPER(TRIM(raw_orders!E333))</f>
        <v>Sneha Kapoor</v>
      </c>
      <c r="F333" s="9" t="str">
        <f>PROPER(TRIM(raw_orders!F333))</f>
        <v>Home Office</v>
      </c>
      <c r="G333" s="9" t="str">
        <f>PROPER(TRIM(raw_orders!G333))</f>
        <v>East</v>
      </c>
      <c r="H333" s="9" t="str">
        <f>PROPER(TRIM(raw_orders!H333))</f>
        <v>Odisha</v>
      </c>
      <c r="I333" s="9" t="str">
        <f>PROPER(TRIM(raw_orders!I333))</f>
        <v>Bhubaneswar</v>
      </c>
      <c r="J333" s="9" t="str">
        <f>PROPER(TRIM(raw_orders!J333))</f>
        <v>Office Supplies</v>
      </c>
      <c r="K333" s="9" t="str">
        <f>PROPER(TRIM(raw_orders!K333))</f>
        <v>Binders</v>
      </c>
      <c r="L333" t="s">
        <v>1680</v>
      </c>
      <c r="M333" s="9" t="str">
        <f>PROPER(TRIM(raw_orders!M333))</f>
        <v>Second Class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s="9" t="str">
        <f>PROPER(TRIM(raw_orders!T333))</f>
        <v>Paid</v>
      </c>
      <c r="U333" s="9" t="str">
        <f>PROPER(TRIM(raw_orders!U333))</f>
        <v>Returned</v>
      </c>
      <c r="V333" s="11">
        <f t="shared" si="15"/>
        <v>238</v>
      </c>
      <c r="W333" s="17" t="str">
        <f t="shared" si="16"/>
        <v>ORD-2024-103324539445632CUST-9346Sneha KapoorHome OfficeEastOdishaBhubaneswarOffice SuppliesBindersSmart Binders 939Second Class42685.66010742.646477.374265.27PaidReturned238</v>
      </c>
      <c r="X333" s="11" t="str">
        <f t="shared" si="17"/>
        <v>Review Required</v>
      </c>
      <c r="Y333" s="11"/>
    </row>
    <row r="334" spans="1:25" ht="69">
      <c r="A334" t="s">
        <v>1681</v>
      </c>
      <c r="B334" s="10">
        <v>45804</v>
      </c>
      <c r="C334" s="10">
        <v>45805</v>
      </c>
      <c r="D334" t="s">
        <v>1684</v>
      </c>
      <c r="E334" s="9" t="str">
        <f>PROPER(TRIM(raw_orders!E334))</f>
        <v>Aarav Sharma</v>
      </c>
      <c r="F334" s="9" t="str">
        <f>PROPER(TRIM(raw_orders!F334))</f>
        <v>Consumer</v>
      </c>
      <c r="G334" s="9" t="str">
        <f>PROPER(TRIM(raw_orders!G334))</f>
        <v>South</v>
      </c>
      <c r="H334" s="9" t="str">
        <f>PROPER(TRIM(raw_orders!H334))</f>
        <v>Andhra Pradesh</v>
      </c>
      <c r="I334" s="9" t="str">
        <f>PROPER(TRIM(raw_orders!I334))</f>
        <v>Vijayawada</v>
      </c>
      <c r="J334" s="9" t="str">
        <f>PROPER(TRIM(raw_orders!J334))</f>
        <v>Technology</v>
      </c>
      <c r="K334" s="9" t="str">
        <f>PROPER(TRIM(raw_orders!K334))</f>
        <v>Machines</v>
      </c>
      <c r="L334" t="s">
        <v>1686</v>
      </c>
      <c r="M334" s="9" t="str">
        <f>PROPER(TRIM(raw_orders!M334))</f>
        <v>Second Class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s="9" t="str">
        <f>PROPER(TRIM(raw_orders!T334))</f>
        <v>Paid</v>
      </c>
      <c r="U334" s="9" t="str">
        <f>PROPER(TRIM(raw_orders!U334))</f>
        <v>Completed</v>
      </c>
      <c r="V334" s="11">
        <f t="shared" si="15"/>
        <v>1</v>
      </c>
      <c r="W334" s="17" t="str">
        <f t="shared" si="16"/>
        <v>ORD-2025-103334580445805CUST-5332Aarav SharmaConsumerSouthAndhra PradeshVijayawadaTechnologyMachinesBasic Machines 601Second Class23911.9607823.926034.631789.29PaidCompleted1</v>
      </c>
      <c r="X334" s="11" t="str">
        <f t="shared" si="17"/>
        <v>OK</v>
      </c>
      <c r="Y334" s="11"/>
    </row>
    <row r="335" spans="1:25" ht="55.2">
      <c r="A335" t="s">
        <v>1687</v>
      </c>
      <c r="B335" s="10">
        <v>45830</v>
      </c>
      <c r="C335" s="10">
        <v>45835</v>
      </c>
      <c r="D335" t="s">
        <v>1690</v>
      </c>
      <c r="E335" s="9" t="str">
        <f>PROPER(TRIM(raw_orders!E335))</f>
        <v>Rohan Mehta</v>
      </c>
      <c r="F335" s="9" t="str">
        <f>PROPER(TRIM(raw_orders!F335))</f>
        <v>Home Office</v>
      </c>
      <c r="G335" s="9" t="str">
        <f>PROPER(TRIM(raw_orders!G335))</f>
        <v/>
      </c>
      <c r="H335" s="9" t="str">
        <f>PROPER(TRIM(raw_orders!H335))</f>
        <v>Delhi</v>
      </c>
      <c r="I335" s="9" t="str">
        <f>PROPER(TRIM(raw_orders!I335))</f>
        <v>New Delhi</v>
      </c>
      <c r="J335" s="9" t="str">
        <f>PROPER(TRIM(raw_orders!J335))</f>
        <v>Technology</v>
      </c>
      <c r="K335" s="9" t="str">
        <f>PROPER(TRIM(raw_orders!K335))</f>
        <v>Phones</v>
      </c>
      <c r="L335" t="s">
        <v>1691</v>
      </c>
      <c r="M335" s="9" t="str">
        <f>PROPER(TRIM(raw_orders!M335))</f>
        <v>First Class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s="9" t="str">
        <f>PROPER(TRIM(raw_orders!T335))</f>
        <v>Paid</v>
      </c>
      <c r="U335" s="9" t="str">
        <f>PROPER(TRIM(raw_orders!U335))</f>
        <v>Completed</v>
      </c>
      <c r="V335" s="11">
        <f t="shared" si="15"/>
        <v>5</v>
      </c>
      <c r="W335" s="17" t="str">
        <f t="shared" si="16"/>
        <v>ORD-2025-103344583045835CUST-8081Rohan MehtaHome OfficeDelhiNew DelhiTechnologyPhonesPro Phones 968First Class21468.0502936.11923.11013PaidCompleted5</v>
      </c>
      <c r="X335" s="11" t="str">
        <f t="shared" si="17"/>
        <v>OK</v>
      </c>
      <c r="Y335" s="11"/>
    </row>
    <row r="336" spans="1:25" ht="69">
      <c r="A336" t="s">
        <v>1692</v>
      </c>
      <c r="B336" s="10">
        <v>45547</v>
      </c>
      <c r="C336" s="10">
        <v>45552</v>
      </c>
      <c r="D336" t="s">
        <v>1695</v>
      </c>
      <c r="E336" s="9" t="str">
        <f>PROPER(TRIM(raw_orders!E336))</f>
        <v>Ananya Rao</v>
      </c>
      <c r="F336" s="9" t="str">
        <f>PROPER(TRIM(raw_orders!F336))</f>
        <v>Consumer</v>
      </c>
      <c r="G336" s="9" t="str">
        <f>PROPER(TRIM(raw_orders!G336))</f>
        <v>East</v>
      </c>
      <c r="H336" s="9" t="str">
        <f>PROPER(TRIM(raw_orders!H336))</f>
        <v>Jharkhand</v>
      </c>
      <c r="I336" s="9" t="str">
        <f>PROPER(TRIM(raw_orders!I336))</f>
        <v>Ranchi</v>
      </c>
      <c r="J336" s="9" t="str">
        <f>PROPER(TRIM(raw_orders!J336))</f>
        <v>Office Supplies</v>
      </c>
      <c r="K336" s="9" t="str">
        <f>PROPER(TRIM(raw_orders!K336))</f>
        <v>Storage</v>
      </c>
      <c r="L336" t="s">
        <v>1696</v>
      </c>
      <c r="M336" s="9" t="str">
        <f>PROPER(TRIM(raw_orders!M336))</f>
        <v>First Class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s="9" t="str">
        <f>PROPER(TRIM(raw_orders!T336))</f>
        <v>Paid</v>
      </c>
      <c r="U336" s="9" t="str">
        <f>PROPER(TRIM(raw_orders!U336))</f>
        <v>Completed</v>
      </c>
      <c r="V336" s="11">
        <f t="shared" si="15"/>
        <v>5</v>
      </c>
      <c r="W336" s="17" t="str">
        <f t="shared" si="16"/>
        <v>ORD-2024-103354554745552CUST-3062Ananya RaoConsumerEastJharkhandRanchiOffice SuppliesStoragePro Storage 563First Class91921.470.2512969.929398.463571.46PaidCompleted5</v>
      </c>
      <c r="X336" s="11" t="str">
        <f t="shared" si="17"/>
        <v>OK</v>
      </c>
      <c r="Y336" s="11"/>
    </row>
    <row r="337" spans="1:25" ht="55.2">
      <c r="A337" t="s">
        <v>1697</v>
      </c>
      <c r="B337" s="10">
        <v>45824</v>
      </c>
      <c r="C337" s="10">
        <v>45826</v>
      </c>
      <c r="D337" t="s">
        <v>1700</v>
      </c>
      <c r="E337" s="9" t="str">
        <f>PROPER(TRIM(raw_orders!E337))</f>
        <v>Rahul Verma</v>
      </c>
      <c r="F337" s="9" t="str">
        <f>PROPER(TRIM(raw_orders!F337))</f>
        <v>Home Office</v>
      </c>
      <c r="G337" s="9" t="str">
        <f>PROPER(TRIM(raw_orders!G337))</f>
        <v>West</v>
      </c>
      <c r="H337" s="9" t="str">
        <f>PROPER(TRIM(raw_orders!H337))</f>
        <v>Madhya Pradesh</v>
      </c>
      <c r="I337" s="9" t="str">
        <f>PROPER(TRIM(raw_orders!I337))</f>
        <v>Indore</v>
      </c>
      <c r="J337" s="9" t="str">
        <f>PROPER(TRIM(raw_orders!J337))</f>
        <v>Office Supplies</v>
      </c>
      <c r="K337" s="9" t="str">
        <f>PROPER(TRIM(raw_orders!K337))</f>
        <v>Paper</v>
      </c>
      <c r="L337" t="s">
        <v>1701</v>
      </c>
      <c r="M337" s="9" t="str">
        <f>PROPER(TRIM(raw_orders!M337))</f>
        <v>First Class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s="9" t="str">
        <f>PROPER(TRIM(raw_orders!T337))</f>
        <v>Paid</v>
      </c>
      <c r="U337" s="9" t="str">
        <f>PROPER(TRIM(raw_orders!U337))</f>
        <v>Completed</v>
      </c>
      <c r="V337" s="11">
        <f t="shared" si="15"/>
        <v>2</v>
      </c>
      <c r="W337" s="17" t="str">
        <f t="shared" si="16"/>
        <v>ORD-2025-103364582445826CUST-3621Rahul VermaHome OfficeWestMadhya PradeshIndoreOffice SuppliesPaperPrime Paper 559First Class34289.370.111581.36829.434751.87PaidCompleted2</v>
      </c>
      <c r="X337" s="11" t="str">
        <f t="shared" si="17"/>
        <v>Review Required</v>
      </c>
      <c r="Y337" s="11"/>
    </row>
    <row r="338" spans="1:25" ht="55.2">
      <c r="A338" t="s">
        <v>1702</v>
      </c>
      <c r="B338" s="10">
        <v>45368</v>
      </c>
      <c r="C338" s="10">
        <v>45372</v>
      </c>
      <c r="D338" t="s">
        <v>1321</v>
      </c>
      <c r="E338" s="9" t="str">
        <f>PROPER(TRIM(raw_orders!E338))</f>
        <v>Aarav Sharma</v>
      </c>
      <c r="F338" s="9" t="str">
        <f>PROPER(TRIM(raw_orders!F338))</f>
        <v>Consumer</v>
      </c>
      <c r="G338" s="9" t="str">
        <f>PROPER(TRIM(raw_orders!G338))</f>
        <v>North</v>
      </c>
      <c r="H338" s="9" t="str">
        <f>PROPER(TRIM(raw_orders!H338))</f>
        <v>Rajasthan</v>
      </c>
      <c r="I338" s="9" t="str">
        <f>PROPER(TRIM(raw_orders!I338))</f>
        <v>Jaipur</v>
      </c>
      <c r="J338" s="9" t="str">
        <f>PROPER(TRIM(raw_orders!J338))</f>
        <v>Technology</v>
      </c>
      <c r="K338" s="9" t="str">
        <f>PROPER(TRIM(raw_orders!K338))</f>
        <v>Copiers</v>
      </c>
      <c r="L338" t="s">
        <v>1704</v>
      </c>
      <c r="M338" s="9" t="str">
        <f>PROPER(TRIM(raw_orders!M338))</f>
        <v>First Class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s="9" t="str">
        <f>PROPER(TRIM(raw_orders!T338))</f>
        <v>Paid</v>
      </c>
      <c r="U338" s="9" t="str">
        <f>PROPER(TRIM(raw_orders!U338))</f>
        <v>Completed</v>
      </c>
      <c r="V338" s="11">
        <f t="shared" si="15"/>
        <v>4</v>
      </c>
      <c r="W338" s="17" t="str">
        <f t="shared" si="16"/>
        <v>ORD-2024-103374536845372CUST-2103Aarav SharmaConsumerNorthRajasthanJaipurTechnologyCopiersPro Copiers 999First Class81992.57015940.5612347.153593.41PaidCompleted4</v>
      </c>
      <c r="X338" s="11" t="str">
        <f t="shared" si="17"/>
        <v>OK</v>
      </c>
      <c r="Y338" s="11"/>
    </row>
    <row r="339" spans="1:25" ht="55.2">
      <c r="A339" t="s">
        <v>1705</v>
      </c>
      <c r="B339" s="10">
        <v>45516</v>
      </c>
      <c r="C339" s="10">
        <v>45522</v>
      </c>
      <c r="D339" t="s">
        <v>1708</v>
      </c>
      <c r="E339" s="9" t="str">
        <f>PROPER(TRIM(raw_orders!E339))</f>
        <v>Ananya Rao</v>
      </c>
      <c r="F339" s="9" t="str">
        <f>PROPER(TRIM(raw_orders!F339))</f>
        <v>Consumer</v>
      </c>
      <c r="G339" s="9" t="str">
        <f>PROPER(TRIM(raw_orders!G339))</f>
        <v>East</v>
      </c>
      <c r="H339" s="9" t="str">
        <f>PROPER(TRIM(raw_orders!H339))</f>
        <v>Assam</v>
      </c>
      <c r="I339" s="9" t="str">
        <f>PROPER(TRIM(raw_orders!I339))</f>
        <v>Guwahati</v>
      </c>
      <c r="J339" s="9" t="str">
        <f>PROPER(TRIM(raw_orders!J339))</f>
        <v>Office Supplies</v>
      </c>
      <c r="K339" s="9" t="str">
        <f>PROPER(TRIM(raw_orders!K339))</f>
        <v>Labels</v>
      </c>
      <c r="L339" t="s">
        <v>1709</v>
      </c>
      <c r="M339" s="9" t="str">
        <f>PROPER(TRIM(raw_orders!M339))</f>
        <v>Same Day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s="9" t="str">
        <f>PROPER(TRIM(raw_orders!T339))</f>
        <v>Paid</v>
      </c>
      <c r="U339" s="9" t="str">
        <f>PROPER(TRIM(raw_orders!U339))</f>
        <v>Completed</v>
      </c>
      <c r="V339" s="11">
        <f t="shared" si="15"/>
        <v>6</v>
      </c>
      <c r="W339" s="17" t="str">
        <f t="shared" si="16"/>
        <v>ORD-2024-103384551645522CUST-4599Ananya RaoConsumerEastAssamGuwahatiOffice SuppliesLabelsClassic Labels 206Same Day61181.7407090.445672.271262.87PaidCompleted6</v>
      </c>
      <c r="X339" s="11" t="str">
        <f t="shared" si="17"/>
        <v>OK</v>
      </c>
      <c r="Y339" s="11"/>
    </row>
    <row r="340" spans="1:25" ht="82.8">
      <c r="A340" t="s">
        <v>1710</v>
      </c>
      <c r="B340" s="10">
        <v>45516</v>
      </c>
      <c r="C340" s="10">
        <v>45634</v>
      </c>
      <c r="D340" t="s">
        <v>1712</v>
      </c>
      <c r="E340" s="9" t="str">
        <f>PROPER(TRIM(raw_orders!E340))</f>
        <v>Arjun Bose</v>
      </c>
      <c r="F340" s="9" t="str">
        <f>PROPER(TRIM(raw_orders!F340))</f>
        <v>Small Business</v>
      </c>
      <c r="G340" s="9" t="str">
        <f>PROPER(TRIM(raw_orders!G340))</f>
        <v>South</v>
      </c>
      <c r="H340" s="9" t="str">
        <f>PROPER(TRIM(raw_orders!H340))</f>
        <v>Andhra Pradesh</v>
      </c>
      <c r="I340" s="9" t="str">
        <f>PROPER(TRIM(raw_orders!I340))</f>
        <v>Vijayawada</v>
      </c>
      <c r="J340" s="9" t="str">
        <f>PROPER(TRIM(raw_orders!J340))</f>
        <v>Technology</v>
      </c>
      <c r="K340" s="9" t="str">
        <f>PROPER(TRIM(raw_orders!K340))</f>
        <v>Accessories</v>
      </c>
      <c r="L340" t="s">
        <v>1713</v>
      </c>
      <c r="M340" s="9" t="str">
        <f>PROPER(TRIM(raw_orders!M340))</f>
        <v>First Class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s="9" t="str">
        <f>PROPER(TRIM(raw_orders!T340))</f>
        <v>Paid</v>
      </c>
      <c r="U340" s="9" t="str">
        <f>PROPER(TRIM(raw_orders!U340))</f>
        <v>Completed</v>
      </c>
      <c r="V340" s="11">
        <f t="shared" si="15"/>
        <v>118</v>
      </c>
      <c r="W340" s="17" t="str">
        <f t="shared" si="16"/>
        <v>ORD-2024-103394551645634CUST-3066Arjun BoseSmall BusinessSouthAndhra PradeshVijayawadaTechnologyAccessoriesEco Accessories 315First Class84402.360.2526414.1621822.534591.63PaidCompleted118</v>
      </c>
      <c r="X340" s="11" t="str">
        <f t="shared" si="17"/>
        <v>OK</v>
      </c>
      <c r="Y340" s="11"/>
    </row>
    <row r="341" spans="1:25" ht="69">
      <c r="A341" t="s">
        <v>1714</v>
      </c>
      <c r="B341" s="10">
        <v>45708</v>
      </c>
      <c r="C341" s="10">
        <v>45710</v>
      </c>
      <c r="D341" t="s">
        <v>1716</v>
      </c>
      <c r="E341" s="9" t="str">
        <f>PROPER(TRIM(raw_orders!E341))</f>
        <v>Neha Gupta</v>
      </c>
      <c r="F341" s="9" t="str">
        <f>PROPER(TRIM(raw_orders!F341))</f>
        <v>Corporate</v>
      </c>
      <c r="G341" s="9" t="str">
        <f>PROPER(TRIM(raw_orders!G341))</f>
        <v>East</v>
      </c>
      <c r="H341" s="9" t="str">
        <f>PROPER(TRIM(raw_orders!H341))</f>
        <v>Jharkhand</v>
      </c>
      <c r="I341" s="9" t="str">
        <f>PROPER(TRIM(raw_orders!I341))</f>
        <v>Ranchi</v>
      </c>
      <c r="J341" s="9" t="str">
        <f>PROPER(TRIM(raw_orders!J341))</f>
        <v>Furniture</v>
      </c>
      <c r="K341" s="9" t="str">
        <f>PROPER(TRIM(raw_orders!K341))</f>
        <v>Bookcases</v>
      </c>
      <c r="L341" t="s">
        <v>1717</v>
      </c>
      <c r="M341" s="9" t="str">
        <f>PROPER(TRIM(raw_orders!M341))</f>
        <v>Standard Class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s="9" t="str">
        <f>PROPER(TRIM(raw_orders!T341))</f>
        <v>Paid</v>
      </c>
      <c r="U341" s="9" t="str">
        <f>PROPER(TRIM(raw_orders!U341))</f>
        <v>Completed</v>
      </c>
      <c r="V341" s="11">
        <f t="shared" si="15"/>
        <v>2</v>
      </c>
      <c r="W341" s="17" t="str">
        <f t="shared" si="16"/>
        <v>ORD-2025-103404570845710CUST-2752Neha GuptaCorporateEastJharkhandRanchiFurnitureBookcasesElite Bookcases 988Standard Class83265.760.220900.8612513.148387.72PaidCompleted2</v>
      </c>
      <c r="X341" s="11" t="str">
        <f t="shared" si="17"/>
        <v>OK</v>
      </c>
      <c r="Y341" s="11"/>
    </row>
    <row r="342" spans="1:25" ht="69">
      <c r="A342" t="s">
        <v>1718</v>
      </c>
      <c r="B342" s="10">
        <v>45312</v>
      </c>
      <c r="C342" s="10">
        <v>45320</v>
      </c>
      <c r="D342" t="s">
        <v>1721</v>
      </c>
      <c r="E342" s="9" t="str">
        <f>PROPER(TRIM(raw_orders!E342))</f>
        <v>Neha Gupta</v>
      </c>
      <c r="F342" s="9" t="str">
        <f>PROPER(TRIM(raw_orders!F342))</f>
        <v>Consumer</v>
      </c>
      <c r="G342" s="9" t="str">
        <f>PROPER(TRIM(raw_orders!G342))</f>
        <v>South</v>
      </c>
      <c r="H342" s="9" t="str">
        <f>PROPER(TRIM(raw_orders!H342))</f>
        <v>Karnataka</v>
      </c>
      <c r="I342" s="9" t="str">
        <f>PROPER(TRIM(raw_orders!I342))</f>
        <v>Bengaluru</v>
      </c>
      <c r="J342" s="9" t="str">
        <f>PROPER(TRIM(raw_orders!J342))</f>
        <v>Office Supplies</v>
      </c>
      <c r="K342" s="9" t="str">
        <f>PROPER(TRIM(raw_orders!K342))</f>
        <v>Binders</v>
      </c>
      <c r="L342" t="s">
        <v>1722</v>
      </c>
      <c r="M342" s="9" t="str">
        <f>PROPER(TRIM(raw_orders!M342))</f>
        <v>Standard Class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s="9" t="str">
        <f>PROPER(TRIM(raw_orders!T342))</f>
        <v>Paid</v>
      </c>
      <c r="U342" s="9" t="str">
        <f>PROPER(TRIM(raw_orders!U342))</f>
        <v>Completed</v>
      </c>
      <c r="V342" s="11">
        <f t="shared" si="15"/>
        <v>8</v>
      </c>
      <c r="W342" s="17" t="str">
        <f t="shared" si="16"/>
        <v>ORD-2024-103414531245320CUST-6291Neha GuptaConsumerSouthKarnatakaBengaluruOffice SuppliesBindersSmart Binders 414Standard Class54058.080.118261.3611399.946861.42PaidCompleted8</v>
      </c>
      <c r="X342" s="11" t="str">
        <f t="shared" si="17"/>
        <v>OK</v>
      </c>
      <c r="Y342" s="11"/>
    </row>
    <row r="343" spans="1:25" ht="69">
      <c r="A343" t="s">
        <v>1723</v>
      </c>
      <c r="B343" s="10">
        <v>45908</v>
      </c>
      <c r="C343" s="10">
        <v>45909</v>
      </c>
      <c r="D343" t="s">
        <v>1726</v>
      </c>
      <c r="E343" s="9" t="str">
        <f>PROPER(TRIM(raw_orders!E343))</f>
        <v>Rohan Mehta</v>
      </c>
      <c r="F343" s="9" t="str">
        <f>PROPER(TRIM(raw_orders!F343))</f>
        <v>Home Office</v>
      </c>
      <c r="G343" s="9" t="str">
        <f>PROPER(TRIM(raw_orders!G343))</f>
        <v>West</v>
      </c>
      <c r="H343" s="9" t="str">
        <f>PROPER(TRIM(raw_orders!H343))</f>
        <v>Gujarat</v>
      </c>
      <c r="I343" s="9" t="str">
        <f>PROPER(TRIM(raw_orders!I343))</f>
        <v>Ahmedabad</v>
      </c>
      <c r="J343" s="9" t="str">
        <f>PROPER(TRIM(raw_orders!J343))</f>
        <v>Furniture</v>
      </c>
      <c r="K343" s="9" t="str">
        <f>PROPER(TRIM(raw_orders!K343))</f>
        <v>Chairs</v>
      </c>
      <c r="L343" t="s">
        <v>1727</v>
      </c>
      <c r="M343" s="9" t="str">
        <f>PROPER(TRIM(raw_orders!M343))</f>
        <v>Second Class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s="9" t="str">
        <f>PROPER(TRIM(raw_orders!T343))</f>
        <v>Paid</v>
      </c>
      <c r="U343" s="9" t="str">
        <f>PROPER(TRIM(raw_orders!U343))</f>
        <v>Completed</v>
      </c>
      <c r="V343" s="11">
        <f t="shared" si="15"/>
        <v>1</v>
      </c>
      <c r="W343" s="17" t="str">
        <f t="shared" si="16"/>
        <v>ORD-2025-103424590845909CUST-9969Rohan MehtaHome OfficeWestGujaratAhmedabadFurnitureChairsEco Chairs 552Second Class23960.330.057524.636229.61295.03PaidCompleted1</v>
      </c>
      <c r="X343" s="11" t="str">
        <f t="shared" si="17"/>
        <v>OK</v>
      </c>
      <c r="Y343" s="11"/>
    </row>
    <row r="344" spans="1:25" ht="55.2">
      <c r="A344" t="s">
        <v>1728</v>
      </c>
      <c r="B344" s="10">
        <v>45862</v>
      </c>
      <c r="C344" s="10">
        <v>45665</v>
      </c>
      <c r="D344" t="s">
        <v>1731</v>
      </c>
      <c r="E344" s="9" t="str">
        <f>PROPER(TRIM(raw_orders!E344))</f>
        <v>Kabir Singh</v>
      </c>
      <c r="F344" s="9" t="str">
        <f>PROPER(TRIM(raw_orders!F344))</f>
        <v>Small Business</v>
      </c>
      <c r="G344" s="9" t="str">
        <f>PROPER(TRIM(raw_orders!G344))</f>
        <v>East</v>
      </c>
      <c r="H344" s="9" t="str">
        <f>PROPER(TRIM(raw_orders!H344))</f>
        <v>Jharkhand</v>
      </c>
      <c r="I344" s="9" t="str">
        <f>PROPER(TRIM(raw_orders!I344))</f>
        <v>Ranchi</v>
      </c>
      <c r="J344" s="9" t="str">
        <f>PROPER(TRIM(raw_orders!J344))</f>
        <v>Office Supplies</v>
      </c>
      <c r="K344" s="9" t="str">
        <f>PROPER(TRIM(raw_orders!K344))</f>
        <v>Binders</v>
      </c>
      <c r="L344" t="s">
        <v>1732</v>
      </c>
      <c r="M344" s="9" t="str">
        <f>PROPER(TRIM(raw_orders!M344))</f>
        <v>First Class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s="9" t="str">
        <f>PROPER(TRIM(raw_orders!T344))</f>
        <v>Paid</v>
      </c>
      <c r="U344" s="9" t="str">
        <f>PROPER(TRIM(raw_orders!U344))</f>
        <v>Completed</v>
      </c>
      <c r="V344" s="11">
        <f t="shared" si="15"/>
        <v>-197</v>
      </c>
      <c r="W344" s="17" t="str">
        <f t="shared" si="16"/>
        <v>ORD-2025-103434586245665CUST-3335Kabir SinghSmall BusinessEastJharkhandRanchiOffice SuppliesBindersSmart Binders 574First Class81528.92012231.368766.93464.46PaidCompleted-197</v>
      </c>
      <c r="X344" s="11" t="str">
        <f t="shared" si="17"/>
        <v>OK</v>
      </c>
      <c r="Y344" s="11"/>
    </row>
    <row r="345" spans="1:25" ht="55.2">
      <c r="A345" t="s">
        <v>1733</v>
      </c>
      <c r="B345" s="10">
        <v>45933</v>
      </c>
      <c r="C345" s="10">
        <v>45938</v>
      </c>
      <c r="D345" t="s">
        <v>1735</v>
      </c>
      <c r="E345" s="9" t="str">
        <f>PROPER(TRIM(raw_orders!E345))</f>
        <v>Aarav Sharma</v>
      </c>
      <c r="F345" s="9" t="str">
        <f>PROPER(TRIM(raw_orders!F345))</f>
        <v>Corporate</v>
      </c>
      <c r="G345" s="9" t="str">
        <f>PROPER(TRIM(raw_orders!G345))</f>
        <v>West</v>
      </c>
      <c r="H345" s="9" t="str">
        <f>PROPER(TRIM(raw_orders!H345))</f>
        <v>Madhya Pradesh</v>
      </c>
      <c r="I345" s="9" t="str">
        <f>PROPER(TRIM(raw_orders!I345))</f>
        <v>Indore</v>
      </c>
      <c r="J345" s="9" t="str">
        <f>PROPER(TRIM(raw_orders!J345))</f>
        <v>Technology</v>
      </c>
      <c r="K345" s="9" t="str">
        <f>PROPER(TRIM(raw_orders!K345))</f>
        <v>Machines</v>
      </c>
      <c r="L345" t="s">
        <v>1736</v>
      </c>
      <c r="M345" s="9" t="str">
        <f>PROPER(TRIM(raw_orders!M345))</f>
        <v>Same Day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s="9" t="str">
        <f>PROPER(TRIM(raw_orders!T345))</f>
        <v>Paid</v>
      </c>
      <c r="U345" s="9" t="str">
        <f>PROPER(TRIM(raw_orders!U345))</f>
        <v>Completed</v>
      </c>
      <c r="V345" s="11">
        <f t="shared" si="15"/>
        <v>5</v>
      </c>
      <c r="W345" s="17" t="str">
        <f t="shared" si="16"/>
        <v>ORD-2025-103444593345938CUST-7358Aarav SharmaCorporateWestMadhya PradeshIndoreTechnologyMachinesPro Machines 444Same Day938370.131079.717758.2513321.45PaidCompleted5</v>
      </c>
      <c r="X345" s="11" t="str">
        <f t="shared" si="17"/>
        <v>OK</v>
      </c>
      <c r="Y345" s="11"/>
    </row>
    <row r="346" spans="1:25" ht="69">
      <c r="A346" t="s">
        <v>1737</v>
      </c>
      <c r="B346" s="10">
        <v>45599</v>
      </c>
      <c r="C346" s="10">
        <v>45599</v>
      </c>
      <c r="D346" t="s">
        <v>1738</v>
      </c>
      <c r="E346" s="9" t="str">
        <f>PROPER(TRIM(raw_orders!E346))</f>
        <v>Priya Menon</v>
      </c>
      <c r="F346" s="9" t="str">
        <f>PROPER(TRIM(raw_orders!F346))</f>
        <v>Consumer</v>
      </c>
      <c r="G346" s="9" t="str">
        <f>PROPER(TRIM(raw_orders!G346))</f>
        <v>North</v>
      </c>
      <c r="H346" s="9" t="str">
        <f>PROPER(TRIM(raw_orders!H346))</f>
        <v>Punjab</v>
      </c>
      <c r="I346" s="9" t="str">
        <f>PROPER(TRIM(raw_orders!I346))</f>
        <v>Ludhiana</v>
      </c>
      <c r="J346" s="9" t="str">
        <f>PROPER(TRIM(raw_orders!J346))</f>
        <v>Furniture</v>
      </c>
      <c r="K346" s="9" t="str">
        <f>PROPER(TRIM(raw_orders!K346))</f>
        <v>Bookcases</v>
      </c>
      <c r="L346" t="s">
        <v>1739</v>
      </c>
      <c r="M346" s="9" t="str">
        <f>PROPER(TRIM(raw_orders!M346))</f>
        <v>Same Day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s="9" t="str">
        <f>PROPER(TRIM(raw_orders!T346))</f>
        <v>Pending</v>
      </c>
      <c r="U346" s="9" t="str">
        <f>PROPER(TRIM(raw_orders!U346))</f>
        <v>Returned</v>
      </c>
      <c r="V346" s="11">
        <f t="shared" si="15"/>
        <v>0</v>
      </c>
      <c r="W346" s="17" t="str">
        <f t="shared" si="16"/>
        <v>ORD-2024-103454559945599CUST-8025Priya MenonConsumerNorthPunjabLudhianaFurnitureBookcasesElite Bookcases 184Same Day93456.38031107.4220146.6610960.76PendingReturned0</v>
      </c>
      <c r="X346" s="11" t="str">
        <f t="shared" si="17"/>
        <v>OK</v>
      </c>
      <c r="Y346" s="11"/>
    </row>
    <row r="347" spans="1:25" ht="69">
      <c r="A347" t="s">
        <v>1740</v>
      </c>
      <c r="B347" s="10">
        <v>45549</v>
      </c>
      <c r="C347" s="10">
        <v>45557</v>
      </c>
      <c r="D347" t="s">
        <v>1743</v>
      </c>
      <c r="E347" s="9" t="str">
        <f>PROPER(TRIM(raw_orders!E347))</f>
        <v>Karan Malhotra</v>
      </c>
      <c r="F347" s="9" t="str">
        <f>PROPER(TRIM(raw_orders!F347))</f>
        <v>Consumer</v>
      </c>
      <c r="G347" s="9" t="str">
        <f>PROPER(TRIM(raw_orders!G347))</f>
        <v>West</v>
      </c>
      <c r="H347" s="9" t="str">
        <f>PROPER(TRIM(raw_orders!H347))</f>
        <v>Madhya Pradesh</v>
      </c>
      <c r="I347" s="9" t="str">
        <f>PROPER(TRIM(raw_orders!I347))</f>
        <v>Indore</v>
      </c>
      <c r="J347" s="9" t="str">
        <f>PROPER(TRIM(raw_orders!J347))</f>
        <v>Furniture</v>
      </c>
      <c r="K347" s="9" t="str">
        <f>PROPER(TRIM(raw_orders!K347))</f>
        <v>Furnishings</v>
      </c>
      <c r="L347" t="s">
        <v>1744</v>
      </c>
      <c r="M347" s="9" t="str">
        <f>PROPER(TRIM(raw_orders!M347))</f>
        <v>Second Class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s="9" t="str">
        <f>PROPER(TRIM(raw_orders!T347))</f>
        <v>Paid</v>
      </c>
      <c r="U347" s="9" t="str">
        <f>PROPER(TRIM(raw_orders!U347))</f>
        <v>Completed</v>
      </c>
      <c r="V347" s="11">
        <f t="shared" si="15"/>
        <v>8</v>
      </c>
      <c r="W347" s="17" t="str">
        <f t="shared" si="16"/>
        <v>ORD-2024-103464554945557CUST-4634Karan MalhotraConsumerWestMadhya PradeshIndoreFurnitureFurnishingsElite Furnishings 138Second Class22765.305530.64453.111077.49PaidCompleted8</v>
      </c>
      <c r="X347" s="11" t="str">
        <f t="shared" si="17"/>
        <v>OK</v>
      </c>
      <c r="Y347" s="11"/>
    </row>
    <row r="348" spans="1:25" ht="55.2">
      <c r="A348" t="s">
        <v>1745</v>
      </c>
      <c r="B348" s="10">
        <v>45860</v>
      </c>
      <c r="C348" s="10">
        <v>45866</v>
      </c>
      <c r="D348" t="s">
        <v>1747</v>
      </c>
      <c r="E348" s="9" t="str">
        <f>PROPER(TRIM(raw_orders!E348))</f>
        <v>Rahul Verma</v>
      </c>
      <c r="F348" s="9" t="str">
        <f>PROPER(TRIM(raw_orders!F348))</f>
        <v>Corporate</v>
      </c>
      <c r="G348" s="9" t="str">
        <f>PROPER(TRIM(raw_orders!G348))</f>
        <v>South</v>
      </c>
      <c r="H348" s="9" t="str">
        <f>PROPER(TRIM(raw_orders!H348))</f>
        <v>Kerala</v>
      </c>
      <c r="I348" s="9" t="str">
        <f>PROPER(TRIM(raw_orders!I348))</f>
        <v>Kochi</v>
      </c>
      <c r="J348" s="9" t="str">
        <f>PROPER(TRIM(raw_orders!J348))</f>
        <v>Furniture</v>
      </c>
      <c r="K348" s="9" t="str">
        <f>PROPER(TRIM(raw_orders!K348))</f>
        <v>Chairs</v>
      </c>
      <c r="L348" t="s">
        <v>1748</v>
      </c>
      <c r="M348" s="9" t="str">
        <f>PROPER(TRIM(raw_orders!M348))</f>
        <v>Second Class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s="9" t="str">
        <f>PROPER(TRIM(raw_orders!T348))</f>
        <v>Paid</v>
      </c>
      <c r="U348" s="9" t="str">
        <f>PROPER(TRIM(raw_orders!U348))</f>
        <v>Completed</v>
      </c>
      <c r="V348" s="11">
        <f t="shared" si="15"/>
        <v>6</v>
      </c>
      <c r="W348" s="17" t="str">
        <f t="shared" si="16"/>
        <v>ORD-2025-103474586045866CUST-3400Rahul VermaCorporateSouthKeralaKochiFurnitureChairsEco Chairs 369Second Class61607.460.27715.814258.423457.39PaidCompleted6</v>
      </c>
      <c r="X348" s="11" t="str">
        <f t="shared" si="17"/>
        <v>OK</v>
      </c>
      <c r="Y348" s="11"/>
    </row>
    <row r="349" spans="1:25" ht="69">
      <c r="A349" t="s">
        <v>1749</v>
      </c>
      <c r="B349" s="10">
        <v>45303</v>
      </c>
      <c r="C349" s="10">
        <v>45634</v>
      </c>
      <c r="D349" t="s">
        <v>1751</v>
      </c>
      <c r="E349" s="9" t="str">
        <f>PROPER(TRIM(raw_orders!E349))</f>
        <v>Aarav Sharma</v>
      </c>
      <c r="F349" s="9" t="str">
        <f>PROPER(TRIM(raw_orders!F349))</f>
        <v>Small Business</v>
      </c>
      <c r="G349" s="9" t="str">
        <f>PROPER(TRIM(raw_orders!G349))</f>
        <v>West</v>
      </c>
      <c r="H349" s="9" t="str">
        <f>PROPER(TRIM(raw_orders!H349))</f>
        <v>Goa</v>
      </c>
      <c r="I349" s="9" t="str">
        <f>PROPER(TRIM(raw_orders!I349))</f>
        <v>Panaji</v>
      </c>
      <c r="J349" s="9" t="str">
        <f>PROPER(TRIM(raw_orders!J349))</f>
        <v>Furniture</v>
      </c>
      <c r="K349" s="9" t="str">
        <f>PROPER(TRIM(raw_orders!K349))</f>
        <v>Chairs</v>
      </c>
      <c r="L349" t="s">
        <v>1752</v>
      </c>
      <c r="M349" s="9" t="str">
        <f>PROPER(TRIM(raw_orders!M349))</f>
        <v>Second Class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s="9" t="str">
        <f>PROPER(TRIM(raw_orders!T349))</f>
        <v>Refunded</v>
      </c>
      <c r="U349" s="9" t="str">
        <f>PROPER(TRIM(raw_orders!U349))</f>
        <v>Returned</v>
      </c>
      <c r="V349" s="11">
        <f t="shared" si="15"/>
        <v>331</v>
      </c>
      <c r="W349" s="17" t="str">
        <f t="shared" si="16"/>
        <v>ORD-2024-103484530345634CUST-1172Aarav SharmaSmall BusinessWestGoaPanajiFurnitureChairsMax Chairs 487Second Class52981.490.211925.9610103.511822.45RefundedReturned331</v>
      </c>
      <c r="X349" s="11" t="str">
        <f t="shared" si="17"/>
        <v>OK</v>
      </c>
      <c r="Y349" s="11"/>
    </row>
    <row r="350" spans="1:25" ht="55.2">
      <c r="A350" t="s">
        <v>1753</v>
      </c>
      <c r="B350" s="10">
        <v>45445</v>
      </c>
      <c r="C350" s="10">
        <v>45450</v>
      </c>
      <c r="D350" t="s">
        <v>1755</v>
      </c>
      <c r="E350" s="9" t="str">
        <f>PROPER(TRIM(raw_orders!E350))</f>
        <v>Aarav Sharma</v>
      </c>
      <c r="F350" s="9" t="str">
        <f>PROPER(TRIM(raw_orders!F350))</f>
        <v>Corporate</v>
      </c>
      <c r="G350" s="9" t="str">
        <f>PROPER(TRIM(raw_orders!G350))</f>
        <v>South</v>
      </c>
      <c r="H350" s="9" t="str">
        <f>PROPER(TRIM(raw_orders!H350))</f>
        <v>Karnataka</v>
      </c>
      <c r="I350" s="9" t="str">
        <f>PROPER(TRIM(raw_orders!I350))</f>
        <v>Bengaluru</v>
      </c>
      <c r="J350" s="9" t="str">
        <f>PROPER(TRIM(raw_orders!J350))</f>
        <v>Technology</v>
      </c>
      <c r="K350" s="9" t="str">
        <f>PROPER(TRIM(raw_orders!K350))</f>
        <v>Phones</v>
      </c>
      <c r="L350" t="s">
        <v>1756</v>
      </c>
      <c r="M350" s="9" t="str">
        <f>PROPER(TRIM(raw_orders!M350))</f>
        <v>Same Day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s="9" t="str">
        <f>PROPER(TRIM(raw_orders!T350))</f>
        <v>Paid</v>
      </c>
      <c r="U350" s="9" t="str">
        <f>PROPER(TRIM(raw_orders!U350))</f>
        <v>Completed</v>
      </c>
      <c r="V350" s="11">
        <f t="shared" si="15"/>
        <v>5</v>
      </c>
      <c r="W350" s="17" t="str">
        <f t="shared" si="16"/>
        <v>ORD-2024-103494544545450CUST-9517Aarav SharmaCorporateSouthKarnatakaBengaluruTechnologyPhonesClassic Phones 989Same Day92860.260.2519306.7614442.384864.38PaidCompleted5</v>
      </c>
      <c r="X350" s="11" t="str">
        <f t="shared" si="17"/>
        <v>OK</v>
      </c>
      <c r="Y350" s="11"/>
    </row>
    <row r="351" spans="1:25" ht="69">
      <c r="A351" t="s">
        <v>1757</v>
      </c>
      <c r="B351" s="10">
        <v>45927</v>
      </c>
      <c r="C351" s="10">
        <v>45929</v>
      </c>
      <c r="D351" t="s">
        <v>1759</v>
      </c>
      <c r="E351" s="9" t="str">
        <f>PROPER(TRIM(raw_orders!E351))</f>
        <v>Kabir Singh</v>
      </c>
      <c r="F351" s="9" t="str">
        <f>PROPER(TRIM(raw_orders!F351))</f>
        <v>Home Office</v>
      </c>
      <c r="G351" s="9" t="str">
        <f>PROPER(TRIM(raw_orders!G351))</f>
        <v>East</v>
      </c>
      <c r="H351" s="9" t="str">
        <f>PROPER(TRIM(raw_orders!H351))</f>
        <v>Jharkhand</v>
      </c>
      <c r="I351" s="9" t="str">
        <f>PROPER(TRIM(raw_orders!I351))</f>
        <v>Ranchi</v>
      </c>
      <c r="J351" s="9" t="str">
        <f>PROPER(TRIM(raw_orders!J351))</f>
        <v>Furniture</v>
      </c>
      <c r="K351" s="9" t="str">
        <f>PROPER(TRIM(raw_orders!K351))</f>
        <v>Furnishings</v>
      </c>
      <c r="L351" t="s">
        <v>1760</v>
      </c>
      <c r="M351" s="9" t="str">
        <f>PROPER(TRIM(raw_orders!M351))</f>
        <v>Second Class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s="9" t="str">
        <f>PROPER(TRIM(raw_orders!T351))</f>
        <v>Paid</v>
      </c>
      <c r="U351" s="9" t="str">
        <f>PROPER(TRIM(raw_orders!U351))</f>
        <v>Completed</v>
      </c>
      <c r="V351" s="11">
        <f t="shared" si="15"/>
        <v>2</v>
      </c>
      <c r="W351" s="17" t="str">
        <f t="shared" si="16"/>
        <v>ORD-2025-103504592745929CUST-6697Kabir SinghHome OfficeEastJharkhandRanchiFurnitureFurnishingsMax Furnishings 628Second Class92867.550.2519355.9615012.454017.4PaidCompleted2</v>
      </c>
      <c r="X351" s="11" t="str">
        <f t="shared" si="17"/>
        <v>OK</v>
      </c>
      <c r="Y351" s="11"/>
    </row>
    <row r="352" spans="1:25" ht="82.8">
      <c r="A352" t="s">
        <v>1761</v>
      </c>
      <c r="B352" s="10">
        <v>45474</v>
      </c>
      <c r="C352" s="10">
        <v>45305</v>
      </c>
      <c r="D352" t="s">
        <v>1764</v>
      </c>
      <c r="E352" s="9" t="str">
        <f>PROPER(TRIM(raw_orders!E352))</f>
        <v>Sneha Kapoor</v>
      </c>
      <c r="F352" s="9" t="str">
        <f>PROPER(TRIM(raw_orders!F352))</f>
        <v>Small Business</v>
      </c>
      <c r="G352" s="9" t="str">
        <f>PROPER(TRIM(raw_orders!G352))</f>
        <v>East</v>
      </c>
      <c r="H352" s="9" t="str">
        <f>PROPER(TRIM(raw_orders!H352))</f>
        <v>Jharkhand</v>
      </c>
      <c r="I352" s="9" t="str">
        <f>PROPER(TRIM(raw_orders!I352))</f>
        <v>Ranchi</v>
      </c>
      <c r="J352" s="9" t="str">
        <f>PROPER(TRIM(raw_orders!J352))</f>
        <v>Furniture</v>
      </c>
      <c r="K352" s="9" t="str">
        <f>PROPER(TRIM(raw_orders!K352))</f>
        <v>Furnishings</v>
      </c>
      <c r="L352" t="s">
        <v>1765</v>
      </c>
      <c r="M352" s="9" t="str">
        <f>PROPER(TRIM(raw_orders!M352))</f>
        <v>Second Class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s="9" t="str">
        <f>PROPER(TRIM(raw_orders!T352))</f>
        <v>Refunded</v>
      </c>
      <c r="U352" s="9" t="str">
        <f>PROPER(TRIM(raw_orders!U352))</f>
        <v>Returned</v>
      </c>
      <c r="V352" s="11">
        <f t="shared" si="15"/>
        <v>-169</v>
      </c>
      <c r="W352" s="17" t="str">
        <f t="shared" si="16"/>
        <v>ORD-2024-103514547445305CUST-7644Sneha KapoorSmall BusinessEastJharkhandRanchiFurnitureFurnishingsElite Furnishings 279Second Class43309.540.111914.349771.242143.1RefundedReturned-169</v>
      </c>
      <c r="X352" s="11" t="str">
        <f t="shared" si="17"/>
        <v>OK</v>
      </c>
      <c r="Y352" s="11"/>
    </row>
    <row r="353" spans="1:25" ht="69">
      <c r="A353" t="s">
        <v>1766</v>
      </c>
      <c r="B353" s="10">
        <v>45800</v>
      </c>
      <c r="C353" s="10">
        <v>45804</v>
      </c>
      <c r="D353" t="s">
        <v>1768</v>
      </c>
      <c r="E353" s="9" t="str">
        <f>PROPER(TRIM(raw_orders!E353))</f>
        <v>Vikram Iyer</v>
      </c>
      <c r="F353" s="9" t="str">
        <f>PROPER(TRIM(raw_orders!F353))</f>
        <v>Small Business</v>
      </c>
      <c r="G353" s="9" t="str">
        <f>PROPER(TRIM(raw_orders!G353))</f>
        <v>South</v>
      </c>
      <c r="H353" s="9" t="str">
        <f>PROPER(TRIM(raw_orders!H353))</f>
        <v>Telangana</v>
      </c>
      <c r="I353" s="9" t="str">
        <f>PROPER(TRIM(raw_orders!I353))</f>
        <v>Hyderabad</v>
      </c>
      <c r="J353" s="9" t="str">
        <f>PROPER(TRIM(raw_orders!J353))</f>
        <v>Office Supplies</v>
      </c>
      <c r="K353" s="9" t="str">
        <f>PROPER(TRIM(raw_orders!K353))</f>
        <v>Storage</v>
      </c>
      <c r="L353" t="s">
        <v>1769</v>
      </c>
      <c r="M353" s="9" t="str">
        <f>PROPER(TRIM(raw_orders!M353))</f>
        <v>First Class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s="9" t="str">
        <f>PROPER(TRIM(raw_orders!T353))</f>
        <v>Pending</v>
      </c>
      <c r="U353" s="9" t="str">
        <f>PROPER(TRIM(raw_orders!U353))</f>
        <v>Cancelled</v>
      </c>
      <c r="V353" s="11">
        <f t="shared" si="15"/>
        <v>4</v>
      </c>
      <c r="W353" s="17" t="str">
        <f t="shared" si="16"/>
        <v>ORD-2025-103524580045804CUST-9963Vikram IyerSmall BusinessSouthTelanganaHyderabadOffice SuppliesStoragePro Storage 847First Class6719.440.253237.482118.341119.14PendingCancelled4</v>
      </c>
      <c r="X353" s="11" t="str">
        <f t="shared" si="17"/>
        <v>OK</v>
      </c>
      <c r="Y353" s="11"/>
    </row>
    <row r="354" spans="1:25" ht="55.2">
      <c r="A354" t="s">
        <v>1770</v>
      </c>
      <c r="B354" s="10">
        <v>45884</v>
      </c>
      <c r="C354" s="10">
        <v>45886</v>
      </c>
      <c r="D354" t="s">
        <v>1772</v>
      </c>
      <c r="E354" s="9" t="str">
        <f>PROPER(TRIM(raw_orders!E354))</f>
        <v>Diya Patel</v>
      </c>
      <c r="F354" s="9" t="str">
        <f>PROPER(TRIM(raw_orders!F354))</f>
        <v>Small Business</v>
      </c>
      <c r="G354" s="9" t="str">
        <f>PROPER(TRIM(raw_orders!G354))</f>
        <v>East</v>
      </c>
      <c r="H354" s="9" t="str">
        <f>PROPER(TRIM(raw_orders!H354))</f>
        <v>Assam</v>
      </c>
      <c r="I354" s="9" t="str">
        <f>PROPER(TRIM(raw_orders!I354))</f>
        <v>Guwahati</v>
      </c>
      <c r="J354" s="9" t="str">
        <f>PROPER(TRIM(raw_orders!J354))</f>
        <v>Technology</v>
      </c>
      <c r="K354" s="9" t="str">
        <f>PROPER(TRIM(raw_orders!K354))</f>
        <v>Copiers</v>
      </c>
      <c r="L354" t="s">
        <v>1773</v>
      </c>
      <c r="M354" s="9" t="str">
        <f>PROPER(TRIM(raw_orders!M354))</f>
        <v>First Class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s="9" t="str">
        <f>PROPER(TRIM(raw_orders!T354))</f>
        <v>Paid</v>
      </c>
      <c r="U354" s="9" t="str">
        <f>PROPER(TRIM(raw_orders!U354))</f>
        <v>Completed</v>
      </c>
      <c r="V354" s="11">
        <f t="shared" si="15"/>
        <v>2</v>
      </c>
      <c r="W354" s="17" t="str">
        <f t="shared" si="16"/>
        <v>ORD-2025-103534588445886CUST-6382Diya PatelSmall BusinessEastAssamGuwahatiTechnologyCopiersElite Copiers 706First Class52862.60.2510734.756475.734259.02PaidCompleted2</v>
      </c>
      <c r="X354" s="11" t="str">
        <f t="shared" si="17"/>
        <v>OK</v>
      </c>
      <c r="Y354" s="11"/>
    </row>
    <row r="355" spans="1:25" ht="55.2">
      <c r="A355" t="s">
        <v>1774</v>
      </c>
      <c r="B355" s="10">
        <v>45709</v>
      </c>
      <c r="C355" s="10">
        <v>45715</v>
      </c>
      <c r="D355" t="s">
        <v>1776</v>
      </c>
      <c r="E355" s="9" t="str">
        <f>PROPER(TRIM(raw_orders!E355))</f>
        <v>Ananya Rao</v>
      </c>
      <c r="F355" s="9" t="str">
        <f>PROPER(TRIM(raw_orders!F355))</f>
        <v>Consumer</v>
      </c>
      <c r="G355" s="9" t="str">
        <f>PROPER(TRIM(raw_orders!G355))</f>
        <v>North</v>
      </c>
      <c r="H355" s="9" t="str">
        <f>PROPER(TRIM(raw_orders!H355))</f>
        <v>Rajasthan</v>
      </c>
      <c r="I355" s="9" t="str">
        <f>PROPER(TRIM(raw_orders!I355))</f>
        <v>Jaipur</v>
      </c>
      <c r="J355" s="9" t="str">
        <f>PROPER(TRIM(raw_orders!J355))</f>
        <v>Office Supplies</v>
      </c>
      <c r="K355" s="9" t="str">
        <f>PROPER(TRIM(raw_orders!K355))</f>
        <v>Art</v>
      </c>
      <c r="L355" t="s">
        <v>1777</v>
      </c>
      <c r="M355" s="9" t="str">
        <f>PROPER(TRIM(raw_orders!M355))</f>
        <v>Same Day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s="9" t="str">
        <f>PROPER(TRIM(raw_orders!T355))</f>
        <v>Paid</v>
      </c>
      <c r="U355" s="9" t="str">
        <f>PROPER(TRIM(raw_orders!U355))</f>
        <v>Completed</v>
      </c>
      <c r="V355" s="11">
        <f t="shared" si="15"/>
        <v>6</v>
      </c>
      <c r="W355" s="17" t="str">
        <f t="shared" si="16"/>
        <v>ORD-2025-103544570945715CUST-3253Ananya RaoConsumerNorthRajasthanJaipurOffice SuppliesArtPrime Art 978Same Day91431.670.210308.025822.314485.71PaidCompleted6</v>
      </c>
      <c r="X355" s="11" t="str">
        <f t="shared" si="17"/>
        <v>OK</v>
      </c>
      <c r="Y355" s="11"/>
    </row>
    <row r="356" spans="1:25" ht="55.2">
      <c r="A356" t="s">
        <v>1778</v>
      </c>
      <c r="B356" s="10">
        <v>45653</v>
      </c>
      <c r="C356" s="10">
        <v>45657</v>
      </c>
      <c r="D356" t="s">
        <v>1780</v>
      </c>
      <c r="E356" s="9" t="str">
        <f>PROPER(TRIM(raw_orders!E356))</f>
        <v>Kabir Singh</v>
      </c>
      <c r="F356" s="9" t="str">
        <f>PROPER(TRIM(raw_orders!F356))</f>
        <v>Corporate</v>
      </c>
      <c r="G356" s="9" t="str">
        <f>PROPER(TRIM(raw_orders!G356))</f>
        <v>North</v>
      </c>
      <c r="H356" s="9" t="str">
        <f>PROPER(TRIM(raw_orders!H356))</f>
        <v>Punjab</v>
      </c>
      <c r="I356" s="9" t="str">
        <f>PROPER(TRIM(raw_orders!I356))</f>
        <v>Ludhiana</v>
      </c>
      <c r="J356" s="9" t="str">
        <f>PROPER(TRIM(raw_orders!J356))</f>
        <v>Furniture</v>
      </c>
      <c r="K356" s="9" t="str">
        <f>PROPER(TRIM(raw_orders!K356))</f>
        <v>Furnishings</v>
      </c>
      <c r="L356" t="s">
        <v>1782</v>
      </c>
      <c r="M356" s="9" t="str">
        <f>PROPER(TRIM(raw_orders!M356))</f>
        <v>Standard Class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s="9" t="str">
        <f>PROPER(TRIM(raw_orders!T356))</f>
        <v>Pending</v>
      </c>
      <c r="U356" s="9" t="str">
        <f>PROPER(TRIM(raw_orders!U356))</f>
        <v>Cancelled</v>
      </c>
      <c r="V356" s="11">
        <f t="shared" si="15"/>
        <v>4</v>
      </c>
      <c r="W356" s="17" t="str">
        <f t="shared" si="16"/>
        <v>ORD-2024-103554565345657CUST-1058Kabir SinghCorporateNorthPunjabLudhianaFurnitureFurnishingsClassic Furnishings 498Standard Class63346.78-0.0620080.6812908.847171.84PendingCancelled4</v>
      </c>
      <c r="X356" s="11" t="str">
        <f t="shared" si="17"/>
        <v>OK</v>
      </c>
      <c r="Y356" s="11"/>
    </row>
    <row r="357" spans="1:25" ht="55.2">
      <c r="A357" t="s">
        <v>1783</v>
      </c>
      <c r="B357" s="10">
        <v>45631</v>
      </c>
      <c r="C357" s="10">
        <v>45421</v>
      </c>
      <c r="D357" t="s">
        <v>1786</v>
      </c>
      <c r="E357" s="9" t="str">
        <f>PROPER(TRIM(raw_orders!E357))</f>
        <v>Priya Menon</v>
      </c>
      <c r="F357" s="9" t="str">
        <f>PROPER(TRIM(raw_orders!F357))</f>
        <v>Corporate</v>
      </c>
      <c r="G357" s="9" t="str">
        <f>PROPER(TRIM(raw_orders!G357))</f>
        <v>West</v>
      </c>
      <c r="H357" s="9" t="str">
        <f>PROPER(TRIM(raw_orders!H357))</f>
        <v>Rajasthan</v>
      </c>
      <c r="I357" s="9" t="str">
        <f>PROPER(TRIM(raw_orders!I357))</f>
        <v>Udaipur</v>
      </c>
      <c r="J357" s="9" t="str">
        <f>PROPER(TRIM(raw_orders!J357))</f>
        <v>Furniture</v>
      </c>
      <c r="K357" s="9" t="str">
        <f>PROPER(TRIM(raw_orders!K357))</f>
        <v>Tables</v>
      </c>
      <c r="L357" t="s">
        <v>1787</v>
      </c>
      <c r="M357" s="9" t="str">
        <f>PROPER(TRIM(raw_orders!M357))</f>
        <v>Standard Class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s="9" t="str">
        <f>PROPER(TRIM(raw_orders!T357))</f>
        <v>Pending</v>
      </c>
      <c r="U357" s="9" t="str">
        <f>PROPER(TRIM(raw_orders!U357))</f>
        <v>Cancelled</v>
      </c>
      <c r="V357" s="11">
        <f t="shared" si="15"/>
        <v>-210</v>
      </c>
      <c r="W357" s="17" t="str">
        <f t="shared" si="16"/>
        <v>ORD-2024-103564563145421CUST-6414Priya MenonCorporateWestRajasthanUdaipurFurnitureTablesMax Tables 829Standard Class53203.48016017.49557.86459.6PendingCancelled-210</v>
      </c>
      <c r="X357" s="11" t="str">
        <f t="shared" si="17"/>
        <v>OK</v>
      </c>
      <c r="Y357" s="11"/>
    </row>
    <row r="358" spans="1:25" ht="69">
      <c r="A358" t="s">
        <v>1788</v>
      </c>
      <c r="B358" s="10">
        <v>45835</v>
      </c>
      <c r="C358" s="10">
        <v>45837</v>
      </c>
      <c r="D358" t="s">
        <v>1791</v>
      </c>
      <c r="E358" s="9" t="str">
        <f>PROPER(TRIM(raw_orders!E358))</f>
        <v>Rohan Mehta</v>
      </c>
      <c r="F358" s="9" t="str">
        <f>PROPER(TRIM(raw_orders!F358))</f>
        <v>Home Office</v>
      </c>
      <c r="G358" s="9" t="str">
        <f>PROPER(TRIM(raw_orders!G358))</f>
        <v>South</v>
      </c>
      <c r="H358" s="9" t="str">
        <f>PROPER(TRIM(raw_orders!H358))</f>
        <v>Telangana</v>
      </c>
      <c r="I358" s="9" t="str">
        <f>PROPER(TRIM(raw_orders!I358))</f>
        <v>Hyderabad</v>
      </c>
      <c r="J358" s="9" t="str">
        <f>PROPER(TRIM(raw_orders!J358))</f>
        <v>Furniture</v>
      </c>
      <c r="K358" s="9" t="str">
        <f>PROPER(TRIM(raw_orders!K358))</f>
        <v>Chairs</v>
      </c>
      <c r="L358" t="s">
        <v>1792</v>
      </c>
      <c r="M358" s="9" t="str">
        <f>PROPER(TRIM(raw_orders!M358))</f>
        <v>First Class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s="9" t="str">
        <f>PROPER(TRIM(raw_orders!T358))</f>
        <v>Pending</v>
      </c>
      <c r="U358" s="9" t="str">
        <f>PROPER(TRIM(raw_orders!U358))</f>
        <v>Returned</v>
      </c>
      <c r="V358" s="11">
        <f t="shared" si="15"/>
        <v>2</v>
      </c>
      <c r="W358" s="17" t="str">
        <f t="shared" si="16"/>
        <v>ORD-2025-103574583545837CUST-9268Rohan MehtaHome OfficeSouthTelanganaHyderabadFurnitureChairsEco Chairs 346First Class5621.70.22486.82131.73355.07PendingReturned2</v>
      </c>
      <c r="X358" s="11" t="str">
        <f t="shared" si="17"/>
        <v>OK</v>
      </c>
      <c r="Y358" s="11"/>
    </row>
    <row r="359" spans="1:25" ht="69">
      <c r="A359" t="s">
        <v>1793</v>
      </c>
      <c r="B359" s="10">
        <v>45678</v>
      </c>
      <c r="C359" s="10">
        <v>45686</v>
      </c>
      <c r="D359" t="s">
        <v>1795</v>
      </c>
      <c r="E359" s="9" t="str">
        <f>PROPER(TRIM(raw_orders!E359))</f>
        <v>Mira Das</v>
      </c>
      <c r="F359" s="9" t="str">
        <f>PROPER(TRIM(raw_orders!F359))</f>
        <v>Home Office</v>
      </c>
      <c r="G359" s="9" t="str">
        <f>PROPER(TRIM(raw_orders!G359))</f>
        <v>South</v>
      </c>
      <c r="H359" s="9" t="str">
        <f>PROPER(TRIM(raw_orders!H359))</f>
        <v>Andhra Pradesh</v>
      </c>
      <c r="I359" s="9" t="str">
        <f>PROPER(TRIM(raw_orders!I359))</f>
        <v>Vijayawada</v>
      </c>
      <c r="J359" s="9" t="str">
        <f>PROPER(TRIM(raw_orders!J359))</f>
        <v>Technology</v>
      </c>
      <c r="K359" s="9" t="str">
        <f>PROPER(TRIM(raw_orders!K359))</f>
        <v>Machines</v>
      </c>
      <c r="L359" t="s">
        <v>1796</v>
      </c>
      <c r="M359" s="9" t="str">
        <f>PROPER(TRIM(raw_orders!M359))</f>
        <v>Second Class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s="9" t="str">
        <f>PROPER(TRIM(raw_orders!T359))</f>
        <v>Paid</v>
      </c>
      <c r="U359" s="9" t="str">
        <f>PROPER(TRIM(raw_orders!U359))</f>
        <v>Cancelled</v>
      </c>
      <c r="V359" s="11">
        <f t="shared" si="15"/>
        <v>8</v>
      </c>
      <c r="W359" s="17" t="str">
        <f t="shared" si="16"/>
        <v>ORD-2025-103584567845686CUST-1363Mira DasHome OfficeSouthAndhra PradeshVijayawadaTechnologyMachinesMax Machines 770Second Class8546.1304369.043716.88652.16PaidCancelled8</v>
      </c>
      <c r="X359" s="11" t="str">
        <f t="shared" si="17"/>
        <v>OK</v>
      </c>
      <c r="Y359" s="11"/>
    </row>
    <row r="360" spans="1:25" ht="69">
      <c r="A360" t="s">
        <v>1797</v>
      </c>
      <c r="B360" s="10">
        <v>45878</v>
      </c>
      <c r="C360" s="10">
        <v>45876</v>
      </c>
      <c r="D360" t="s">
        <v>1800</v>
      </c>
      <c r="E360" s="9" t="str">
        <f>PROPER(TRIM(raw_orders!E360))</f>
        <v>Vikram Iyer</v>
      </c>
      <c r="F360" s="9" t="str">
        <f>PROPER(TRIM(raw_orders!F360))</f>
        <v>Home Office</v>
      </c>
      <c r="G360" s="9" t="str">
        <f>PROPER(TRIM(raw_orders!G360))</f>
        <v>West</v>
      </c>
      <c r="H360" s="9" t="str">
        <f>PROPER(TRIM(raw_orders!H360))</f>
        <v>Gujarat</v>
      </c>
      <c r="I360" s="9" t="str">
        <f>PROPER(TRIM(raw_orders!I360))</f>
        <v>Ahmedabad</v>
      </c>
      <c r="J360" s="9" t="str">
        <f>PROPER(TRIM(raw_orders!J360))</f>
        <v>Furniture</v>
      </c>
      <c r="K360" s="9" t="str">
        <f>PROPER(TRIM(raw_orders!K360))</f>
        <v>Bookcases</v>
      </c>
      <c r="L360" t="s">
        <v>1801</v>
      </c>
      <c r="M360" s="9" t="str">
        <f>PROPER(TRIM(raw_orders!M360))</f>
        <v>Second Class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s="9" t="str">
        <f>PROPER(TRIM(raw_orders!T360))</f>
        <v>Pending</v>
      </c>
      <c r="U360" s="9" t="str">
        <f>PROPER(TRIM(raw_orders!U360))</f>
        <v>Returned</v>
      </c>
      <c r="V360" s="11">
        <f t="shared" si="15"/>
        <v>-2</v>
      </c>
      <c r="W360" s="17" t="str">
        <f t="shared" si="16"/>
        <v>ORD-2025-103594587845876CUST-2477Vikram IyerHome OfficeWestGujaratAhmedabadFurnitureBookcasesSmart Bookcases 134Second Class51253.920.055956.124379.181576.94PendingReturned-2</v>
      </c>
      <c r="X360" s="11" t="str">
        <f t="shared" si="17"/>
        <v>OK</v>
      </c>
      <c r="Y360" s="11"/>
    </row>
    <row r="361" spans="1:25" ht="55.2">
      <c r="A361" t="s">
        <v>1802</v>
      </c>
      <c r="B361" s="10">
        <v>45525</v>
      </c>
      <c r="C361" s="10">
        <v>45526</v>
      </c>
      <c r="D361" t="s">
        <v>1804</v>
      </c>
      <c r="E361" s="9" t="str">
        <f>PROPER(TRIM(raw_orders!E361))</f>
        <v>Isha Nair</v>
      </c>
      <c r="F361" s="9" t="str">
        <f>PROPER(TRIM(raw_orders!F361))</f>
        <v>Consumer</v>
      </c>
      <c r="G361" s="9" t="str">
        <f>PROPER(TRIM(raw_orders!G361))</f>
        <v>South</v>
      </c>
      <c r="H361" s="9" t="str">
        <f>PROPER(TRIM(raw_orders!H361))</f>
        <v>Tamil Nadu</v>
      </c>
      <c r="I361" s="9" t="str">
        <f>PROPER(TRIM(raw_orders!I361))</f>
        <v>Chennai</v>
      </c>
      <c r="J361" s="9" t="str">
        <f>PROPER(TRIM(raw_orders!J361))</f>
        <v>Technology</v>
      </c>
      <c r="K361" s="9" t="str">
        <f>PROPER(TRIM(raw_orders!K361))</f>
        <v>Phones</v>
      </c>
      <c r="L361" t="s">
        <v>1805</v>
      </c>
      <c r="M361" s="9" t="str">
        <f>PROPER(TRIM(raw_orders!M361))</f>
        <v>Same Day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s="9" t="str">
        <f>PROPER(TRIM(raw_orders!T361))</f>
        <v>Paid</v>
      </c>
      <c r="U361" s="9" t="str">
        <f>PROPER(TRIM(raw_orders!U361))</f>
        <v>Completed</v>
      </c>
      <c r="V361" s="11">
        <f t="shared" si="15"/>
        <v>1</v>
      </c>
      <c r="W361" s="17" t="str">
        <f t="shared" si="16"/>
        <v>ORD-2024-103604552545526CUST-9571Isha NairConsumerSouthTamil NaduChennaiTechnologyPhonesClassic Phones 586Same Day9616.960.14997.382971.392025.99PaidCompleted1</v>
      </c>
      <c r="X361" s="11" t="str">
        <f t="shared" si="17"/>
        <v>OK</v>
      </c>
      <c r="Y361" s="11"/>
    </row>
    <row r="362" spans="1:25" ht="82.8">
      <c r="A362" t="s">
        <v>1806</v>
      </c>
      <c r="B362" s="10">
        <v>45460</v>
      </c>
      <c r="C362" s="10">
        <v>45463</v>
      </c>
      <c r="D362" t="s">
        <v>1809</v>
      </c>
      <c r="E362" s="9" t="str">
        <f>PROPER(TRIM(raw_orders!E362))</f>
        <v>Sneha Kapoor</v>
      </c>
      <c r="F362" s="9" t="str">
        <f>PROPER(TRIM(raw_orders!F362))</f>
        <v>Small Business</v>
      </c>
      <c r="G362" s="9" t="str">
        <f>PROPER(TRIM(raw_orders!G362))</f>
        <v>West</v>
      </c>
      <c r="H362" s="9" t="str">
        <f>PROPER(TRIM(raw_orders!H362))</f>
        <v>Gujarat</v>
      </c>
      <c r="I362" s="9" t="str">
        <f>PROPER(TRIM(raw_orders!I362))</f>
        <v>Ahmedabad</v>
      </c>
      <c r="J362" s="9" t="str">
        <f>PROPER(TRIM(raw_orders!J362))</f>
        <v>Furniture</v>
      </c>
      <c r="K362" s="9" t="str">
        <f>PROPER(TRIM(raw_orders!K362))</f>
        <v>Furnishings</v>
      </c>
      <c r="L362" t="s">
        <v>1810</v>
      </c>
      <c r="M362" s="9" t="str">
        <f>PROPER(TRIM(raw_orders!M362))</f>
        <v>Standard Class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s="9" t="str">
        <f>PROPER(TRIM(raw_orders!T362))</f>
        <v>Refunded</v>
      </c>
      <c r="U362" s="9" t="str">
        <f>PROPER(TRIM(raw_orders!U362))</f>
        <v>Cancelled</v>
      </c>
      <c r="V362" s="11">
        <f t="shared" si="15"/>
        <v>3</v>
      </c>
      <c r="W362" s="17" t="str">
        <f t="shared" si="16"/>
        <v>ORD-2024-103614546045463CUST-3690Sneha KapoorSmall BusinessWestGujaratAhmedabadFurnitureFurnishingsElite Furnishings 634Standard Class73155.250.217669.413718.773950.63RefundedCancelled3</v>
      </c>
      <c r="X362" s="11" t="str">
        <f t="shared" si="17"/>
        <v>OK</v>
      </c>
      <c r="Y362" s="11"/>
    </row>
    <row r="363" spans="1:25" ht="69">
      <c r="A363" t="s">
        <v>1811</v>
      </c>
      <c r="B363" s="10">
        <v>45661</v>
      </c>
      <c r="C363" s="10">
        <v>45749</v>
      </c>
      <c r="D363" t="s">
        <v>1813</v>
      </c>
      <c r="E363" s="9" t="str">
        <f>PROPER(TRIM(raw_orders!E363))</f>
        <v>Rohan Mehta</v>
      </c>
      <c r="F363" s="9" t="str">
        <f>PROPER(TRIM(raw_orders!F363))</f>
        <v>Corporate</v>
      </c>
      <c r="G363" s="9" t="str">
        <f>PROPER(TRIM(raw_orders!G363))</f>
        <v>East</v>
      </c>
      <c r="H363" s="9" t="str">
        <f>PROPER(TRIM(raw_orders!H363))</f>
        <v>Odisha</v>
      </c>
      <c r="I363" s="9" t="str">
        <f>PROPER(TRIM(raw_orders!I363))</f>
        <v>Bhubaneswar</v>
      </c>
      <c r="J363" s="9" t="str">
        <f>PROPER(TRIM(raw_orders!J363))</f>
        <v>Furniture</v>
      </c>
      <c r="K363" s="9" t="str">
        <f>PROPER(TRIM(raw_orders!K363))</f>
        <v>Chairs</v>
      </c>
      <c r="L363" t="s">
        <v>1814</v>
      </c>
      <c r="M363" s="9" t="str">
        <f>PROPER(TRIM(raw_orders!M363))</f>
        <v>Second Class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s="9" t="str">
        <f>PROPER(TRIM(raw_orders!T363))</f>
        <v>Pending</v>
      </c>
      <c r="U363" s="9" t="str">
        <f>PROPER(TRIM(raw_orders!U363))</f>
        <v>Returned</v>
      </c>
      <c r="V363" s="11">
        <f t="shared" si="15"/>
        <v>88</v>
      </c>
      <c r="W363" s="17" t="str">
        <f t="shared" si="16"/>
        <v>ORD-2025-103624566145749CUST-2909Rohan MehtaCorporateEastOdishaBhubaneswarFurnitureChairsBasic Chairs 113Second Class94165.580.0535615.7120389.7115226PendingReturned88</v>
      </c>
      <c r="X363" s="11" t="str">
        <f t="shared" si="17"/>
        <v>OK</v>
      </c>
      <c r="Y363" s="11"/>
    </row>
    <row r="364" spans="1:25" ht="55.2">
      <c r="A364" t="s">
        <v>1815</v>
      </c>
      <c r="B364" s="10">
        <v>45527</v>
      </c>
      <c r="C364" s="10">
        <v>45529</v>
      </c>
      <c r="D364" t="s">
        <v>1818</v>
      </c>
      <c r="E364" s="9" t="str">
        <f>PROPER(TRIM(raw_orders!E364))</f>
        <v>Vikram Iyer</v>
      </c>
      <c r="F364" s="9" t="str">
        <f>PROPER(TRIM(raw_orders!F364))</f>
        <v>Consumer</v>
      </c>
      <c r="G364" s="9" t="str">
        <f>PROPER(TRIM(raw_orders!G364))</f>
        <v>West</v>
      </c>
      <c r="H364" s="9" t="str">
        <f>PROPER(TRIM(raw_orders!H364))</f>
        <v>Goa</v>
      </c>
      <c r="I364" s="9" t="str">
        <f>PROPER(TRIM(raw_orders!I364))</f>
        <v>Panaji</v>
      </c>
      <c r="J364" s="9" t="str">
        <f>PROPER(TRIM(raw_orders!J364))</f>
        <v>Technology</v>
      </c>
      <c r="K364" s="9" t="str">
        <f>PROPER(TRIM(raw_orders!K364))</f>
        <v>Machines</v>
      </c>
      <c r="L364" t="s">
        <v>1819</v>
      </c>
      <c r="M364" s="9" t="str">
        <f>PROPER(TRIM(raw_orders!M364))</f>
        <v>Same Day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s="9" t="str">
        <f>PROPER(TRIM(raw_orders!T364))</f>
        <v>Paid</v>
      </c>
      <c r="U364" s="9" t="str">
        <f>PROPER(TRIM(raw_orders!U364))</f>
        <v>Completed</v>
      </c>
      <c r="V364" s="11">
        <f t="shared" si="15"/>
        <v>2</v>
      </c>
      <c r="W364" s="17" t="str">
        <f t="shared" si="16"/>
        <v>ORD-2024-103634552745529CUST-6755Vikram IyerConsumerWestGoaPanajiTechnologyMachinesElite Machines 216Same Day4491.160.051866.411576.49289.92PaidCompleted2</v>
      </c>
      <c r="X364" s="11" t="str">
        <f t="shared" si="17"/>
        <v>OK</v>
      </c>
      <c r="Y364" s="11"/>
    </row>
    <row r="365" spans="1:25" ht="55.2">
      <c r="A365" t="s">
        <v>1820</v>
      </c>
      <c r="B365" s="10">
        <v>45845</v>
      </c>
      <c r="C365" s="10">
        <v>45850</v>
      </c>
      <c r="D365" t="s">
        <v>1823</v>
      </c>
      <c r="E365" s="9" t="str">
        <f>PROPER(TRIM(raw_orders!E365))</f>
        <v>Diya Patel</v>
      </c>
      <c r="F365" s="9" t="str">
        <f>PROPER(TRIM(raw_orders!F365))</f>
        <v>Corporate</v>
      </c>
      <c r="G365" s="9" t="str">
        <f>PROPER(TRIM(raw_orders!G365))</f>
        <v>East</v>
      </c>
      <c r="H365" s="9" t="str">
        <f>PROPER(TRIM(raw_orders!H365))</f>
        <v>West Bengal</v>
      </c>
      <c r="I365" s="9" t="str">
        <f>PROPER(TRIM(raw_orders!I365))</f>
        <v>Kolkata</v>
      </c>
      <c r="J365" s="9" t="str">
        <f>PROPER(TRIM(raw_orders!J365))</f>
        <v>Furniture</v>
      </c>
      <c r="K365" s="9" t="str">
        <f>PROPER(TRIM(raw_orders!K365))</f>
        <v>Tables</v>
      </c>
      <c r="L365" t="s">
        <v>1824</v>
      </c>
      <c r="M365" s="9" t="str">
        <f>PROPER(TRIM(raw_orders!M365))</f>
        <v>Second Class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s="9" t="str">
        <f>PROPER(TRIM(raw_orders!T365))</f>
        <v>Paid</v>
      </c>
      <c r="U365" s="9" t="str">
        <f>PROPER(TRIM(raw_orders!U365))</f>
        <v>Completed</v>
      </c>
      <c r="V365" s="11">
        <f t="shared" si="15"/>
        <v>5</v>
      </c>
      <c r="W365" s="17" t="str">
        <f t="shared" si="16"/>
        <v>ORD-2025-103644584545850CUST-1832Diya PatelCorporateEastWest BengalKolkataFurnitureTablesSmart Tables 943Second Class51831.370.256867.645205.361662.28PaidCompleted5</v>
      </c>
      <c r="X365" s="11" t="str">
        <f t="shared" si="17"/>
        <v>OK</v>
      </c>
      <c r="Y365" s="11"/>
    </row>
    <row r="366" spans="1:25" ht="55.2">
      <c r="A366" t="s">
        <v>1825</v>
      </c>
      <c r="B366" s="10">
        <v>45737</v>
      </c>
      <c r="C366" s="10">
        <v>45740</v>
      </c>
      <c r="D366" t="s">
        <v>1828</v>
      </c>
      <c r="E366" s="9" t="str">
        <f>PROPER(TRIM(raw_orders!E366))</f>
        <v>Aarav Sharma</v>
      </c>
      <c r="F366" s="9" t="str">
        <f>PROPER(TRIM(raw_orders!F366))</f>
        <v>Small Business</v>
      </c>
      <c r="G366" s="9" t="str">
        <f>PROPER(TRIM(raw_orders!G366))</f>
        <v>South</v>
      </c>
      <c r="H366" s="9" t="str">
        <f>PROPER(TRIM(raw_orders!H366))</f>
        <v>Andhra Pradesh</v>
      </c>
      <c r="I366" s="9" t="str">
        <f>PROPER(TRIM(raw_orders!I366))</f>
        <v>Vijayawada</v>
      </c>
      <c r="J366" s="9" t="str">
        <f>PROPER(TRIM(raw_orders!J366))</f>
        <v>Furniture</v>
      </c>
      <c r="K366" s="9" t="str">
        <f>PROPER(TRIM(raw_orders!K366))</f>
        <v>Chairs</v>
      </c>
      <c r="L366" t="s">
        <v>1829</v>
      </c>
      <c r="M366" s="9" t="str">
        <f>PROPER(TRIM(raw_orders!M366))</f>
        <v>Second Class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s="9" t="str">
        <f>PROPER(TRIM(raw_orders!T366))</f>
        <v>Paid</v>
      </c>
      <c r="U366" s="9" t="str">
        <f>PROPER(TRIM(raw_orders!U366))</f>
        <v>Completed</v>
      </c>
      <c r="V366" s="11">
        <f t="shared" si="15"/>
        <v>3</v>
      </c>
      <c r="W366" s="17" t="str">
        <f t="shared" si="16"/>
        <v>ORD-2025-103654573745740CUST-4452Aarav SharmaSmall BusinessSouthAndhra PradeshVijayawadaFurnitureChairsPrime Chairs 101Second Class51239.1506195.753967.022228.73PaidCompleted3</v>
      </c>
      <c r="X366" s="11" t="str">
        <f t="shared" si="17"/>
        <v>OK</v>
      </c>
      <c r="Y366" s="11"/>
    </row>
    <row r="367" spans="1:25" ht="55.2">
      <c r="A367" t="s">
        <v>1830</v>
      </c>
      <c r="B367" s="10">
        <v>45458</v>
      </c>
      <c r="C367" s="10">
        <v>45464</v>
      </c>
      <c r="D367" t="s">
        <v>1833</v>
      </c>
      <c r="E367" s="9" t="str">
        <f>PROPER(TRIM(raw_orders!E367))</f>
        <v>Aditi Sen</v>
      </c>
      <c r="F367" s="9" t="str">
        <f>PROPER(TRIM(raw_orders!F367))</f>
        <v>Corporate</v>
      </c>
      <c r="G367" s="9" t="str">
        <f>PROPER(TRIM(raw_orders!G367))</f>
        <v>West</v>
      </c>
      <c r="H367" s="9" t="str">
        <f>PROPER(TRIM(raw_orders!H367))</f>
        <v>Goa</v>
      </c>
      <c r="I367" s="9" t="str">
        <f>PROPER(TRIM(raw_orders!I367))</f>
        <v>Panaji</v>
      </c>
      <c r="J367" s="9" t="str">
        <f>PROPER(TRIM(raw_orders!J367))</f>
        <v>Technology</v>
      </c>
      <c r="K367" s="9" t="str">
        <f>PROPER(TRIM(raw_orders!K367))</f>
        <v>Accessories</v>
      </c>
      <c r="L367" t="s">
        <v>1834</v>
      </c>
      <c r="M367" s="9" t="str">
        <f>PROPER(TRIM(raw_orders!M367))</f>
        <v>First Class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s="9" t="str">
        <f>PROPER(TRIM(raw_orders!T367))</f>
        <v>Paid</v>
      </c>
      <c r="U367" s="9" t="str">
        <f>PROPER(TRIM(raw_orders!U367))</f>
        <v>Completed</v>
      </c>
      <c r="V367" s="11">
        <f t="shared" si="15"/>
        <v>6</v>
      </c>
      <c r="W367" s="17" t="str">
        <f t="shared" si="16"/>
        <v>ORD-2024-103664545845464CUST-2203Aditi SenCorporateWestGoaPanajiTechnologyAccessoriesBasic Accessories 774First Class81706.412968.6410119.612849.03PaidCompleted6</v>
      </c>
      <c r="X367" s="11" t="str">
        <f t="shared" si="17"/>
        <v>OK</v>
      </c>
      <c r="Y367" s="11"/>
    </row>
    <row r="368" spans="1:25" ht="55.2">
      <c r="A368" t="s">
        <v>1835</v>
      </c>
      <c r="B368" s="10">
        <v>45673</v>
      </c>
      <c r="C368" s="10">
        <v>45679</v>
      </c>
      <c r="D368" t="s">
        <v>1838</v>
      </c>
      <c r="E368" s="9" t="str">
        <f>PROPER(TRIM(raw_orders!E368))</f>
        <v>Sneha Kapoor</v>
      </c>
      <c r="F368" s="9" t="str">
        <f>PROPER(TRIM(raw_orders!F368))</f>
        <v>Corporate</v>
      </c>
      <c r="G368" s="9" t="str">
        <f>PROPER(TRIM(raw_orders!G368))</f>
        <v>North</v>
      </c>
      <c r="H368" s="9" t="str">
        <f>PROPER(TRIM(raw_orders!H368))</f>
        <v>Rajasthan</v>
      </c>
      <c r="I368" s="9" t="str">
        <f>PROPER(TRIM(raw_orders!I368))</f>
        <v>Jaipur</v>
      </c>
      <c r="J368" s="9" t="str">
        <f>PROPER(TRIM(raw_orders!J368))</f>
        <v>Furniture</v>
      </c>
      <c r="K368" s="9" t="str">
        <f>PROPER(TRIM(raw_orders!K368))</f>
        <v>Tables</v>
      </c>
      <c r="L368" t="s">
        <v>1839</v>
      </c>
      <c r="M368" s="9" t="str">
        <f>PROPER(TRIM(raw_orders!M368))</f>
        <v>Same Day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s="9" t="str">
        <f>PROPER(TRIM(raw_orders!T368))</f>
        <v>Paid</v>
      </c>
      <c r="U368" s="9" t="str">
        <f>PROPER(TRIM(raw_orders!U368))</f>
        <v>Completed</v>
      </c>
      <c r="V368" s="11">
        <f t="shared" si="15"/>
        <v>6</v>
      </c>
      <c r="W368" s="17" t="str">
        <f t="shared" si="16"/>
        <v>ORD-2025-103674567345679CUST-5397Sneha KapoorCorporateNorthRajasthanJaipurFurnitureTablesMax Tables 478Same Day24418.2808836.565867.752968.81PaidCompleted6</v>
      </c>
      <c r="X368" s="11" t="str">
        <f t="shared" si="17"/>
        <v>OK</v>
      </c>
      <c r="Y368" s="11"/>
    </row>
    <row r="369" spans="1:25" ht="69">
      <c r="A369" t="s">
        <v>1840</v>
      </c>
      <c r="B369" s="10">
        <v>45366</v>
      </c>
      <c r="C369" s="10">
        <v>45367</v>
      </c>
      <c r="D369" t="s">
        <v>1842</v>
      </c>
      <c r="E369" s="9" t="str">
        <f>PROPER(TRIM(raw_orders!E369))</f>
        <v>Rohan Mehta</v>
      </c>
      <c r="F369" s="9" t="str">
        <f>PROPER(TRIM(raw_orders!F369))</f>
        <v>Consumer</v>
      </c>
      <c r="G369" s="9" t="str">
        <f>PROPER(TRIM(raw_orders!G369))</f>
        <v>North</v>
      </c>
      <c r="H369" s="9" t="str">
        <f>PROPER(TRIM(raw_orders!H369))</f>
        <v>Delhi</v>
      </c>
      <c r="I369" s="9" t="str">
        <f>PROPER(TRIM(raw_orders!I369))</f>
        <v>New Delhi</v>
      </c>
      <c r="J369" s="9" t="str">
        <f>PROPER(TRIM(raw_orders!J369))</f>
        <v>Office Supplies</v>
      </c>
      <c r="K369" s="9" t="str">
        <f>PROPER(TRIM(raw_orders!K369))</f>
        <v>Art</v>
      </c>
      <c r="L369" t="s">
        <v>1843</v>
      </c>
      <c r="M369" s="9" t="str">
        <f>PROPER(TRIM(raw_orders!M369))</f>
        <v>Standard Class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s="9" t="str">
        <f>PROPER(TRIM(raw_orders!T369))</f>
        <v>Failed</v>
      </c>
      <c r="U369" s="9" t="str">
        <f>PROPER(TRIM(raw_orders!U369))</f>
        <v>Cancelled</v>
      </c>
      <c r="V369" s="11">
        <f t="shared" si="15"/>
        <v>1</v>
      </c>
      <c r="W369" s="17" t="str">
        <f t="shared" si="16"/>
        <v>ORD-2024-103684536645367CUST-4696Rohan MehtaConsumerNorthDelhiNew DelhiOffice SuppliesArtEco Art 646Standard Class63815.090.1519456.9614520.064936.9FailedCancelled1</v>
      </c>
      <c r="X369" s="11" t="str">
        <f t="shared" si="17"/>
        <v>OK</v>
      </c>
      <c r="Y369" s="11"/>
    </row>
    <row r="370" spans="1:25" ht="69">
      <c r="A370" t="s">
        <v>1844</v>
      </c>
      <c r="B370" s="10">
        <v>45815</v>
      </c>
      <c r="C370" s="10">
        <v>45815</v>
      </c>
      <c r="D370" t="s">
        <v>1845</v>
      </c>
      <c r="E370" s="9" t="str">
        <f>PROPER(TRIM(raw_orders!E370))</f>
        <v>Aarav Sharma</v>
      </c>
      <c r="F370" s="9" t="str">
        <f>PROPER(TRIM(raw_orders!F370))</f>
        <v>Home Office</v>
      </c>
      <c r="G370" s="9" t="str">
        <f>PROPER(TRIM(raw_orders!G370))</f>
        <v>North</v>
      </c>
      <c r="H370" s="9" t="str">
        <f>PROPER(TRIM(raw_orders!H370))</f>
        <v>Rajasthan</v>
      </c>
      <c r="I370" s="9" t="str">
        <f>PROPER(TRIM(raw_orders!I370))</f>
        <v>Jaipur</v>
      </c>
      <c r="J370" s="9" t="str">
        <f>PROPER(TRIM(raw_orders!J370))</f>
        <v>Technology</v>
      </c>
      <c r="K370" s="9" t="str">
        <f>PROPER(TRIM(raw_orders!K370))</f>
        <v>Accessories</v>
      </c>
      <c r="L370" t="s">
        <v>1846</v>
      </c>
      <c r="M370" s="9" t="str">
        <f>PROPER(TRIM(raw_orders!M370))</f>
        <v>Same Day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s="9" t="str">
        <f>PROPER(TRIM(raw_orders!T370))</f>
        <v>Refunded</v>
      </c>
      <c r="U370" s="9" t="str">
        <f>PROPER(TRIM(raw_orders!U370))</f>
        <v>Returned</v>
      </c>
      <c r="V370" s="11">
        <f t="shared" si="15"/>
        <v>0</v>
      </c>
      <c r="W370" s="17" t="str">
        <f t="shared" si="16"/>
        <v>ORD-2025-103694581545815CUST-8246Aarav SharmaHome OfficeNorthRajasthanJaipurTechnologyAccessoriesPrime Accessories 962Same Day9243.190.052079.271512.17567.1RefundedReturned0</v>
      </c>
      <c r="X370" s="11" t="str">
        <f t="shared" si="17"/>
        <v>OK</v>
      </c>
      <c r="Y370" s="11"/>
    </row>
    <row r="371" spans="1:25" ht="55.2">
      <c r="A371" t="s">
        <v>1847</v>
      </c>
      <c r="B371" s="10">
        <v>45680</v>
      </c>
      <c r="C371" s="10">
        <v>45687</v>
      </c>
      <c r="D371" t="s">
        <v>1848</v>
      </c>
      <c r="E371" s="9" t="str">
        <f>PROPER(TRIM(raw_orders!E371))</f>
        <v>Priya Menon</v>
      </c>
      <c r="F371" s="9" t="str">
        <f>PROPER(TRIM(raw_orders!F371))</f>
        <v>Consumer</v>
      </c>
      <c r="G371" s="9" t="str">
        <f>PROPER(TRIM(raw_orders!G371))</f>
        <v>North</v>
      </c>
      <c r="H371" s="9" t="str">
        <f>PROPER(TRIM(raw_orders!H371))</f>
        <v>Delhi</v>
      </c>
      <c r="I371" s="9" t="str">
        <f>PROPER(TRIM(raw_orders!I371))</f>
        <v>New Delhi</v>
      </c>
      <c r="J371" s="9" t="str">
        <f>PROPER(TRIM(raw_orders!J371))</f>
        <v>Office Supplies</v>
      </c>
      <c r="K371" s="9" t="str">
        <f>PROPER(TRIM(raw_orders!K371))</f>
        <v>Labels</v>
      </c>
      <c r="L371" t="s">
        <v>1849</v>
      </c>
      <c r="M371" s="9" t="str">
        <f>PROPER(TRIM(raw_orders!M371))</f>
        <v>Standard Class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s="9" t="str">
        <f>PROPER(TRIM(raw_orders!T371))</f>
        <v>Paid</v>
      </c>
      <c r="U371" s="9" t="str">
        <f>PROPER(TRIM(raw_orders!U371))</f>
        <v>Completed</v>
      </c>
      <c r="V371" s="11">
        <f t="shared" si="15"/>
        <v>7</v>
      </c>
      <c r="W371" s="17" t="str">
        <f t="shared" si="16"/>
        <v>ORD-2025-103704568045687CUST-5672Priya MenonConsumerNorthDelhiNew DelhiOffice SuppliesLabelsEco Labels 646Standard Class91169.370.158945.686740.352205.33PaidCompleted7</v>
      </c>
      <c r="X371" s="11" t="str">
        <f t="shared" si="17"/>
        <v>OK</v>
      </c>
      <c r="Y371" s="11"/>
    </row>
    <row r="372" spans="1:25" ht="55.2">
      <c r="A372" t="s">
        <v>1850</v>
      </c>
      <c r="B372" s="10">
        <v>45519</v>
      </c>
      <c r="C372" s="10">
        <v>45525</v>
      </c>
      <c r="D372" t="s">
        <v>1852</v>
      </c>
      <c r="E372" s="9" t="str">
        <f>PROPER(TRIM(raw_orders!E372))</f>
        <v>Ananya Rao</v>
      </c>
      <c r="F372" s="9" t="str">
        <f>PROPER(TRIM(raw_orders!F372))</f>
        <v>Small Business</v>
      </c>
      <c r="G372" s="9" t="str">
        <f>PROPER(TRIM(raw_orders!G372))</f>
        <v>West</v>
      </c>
      <c r="H372" s="9" t="str">
        <f>PROPER(TRIM(raw_orders!H372))</f>
        <v>Rajasthan</v>
      </c>
      <c r="I372" s="9" t="str">
        <f>PROPER(TRIM(raw_orders!I372))</f>
        <v>Udaipur</v>
      </c>
      <c r="J372" s="9" t="str">
        <f>PROPER(TRIM(raw_orders!J372))</f>
        <v>Technology</v>
      </c>
      <c r="K372" s="9" t="str">
        <f>PROPER(TRIM(raw_orders!K372))</f>
        <v>Copiers</v>
      </c>
      <c r="L372" t="s">
        <v>1853</v>
      </c>
      <c r="M372" s="9" t="str">
        <f>PROPER(TRIM(raw_orders!M372))</f>
        <v>First Class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s="9" t="str">
        <f>PROPER(TRIM(raw_orders!T372))</f>
        <v>Paid</v>
      </c>
      <c r="U372" s="9" t="str">
        <f>PROPER(TRIM(raw_orders!U372))</f>
        <v>Completed</v>
      </c>
      <c r="V372" s="11">
        <f t="shared" si="15"/>
        <v>6</v>
      </c>
      <c r="W372" s="17" t="str">
        <f t="shared" si="16"/>
        <v>ORD-2024-103714551945525CUST-8521Ananya RaoSmall BusinessWestRajasthanUdaipurTechnologyCopiersClassic Copiers 505First Class72333.810.213069.348768.594300.75PaidCompleted6</v>
      </c>
      <c r="X372" s="11" t="str">
        <f t="shared" si="17"/>
        <v>OK</v>
      </c>
      <c r="Y372" s="11"/>
    </row>
    <row r="373" spans="1:25" ht="55.2">
      <c r="A373" t="s">
        <v>1854</v>
      </c>
      <c r="B373" s="10">
        <v>45313</v>
      </c>
      <c r="C373" s="10">
        <v>45315</v>
      </c>
      <c r="D373" t="s">
        <v>1856</v>
      </c>
      <c r="E373" s="9" t="str">
        <f>PROPER(TRIM(raw_orders!E373))</f>
        <v>Diya Patel</v>
      </c>
      <c r="F373" s="9" t="str">
        <f>PROPER(TRIM(raw_orders!F373))</f>
        <v>Home Office</v>
      </c>
      <c r="G373" s="9" t="str">
        <f>PROPER(TRIM(raw_orders!G373))</f>
        <v>West</v>
      </c>
      <c r="H373" s="9" t="str">
        <f>PROPER(TRIM(raw_orders!H373))</f>
        <v>Maharashtra</v>
      </c>
      <c r="I373" s="9" t="str">
        <f>PROPER(TRIM(raw_orders!I373))</f>
        <v>Mumbai</v>
      </c>
      <c r="J373" s="9" t="str">
        <f>PROPER(TRIM(raw_orders!J373))</f>
        <v>Office Supplies</v>
      </c>
      <c r="K373" s="9" t="str">
        <f>PROPER(TRIM(raw_orders!K373))</f>
        <v>Art</v>
      </c>
      <c r="L373" t="s">
        <v>1857</v>
      </c>
      <c r="M373" s="9" t="str">
        <f>PROPER(TRIM(raw_orders!M373))</f>
        <v>Standard Class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s="9" t="str">
        <f>PROPER(TRIM(raw_orders!T373))</f>
        <v>Refunded</v>
      </c>
      <c r="U373" s="9" t="str">
        <f>PROPER(TRIM(raw_orders!U373))</f>
        <v>Cancelled</v>
      </c>
      <c r="V373" s="11">
        <f t="shared" si="15"/>
        <v>2</v>
      </c>
      <c r="W373" s="17" t="str">
        <f t="shared" si="16"/>
        <v>ORD-2024-103724531345315CUST-2204Diya PatelHome OfficeWestMaharashtraMumbaiOffice SuppliesArtPro Art 906Standard Class61026.064617.272981.941635.33RefundedCancelled2</v>
      </c>
      <c r="X373" s="11" t="str">
        <f t="shared" si="17"/>
        <v>OK</v>
      </c>
      <c r="Y373" s="11"/>
    </row>
    <row r="374" spans="1:25" ht="55.2">
      <c r="A374" t="s">
        <v>1858</v>
      </c>
      <c r="B374" s="10">
        <v>45885</v>
      </c>
      <c r="C374" s="10">
        <v>45887</v>
      </c>
      <c r="D374" t="s">
        <v>970</v>
      </c>
      <c r="E374" s="9" t="str">
        <f>PROPER(TRIM(raw_orders!E374))</f>
        <v>Kabir Singh</v>
      </c>
      <c r="F374" s="9" t="str">
        <f>PROPER(TRIM(raw_orders!F374))</f>
        <v>Consumer</v>
      </c>
      <c r="G374" s="9" t="str">
        <f>PROPER(TRIM(raw_orders!G374))</f>
        <v>East</v>
      </c>
      <c r="H374" s="9" t="str">
        <f>PROPER(TRIM(raw_orders!H374))</f>
        <v>Jharkhand</v>
      </c>
      <c r="I374" s="9" t="str">
        <f>PROPER(TRIM(raw_orders!I374))</f>
        <v>Ranchi</v>
      </c>
      <c r="J374" s="9" t="str">
        <f>PROPER(TRIM(raw_orders!J374))</f>
        <v>Furniture</v>
      </c>
      <c r="K374" s="9" t="str">
        <f>PROPER(TRIM(raw_orders!K374))</f>
        <v>Chairs</v>
      </c>
      <c r="L374" t="s">
        <v>1860</v>
      </c>
      <c r="M374" s="9" t="str">
        <f>PROPER(TRIM(raw_orders!M374))</f>
        <v>Same Day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s="9" t="str">
        <f>PROPER(TRIM(raw_orders!T374))</f>
        <v>Paid</v>
      </c>
      <c r="U374" s="9" t="str">
        <f>PROPER(TRIM(raw_orders!U374))</f>
        <v>Completed</v>
      </c>
      <c r="V374" s="11">
        <f t="shared" si="15"/>
        <v>2</v>
      </c>
      <c r="W374" s="17" t="str">
        <f t="shared" si="16"/>
        <v>ORD-2025-103734588545887CUST-4399Kabir SinghConsumerEastJharkhandRanchiFurnitureChairsMax Chairs 181Same Day51530.3607651.85171.782480.02PaidCompleted2</v>
      </c>
      <c r="X374" s="11" t="str">
        <f t="shared" si="17"/>
        <v>OK</v>
      </c>
      <c r="Y374" s="11"/>
    </row>
    <row r="375" spans="1:25" ht="55.2">
      <c r="A375" t="s">
        <v>1861</v>
      </c>
      <c r="B375" s="10">
        <v>45760</v>
      </c>
      <c r="C375" s="10">
        <v>45760</v>
      </c>
      <c r="D375" t="s">
        <v>1863</v>
      </c>
      <c r="E375" s="9" t="str">
        <f>PROPER(TRIM(raw_orders!E375))</f>
        <v>Sneha Kapoor</v>
      </c>
      <c r="F375" s="9" t="str">
        <f>PROPER(TRIM(raw_orders!F375))</f>
        <v>Small Business</v>
      </c>
      <c r="G375" s="9" t="str">
        <f>PROPER(TRIM(raw_orders!G375))</f>
        <v>North</v>
      </c>
      <c r="H375" s="9" t="str">
        <f>PROPER(TRIM(raw_orders!H375))</f>
        <v>Uttar Pradesh</v>
      </c>
      <c r="I375" s="9" t="str">
        <f>PROPER(TRIM(raw_orders!I375))</f>
        <v>Noida</v>
      </c>
      <c r="J375" s="9" t="str">
        <f>PROPER(TRIM(raw_orders!J375))</f>
        <v>Office Supplies</v>
      </c>
      <c r="K375" s="9" t="str">
        <f>PROPER(TRIM(raw_orders!K375))</f>
        <v>Storage</v>
      </c>
      <c r="L375" t="s">
        <v>1864</v>
      </c>
      <c r="M375" s="9" t="str">
        <f>PROPER(TRIM(raw_orders!M375))</f>
        <v>Second Class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s="9" t="str">
        <f>PROPER(TRIM(raw_orders!T375))</f>
        <v>Paid</v>
      </c>
      <c r="U375" s="9" t="str">
        <f>PROPER(TRIM(raw_orders!U375))</f>
        <v>Completed</v>
      </c>
      <c r="V375" s="11">
        <f t="shared" si="15"/>
        <v>0</v>
      </c>
      <c r="W375" s="17" t="str">
        <f t="shared" si="16"/>
        <v>ORD-2025-103744576045760CUST-8566Sneha KapoorSmall BusinessNorthUttar PradeshNoidaOffice SuppliesStoragePrime Storage 951Second Class91118.68010068.128595.371472.75PaidCompleted0</v>
      </c>
      <c r="X375" s="11" t="str">
        <f t="shared" si="17"/>
        <v>Review Required</v>
      </c>
      <c r="Y375" s="11"/>
    </row>
    <row r="376" spans="1:25" ht="55.2">
      <c r="A376" t="s">
        <v>1865</v>
      </c>
      <c r="B376" s="10">
        <v>45715</v>
      </c>
      <c r="C376" s="10">
        <v>45716</v>
      </c>
      <c r="D376" t="s">
        <v>1868</v>
      </c>
      <c r="E376" s="9" t="str">
        <f>PROPER(TRIM(raw_orders!E376))</f>
        <v>Aditi Sen</v>
      </c>
      <c r="F376" s="9" t="str">
        <f>PROPER(TRIM(raw_orders!F376))</f>
        <v>Small Business</v>
      </c>
      <c r="G376" s="9" t="str">
        <f>PROPER(TRIM(raw_orders!G376))</f>
        <v>North</v>
      </c>
      <c r="H376" s="9" t="str">
        <f>PROPER(TRIM(raw_orders!H376))</f>
        <v>Uttar Pradesh</v>
      </c>
      <c r="I376" s="9" t="str">
        <f>PROPER(TRIM(raw_orders!I376))</f>
        <v>Noida</v>
      </c>
      <c r="J376" s="9" t="str">
        <f>PROPER(TRIM(raw_orders!J376))</f>
        <v>Office Supplies</v>
      </c>
      <c r="K376" s="9" t="str">
        <f>PROPER(TRIM(raw_orders!K376))</f>
        <v>Labels</v>
      </c>
      <c r="L376" t="s">
        <v>1869</v>
      </c>
      <c r="M376" s="9" t="str">
        <f>PROPER(TRIM(raw_orders!M376))</f>
        <v>Standard Class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s="9" t="str">
        <f>PROPER(TRIM(raw_orders!T376))</f>
        <v>Paid</v>
      </c>
      <c r="U376" s="9" t="str">
        <f>PROPER(TRIM(raw_orders!U376))</f>
        <v>Completed</v>
      </c>
      <c r="V376" s="11">
        <f t="shared" si="15"/>
        <v>1</v>
      </c>
      <c r="W376" s="17" t="str">
        <f t="shared" si="16"/>
        <v>ORD-2025-103754571545716CUST-2358Aditi SenSmall BusinessNorthUttar PradeshNoidaOffice SuppliesLabelsSmart Labels 668Standard Class62393.25014359.58117.716241.79PaidCompleted1</v>
      </c>
      <c r="X376" s="11" t="str">
        <f t="shared" si="17"/>
        <v>OK</v>
      </c>
      <c r="Y376" s="11"/>
    </row>
    <row r="377" spans="1:25" ht="55.2">
      <c r="A377" t="s">
        <v>1870</v>
      </c>
      <c r="B377" s="10">
        <v>45657</v>
      </c>
      <c r="C377" s="10">
        <v>45661</v>
      </c>
      <c r="D377" t="s">
        <v>1873</v>
      </c>
      <c r="E377" s="9" t="str">
        <f>PROPER(TRIM(raw_orders!E377))</f>
        <v>Vikram Iyer</v>
      </c>
      <c r="F377" s="9" t="str">
        <f>PROPER(TRIM(raw_orders!F377))</f>
        <v>Consumer</v>
      </c>
      <c r="G377" s="9" t="str">
        <f>PROPER(TRIM(raw_orders!G377))</f>
        <v>North</v>
      </c>
      <c r="H377" s="9" t="str">
        <f>PROPER(TRIM(raw_orders!H377))</f>
        <v>Delhi</v>
      </c>
      <c r="I377" s="9" t="str">
        <f>PROPER(TRIM(raw_orders!I377))</f>
        <v>New Delhi</v>
      </c>
      <c r="J377" s="9" t="str">
        <f>PROPER(TRIM(raw_orders!J377))</f>
        <v>Furniture</v>
      </c>
      <c r="K377" s="9" t="str">
        <f>PROPER(TRIM(raw_orders!K377))</f>
        <v>Chairs</v>
      </c>
      <c r="L377" t="s">
        <v>1874</v>
      </c>
      <c r="M377" s="9" t="str">
        <f>PROPER(TRIM(raw_orders!M377))</f>
        <v>Same Day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s="9" t="str">
        <f>PROPER(TRIM(raw_orders!T377))</f>
        <v>Paid</v>
      </c>
      <c r="U377" s="9" t="str">
        <f>PROPER(TRIM(raw_orders!U377))</f>
        <v>Completed</v>
      </c>
      <c r="V377" s="11">
        <f t="shared" si="15"/>
        <v>4</v>
      </c>
      <c r="W377" s="17" t="str">
        <f t="shared" si="16"/>
        <v>ORD-2024-103764565745661CUST-2810Vikram IyerConsumerNorthDelhiNew DelhiFurnitureChairsPro Chairs 364Same Day31166.610.252624.872253.88370.99PaidCompleted4</v>
      </c>
      <c r="X377" s="11" t="str">
        <f t="shared" si="17"/>
        <v>OK</v>
      </c>
      <c r="Y377" s="11"/>
    </row>
    <row r="378" spans="1:25" ht="55.2">
      <c r="A378" t="s">
        <v>1875</v>
      </c>
      <c r="B378" s="10">
        <v>45655</v>
      </c>
      <c r="C378" s="10">
        <v>45657</v>
      </c>
      <c r="D378" t="s">
        <v>1877</v>
      </c>
      <c r="E378" s="9" t="str">
        <f>PROPER(TRIM(raw_orders!E378))</f>
        <v>Isha Nair</v>
      </c>
      <c r="F378" s="9" t="str">
        <f>PROPER(TRIM(raw_orders!F378))</f>
        <v>Small Business</v>
      </c>
      <c r="G378" s="9" t="str">
        <f>PROPER(TRIM(raw_orders!G378))</f>
        <v>East</v>
      </c>
      <c r="H378" s="9" t="str">
        <f>PROPER(TRIM(raw_orders!H378))</f>
        <v>Bihar</v>
      </c>
      <c r="I378" s="9" t="str">
        <f>PROPER(TRIM(raw_orders!I378))</f>
        <v>Patna</v>
      </c>
      <c r="J378" s="9" t="str">
        <f>PROPER(TRIM(raw_orders!J378))</f>
        <v>Furniture</v>
      </c>
      <c r="K378" s="9" t="str">
        <f>PROPER(TRIM(raw_orders!K378))</f>
        <v>Chairs</v>
      </c>
      <c r="L378" t="s">
        <v>1878</v>
      </c>
      <c r="M378" s="9" t="str">
        <f>PROPER(TRIM(raw_orders!M378))</f>
        <v>First Class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s="9" t="str">
        <f>PROPER(TRIM(raw_orders!T378))</f>
        <v>Paid</v>
      </c>
      <c r="U378" s="9" t="str">
        <f>PROPER(TRIM(raw_orders!U378))</f>
        <v>Completed</v>
      </c>
      <c r="V378" s="11">
        <f t="shared" si="15"/>
        <v>2</v>
      </c>
      <c r="W378" s="17" t="str">
        <f t="shared" si="16"/>
        <v>ORD-2024-103774565545657CUST-5166Isha NairSmall BusinessEastBiharPatnaFurnitureChairsBasic Chairs 248First Class61844.780.28854.947433.951420.99PaidCompleted2</v>
      </c>
      <c r="X378" s="11" t="str">
        <f t="shared" si="17"/>
        <v>OK</v>
      </c>
      <c r="Y378" s="11"/>
    </row>
    <row r="379" spans="1:25" ht="55.2">
      <c r="A379" t="s">
        <v>1879</v>
      </c>
      <c r="B379" s="10">
        <v>45801</v>
      </c>
      <c r="C379" s="10">
        <v>45807</v>
      </c>
      <c r="D379" t="s">
        <v>1881</v>
      </c>
      <c r="E379" s="9" t="str">
        <f>PROPER(TRIM(raw_orders!E379))</f>
        <v>Kabir Singh</v>
      </c>
      <c r="F379" s="9" t="str">
        <f>PROPER(TRIM(raw_orders!F379))</f>
        <v>Small Business</v>
      </c>
      <c r="G379" s="9" t="str">
        <f>PROPER(TRIM(raw_orders!G379))</f>
        <v>East</v>
      </c>
      <c r="H379" s="9" t="str">
        <f>PROPER(TRIM(raw_orders!H379))</f>
        <v>Odisha</v>
      </c>
      <c r="I379" s="9" t="str">
        <f>PROPER(TRIM(raw_orders!I379))</f>
        <v>Bhubaneswar</v>
      </c>
      <c r="J379" s="9" t="str">
        <f>PROPER(TRIM(raw_orders!J379))</f>
        <v>Office Supplies</v>
      </c>
      <c r="K379" s="9" t="str">
        <f>PROPER(TRIM(raw_orders!K379))</f>
        <v>Storage</v>
      </c>
      <c r="L379" t="s">
        <v>1883</v>
      </c>
      <c r="M379" s="9" t="str">
        <f>PROPER(TRIM(raw_orders!M379))</f>
        <v>Same Day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s="9" t="str">
        <f>PROPER(TRIM(raw_orders!T379))</f>
        <v>Paid</v>
      </c>
      <c r="U379" s="9" t="str">
        <f>PROPER(TRIM(raw_orders!U379))</f>
        <v>Completed</v>
      </c>
      <c r="V379" s="11">
        <f t="shared" si="15"/>
        <v>6</v>
      </c>
      <c r="W379" s="17" t="str">
        <f t="shared" si="16"/>
        <v>ORD-2025-103784580145807CUST-4875Kabir SinghSmall BusinessEastOdishaBhubaneswarOffice SuppliesStorageBasic Storage 360Same Day12564.7402564.741754.58810.16PaidCompleted6</v>
      </c>
      <c r="X379" s="11" t="str">
        <f t="shared" si="17"/>
        <v>Exact Duplicate</v>
      </c>
      <c r="Y379" s="11"/>
    </row>
    <row r="380" spans="1:25" ht="55.2">
      <c r="A380" t="s">
        <v>1884</v>
      </c>
      <c r="B380" s="10">
        <v>45799</v>
      </c>
      <c r="C380" s="10">
        <v>45799</v>
      </c>
      <c r="D380" t="s">
        <v>1886</v>
      </c>
      <c r="E380" s="9" t="str">
        <f>PROPER(TRIM(raw_orders!E380))</f>
        <v>Mira Das</v>
      </c>
      <c r="F380" s="9" t="str">
        <f>PROPER(TRIM(raw_orders!F380))</f>
        <v>Consumer</v>
      </c>
      <c r="G380" s="9" t="str">
        <f>PROPER(TRIM(raw_orders!G380))</f>
        <v>West</v>
      </c>
      <c r="H380" s="9" t="str">
        <f>PROPER(TRIM(raw_orders!H380))</f>
        <v>Goa</v>
      </c>
      <c r="I380" s="9" t="str">
        <f>PROPER(TRIM(raw_orders!I380))</f>
        <v>Panaji</v>
      </c>
      <c r="J380" s="9" t="str">
        <f>PROPER(TRIM(raw_orders!J380))</f>
        <v>Technology</v>
      </c>
      <c r="K380" s="9" t="str">
        <f>PROPER(TRIM(raw_orders!K380))</f>
        <v>Accessories</v>
      </c>
      <c r="L380" t="s">
        <v>1887</v>
      </c>
      <c r="M380" s="9" t="str">
        <f>PROPER(TRIM(raw_orders!M380))</f>
        <v>Standard Class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s="9" t="str">
        <f>PROPER(TRIM(raw_orders!T380))</f>
        <v>Paid</v>
      </c>
      <c r="U380" s="9" t="str">
        <f>PROPER(TRIM(raw_orders!U380))</f>
        <v>Completed</v>
      </c>
      <c r="V380" s="11">
        <f t="shared" si="15"/>
        <v>0</v>
      </c>
      <c r="W380" s="17" t="str">
        <f t="shared" si="16"/>
        <v>ORD-2025-103794579945799CUST-3154Mira DasConsumerWestGoaPanajiTechnologyAccessoriesBasic Accessories 988Standard Class23910.6107821.224994.462826.76PaidCompleted0</v>
      </c>
      <c r="X380" s="11" t="str">
        <f t="shared" si="17"/>
        <v>OK</v>
      </c>
      <c r="Y380" s="11"/>
    </row>
    <row r="381" spans="1:25" ht="55.2">
      <c r="A381" t="s">
        <v>1888</v>
      </c>
      <c r="B381" s="10">
        <v>45554</v>
      </c>
      <c r="C381" s="10">
        <v>45558</v>
      </c>
      <c r="D381" t="s">
        <v>1891</v>
      </c>
      <c r="E381" s="9" t="str">
        <f>PROPER(TRIM(raw_orders!E381))</f>
        <v>Mira Das</v>
      </c>
      <c r="F381" s="9" t="str">
        <f>PROPER(TRIM(raw_orders!F381))</f>
        <v>Small Business</v>
      </c>
      <c r="G381" s="9" t="str">
        <f>PROPER(TRIM(raw_orders!G381))</f>
        <v>South</v>
      </c>
      <c r="H381" s="9" t="str">
        <f>PROPER(TRIM(raw_orders!H381))</f>
        <v>Kerala</v>
      </c>
      <c r="I381" s="9" t="str">
        <f>PROPER(TRIM(raw_orders!I381))</f>
        <v>Kochi</v>
      </c>
      <c r="J381" s="9" t="str">
        <f>PROPER(TRIM(raw_orders!J381))</f>
        <v>Office Supplies</v>
      </c>
      <c r="K381" s="9" t="str">
        <f>PROPER(TRIM(raw_orders!K381))</f>
        <v>Paper</v>
      </c>
      <c r="L381" t="s">
        <v>1892</v>
      </c>
      <c r="M381" s="9" t="str">
        <f>PROPER(TRIM(raw_orders!M381))</f>
        <v>Standard Class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s="9" t="str">
        <f>PROPER(TRIM(raw_orders!T381))</f>
        <v>Paid</v>
      </c>
      <c r="U381" s="9" t="str">
        <f>PROPER(TRIM(raw_orders!U381))</f>
        <v>Completed</v>
      </c>
      <c r="V381" s="11">
        <f t="shared" si="15"/>
        <v>4</v>
      </c>
      <c r="W381" s="17" t="str">
        <f t="shared" si="16"/>
        <v>ORD-2024-103804555445558CUST-6405Mira DasSmall BusinessSouthKeralaKochiOffice SuppliesPaperMax Paper 334Standard Class71136.687956.764799.543157.22PaidCompleted4</v>
      </c>
      <c r="X381" s="11" t="str">
        <f t="shared" si="17"/>
        <v>OK</v>
      </c>
      <c r="Y381" s="11"/>
    </row>
    <row r="382" spans="1:25" ht="55.2">
      <c r="A382" t="s">
        <v>1893</v>
      </c>
      <c r="B382" s="10">
        <v>45389</v>
      </c>
      <c r="C382" s="10">
        <v>45396</v>
      </c>
      <c r="D382" t="s">
        <v>1895</v>
      </c>
      <c r="E382" s="9" t="str">
        <f>PROPER(TRIM(raw_orders!E382))</f>
        <v>Vikram Iyer</v>
      </c>
      <c r="F382" s="9" t="str">
        <f>PROPER(TRIM(raw_orders!F382))</f>
        <v>Consumer</v>
      </c>
      <c r="G382" s="9" t="str">
        <f>PROPER(TRIM(raw_orders!G382))</f>
        <v>West</v>
      </c>
      <c r="H382" s="9" t="str">
        <f>PROPER(TRIM(raw_orders!H382))</f>
        <v>Maharashtra</v>
      </c>
      <c r="I382" s="9" t="str">
        <f>PROPER(TRIM(raw_orders!I382))</f>
        <v>Mumbai</v>
      </c>
      <c r="J382" s="9" t="str">
        <f>PROPER(TRIM(raw_orders!J382))</f>
        <v>Furniture</v>
      </c>
      <c r="K382" s="9" t="str">
        <f>PROPER(TRIM(raw_orders!K382))</f>
        <v>Bookcases</v>
      </c>
      <c r="L382" t="s">
        <v>1896</v>
      </c>
      <c r="M382" s="9" t="str">
        <f>PROPER(TRIM(raw_orders!M382))</f>
        <v>Same Day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s="9" t="str">
        <f>PROPER(TRIM(raw_orders!T382))</f>
        <v>Paid</v>
      </c>
      <c r="U382" s="9" t="str">
        <f>PROPER(TRIM(raw_orders!U382))</f>
        <v>Returned</v>
      </c>
      <c r="V382" s="11">
        <f t="shared" si="15"/>
        <v>7</v>
      </c>
      <c r="W382" s="17" t="str">
        <f t="shared" si="16"/>
        <v>ORD-2024-103814538945396CUST-5779Vikram IyerConsumerWestMaharashtraMumbaiFurnitureBookcasesPrime Bookcases 952Same Day52235.850.258384.444765.963618.48PaidReturned7</v>
      </c>
      <c r="X382" s="11" t="str">
        <f t="shared" si="17"/>
        <v>OK</v>
      </c>
      <c r="Y382" s="11"/>
    </row>
    <row r="383" spans="1:25" ht="69">
      <c r="A383" t="s">
        <v>1897</v>
      </c>
      <c r="B383" s="10">
        <v>45919</v>
      </c>
      <c r="C383" s="10">
        <v>45923</v>
      </c>
      <c r="D383" t="s">
        <v>1900</v>
      </c>
      <c r="E383" s="9" t="str">
        <f>PROPER(TRIM(raw_orders!E383))</f>
        <v>Arjun Bose</v>
      </c>
      <c r="F383" s="9" t="str">
        <f>PROPER(TRIM(raw_orders!F383))</f>
        <v>Home Office</v>
      </c>
      <c r="G383" s="9" t="str">
        <f>PROPER(TRIM(raw_orders!G383))</f>
        <v>North</v>
      </c>
      <c r="H383" s="9" t="str">
        <f>PROPER(TRIM(raw_orders!H383))</f>
        <v>Delhi</v>
      </c>
      <c r="I383" s="9" t="str">
        <f>PROPER(TRIM(raw_orders!I383))</f>
        <v>New Delhi</v>
      </c>
      <c r="J383" s="9" t="str">
        <f>PROPER(TRIM(raw_orders!J383))</f>
        <v>Office Supplies</v>
      </c>
      <c r="K383" s="9" t="str">
        <f>PROPER(TRIM(raw_orders!K383))</f>
        <v>Binders</v>
      </c>
      <c r="L383" t="s">
        <v>1902</v>
      </c>
      <c r="M383" s="9" t="str">
        <f>PROPER(TRIM(raw_orders!M383))</f>
        <v>Standard Class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s="9" t="str">
        <f>PROPER(TRIM(raw_orders!T383))</f>
        <v>Failed</v>
      </c>
      <c r="U383" s="9" t="str">
        <f>PROPER(TRIM(raw_orders!U383))</f>
        <v>Cancelled</v>
      </c>
      <c r="V383" s="11">
        <f t="shared" si="15"/>
        <v>4</v>
      </c>
      <c r="W383" s="17" t="str">
        <f t="shared" si="16"/>
        <v>ORD-2025-103824591945923CUST-9943Arjun BoseHome OfficeNorthDelhiNew DelhiOffice SuppliesBindersPrime Binders 523Standard Class44387.150.0516671.1710833.195837.98FailedCancelled4</v>
      </c>
      <c r="X383" s="11" t="str">
        <f t="shared" si="17"/>
        <v>OK</v>
      </c>
      <c r="Y383" s="11"/>
    </row>
    <row r="384" spans="1:25" ht="55.2">
      <c r="A384" t="s">
        <v>1903</v>
      </c>
      <c r="B384" s="10">
        <v>45720</v>
      </c>
      <c r="C384" s="10">
        <v>45724</v>
      </c>
      <c r="D384" t="s">
        <v>203</v>
      </c>
      <c r="E384" s="9" t="str">
        <f>PROPER(TRIM(raw_orders!E384))</f>
        <v>Arjun Bose</v>
      </c>
      <c r="F384" s="9" t="str">
        <f>PROPER(TRIM(raw_orders!F384))</f>
        <v>Small Business</v>
      </c>
      <c r="G384" s="9" t="str">
        <f>PROPER(TRIM(raw_orders!G384))</f>
        <v>East</v>
      </c>
      <c r="H384" s="9" t="str">
        <f>PROPER(TRIM(raw_orders!H384))</f>
        <v>Bihar</v>
      </c>
      <c r="I384" s="9" t="str">
        <f>PROPER(TRIM(raw_orders!I384))</f>
        <v>Patna</v>
      </c>
      <c r="J384" s="9" t="str">
        <f>PROPER(TRIM(raw_orders!J384))</f>
        <v>Technology</v>
      </c>
      <c r="K384" s="9" t="str">
        <f>PROPER(TRIM(raw_orders!K384))</f>
        <v>Phones</v>
      </c>
      <c r="L384" t="s">
        <v>1906</v>
      </c>
      <c r="M384" s="9" t="str">
        <f>PROPER(TRIM(raw_orders!M384))</f>
        <v>First Class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s="9" t="str">
        <f>PROPER(TRIM(raw_orders!T384))</f>
        <v>Paid</v>
      </c>
      <c r="U384" s="9" t="str">
        <f>PROPER(TRIM(raw_orders!U384))</f>
        <v>Completed</v>
      </c>
      <c r="V384" s="11">
        <f t="shared" si="15"/>
        <v>4</v>
      </c>
      <c r="W384" s="17" t="str">
        <f t="shared" si="16"/>
        <v>ORD-2025-103834572045724CUST-7098Arjun BoseSmall BusinessEastBiharPatnaTechnologyPhonesPro Phones 538First Class34361.850.210468.448399.872068.57PaidCompleted4</v>
      </c>
      <c r="X384" s="11" t="str">
        <f t="shared" si="17"/>
        <v>OK</v>
      </c>
      <c r="Y384" s="11"/>
    </row>
    <row r="385" spans="1:25" ht="55.2">
      <c r="A385" t="s">
        <v>1907</v>
      </c>
      <c r="B385" s="10">
        <v>45836</v>
      </c>
      <c r="C385" s="10">
        <v>45843</v>
      </c>
      <c r="D385" t="s">
        <v>1908</v>
      </c>
      <c r="E385" s="9" t="str">
        <f>PROPER(TRIM(raw_orders!E385))</f>
        <v>Vikram Iyer</v>
      </c>
      <c r="F385" s="9" t="str">
        <f>PROPER(TRIM(raw_orders!F385))</f>
        <v>Corporate</v>
      </c>
      <c r="G385" s="9" t="str">
        <f>PROPER(TRIM(raw_orders!G385))</f>
        <v>East</v>
      </c>
      <c r="H385" s="9" t="str">
        <f>PROPER(TRIM(raw_orders!H385))</f>
        <v>West Bengal</v>
      </c>
      <c r="I385" s="9" t="str">
        <f>PROPER(TRIM(raw_orders!I385))</f>
        <v>Kolkata</v>
      </c>
      <c r="J385" s="9" t="str">
        <f>PROPER(TRIM(raw_orders!J385))</f>
        <v>Office Supplies</v>
      </c>
      <c r="K385" s="9" t="str">
        <f>PROPER(TRIM(raw_orders!K385))</f>
        <v>Art</v>
      </c>
      <c r="L385" t="s">
        <v>1909</v>
      </c>
      <c r="M385" s="9" t="str">
        <f>PROPER(TRIM(raw_orders!M385))</f>
        <v>First Class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s="9" t="str">
        <f>PROPER(TRIM(raw_orders!T385))</f>
        <v>Paid</v>
      </c>
      <c r="U385" s="9" t="str">
        <f>PROPER(TRIM(raw_orders!U385))</f>
        <v>Cancelled</v>
      </c>
      <c r="V385" s="11">
        <f t="shared" si="15"/>
        <v>7</v>
      </c>
      <c r="W385" s="17" t="str">
        <f t="shared" si="16"/>
        <v>ORD-2025-103844583645843CUST-7438Vikram IyerCorporateEastWest BengalKolkataOffice SuppliesArtBasic Art 608First Class22242.7504485.53131.861353.64PaidCancelled7</v>
      </c>
      <c r="X385" s="11" t="str">
        <f t="shared" si="17"/>
        <v>OK</v>
      </c>
      <c r="Y385" s="11"/>
    </row>
    <row r="386" spans="1:25" ht="55.2">
      <c r="A386" t="s">
        <v>1910</v>
      </c>
      <c r="B386" s="10">
        <v>45366</v>
      </c>
      <c r="C386" s="10">
        <v>45371</v>
      </c>
      <c r="D386" t="s">
        <v>1913</v>
      </c>
      <c r="E386" s="9" t="str">
        <f>PROPER(TRIM(raw_orders!E386))</f>
        <v>Rohan Mehta</v>
      </c>
      <c r="F386" s="9" t="str">
        <f>PROPER(TRIM(raw_orders!F386))</f>
        <v>Consumer</v>
      </c>
      <c r="G386" s="9" t="str">
        <f>PROPER(TRIM(raw_orders!G386))</f>
        <v>East</v>
      </c>
      <c r="H386" s="9" t="str">
        <f>PROPER(TRIM(raw_orders!H386))</f>
        <v>Jharkhand</v>
      </c>
      <c r="I386" s="9" t="str">
        <f>PROPER(TRIM(raw_orders!I386))</f>
        <v>Ranchi</v>
      </c>
      <c r="J386" s="9" t="str">
        <f>PROPER(TRIM(raw_orders!J386))</f>
        <v>Technology</v>
      </c>
      <c r="K386" s="9" t="str">
        <f>PROPER(TRIM(raw_orders!K386))</f>
        <v>Copiers</v>
      </c>
      <c r="L386" t="s">
        <v>1914</v>
      </c>
      <c r="M386" s="9" t="str">
        <f>PROPER(TRIM(raw_orders!M386))</f>
        <v>Standard Class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s="9" t="str">
        <f>PROPER(TRIM(raw_orders!T386))</f>
        <v>Paid</v>
      </c>
      <c r="U386" s="9" t="str">
        <f>PROPER(TRIM(raw_orders!U386))</f>
        <v>Returned</v>
      </c>
      <c r="V386" s="11">
        <f t="shared" si="15"/>
        <v>5</v>
      </c>
      <c r="W386" s="17" t="str">
        <f t="shared" si="16"/>
        <v>ORD-2024-103854536645371CUST-8432Rohan MehtaConsumerEastJharkhandRanchiTechnologyCopiersPrime Copiers 820Standard Class21881.40.252822.11624.571197.53PaidReturned5</v>
      </c>
      <c r="X386" s="11" t="str">
        <f t="shared" si="17"/>
        <v>OK</v>
      </c>
      <c r="Y386" s="11"/>
    </row>
    <row r="387" spans="1:25" ht="55.2">
      <c r="A387" t="s">
        <v>1915</v>
      </c>
      <c r="B387" s="10">
        <v>45832</v>
      </c>
      <c r="C387" s="10">
        <v>45838</v>
      </c>
      <c r="D387" t="s">
        <v>1917</v>
      </c>
      <c r="E387" s="9" t="str">
        <f>PROPER(TRIM(raw_orders!E387))</f>
        <v>Arjun Bose</v>
      </c>
      <c r="F387" s="9" t="str">
        <f>PROPER(TRIM(raw_orders!F387))</f>
        <v>Consumer</v>
      </c>
      <c r="G387" s="9" t="str">
        <f>PROPER(TRIM(raw_orders!G387))</f>
        <v>North</v>
      </c>
      <c r="H387" s="9" t="str">
        <f>PROPER(TRIM(raw_orders!H387))</f>
        <v>Haryana</v>
      </c>
      <c r="I387" s="9" t="str">
        <f>PROPER(TRIM(raw_orders!I387))</f>
        <v>Gurugram</v>
      </c>
      <c r="J387" s="9" t="str">
        <f>PROPER(TRIM(raw_orders!J387))</f>
        <v>Office Supplies</v>
      </c>
      <c r="K387" s="9" t="str">
        <f>PROPER(TRIM(raw_orders!K387))</f>
        <v>Labels</v>
      </c>
      <c r="L387" t="s">
        <v>1918</v>
      </c>
      <c r="M387" s="9" t="str">
        <f>PROPER(TRIM(raw_orders!M387))</f>
        <v>Standard Class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s="9" t="str">
        <f>PROPER(TRIM(raw_orders!T387))</f>
        <v>Paid</v>
      </c>
      <c r="U387" s="9" t="str">
        <f>PROPER(TRIM(raw_orders!U387))</f>
        <v>Completed</v>
      </c>
      <c r="V387" s="11">
        <f t="shared" ref="V387:V450" si="18">C387-B387</f>
        <v>6</v>
      </c>
      <c r="W387" s="17" t="str">
        <f t="shared" ref="W387:W450" si="19">A387&amp;B387&amp;C387&amp;D387&amp;E387&amp;F387&amp;G387&amp;H387&amp;I387&amp;J387&amp;K387&amp;L387&amp;M387&amp;N387&amp;O387&amp;P387&amp;Q387&amp;R387&amp;S387&amp;T387&amp;U387&amp;V387</f>
        <v>ORD-2025-103864583245838CUST-2834Arjun BoseConsumerNorthHaryanaGurugramOffice SuppliesLabelsClassic Labels 670Standard Class6365.760.11975.11115.35859.75PaidCompleted6</v>
      </c>
      <c r="X387" s="11" t="str">
        <f t="shared" ref="X387:X450" si="20">IF(COUNTIF($A$2:$A$933,A387)=1,"OK",IF(COUNTIF($W$2:$W$933,W387)&gt;1,"Exact Duplicate", "Review Required"))</f>
        <v>OK</v>
      </c>
      <c r="Y387" s="11"/>
    </row>
    <row r="388" spans="1:25" ht="69">
      <c r="A388" t="s">
        <v>1919</v>
      </c>
      <c r="B388" s="10">
        <v>45700</v>
      </c>
      <c r="C388" s="10">
        <v>45702</v>
      </c>
      <c r="D388" t="s">
        <v>1921</v>
      </c>
      <c r="E388" s="9" t="str">
        <f>PROPER(TRIM(raw_orders!E388))</f>
        <v>Sneha Kapoor</v>
      </c>
      <c r="F388" s="9" t="str">
        <f>PROPER(TRIM(raw_orders!F388))</f>
        <v>Consumer</v>
      </c>
      <c r="G388" s="9" t="str">
        <f>PROPER(TRIM(raw_orders!G388))</f>
        <v>West</v>
      </c>
      <c r="H388" s="9" t="str">
        <f>PROPER(TRIM(raw_orders!H388))</f>
        <v>Maharashtra</v>
      </c>
      <c r="I388" s="9" t="str">
        <f>PROPER(TRIM(raw_orders!I388))</f>
        <v>Mumbai</v>
      </c>
      <c r="J388" s="9" t="str">
        <f>PROPER(TRIM(raw_orders!J388))</f>
        <v>Furniture</v>
      </c>
      <c r="K388" s="9" t="str">
        <f>PROPER(TRIM(raw_orders!K388))</f>
        <v>Furnishings</v>
      </c>
      <c r="L388" t="s">
        <v>1922</v>
      </c>
      <c r="M388" s="9" t="str">
        <f>PROPER(TRIM(raw_orders!M388))</f>
        <v>Second Class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s="9" t="str">
        <f>PROPER(TRIM(raw_orders!T388))</f>
        <v>Paid</v>
      </c>
      <c r="U388" s="9" t="str">
        <f>PROPER(TRIM(raw_orders!U388))</f>
        <v>Completed</v>
      </c>
      <c r="V388" s="11">
        <f t="shared" si="18"/>
        <v>2</v>
      </c>
      <c r="W388" s="17" t="str">
        <f t="shared" si="19"/>
        <v>ORD-2025-103874570045702CUST-4222Sneha KapoorConsumerWestMaharashtraMumbaiFurnitureFurnishingsPrime Furnishings 597Second Class82786.660.120063.9514363.385700.57PaidCompleted2</v>
      </c>
      <c r="X388" s="11" t="str">
        <f t="shared" si="20"/>
        <v>OK</v>
      </c>
      <c r="Y388" s="11"/>
    </row>
    <row r="389" spans="1:25" ht="55.2">
      <c r="A389" t="s">
        <v>1923</v>
      </c>
      <c r="B389" s="10">
        <v>45938</v>
      </c>
      <c r="C389" s="10">
        <v>45882</v>
      </c>
      <c r="D389" t="s">
        <v>1924</v>
      </c>
      <c r="E389" s="9" t="str">
        <f>PROPER(TRIM(raw_orders!E389))</f>
        <v>Priya Menon</v>
      </c>
      <c r="F389" s="9" t="str">
        <f>PROPER(TRIM(raw_orders!F389))</f>
        <v>Small Business</v>
      </c>
      <c r="G389" s="9" t="str">
        <f>PROPER(TRIM(raw_orders!G389))</f>
        <v>West</v>
      </c>
      <c r="H389" s="9" t="str">
        <f>PROPER(TRIM(raw_orders!H389))</f>
        <v>Madhya Pradesh</v>
      </c>
      <c r="I389" s="9" t="str">
        <f>PROPER(TRIM(raw_orders!I389))</f>
        <v>Indore</v>
      </c>
      <c r="J389" s="9" t="str">
        <f>PROPER(TRIM(raw_orders!J389))</f>
        <v>Furniture</v>
      </c>
      <c r="K389" s="9" t="str">
        <f>PROPER(TRIM(raw_orders!K389))</f>
        <v>Chairs</v>
      </c>
      <c r="L389" t="s">
        <v>1925</v>
      </c>
      <c r="M389" s="9" t="str">
        <f>PROPER(TRIM(raw_orders!M389))</f>
        <v>Standard Class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s="9" t="str">
        <f>PROPER(TRIM(raw_orders!T389))</f>
        <v>Pending</v>
      </c>
      <c r="U389" s="9" t="str">
        <f>PROPER(TRIM(raw_orders!U389))</f>
        <v>Cancelled</v>
      </c>
      <c r="V389" s="11">
        <f t="shared" si="18"/>
        <v>-56</v>
      </c>
      <c r="W389" s="17" t="str">
        <f t="shared" si="19"/>
        <v>ORD-2025-103884593845882CUST-1053Priya MenonSmall BusinessWestMadhya PradeshIndoreFurnitureChairsPrime Chairs 196Standard Class5352.8601764.31332.49431.81PendingCancelled-56</v>
      </c>
      <c r="X389" s="11" t="str">
        <f t="shared" si="20"/>
        <v>OK</v>
      </c>
      <c r="Y389" s="11"/>
    </row>
    <row r="390" spans="1:25" ht="55.2">
      <c r="A390" t="s">
        <v>1926</v>
      </c>
      <c r="B390" s="10">
        <v>45425</v>
      </c>
      <c r="C390" s="10">
        <v>45430</v>
      </c>
      <c r="D390" t="s">
        <v>1929</v>
      </c>
      <c r="E390" s="9" t="str">
        <f>PROPER(TRIM(raw_orders!E390))</f>
        <v>Isha Nair</v>
      </c>
      <c r="F390" s="9" t="str">
        <f>PROPER(TRIM(raw_orders!F390))</f>
        <v>Small Business</v>
      </c>
      <c r="G390" s="9" t="str">
        <f>PROPER(TRIM(raw_orders!G390))</f>
        <v>West</v>
      </c>
      <c r="H390" s="9" t="str">
        <f>PROPER(TRIM(raw_orders!H390))</f>
        <v>Gujarat</v>
      </c>
      <c r="I390" s="9" t="str">
        <f>PROPER(TRIM(raw_orders!I390))</f>
        <v>Ahmedabad</v>
      </c>
      <c r="J390" s="9" t="str">
        <f>PROPER(TRIM(raw_orders!J390))</f>
        <v>Furniture</v>
      </c>
      <c r="K390" s="9" t="str">
        <f>PROPER(TRIM(raw_orders!K390))</f>
        <v>Chairs</v>
      </c>
      <c r="L390" t="s">
        <v>1930</v>
      </c>
      <c r="M390" s="9" t="str">
        <f>PROPER(TRIM(raw_orders!M390))</f>
        <v>Standard Class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s="9" t="str">
        <f>PROPER(TRIM(raw_orders!T390))</f>
        <v>Paid</v>
      </c>
      <c r="U390" s="9" t="str">
        <f>PROPER(TRIM(raw_orders!U390))</f>
        <v>Completed</v>
      </c>
      <c r="V390" s="11">
        <f t="shared" si="18"/>
        <v>5</v>
      </c>
      <c r="W390" s="17" t="str">
        <f t="shared" si="19"/>
        <v>ORD-2024-103894542545430CUST-1457Isha NairSmall BusinessWestGujaratAhmedabadFurnitureChairsElite Chairs 639Standard Class33128.5909385.776872.442783.66PaidCompleted5</v>
      </c>
      <c r="X390" s="11" t="str">
        <f t="shared" si="20"/>
        <v>OK</v>
      </c>
      <c r="Y390" s="11"/>
    </row>
    <row r="391" spans="1:25" ht="55.2">
      <c r="A391" t="s">
        <v>1931</v>
      </c>
      <c r="B391" s="10">
        <v>45387</v>
      </c>
      <c r="C391" s="10">
        <v>45395</v>
      </c>
      <c r="D391" t="s">
        <v>1933</v>
      </c>
      <c r="E391" s="9" t="str">
        <f>PROPER(TRIM(raw_orders!E391))</f>
        <v>Diya Patel</v>
      </c>
      <c r="F391" s="9" t="str">
        <f>PROPER(TRIM(raw_orders!F391))</f>
        <v>Corporate</v>
      </c>
      <c r="G391" s="9" t="str">
        <f>PROPER(TRIM(raw_orders!G391))</f>
        <v>West</v>
      </c>
      <c r="H391" s="9" t="str">
        <f>PROPER(TRIM(raw_orders!H391))</f>
        <v>Gujarat</v>
      </c>
      <c r="I391" s="9" t="str">
        <f>PROPER(TRIM(raw_orders!I391))</f>
        <v>Ahmedabad</v>
      </c>
      <c r="J391" s="9" t="str">
        <f>PROPER(TRIM(raw_orders!J391))</f>
        <v>Technology</v>
      </c>
      <c r="K391" s="9" t="str">
        <f>PROPER(TRIM(raw_orders!K391))</f>
        <v>Machines</v>
      </c>
      <c r="L391" t="s">
        <v>1934</v>
      </c>
      <c r="M391" s="9" t="str">
        <f>PROPER(TRIM(raw_orders!M391))</f>
        <v>Second Class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s="9" t="str">
        <f>PROPER(TRIM(raw_orders!T391))</f>
        <v>Pending</v>
      </c>
      <c r="U391" s="9" t="str">
        <f>PROPER(TRIM(raw_orders!U391))</f>
        <v>Cancelled</v>
      </c>
      <c r="V391" s="11">
        <f t="shared" si="18"/>
        <v>8</v>
      </c>
      <c r="W391" s="17" t="str">
        <f t="shared" si="19"/>
        <v>ORD-2024-103904538745395CUST-3930Diya PatelCorporateWestGujaratAhmedabadTechnologyMachinesElite Machines 563Second Class51937.540.27750.165434.32315.86PendingCancelled8</v>
      </c>
      <c r="X391" s="11" t="str">
        <f t="shared" si="20"/>
        <v>OK</v>
      </c>
      <c r="Y391" s="11"/>
    </row>
    <row r="392" spans="1:25" ht="55.2">
      <c r="A392" t="s">
        <v>1935</v>
      </c>
      <c r="B392" s="10">
        <v>45602</v>
      </c>
      <c r="C392" s="10">
        <v>45607</v>
      </c>
      <c r="D392" t="s">
        <v>1937</v>
      </c>
      <c r="E392" s="9" t="str">
        <f>PROPER(TRIM(raw_orders!E392))</f>
        <v>Isha Nair</v>
      </c>
      <c r="F392" s="9" t="str">
        <f>PROPER(TRIM(raw_orders!F392))</f>
        <v>Consumer</v>
      </c>
      <c r="G392" s="9" t="str">
        <f>PROPER(TRIM(raw_orders!G392))</f>
        <v>West</v>
      </c>
      <c r="H392" s="9" t="str">
        <f>PROPER(TRIM(raw_orders!H392))</f>
        <v>Gujarat</v>
      </c>
      <c r="I392" s="9" t="str">
        <f>PROPER(TRIM(raw_orders!I392))</f>
        <v>Ahmedabad</v>
      </c>
      <c r="J392" s="9" t="str">
        <f>PROPER(TRIM(raw_orders!J392))</f>
        <v>Furniture</v>
      </c>
      <c r="K392" s="9" t="str">
        <f>PROPER(TRIM(raw_orders!K392))</f>
        <v>Furnishings</v>
      </c>
      <c r="L392" t="s">
        <v>1938</v>
      </c>
      <c r="M392" s="9" t="str">
        <f>PROPER(TRIM(raw_orders!M392))</f>
        <v>Standard Class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s="9" t="str">
        <f>PROPER(TRIM(raw_orders!T392))</f>
        <v>Paid</v>
      </c>
      <c r="U392" s="9" t="str">
        <f>PROPER(TRIM(raw_orders!U392))</f>
        <v>Completed</v>
      </c>
      <c r="V392" s="11">
        <f t="shared" si="18"/>
        <v>5</v>
      </c>
      <c r="W392" s="17" t="str">
        <f t="shared" si="19"/>
        <v>ORD-2024-103914560245607CUST-7853Isha NairConsumerWestGujaratAhmedabadFurnitureFurnishingsPro Furnishings 281Standard Class41917.260.26135.233439.792695.44PaidCompleted5</v>
      </c>
      <c r="X392" s="11" t="str">
        <f t="shared" si="20"/>
        <v>OK</v>
      </c>
      <c r="Y392" s="11"/>
    </row>
    <row r="393" spans="1:25" ht="55.2">
      <c r="A393" t="s">
        <v>1939</v>
      </c>
      <c r="B393" s="10">
        <v>45702</v>
      </c>
      <c r="C393" s="10">
        <v>45702</v>
      </c>
      <c r="D393" t="s">
        <v>1941</v>
      </c>
      <c r="E393" s="9" t="str">
        <f>PROPER(TRIM(raw_orders!E393))</f>
        <v>Diya Patel</v>
      </c>
      <c r="F393" s="9" t="str">
        <f>PROPER(TRIM(raw_orders!F393))</f>
        <v>Consumer</v>
      </c>
      <c r="G393" s="9" t="str">
        <f>PROPER(TRIM(raw_orders!G393))</f>
        <v>South</v>
      </c>
      <c r="H393" s="9" t="str">
        <f>PROPER(TRIM(raw_orders!H393))</f>
        <v>Karnataka</v>
      </c>
      <c r="I393" s="9" t="str">
        <f>PROPER(TRIM(raw_orders!I393))</f>
        <v>Bengaluru</v>
      </c>
      <c r="J393" s="9" t="str">
        <f>PROPER(TRIM(raw_orders!J393))</f>
        <v>Office Supplies</v>
      </c>
      <c r="K393" s="9" t="str">
        <f>PROPER(TRIM(raw_orders!K393))</f>
        <v>Storage</v>
      </c>
      <c r="L393" t="s">
        <v>1942</v>
      </c>
      <c r="M393" s="9" t="str">
        <f>PROPER(TRIM(raw_orders!M393))</f>
        <v>First Class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s="9" t="str">
        <f>PROPER(TRIM(raw_orders!T393))</f>
        <v>Paid</v>
      </c>
      <c r="U393" s="9" t="str">
        <f>PROPER(TRIM(raw_orders!U393))</f>
        <v>Completed</v>
      </c>
      <c r="V393" s="11">
        <f t="shared" si="18"/>
        <v>0</v>
      </c>
      <c r="W393" s="17" t="str">
        <f t="shared" si="19"/>
        <v>ORD-2025-103924570245702CUST-2267Diya PatelConsumerSouthKarnatakaBengaluruOffice SuppliesStorageEco Storage 285First Class1714.430714.43565.44148.99PaidCompleted0</v>
      </c>
      <c r="X393" s="11" t="str">
        <f t="shared" si="20"/>
        <v>OK</v>
      </c>
      <c r="Y393" s="11"/>
    </row>
    <row r="394" spans="1:25" ht="55.2">
      <c r="A394" t="s">
        <v>1943</v>
      </c>
      <c r="B394" s="10">
        <v>45341</v>
      </c>
      <c r="C394" s="10">
        <v>45344</v>
      </c>
      <c r="D394" t="s">
        <v>1946</v>
      </c>
      <c r="E394" s="9" t="str">
        <f>PROPER(TRIM(raw_orders!E394))</f>
        <v>Aditi Sen</v>
      </c>
      <c r="F394" s="9" t="str">
        <f>PROPER(TRIM(raw_orders!F394))</f>
        <v>Small Business</v>
      </c>
      <c r="G394" s="9" t="str">
        <f>PROPER(TRIM(raw_orders!G394))</f>
        <v>South</v>
      </c>
      <c r="H394" s="9" t="str">
        <f>PROPER(TRIM(raw_orders!H394))</f>
        <v>Kerala</v>
      </c>
      <c r="I394" s="9" t="str">
        <f>PROPER(TRIM(raw_orders!I394))</f>
        <v>Kochi</v>
      </c>
      <c r="J394" s="9" t="str">
        <f>PROPER(TRIM(raw_orders!J394))</f>
        <v>Furniture</v>
      </c>
      <c r="K394" s="9" t="str">
        <f>PROPER(TRIM(raw_orders!K394))</f>
        <v>Furnishings</v>
      </c>
      <c r="L394" t="s">
        <v>1947</v>
      </c>
      <c r="M394" s="9" t="str">
        <f>PROPER(TRIM(raw_orders!M394))</f>
        <v>Same Day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s="9" t="str">
        <f>PROPER(TRIM(raw_orders!T394))</f>
        <v>Paid</v>
      </c>
      <c r="U394" s="9" t="str">
        <f>PROPER(TRIM(raw_orders!U394))</f>
        <v>Completed</v>
      </c>
      <c r="V394" s="11">
        <f t="shared" si="18"/>
        <v>3</v>
      </c>
      <c r="W394" s="17" t="str">
        <f t="shared" si="19"/>
        <v>ORD-2024-103934534145344CUST-6866Aditi SenSmall BusinessSouthKeralaKochiFurnitureFurnishingsClassic Furnishings 746Same Day94053.01036477.0924525.4811951.61PaidCompleted3</v>
      </c>
      <c r="X394" s="11" t="str">
        <f t="shared" si="20"/>
        <v>OK</v>
      </c>
      <c r="Y394" s="11"/>
    </row>
    <row r="395" spans="1:25" ht="55.2">
      <c r="A395" t="s">
        <v>1948</v>
      </c>
      <c r="B395" s="10">
        <v>45527</v>
      </c>
      <c r="C395" s="10">
        <v>45533</v>
      </c>
      <c r="D395" t="s">
        <v>1951</v>
      </c>
      <c r="E395" s="9" t="str">
        <f>PROPER(TRIM(raw_orders!E395))</f>
        <v>Mira Das</v>
      </c>
      <c r="F395" s="9" t="str">
        <f>PROPER(TRIM(raw_orders!F395))</f>
        <v>Corporate</v>
      </c>
      <c r="G395" s="9" t="str">
        <f>PROPER(TRIM(raw_orders!G395))</f>
        <v>North</v>
      </c>
      <c r="H395" s="9" t="str">
        <f>PROPER(TRIM(raw_orders!H395))</f>
        <v>Uttar Pradesh</v>
      </c>
      <c r="I395" s="9" t="str">
        <f>PROPER(TRIM(raw_orders!I395))</f>
        <v>Noida</v>
      </c>
      <c r="J395" s="9" t="str">
        <f>PROPER(TRIM(raw_orders!J395))</f>
        <v>Office Supplies</v>
      </c>
      <c r="K395" s="9" t="str">
        <f>PROPER(TRIM(raw_orders!K395))</f>
        <v>Labels</v>
      </c>
      <c r="L395" t="s">
        <v>1952</v>
      </c>
      <c r="M395" s="9" t="str">
        <f>PROPER(TRIM(raw_orders!M395))</f>
        <v>Same Day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s="9" t="str">
        <f>PROPER(TRIM(raw_orders!T395))</f>
        <v>Paid</v>
      </c>
      <c r="U395" s="9" t="str">
        <f>PROPER(TRIM(raw_orders!U395))</f>
        <v>Completed</v>
      </c>
      <c r="V395" s="11">
        <f t="shared" si="18"/>
        <v>6</v>
      </c>
      <c r="W395" s="17" t="str">
        <f t="shared" si="19"/>
        <v>ORD-2024-103944552745533CUST-3160Mira DasCorporateNorthUttar PradeshNoidaOffice SuppliesLabelsEco Labels 815Same Day21936.910.053680.132967.46712.67PaidCompleted6</v>
      </c>
      <c r="X395" s="11" t="str">
        <f t="shared" si="20"/>
        <v>OK</v>
      </c>
      <c r="Y395" s="11"/>
    </row>
    <row r="396" spans="1:25" ht="55.2">
      <c r="A396" t="s">
        <v>1953</v>
      </c>
      <c r="B396" s="10">
        <v>45355</v>
      </c>
      <c r="C396" s="10">
        <v>45386</v>
      </c>
      <c r="D396" t="s">
        <v>1956</v>
      </c>
      <c r="E396" s="9" t="str">
        <f>PROPER(TRIM(raw_orders!E396))</f>
        <v>Kabir Singh</v>
      </c>
      <c r="F396" s="9" t="str">
        <f>PROPER(TRIM(raw_orders!F396))</f>
        <v>Consumer</v>
      </c>
      <c r="G396" s="9" t="str">
        <f>PROPER(TRIM(raw_orders!G396))</f>
        <v>West</v>
      </c>
      <c r="H396" s="9" t="str">
        <f>PROPER(TRIM(raw_orders!H396))</f>
        <v>Maharashtra</v>
      </c>
      <c r="I396" s="9" t="str">
        <f>PROPER(TRIM(raw_orders!I396))</f>
        <v>Mumbai</v>
      </c>
      <c r="J396" s="9" t="str">
        <f>PROPER(TRIM(raw_orders!J396))</f>
        <v>Furniture</v>
      </c>
      <c r="K396" s="9" t="str">
        <f>PROPER(TRIM(raw_orders!K396))</f>
        <v>Furnishings</v>
      </c>
      <c r="L396" t="s">
        <v>1957</v>
      </c>
      <c r="M396" s="9" t="str">
        <f>PROPER(TRIM(raw_orders!M396))</f>
        <v>First Class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s="9" t="str">
        <f>PROPER(TRIM(raw_orders!T396))</f>
        <v>Paid</v>
      </c>
      <c r="U396" s="9" t="str">
        <f>PROPER(TRIM(raw_orders!U396))</f>
        <v>Completed</v>
      </c>
      <c r="V396" s="11">
        <f t="shared" si="18"/>
        <v>31</v>
      </c>
      <c r="W396" s="17" t="str">
        <f t="shared" si="19"/>
        <v>ORD-2024-103954535545386CUST-8444Kabir SinghConsumerWestMaharashtraMumbaiFurnitureFurnishingsPrime Furnishings 879First Class73945.21027616.4721225.266391.21PaidCompleted31</v>
      </c>
      <c r="X396" s="11" t="str">
        <f t="shared" si="20"/>
        <v>OK</v>
      </c>
      <c r="Y396" s="11"/>
    </row>
    <row r="397" spans="1:25" ht="55.2">
      <c r="A397" t="s">
        <v>1958</v>
      </c>
      <c r="B397" s="10">
        <v>45449</v>
      </c>
      <c r="C397" s="10">
        <v>45450</v>
      </c>
      <c r="D397" t="s">
        <v>1959</v>
      </c>
      <c r="E397" s="9" t="str">
        <f>PROPER(TRIM(raw_orders!E397))</f>
        <v>Rahul Verma</v>
      </c>
      <c r="F397" s="9" t="str">
        <f>PROPER(TRIM(raw_orders!F397))</f>
        <v>Home Office</v>
      </c>
      <c r="G397" s="9" t="str">
        <f>PROPER(TRIM(raw_orders!G397))</f>
        <v>South</v>
      </c>
      <c r="H397" s="9" t="str">
        <f>PROPER(TRIM(raw_orders!H397))</f>
        <v>Tamil Nadu</v>
      </c>
      <c r="I397" s="9" t="str">
        <f>PROPER(TRIM(raw_orders!I397))</f>
        <v>Chennai</v>
      </c>
      <c r="J397" s="9" t="str">
        <f>PROPER(TRIM(raw_orders!J397))</f>
        <v>Furniture</v>
      </c>
      <c r="K397" s="9" t="str">
        <f>PROPER(TRIM(raw_orders!K397))</f>
        <v>Tables</v>
      </c>
      <c r="L397" t="s">
        <v>1960</v>
      </c>
      <c r="M397" s="9" t="str">
        <f>PROPER(TRIM(raw_orders!M397))</f>
        <v>Same Day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s="9" t="str">
        <f>PROPER(TRIM(raw_orders!T397))</f>
        <v>Paid</v>
      </c>
      <c r="U397" s="9" t="str">
        <f>PROPER(TRIM(raw_orders!U397))</f>
        <v>Completed</v>
      </c>
      <c r="V397" s="11">
        <f t="shared" si="18"/>
        <v>1</v>
      </c>
      <c r="W397" s="17" t="str">
        <f t="shared" si="19"/>
        <v>ORD-2024-103964544945450CUST-4765Rahul VermaHome OfficeSouthTamil NaduChennaiFurnitureTablesPro Tables 142Same Day7861.910.055731.74115.561616.14PaidCompleted1</v>
      </c>
      <c r="X397" s="11" t="str">
        <f t="shared" si="20"/>
        <v>OK</v>
      </c>
      <c r="Y397" s="11"/>
    </row>
    <row r="398" spans="1:25" ht="55.2">
      <c r="A398" t="s">
        <v>1961</v>
      </c>
      <c r="B398" s="10">
        <v>45761</v>
      </c>
      <c r="C398" s="10">
        <v>45769</v>
      </c>
      <c r="D398" t="s">
        <v>1964</v>
      </c>
      <c r="E398" s="9" t="str">
        <f>PROPER(TRIM(raw_orders!E398))</f>
        <v>Aditi Sen</v>
      </c>
      <c r="F398" s="9" t="str">
        <f>PROPER(TRIM(raw_orders!F398))</f>
        <v>Small Business</v>
      </c>
      <c r="G398" s="9" t="str">
        <f>PROPER(TRIM(raw_orders!G398))</f>
        <v>South</v>
      </c>
      <c r="H398" s="9" t="str">
        <f>PROPER(TRIM(raw_orders!H398))</f>
        <v>Karnataka</v>
      </c>
      <c r="I398" s="9" t="str">
        <f>PROPER(TRIM(raw_orders!I398))</f>
        <v>Bengaluru</v>
      </c>
      <c r="J398" s="9" t="str">
        <f>PROPER(TRIM(raw_orders!J398))</f>
        <v>Technology</v>
      </c>
      <c r="K398" s="9" t="str">
        <f>PROPER(TRIM(raw_orders!K398))</f>
        <v>Machines</v>
      </c>
      <c r="L398" t="s">
        <v>1965</v>
      </c>
      <c r="M398" s="9" t="str">
        <f>PROPER(TRIM(raw_orders!M398))</f>
        <v>Standard Class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s="9" t="str">
        <f>PROPER(TRIM(raw_orders!T398))</f>
        <v>Paid</v>
      </c>
      <c r="U398" s="9" t="str">
        <f>PROPER(TRIM(raw_orders!U398))</f>
        <v>Completed</v>
      </c>
      <c r="V398" s="11">
        <f t="shared" si="18"/>
        <v>8</v>
      </c>
      <c r="W398" s="17" t="str">
        <f t="shared" si="19"/>
        <v>ORD-2025-103974576145769CUST-2280Aditi SenSmall BusinessSouthKarnatakaBengaluruTechnologyMachinesPrime Machines 267Standard Class2638.730.051213.59956.22257.37PaidCompleted8</v>
      </c>
      <c r="X398" s="11" t="str">
        <f t="shared" si="20"/>
        <v>OK</v>
      </c>
      <c r="Y398" s="11"/>
    </row>
    <row r="399" spans="1:25" ht="55.2">
      <c r="A399" t="s">
        <v>1966</v>
      </c>
      <c r="B399" s="10">
        <v>45817</v>
      </c>
      <c r="C399" s="10">
        <v>45818</v>
      </c>
      <c r="D399" t="s">
        <v>1969</v>
      </c>
      <c r="E399" s="9" t="str">
        <f>PROPER(TRIM(raw_orders!E399))</f>
        <v>Sneha Kapoor</v>
      </c>
      <c r="F399" s="9" t="str">
        <f>PROPER(TRIM(raw_orders!F399))</f>
        <v>Small Business</v>
      </c>
      <c r="G399" s="9" t="str">
        <f>PROPER(TRIM(raw_orders!G399))</f>
        <v>North</v>
      </c>
      <c r="H399" s="9" t="str">
        <f>PROPER(TRIM(raw_orders!H399))</f>
        <v>Uttar Pradesh</v>
      </c>
      <c r="I399" s="9" t="str">
        <f>PROPER(TRIM(raw_orders!I399))</f>
        <v>Noida</v>
      </c>
      <c r="J399" s="9" t="str">
        <f>PROPER(TRIM(raw_orders!J399))</f>
        <v>Furniture</v>
      </c>
      <c r="K399" s="9" t="str">
        <f>PROPER(TRIM(raw_orders!K399))</f>
        <v>Tables</v>
      </c>
      <c r="L399" t="s">
        <v>1970</v>
      </c>
      <c r="M399" s="9" t="str">
        <f>PROPER(TRIM(raw_orders!M399))</f>
        <v>Second Class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s="9" t="str">
        <f>PROPER(TRIM(raw_orders!T399))</f>
        <v>Paid</v>
      </c>
      <c r="U399" s="9" t="str">
        <f>PROPER(TRIM(raw_orders!U399))</f>
        <v>Completed</v>
      </c>
      <c r="V399" s="11">
        <f t="shared" si="18"/>
        <v>1</v>
      </c>
      <c r="W399" s="17" t="str">
        <f t="shared" si="19"/>
        <v>ORD-2025-103984581745818CUST-3177Sneha KapoorSmall BusinessNorthUttar PradeshNoidaFurnitureTablesEco Tables 378Second Class21731.8803463.762143.741320.02PaidCompleted1</v>
      </c>
      <c r="X399" s="11" t="str">
        <f t="shared" si="20"/>
        <v>OK</v>
      </c>
      <c r="Y399" s="11"/>
    </row>
    <row r="400" spans="1:25" ht="55.2">
      <c r="A400" t="s">
        <v>1971</v>
      </c>
      <c r="B400" s="10">
        <v>45492</v>
      </c>
      <c r="C400" s="10">
        <v>45499</v>
      </c>
      <c r="D400" t="s">
        <v>1974</v>
      </c>
      <c r="E400" s="9" t="str">
        <f>PROPER(TRIM(raw_orders!E400))</f>
        <v>Vikram Iyer</v>
      </c>
      <c r="F400" s="9" t="str">
        <f>PROPER(TRIM(raw_orders!F400))</f>
        <v>Corporate</v>
      </c>
      <c r="G400" s="9" t="str">
        <f>PROPER(TRIM(raw_orders!G400))</f>
        <v>North</v>
      </c>
      <c r="H400" s="9" t="str">
        <f>PROPER(TRIM(raw_orders!H400))</f>
        <v>Punjab</v>
      </c>
      <c r="I400" s="9" t="str">
        <f>PROPER(TRIM(raw_orders!I400))</f>
        <v>Ludhiana</v>
      </c>
      <c r="J400" s="9" t="str">
        <f>PROPER(TRIM(raw_orders!J400))</f>
        <v>Technology</v>
      </c>
      <c r="K400" s="9" t="str">
        <f>PROPER(TRIM(raw_orders!K400))</f>
        <v>Machines</v>
      </c>
      <c r="L400" t="s">
        <v>1975</v>
      </c>
      <c r="M400" s="9" t="str">
        <f>PROPER(TRIM(raw_orders!M400))</f>
        <v>Same Day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s="9" t="str">
        <f>PROPER(TRIM(raw_orders!T400))</f>
        <v>Paid</v>
      </c>
      <c r="U400" s="9" t="str">
        <f>PROPER(TRIM(raw_orders!U400))</f>
        <v>Completed</v>
      </c>
      <c r="V400" s="11">
        <f t="shared" si="18"/>
        <v>7</v>
      </c>
      <c r="W400" s="17" t="str">
        <f t="shared" si="19"/>
        <v>ORD-2024-103994549245499CUST-4718Vikram IyerCorporateNorthPunjabLudhianaTechnologyMachinesElite Machines 523Same Day21263.650.22021.841355.22666.62PaidCompleted7</v>
      </c>
      <c r="X400" s="11" t="str">
        <f t="shared" si="20"/>
        <v>OK</v>
      </c>
      <c r="Y400" s="11"/>
    </row>
    <row r="401" spans="1:25" ht="55.2">
      <c r="A401" t="s">
        <v>1976</v>
      </c>
      <c r="B401" s="10">
        <v>45771</v>
      </c>
      <c r="C401" s="10">
        <v>45776</v>
      </c>
      <c r="D401" t="s">
        <v>1979</v>
      </c>
      <c r="E401" s="9" t="str">
        <f>PROPER(TRIM(raw_orders!E401))</f>
        <v>Diya Patel</v>
      </c>
      <c r="F401" s="9" t="str">
        <f>PROPER(TRIM(raw_orders!F401))</f>
        <v>Small Business</v>
      </c>
      <c r="G401" s="9" t="str">
        <f>PROPER(TRIM(raw_orders!G401))</f>
        <v>South</v>
      </c>
      <c r="H401" s="9" t="str">
        <f>PROPER(TRIM(raw_orders!H401))</f>
        <v>Andhra Pradesh</v>
      </c>
      <c r="I401" s="9" t="str">
        <f>PROPER(TRIM(raw_orders!I401))</f>
        <v>Vijayawada</v>
      </c>
      <c r="J401" s="9" t="str">
        <f>PROPER(TRIM(raw_orders!J401))</f>
        <v>Office Supplies</v>
      </c>
      <c r="K401" s="9" t="str">
        <f>PROPER(TRIM(raw_orders!K401))</f>
        <v>Paper</v>
      </c>
      <c r="L401" t="s">
        <v>1980</v>
      </c>
      <c r="M401" s="9" t="str">
        <f>PROPER(TRIM(raw_orders!M401))</f>
        <v>Same Day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s="9" t="str">
        <f>PROPER(TRIM(raw_orders!T401))</f>
        <v>Paid</v>
      </c>
      <c r="U401" s="9" t="str">
        <f>PROPER(TRIM(raw_orders!U401))</f>
        <v>Completed</v>
      </c>
      <c r="V401" s="11">
        <f t="shared" si="18"/>
        <v>5</v>
      </c>
      <c r="W401" s="17" t="str">
        <f t="shared" si="19"/>
        <v>ORD-2025-104004577145776CUST-5647Diya PatelSmall BusinessSouthAndhra PradeshVijayawadaOffice SuppliesPaperElite Paper 308Same Day14358.50.253268.881993.741275.14PaidCompleted5</v>
      </c>
      <c r="X401" s="11" t="str">
        <f t="shared" si="20"/>
        <v>Exact Duplicate</v>
      </c>
      <c r="Y401" s="11"/>
    </row>
    <row r="402" spans="1:25" ht="55.2">
      <c r="A402" t="s">
        <v>1981</v>
      </c>
      <c r="B402" s="10">
        <v>45814</v>
      </c>
      <c r="C402" s="10">
        <v>45819</v>
      </c>
      <c r="D402" t="s">
        <v>1984</v>
      </c>
      <c r="E402" s="9" t="str">
        <f>PROPER(TRIM(raw_orders!E402))</f>
        <v>Sneha Kapoor</v>
      </c>
      <c r="F402" s="9" t="str">
        <f>PROPER(TRIM(raw_orders!F402))</f>
        <v>Small Business</v>
      </c>
      <c r="G402" s="9" t="str">
        <f>PROPER(TRIM(raw_orders!G402))</f>
        <v>North</v>
      </c>
      <c r="H402" s="9" t="str">
        <f>PROPER(TRIM(raw_orders!H402))</f>
        <v>Uttar Pradesh</v>
      </c>
      <c r="I402" s="9" t="str">
        <f>PROPER(TRIM(raw_orders!I402))</f>
        <v>Noida</v>
      </c>
      <c r="J402" s="9" t="str">
        <f>PROPER(TRIM(raw_orders!J402))</f>
        <v>Office Supplies</v>
      </c>
      <c r="K402" s="9" t="str">
        <f>PROPER(TRIM(raw_orders!K402))</f>
        <v>Paper</v>
      </c>
      <c r="L402" t="s">
        <v>1985</v>
      </c>
      <c r="M402" s="9" t="str">
        <f>PROPER(TRIM(raw_orders!M402))</f>
        <v>Same Day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s="9" t="str">
        <f>PROPER(TRIM(raw_orders!T402))</f>
        <v>Paid</v>
      </c>
      <c r="U402" s="9" t="str">
        <f>PROPER(TRIM(raw_orders!U402))</f>
        <v>Completed</v>
      </c>
      <c r="V402" s="11">
        <f t="shared" si="18"/>
        <v>5</v>
      </c>
      <c r="W402" s="17" t="str">
        <f t="shared" si="19"/>
        <v>ORD-2025-104014581445819CUST-7150Sneha KapoorSmall BusinessNorthUttar PradeshNoidaOffice SuppliesPaperPrime Paper 851Same Day7878.09-0.15839.34877.38961.92PaidCompleted5</v>
      </c>
      <c r="X402" s="11" t="str">
        <f t="shared" si="20"/>
        <v>OK</v>
      </c>
      <c r="Y402" s="11"/>
    </row>
    <row r="403" spans="1:25" ht="55.2">
      <c r="A403" t="s">
        <v>1986</v>
      </c>
      <c r="B403" s="10">
        <v>45725</v>
      </c>
      <c r="C403" s="10">
        <v>45732</v>
      </c>
      <c r="D403" t="s">
        <v>1989</v>
      </c>
      <c r="E403" s="9" t="str">
        <f>PROPER(TRIM(raw_orders!E403))</f>
        <v>Arjun Bose</v>
      </c>
      <c r="F403" s="9" t="str">
        <f>PROPER(TRIM(raw_orders!F403))</f>
        <v>Small Business</v>
      </c>
      <c r="G403" s="9" t="str">
        <f>PROPER(TRIM(raw_orders!G403))</f>
        <v>East</v>
      </c>
      <c r="H403" s="9" t="str">
        <f>PROPER(TRIM(raw_orders!H403))</f>
        <v>Jharkhand</v>
      </c>
      <c r="I403" s="9" t="str">
        <f>PROPER(TRIM(raw_orders!I403))</f>
        <v>Ranchi</v>
      </c>
      <c r="J403" s="9" t="str">
        <f>PROPER(TRIM(raw_orders!J403))</f>
        <v>Furniture</v>
      </c>
      <c r="K403" s="9" t="str">
        <f>PROPER(TRIM(raw_orders!K403))</f>
        <v>Tables</v>
      </c>
      <c r="L403" t="s">
        <v>1990</v>
      </c>
      <c r="M403" s="9" t="str">
        <f>PROPER(TRIM(raw_orders!M403))</f>
        <v>Same Day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s="9" t="str">
        <f>PROPER(TRIM(raw_orders!T403))</f>
        <v>Paid</v>
      </c>
      <c r="U403" s="9" t="str">
        <f>PROPER(TRIM(raw_orders!U403))</f>
        <v>Completed</v>
      </c>
      <c r="V403" s="11">
        <f t="shared" si="18"/>
        <v>7</v>
      </c>
      <c r="W403" s="17" t="str">
        <f t="shared" si="19"/>
        <v>ORD-2025-104024572545732CUST-6694Arjun BoseSmall BusinessEastJharkhandRanchiFurnitureTablesClassic Tables 151Same Day32625.8507877.555562.772314.78PaidCompleted7</v>
      </c>
      <c r="X403" s="11" t="str">
        <f t="shared" si="20"/>
        <v>OK</v>
      </c>
      <c r="Y403" s="11"/>
    </row>
    <row r="404" spans="1:25" ht="55.2">
      <c r="A404" t="s">
        <v>1991</v>
      </c>
      <c r="B404" s="10">
        <v>45373</v>
      </c>
      <c r="C404" s="10">
        <v>45373</v>
      </c>
      <c r="D404" t="s">
        <v>1994</v>
      </c>
      <c r="E404" s="9" t="str">
        <f>PROPER(TRIM(raw_orders!E404))</f>
        <v>Priya Menon</v>
      </c>
      <c r="F404" s="9" t="str">
        <f>PROPER(TRIM(raw_orders!F404))</f>
        <v>Small Business</v>
      </c>
      <c r="G404" s="9" t="str">
        <f>PROPER(TRIM(raw_orders!G404))</f>
        <v>South</v>
      </c>
      <c r="H404" s="9" t="str">
        <f>PROPER(TRIM(raw_orders!H404))</f>
        <v>Karnataka</v>
      </c>
      <c r="I404" s="9" t="str">
        <f>PROPER(TRIM(raw_orders!I404))</f>
        <v>Bengaluru</v>
      </c>
      <c r="J404" s="9" t="str">
        <f>PROPER(TRIM(raw_orders!J404))</f>
        <v>Furniture</v>
      </c>
      <c r="K404" s="9" t="str">
        <f>PROPER(TRIM(raw_orders!K404))</f>
        <v>Tables</v>
      </c>
      <c r="L404" t="s">
        <v>1995</v>
      </c>
      <c r="M404" s="9" t="str">
        <f>PROPER(TRIM(raw_orders!M404))</f>
        <v/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s="9" t="str">
        <f>PROPER(TRIM(raw_orders!T404))</f>
        <v>Paid</v>
      </c>
      <c r="U404" s="9" t="str">
        <f>PROPER(TRIM(raw_orders!U404))</f>
        <v>Completed</v>
      </c>
      <c r="V404" s="11">
        <f t="shared" si="18"/>
        <v>0</v>
      </c>
      <c r="W404" s="17" t="str">
        <f t="shared" si="19"/>
        <v>ORD-2024-104034537345373CUST-7680Priya MenonSmall BusinessSouthKarnatakaBengaluruFurnitureTablesSmart Tables 82931365.2604095.782807.771288.01PaidCompleted0</v>
      </c>
      <c r="X404" s="11" t="str">
        <f t="shared" si="20"/>
        <v>OK</v>
      </c>
      <c r="Y404" s="11"/>
    </row>
    <row r="405" spans="1:25" ht="69">
      <c r="A405" t="s">
        <v>1996</v>
      </c>
      <c r="B405" s="10">
        <v>45565</v>
      </c>
      <c r="C405" s="10">
        <v>45392</v>
      </c>
      <c r="D405" t="s">
        <v>1999</v>
      </c>
      <c r="E405" s="9" t="str">
        <f>PROPER(TRIM(raw_orders!E405))</f>
        <v>Arjun Bose</v>
      </c>
      <c r="F405" s="9" t="str">
        <f>PROPER(TRIM(raw_orders!F405))</f>
        <v>Small Business</v>
      </c>
      <c r="G405" s="9" t="str">
        <f>PROPER(TRIM(raw_orders!G405))</f>
        <v>South</v>
      </c>
      <c r="H405" s="9" t="str">
        <f>PROPER(TRIM(raw_orders!H405))</f>
        <v>Kerala</v>
      </c>
      <c r="I405" s="9" t="str">
        <f>PROPER(TRIM(raw_orders!I405))</f>
        <v>Kochi</v>
      </c>
      <c r="J405" s="9" t="str">
        <f>PROPER(TRIM(raw_orders!J405))</f>
        <v>Office Supplies</v>
      </c>
      <c r="K405" s="9" t="str">
        <f>PROPER(TRIM(raw_orders!K405))</f>
        <v>Paper</v>
      </c>
      <c r="L405" t="s">
        <v>2001</v>
      </c>
      <c r="M405" s="9" t="str">
        <f>PROPER(TRIM(raw_orders!M405))</f>
        <v>Same Day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s="9" t="str">
        <f>PROPER(TRIM(raw_orders!T405))</f>
        <v>Paid</v>
      </c>
      <c r="U405" s="9" t="str">
        <f>PROPER(TRIM(raw_orders!U405))</f>
        <v>Returned</v>
      </c>
      <c r="V405" s="11">
        <f t="shared" si="18"/>
        <v>-173</v>
      </c>
      <c r="W405" s="17" t="str">
        <f t="shared" si="19"/>
        <v>ORD-2024-104044556545392CUST-2700Arjun BoseSmall BusinessSouthKeralaKochiOffice SuppliesPaperClassic Paper 237Same Day53512.250.0516683.1910301.166382.03PaidReturned-173</v>
      </c>
      <c r="X405" s="11" t="str">
        <f t="shared" si="20"/>
        <v>OK</v>
      </c>
      <c r="Y405" s="11"/>
    </row>
    <row r="406" spans="1:25" ht="55.2">
      <c r="A406" t="s">
        <v>2002</v>
      </c>
      <c r="B406" s="10">
        <v>45318</v>
      </c>
      <c r="C406" s="10">
        <v>45325</v>
      </c>
      <c r="D406" t="s">
        <v>2005</v>
      </c>
      <c r="E406" s="9" t="str">
        <f>PROPER(TRIM(raw_orders!E406))</f>
        <v>Aditi Sen</v>
      </c>
      <c r="F406" s="9" t="str">
        <f>PROPER(TRIM(raw_orders!F406))</f>
        <v>Corporate</v>
      </c>
      <c r="G406" s="9" t="str">
        <f>PROPER(TRIM(raw_orders!G406))</f>
        <v>West</v>
      </c>
      <c r="H406" s="9" t="str">
        <f>PROPER(TRIM(raw_orders!H406))</f>
        <v>Rajasthan</v>
      </c>
      <c r="I406" s="9" t="str">
        <f>PROPER(TRIM(raw_orders!I406))</f>
        <v>Udaipur</v>
      </c>
      <c r="J406" s="9" t="str">
        <f>PROPER(TRIM(raw_orders!J406))</f>
        <v>Furniture</v>
      </c>
      <c r="K406" s="9" t="str">
        <f>PROPER(TRIM(raw_orders!K406))</f>
        <v>Chairs</v>
      </c>
      <c r="L406" t="s">
        <v>2006</v>
      </c>
      <c r="M406" s="9" t="str">
        <f>PROPER(TRIM(raw_orders!M406))</f>
        <v>Same Day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s="9" t="str">
        <f>PROPER(TRIM(raw_orders!T406))</f>
        <v>Paid</v>
      </c>
      <c r="U406" s="9" t="str">
        <f>PROPER(TRIM(raw_orders!U406))</f>
        <v>Completed</v>
      </c>
      <c r="V406" s="11">
        <f t="shared" si="18"/>
        <v>7</v>
      </c>
      <c r="W406" s="17" t="str">
        <f t="shared" si="19"/>
        <v>ORD-2024-104054531845325CUST-2904Aditi SenCorporateWestRajasthanUdaipurFurnitureChairsPrime Chairs 891Same Day3359.6101078.83926.35152.48PaidCompleted7</v>
      </c>
      <c r="X406" s="11" t="str">
        <f t="shared" si="20"/>
        <v>OK</v>
      </c>
      <c r="Y406" s="11"/>
    </row>
    <row r="407" spans="1:25" ht="55.2">
      <c r="A407" t="s">
        <v>2007</v>
      </c>
      <c r="B407" s="10">
        <v>45558</v>
      </c>
      <c r="C407" s="10">
        <v>45559</v>
      </c>
      <c r="D407" t="s">
        <v>2010</v>
      </c>
      <c r="E407" s="9" t="str">
        <f>PROPER(TRIM(raw_orders!E407))</f>
        <v>Aditi Sen</v>
      </c>
      <c r="F407" s="9" t="str">
        <f>PROPER(TRIM(raw_orders!F407))</f>
        <v>Home Office</v>
      </c>
      <c r="G407" s="9" t="str">
        <f>PROPER(TRIM(raw_orders!G407))</f>
        <v>West</v>
      </c>
      <c r="H407" s="9" t="str">
        <f>PROPER(TRIM(raw_orders!H407))</f>
        <v>Gujarat</v>
      </c>
      <c r="I407" s="9" t="str">
        <f>PROPER(TRIM(raw_orders!I407))</f>
        <v>Ahmedabad</v>
      </c>
      <c r="J407" s="9" t="str">
        <f>PROPER(TRIM(raw_orders!J407))</f>
        <v>Furniture</v>
      </c>
      <c r="K407" s="9" t="str">
        <f>PROPER(TRIM(raw_orders!K407))</f>
        <v>Bookcases</v>
      </c>
      <c r="L407" t="s">
        <v>2011</v>
      </c>
      <c r="M407" s="9" t="str">
        <f>PROPER(TRIM(raw_orders!M407))</f>
        <v/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s="9" t="str">
        <f>PROPER(TRIM(raw_orders!T407))</f>
        <v>Paid</v>
      </c>
      <c r="U407" s="9" t="str">
        <f>PROPER(TRIM(raw_orders!U407))</f>
        <v>Completed</v>
      </c>
      <c r="V407" s="11">
        <f t="shared" si="18"/>
        <v>1</v>
      </c>
      <c r="W407" s="17" t="str">
        <f t="shared" si="19"/>
        <v>ORD-2024-104064555845559CUST-9961Aditi SenHome OfficeWestGujaratAhmedabadFurnitureBookcasesMax Bookcases 81273878.010.124431.4618202.366229.1PaidCompleted1</v>
      </c>
      <c r="X407" s="11" t="str">
        <f t="shared" si="20"/>
        <v>OK</v>
      </c>
      <c r="Y407" s="11"/>
    </row>
    <row r="408" spans="1:25" ht="55.2">
      <c r="A408" t="s">
        <v>2012</v>
      </c>
      <c r="B408" s="10">
        <v>45713</v>
      </c>
      <c r="C408" s="10">
        <v>45713</v>
      </c>
      <c r="D408" t="s">
        <v>2014</v>
      </c>
      <c r="E408" s="9" t="str">
        <f>PROPER(TRIM(raw_orders!E408))</f>
        <v>Kabir Singh</v>
      </c>
      <c r="F408" s="9" t="str">
        <f>PROPER(TRIM(raw_orders!F408))</f>
        <v>Small Business</v>
      </c>
      <c r="G408" s="9" t="str">
        <f>PROPER(TRIM(raw_orders!G408))</f>
        <v>West</v>
      </c>
      <c r="H408" s="9" t="str">
        <f>PROPER(TRIM(raw_orders!H408))</f>
        <v>Goa</v>
      </c>
      <c r="I408" s="9" t="str">
        <f>PROPER(TRIM(raw_orders!I408))</f>
        <v>Panaji</v>
      </c>
      <c r="J408" s="9" t="str">
        <f>PROPER(TRIM(raw_orders!J408))</f>
        <v>Furniture</v>
      </c>
      <c r="K408" s="9" t="str">
        <f>PROPER(TRIM(raw_orders!K408))</f>
        <v>Furnishings</v>
      </c>
      <c r="L408" t="s">
        <v>2015</v>
      </c>
      <c r="M408" s="9" t="str">
        <f>PROPER(TRIM(raw_orders!M408))</f>
        <v>Standard Class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s="9" t="str">
        <f>PROPER(TRIM(raw_orders!T408))</f>
        <v>Pending</v>
      </c>
      <c r="U408" s="9" t="str">
        <f>PROPER(TRIM(raw_orders!U408))</f>
        <v>Returned</v>
      </c>
      <c r="V408" s="11">
        <f t="shared" si="18"/>
        <v>0</v>
      </c>
      <c r="W408" s="17" t="str">
        <f t="shared" si="19"/>
        <v>ORD-2025-104074571345713CUST-9909Kabir SinghSmall BusinessWestGoaPanajiFurnitureFurnishingsBasic Furnishings 164Standard Class23924.20.255886.33621.762264.54PendingReturned0</v>
      </c>
      <c r="X408" s="11" t="str">
        <f t="shared" si="20"/>
        <v>OK</v>
      </c>
      <c r="Y408" s="11"/>
    </row>
    <row r="409" spans="1:25" ht="55.2">
      <c r="A409" t="s">
        <v>2016</v>
      </c>
      <c r="B409" s="10">
        <v>45424</v>
      </c>
      <c r="C409" s="10">
        <v>45425</v>
      </c>
      <c r="D409" t="s">
        <v>2019</v>
      </c>
      <c r="E409" s="9" t="str">
        <f>PROPER(TRIM(raw_orders!E409))</f>
        <v>Rahul Verma</v>
      </c>
      <c r="F409" s="9" t="str">
        <f>PROPER(TRIM(raw_orders!F409))</f>
        <v>Corporate</v>
      </c>
      <c r="G409" s="9" t="str">
        <f>PROPER(TRIM(raw_orders!G409))</f>
        <v>West</v>
      </c>
      <c r="H409" s="9" t="str">
        <f>PROPER(TRIM(raw_orders!H409))</f>
        <v>Goa</v>
      </c>
      <c r="I409" s="9" t="str">
        <f>PROPER(TRIM(raw_orders!I409))</f>
        <v>Panaji</v>
      </c>
      <c r="J409" s="9" t="str">
        <f>PROPER(TRIM(raw_orders!J409))</f>
        <v>Office Supplies</v>
      </c>
      <c r="K409" s="9" t="str">
        <f>PROPER(TRIM(raw_orders!K409))</f>
        <v>Labels</v>
      </c>
      <c r="L409" t="s">
        <v>2020</v>
      </c>
      <c r="M409" s="9" t="str">
        <f>PROPER(TRIM(raw_orders!M409))</f>
        <v>Second Class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s="9" t="str">
        <f>PROPER(TRIM(raw_orders!T409))</f>
        <v>Paid</v>
      </c>
      <c r="U409" s="9" t="str">
        <f>PROPER(TRIM(raw_orders!U409))</f>
        <v>Completed</v>
      </c>
      <c r="V409" s="11">
        <f t="shared" si="18"/>
        <v>1</v>
      </c>
      <c r="W409" s="17" t="str">
        <f t="shared" si="19"/>
        <v>ORD-2024-104084542445425CUST-8520Rahul VermaCorporateWestGoaPanajiOffice SuppliesLabelsSmart Labels 261Second Class32644.5507933.655698.422235.23PaidCompleted1</v>
      </c>
      <c r="X409" s="11" t="str">
        <f t="shared" si="20"/>
        <v>OK</v>
      </c>
      <c r="Y409" s="11"/>
    </row>
    <row r="410" spans="1:25" ht="55.2">
      <c r="A410" t="s">
        <v>2021</v>
      </c>
      <c r="B410" s="10">
        <v>45870</v>
      </c>
      <c r="C410" s="10">
        <v>45872</v>
      </c>
      <c r="D410" t="s">
        <v>2022</v>
      </c>
      <c r="E410" s="9" t="str">
        <f>PROPER(TRIM(raw_orders!E410))</f>
        <v>Sneha Kapoor</v>
      </c>
      <c r="F410" s="9" t="str">
        <f>PROPER(TRIM(raw_orders!F410))</f>
        <v>Consumer</v>
      </c>
      <c r="G410" s="9" t="str">
        <f>PROPER(TRIM(raw_orders!G410))</f>
        <v>West</v>
      </c>
      <c r="H410" s="9" t="str">
        <f>PROPER(TRIM(raw_orders!H410))</f>
        <v>Maharashtra</v>
      </c>
      <c r="I410" s="9" t="str">
        <f>PROPER(TRIM(raw_orders!I410))</f>
        <v>Mumbai</v>
      </c>
      <c r="J410" s="9" t="str">
        <f>PROPER(TRIM(raw_orders!J410))</f>
        <v>Furniture</v>
      </c>
      <c r="K410" s="9" t="str">
        <f>PROPER(TRIM(raw_orders!K410))</f>
        <v>Chairs</v>
      </c>
      <c r="L410" t="s">
        <v>2023</v>
      </c>
      <c r="M410" s="9" t="str">
        <f>PROPER(TRIM(raw_orders!M410))</f>
        <v>First Class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s="9" t="str">
        <f>PROPER(TRIM(raw_orders!T410))</f>
        <v>Failed</v>
      </c>
      <c r="U410" s="9" t="str">
        <f>PROPER(TRIM(raw_orders!U410))</f>
        <v>Returned</v>
      </c>
      <c r="V410" s="11">
        <f t="shared" si="18"/>
        <v>2</v>
      </c>
      <c r="W410" s="17" t="str">
        <f t="shared" si="19"/>
        <v>ORD-2025-104094587045872CUST-5036Sneha KapoorConsumerWestMaharashtraMumbaiFurnitureChairsMax Chairs 765First Class41773.4607093.844587.492506.35FailedReturned2</v>
      </c>
      <c r="X410" s="11" t="str">
        <f t="shared" si="20"/>
        <v>OK</v>
      </c>
      <c r="Y410" s="11"/>
    </row>
    <row r="411" spans="1:25" ht="55.2">
      <c r="A411" t="s">
        <v>2024</v>
      </c>
      <c r="B411" s="10">
        <v>45701</v>
      </c>
      <c r="C411" s="10">
        <v>45703</v>
      </c>
      <c r="D411" t="s">
        <v>2025</v>
      </c>
      <c r="E411" s="9" t="str">
        <f>PROPER(TRIM(raw_orders!E411))</f>
        <v>Karan Malhotra</v>
      </c>
      <c r="F411" s="9" t="str">
        <f>PROPER(TRIM(raw_orders!F411))</f>
        <v>Consumer</v>
      </c>
      <c r="G411" s="9" t="str">
        <f>PROPER(TRIM(raw_orders!G411))</f>
        <v>East</v>
      </c>
      <c r="H411" s="9" t="str">
        <f>PROPER(TRIM(raw_orders!H411))</f>
        <v>Assam</v>
      </c>
      <c r="I411" s="9" t="str">
        <f>PROPER(TRIM(raw_orders!I411))</f>
        <v>Guwahati</v>
      </c>
      <c r="J411" s="9" t="str">
        <f>PROPER(TRIM(raw_orders!J411))</f>
        <v>Technology</v>
      </c>
      <c r="K411" s="9" t="str">
        <f>PROPER(TRIM(raw_orders!K411))</f>
        <v>Accessories</v>
      </c>
      <c r="L411" t="s">
        <v>2026</v>
      </c>
      <c r="M411" s="9" t="str">
        <f>PROPER(TRIM(raw_orders!M411))</f>
        <v>Same Day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s="9" t="str">
        <f>PROPER(TRIM(raw_orders!T411))</f>
        <v>Refunded</v>
      </c>
      <c r="U411" s="9" t="str">
        <f>PROPER(TRIM(raw_orders!U411))</f>
        <v>Returned</v>
      </c>
      <c r="V411" s="11">
        <f t="shared" si="18"/>
        <v>2</v>
      </c>
      <c r="W411" s="17" t="str">
        <f t="shared" si="19"/>
        <v>ORD-2025-104104570145703CUST-7721Karan MalhotraConsumerEastAssamGuwahatiTechnologyAccessoriesPro Accessories 686Same Day13025.460.252269.11593.59675.51RefundedReturned2</v>
      </c>
      <c r="X411" s="11" t="str">
        <f t="shared" si="20"/>
        <v>OK</v>
      </c>
      <c r="Y411" s="11"/>
    </row>
    <row r="412" spans="1:25" ht="55.2">
      <c r="A412" t="s">
        <v>2027</v>
      </c>
      <c r="B412" s="10">
        <v>45394</v>
      </c>
      <c r="C412" s="10">
        <v>45402</v>
      </c>
      <c r="D412" t="s">
        <v>2030</v>
      </c>
      <c r="E412" s="9" t="str">
        <f>PROPER(TRIM(raw_orders!E412))</f>
        <v>Diya Patel</v>
      </c>
      <c r="F412" s="9" t="str">
        <f>PROPER(TRIM(raw_orders!F412))</f>
        <v>Consumer</v>
      </c>
      <c r="G412" s="9" t="str">
        <f>PROPER(TRIM(raw_orders!G412))</f>
        <v>West</v>
      </c>
      <c r="H412" s="9" t="str">
        <f>PROPER(TRIM(raw_orders!H412))</f>
        <v>Goa</v>
      </c>
      <c r="I412" s="9" t="str">
        <f>PROPER(TRIM(raw_orders!I412))</f>
        <v>Panaji</v>
      </c>
      <c r="J412" s="9" t="str">
        <f>PROPER(TRIM(raw_orders!J412))</f>
        <v>Furniture</v>
      </c>
      <c r="K412" s="9" t="str">
        <f>PROPER(TRIM(raw_orders!K412))</f>
        <v>Tables</v>
      </c>
      <c r="L412" t="s">
        <v>2031</v>
      </c>
      <c r="M412" s="9" t="str">
        <f>PROPER(TRIM(raw_orders!M412))</f>
        <v>First Class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s="9" t="str">
        <f>PROPER(TRIM(raw_orders!T412))</f>
        <v>Paid</v>
      </c>
      <c r="U412" s="9" t="str">
        <f>PROPER(TRIM(raw_orders!U412))</f>
        <v>Completed</v>
      </c>
      <c r="V412" s="11">
        <f t="shared" si="18"/>
        <v>8</v>
      </c>
      <c r="W412" s="17" t="str">
        <f t="shared" si="19"/>
        <v>ORD-2024-104114539445402CUST-9495Diya PatelConsumerWestGoaPanajiFurnitureTablesSmart Tables 100First Class91302.610.29378.796774.482604.31PaidCompleted8</v>
      </c>
      <c r="X412" s="11" t="str">
        <f t="shared" si="20"/>
        <v>OK</v>
      </c>
      <c r="Y412" s="11"/>
    </row>
    <row r="413" spans="1:25" ht="55.2">
      <c r="A413" t="s">
        <v>2032</v>
      </c>
      <c r="B413" s="10">
        <v>45892</v>
      </c>
      <c r="C413" s="10">
        <v>45897</v>
      </c>
      <c r="D413" t="s">
        <v>2035</v>
      </c>
      <c r="E413" s="9" t="str">
        <f>PROPER(TRIM(raw_orders!E413))</f>
        <v>Arjun Bose</v>
      </c>
      <c r="F413" s="9" t="str">
        <f>PROPER(TRIM(raw_orders!F413))</f>
        <v>Home Office</v>
      </c>
      <c r="G413" s="9" t="str">
        <f>PROPER(TRIM(raw_orders!G413))</f>
        <v>West</v>
      </c>
      <c r="H413" s="9" t="str">
        <f>PROPER(TRIM(raw_orders!H413))</f>
        <v>Rajasthan</v>
      </c>
      <c r="I413" s="9" t="str">
        <f>PROPER(TRIM(raw_orders!I413))</f>
        <v>Udaipur</v>
      </c>
      <c r="J413" s="9" t="str">
        <f>PROPER(TRIM(raw_orders!J413))</f>
        <v>Furniture</v>
      </c>
      <c r="K413" s="9" t="str">
        <f>PROPER(TRIM(raw_orders!K413))</f>
        <v>Tables</v>
      </c>
      <c r="L413" t="s">
        <v>2036</v>
      </c>
      <c r="M413" s="9" t="str">
        <f>PROPER(TRIM(raw_orders!M413))</f>
        <v>First Class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s="9" t="str">
        <f>PROPER(TRIM(raw_orders!T413))</f>
        <v>Failed</v>
      </c>
      <c r="U413" s="9" t="str">
        <f>PROPER(TRIM(raw_orders!U413))</f>
        <v>Returned</v>
      </c>
      <c r="V413" s="11">
        <f t="shared" si="18"/>
        <v>5</v>
      </c>
      <c r="W413" s="17" t="str">
        <f t="shared" si="19"/>
        <v>ORD-2025-104124589245897CUST-2855Arjun BoseHome OfficeWestRajasthanUdaipurFurnitureTablesBasic Tables 615First Class14167.810.23334.252768.77565.48FailedReturned5</v>
      </c>
      <c r="X413" s="11" t="str">
        <f t="shared" si="20"/>
        <v>OK</v>
      </c>
      <c r="Y413" s="11"/>
    </row>
    <row r="414" spans="1:25" ht="55.2">
      <c r="A414" t="s">
        <v>2037</v>
      </c>
      <c r="B414" s="10">
        <v>45313</v>
      </c>
      <c r="C414" s="10">
        <v>45321</v>
      </c>
      <c r="D414" t="s">
        <v>2039</v>
      </c>
      <c r="E414" s="9" t="str">
        <f>PROPER(TRIM(raw_orders!E414))</f>
        <v>Isha Nair</v>
      </c>
      <c r="F414" s="9" t="str">
        <f>PROPER(TRIM(raw_orders!F414))</f>
        <v>Corporate</v>
      </c>
      <c r="G414" s="9" t="str">
        <f>PROPER(TRIM(raw_orders!G414))</f>
        <v>South</v>
      </c>
      <c r="H414" s="9" t="str">
        <f>PROPER(TRIM(raw_orders!H414))</f>
        <v>Karnataka</v>
      </c>
      <c r="I414" s="9" t="str">
        <f>PROPER(TRIM(raw_orders!I414))</f>
        <v>Bengaluru</v>
      </c>
      <c r="J414" s="9" t="str">
        <f>PROPER(TRIM(raw_orders!J414))</f>
        <v>Furniture</v>
      </c>
      <c r="K414" s="9" t="str">
        <f>PROPER(TRIM(raw_orders!K414))</f>
        <v>Chairs</v>
      </c>
      <c r="L414" t="s">
        <v>2040</v>
      </c>
      <c r="M414" s="9" t="str">
        <f>PROPER(TRIM(raw_orders!M414))</f>
        <v>Same Day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s="9" t="str">
        <f>PROPER(TRIM(raw_orders!T414))</f>
        <v>Paid</v>
      </c>
      <c r="U414" s="9" t="str">
        <f>PROPER(TRIM(raw_orders!U414))</f>
        <v>Completed</v>
      </c>
      <c r="V414" s="11">
        <f t="shared" si="18"/>
        <v>8</v>
      </c>
      <c r="W414" s="17" t="str">
        <f t="shared" si="19"/>
        <v>ORD-2024-104134531345321CUST-4329Isha NairCorporateSouthKarnatakaBengaluruFurnitureChairsBasic Chairs 790Same Day12111.390.251583.541014.19569.35PaidCompleted8</v>
      </c>
      <c r="X414" s="11" t="str">
        <f t="shared" si="20"/>
        <v>OK</v>
      </c>
      <c r="Y414" s="11"/>
    </row>
    <row r="415" spans="1:25" ht="82.8">
      <c r="A415" t="s">
        <v>2041</v>
      </c>
      <c r="B415" s="10">
        <v>45882</v>
      </c>
      <c r="C415" s="10">
        <v>45886</v>
      </c>
      <c r="D415" t="s">
        <v>2043</v>
      </c>
      <c r="E415" s="9" t="str">
        <f>PROPER(TRIM(raw_orders!E415))</f>
        <v>Neha Gupta</v>
      </c>
      <c r="F415" s="9" t="str">
        <f>PROPER(TRIM(raw_orders!F415))</f>
        <v>Home Office</v>
      </c>
      <c r="G415" s="9" t="str">
        <f>PROPER(TRIM(raw_orders!G415))</f>
        <v>West</v>
      </c>
      <c r="H415" s="9" t="str">
        <f>PROPER(TRIM(raw_orders!H415))</f>
        <v>Madhya Pradesh</v>
      </c>
      <c r="I415" s="9" t="str">
        <f>PROPER(TRIM(raw_orders!I415))</f>
        <v>Indore</v>
      </c>
      <c r="J415" s="9" t="str">
        <f>PROPER(TRIM(raw_orders!J415))</f>
        <v>Technology</v>
      </c>
      <c r="K415" s="9" t="str">
        <f>PROPER(TRIM(raw_orders!K415))</f>
        <v>Accessories</v>
      </c>
      <c r="L415" t="s">
        <v>2044</v>
      </c>
      <c r="M415" s="9" t="str">
        <f>PROPER(TRIM(raw_orders!M415))</f>
        <v>Second Class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s="9" t="str">
        <f>PROPER(TRIM(raw_orders!T415))</f>
        <v>Pending</v>
      </c>
      <c r="U415" s="9" t="str">
        <f>PROPER(TRIM(raw_orders!U415))</f>
        <v>Cancelled</v>
      </c>
      <c r="V415" s="11">
        <f t="shared" si="18"/>
        <v>4</v>
      </c>
      <c r="W415" s="17" t="str">
        <f t="shared" si="19"/>
        <v>ORD-2025-104144588245886CUST-5094Neha GuptaHome OfficeWestMadhya PradeshIndoreTechnologyAccessoriesSmart Accessories 226Second Class81918.23015345.8410735.334610.51PendingCancelled4</v>
      </c>
      <c r="X415" s="11" t="str">
        <f t="shared" si="20"/>
        <v>OK</v>
      </c>
      <c r="Y415" s="11"/>
    </row>
    <row r="416" spans="1:25" ht="55.2">
      <c r="A416" t="s">
        <v>2045</v>
      </c>
      <c r="B416" s="10">
        <v>45533</v>
      </c>
      <c r="C416" s="10">
        <v>45534</v>
      </c>
      <c r="D416" t="s">
        <v>2048</v>
      </c>
      <c r="E416" s="9" t="str">
        <f>PROPER(TRIM(raw_orders!E416))</f>
        <v>Arjun Bose</v>
      </c>
      <c r="F416" s="9" t="str">
        <f>PROPER(TRIM(raw_orders!F416))</f>
        <v>Home Office</v>
      </c>
      <c r="G416" s="9" t="str">
        <f>PROPER(TRIM(raw_orders!G416))</f>
        <v>East</v>
      </c>
      <c r="H416" s="9" t="str">
        <f>PROPER(TRIM(raw_orders!H416))</f>
        <v>Assam</v>
      </c>
      <c r="I416" s="9" t="str">
        <f>PROPER(TRIM(raw_orders!I416))</f>
        <v>Guwahati</v>
      </c>
      <c r="J416" s="9" t="str">
        <f>PROPER(TRIM(raw_orders!J416))</f>
        <v>Office Supplies</v>
      </c>
      <c r="K416" s="9" t="str">
        <f>PROPER(TRIM(raw_orders!K416))</f>
        <v>Storage</v>
      </c>
      <c r="L416" t="s">
        <v>2049</v>
      </c>
      <c r="M416" s="9" t="str">
        <f>PROPER(TRIM(raw_orders!M416))</f>
        <v>First Class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s="9" t="str">
        <f>PROPER(TRIM(raw_orders!T416))</f>
        <v>Paid</v>
      </c>
      <c r="U416" s="9" t="str">
        <f>PROPER(TRIM(raw_orders!U416))</f>
        <v>Completed</v>
      </c>
      <c r="V416" s="11">
        <f t="shared" si="18"/>
        <v>1</v>
      </c>
      <c r="W416" s="17" t="str">
        <f t="shared" si="19"/>
        <v>ORD-2024-104154553345534CUST-4194Arjun BoseHome OfficeEastAssamGuwahatiOffice SuppliesStorageMax Storage 692First Class42484.080.059439.55519.393920.11PaidCompleted1</v>
      </c>
      <c r="X416" s="11" t="str">
        <f t="shared" si="20"/>
        <v>OK</v>
      </c>
      <c r="Y416" s="11"/>
    </row>
    <row r="417" spans="1:25" ht="55.2">
      <c r="A417" t="s">
        <v>2050</v>
      </c>
      <c r="B417" s="10">
        <v>45316</v>
      </c>
      <c r="C417" s="10">
        <v>45318</v>
      </c>
      <c r="D417" t="s">
        <v>2052</v>
      </c>
      <c r="E417" s="9" t="str">
        <f>PROPER(TRIM(raw_orders!E417))</f>
        <v>Aarav Sharma</v>
      </c>
      <c r="F417" s="9" t="str">
        <f>PROPER(TRIM(raw_orders!F417))</f>
        <v>Corporate</v>
      </c>
      <c r="G417" s="9" t="str">
        <f>PROPER(TRIM(raw_orders!G417))</f>
        <v>South</v>
      </c>
      <c r="H417" s="9" t="str">
        <f>PROPER(TRIM(raw_orders!H417))</f>
        <v>Karnataka</v>
      </c>
      <c r="I417" s="9" t="str">
        <f>PROPER(TRIM(raw_orders!I417))</f>
        <v>Bengaluru</v>
      </c>
      <c r="J417" s="9" t="str">
        <f>PROPER(TRIM(raw_orders!J417))</f>
        <v>Office Supplies</v>
      </c>
      <c r="K417" s="9" t="str">
        <f>PROPER(TRIM(raw_orders!K417))</f>
        <v>Storage</v>
      </c>
      <c r="L417" t="s">
        <v>2053</v>
      </c>
      <c r="M417" s="9" t="str">
        <f>PROPER(TRIM(raw_orders!M417))</f>
        <v>Same Day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s="9" t="str">
        <f>PROPER(TRIM(raw_orders!T417))</f>
        <v>Paid</v>
      </c>
      <c r="U417" s="9" t="str">
        <f>PROPER(TRIM(raw_orders!U417))</f>
        <v>Returned</v>
      </c>
      <c r="V417" s="11">
        <f t="shared" si="18"/>
        <v>2</v>
      </c>
      <c r="W417" s="17" t="str">
        <f t="shared" si="19"/>
        <v>ORD-2024-104164531645318CUST-7087Aarav SharmaCorporateSouthKarnatakaBengaluruOffice SuppliesStorageBasic Storage 684Same Day71727.260.1510277.27906.52370.7PaidReturned2</v>
      </c>
      <c r="X417" s="11" t="str">
        <f t="shared" si="20"/>
        <v>OK</v>
      </c>
      <c r="Y417" s="11"/>
    </row>
    <row r="418" spans="1:25" ht="55.2">
      <c r="A418" t="s">
        <v>2054</v>
      </c>
      <c r="B418" s="10">
        <v>45665</v>
      </c>
      <c r="C418" s="10">
        <v>45673</v>
      </c>
      <c r="D418" t="s">
        <v>2057</v>
      </c>
      <c r="E418" s="9" t="str">
        <f>PROPER(TRIM(raw_orders!E418))</f>
        <v>Neha Gupta</v>
      </c>
      <c r="F418" s="9" t="str">
        <f>PROPER(TRIM(raw_orders!F418))</f>
        <v>Consumer</v>
      </c>
      <c r="G418" s="9" t="str">
        <f>PROPER(TRIM(raw_orders!G418))</f>
        <v>South</v>
      </c>
      <c r="H418" s="9" t="str">
        <f>PROPER(TRIM(raw_orders!H418))</f>
        <v>Telangana</v>
      </c>
      <c r="I418" s="9" t="str">
        <f>PROPER(TRIM(raw_orders!I418))</f>
        <v>Hyderabad</v>
      </c>
      <c r="J418" s="9" t="str">
        <f>PROPER(TRIM(raw_orders!J418))</f>
        <v>Furniture</v>
      </c>
      <c r="K418" s="9" t="str">
        <f>PROPER(TRIM(raw_orders!K418))</f>
        <v>Furnishings</v>
      </c>
      <c r="L418" t="s">
        <v>2058</v>
      </c>
      <c r="M418" s="9" t="str">
        <f>PROPER(TRIM(raw_orders!M418))</f>
        <v>First Class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s="9" t="str">
        <f>PROPER(TRIM(raw_orders!T418))</f>
        <v>Paid</v>
      </c>
      <c r="U418" s="9" t="str">
        <f>PROPER(TRIM(raw_orders!U418))</f>
        <v>Completed</v>
      </c>
      <c r="V418" s="11">
        <f t="shared" si="18"/>
        <v>8</v>
      </c>
      <c r="W418" s="17" t="str">
        <f t="shared" si="19"/>
        <v>ORD-2025-104174566545673CUST-7608Neha GuptaConsumerSouthTelanganaHyderabadFurnitureFurnishingsSmart Furnishings 152First Class8638.950.253833.72886.35947.35PaidCompleted8</v>
      </c>
      <c r="X418" s="11" t="str">
        <f t="shared" si="20"/>
        <v>OK</v>
      </c>
      <c r="Y418" s="11"/>
    </row>
    <row r="419" spans="1:25" ht="55.2">
      <c r="A419" t="s">
        <v>2059</v>
      </c>
      <c r="B419" s="10">
        <v>45686</v>
      </c>
      <c r="C419" s="10">
        <v>45693</v>
      </c>
      <c r="D419" t="s">
        <v>2061</v>
      </c>
      <c r="E419" s="9" t="str">
        <f>PROPER(TRIM(raw_orders!E419))</f>
        <v>Mira Das</v>
      </c>
      <c r="F419" s="9" t="str">
        <f>PROPER(TRIM(raw_orders!F419))</f>
        <v>Consumer</v>
      </c>
      <c r="G419" s="9" t="str">
        <f>PROPER(TRIM(raw_orders!G419))</f>
        <v>West</v>
      </c>
      <c r="H419" s="9" t="str">
        <f>PROPER(TRIM(raw_orders!H419))</f>
        <v>Gujarat</v>
      </c>
      <c r="I419" s="9" t="str">
        <f>PROPER(TRIM(raw_orders!I419))</f>
        <v>Ahmedabad</v>
      </c>
      <c r="J419" s="9" t="str">
        <f>PROPER(TRIM(raw_orders!J419))</f>
        <v>Office Supplies</v>
      </c>
      <c r="K419" s="9" t="str">
        <f>PROPER(TRIM(raw_orders!K419))</f>
        <v>Art</v>
      </c>
      <c r="L419" t="s">
        <v>2062</v>
      </c>
      <c r="M419" s="9" t="str">
        <f>PROPER(TRIM(raw_orders!M419))</f>
        <v>First Class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s="9" t="str">
        <f>PROPER(TRIM(raw_orders!T419))</f>
        <v>Paid</v>
      </c>
      <c r="U419" s="9" t="str">
        <f>PROPER(TRIM(raw_orders!U419))</f>
        <v>Completed</v>
      </c>
      <c r="V419" s="11">
        <f t="shared" si="18"/>
        <v>7</v>
      </c>
      <c r="W419" s="17" t="str">
        <f t="shared" si="19"/>
        <v>ORD-2025-104184568645693CUST-5269Mira DasConsumerWestGujaratAhmedabadOffice SuppliesArtMax Art 736First Class638630.218542.411193.757348.65PaidCompleted7</v>
      </c>
      <c r="X419" s="11" t="str">
        <f t="shared" si="20"/>
        <v>OK</v>
      </c>
      <c r="Y419" s="11"/>
    </row>
    <row r="420" spans="1:25" ht="55.2">
      <c r="A420" t="s">
        <v>2063</v>
      </c>
      <c r="B420" s="10">
        <v>45605</v>
      </c>
      <c r="C420" s="10">
        <v>45613</v>
      </c>
      <c r="D420" t="s">
        <v>2066</v>
      </c>
      <c r="E420" s="9" t="str">
        <f>PROPER(TRIM(raw_orders!E420))</f>
        <v>Sneha Kapoor</v>
      </c>
      <c r="F420" s="9" t="str">
        <f>PROPER(TRIM(raw_orders!F420))</f>
        <v>Corporate</v>
      </c>
      <c r="G420" s="9" t="str">
        <f>PROPER(TRIM(raw_orders!G420))</f>
        <v>East</v>
      </c>
      <c r="H420" s="9" t="str">
        <f>PROPER(TRIM(raw_orders!H420))</f>
        <v>Odisha</v>
      </c>
      <c r="I420" s="9" t="str">
        <f>PROPER(TRIM(raw_orders!I420))</f>
        <v>Bhubaneswar</v>
      </c>
      <c r="J420" s="9" t="str">
        <f>PROPER(TRIM(raw_orders!J420))</f>
        <v>Technology</v>
      </c>
      <c r="K420" s="9" t="str">
        <f>PROPER(TRIM(raw_orders!K420))</f>
        <v>Copiers</v>
      </c>
      <c r="L420" t="s">
        <v>2067</v>
      </c>
      <c r="M420" s="9" t="str">
        <f>PROPER(TRIM(raw_orders!M420))</f>
        <v>Standard Class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s="9" t="str">
        <f>PROPER(TRIM(raw_orders!T420))</f>
        <v>Failed</v>
      </c>
      <c r="U420" s="9" t="str">
        <f>PROPER(TRIM(raw_orders!U420))</f>
        <v>Cancelled</v>
      </c>
      <c r="V420" s="11">
        <f t="shared" si="18"/>
        <v>8</v>
      </c>
      <c r="W420" s="17" t="str">
        <f t="shared" si="19"/>
        <v>ORD-2024-104194560545613CUST-7925Sneha KapoorCorporateEastOdishaBhubaneswarTechnologyCopiersElite Copiers 971Standard Class63660.4021962.415331.996630.41FailedCancelled8</v>
      </c>
      <c r="X420" s="11" t="str">
        <f t="shared" si="20"/>
        <v>OK</v>
      </c>
      <c r="Y420" s="11"/>
    </row>
    <row r="421" spans="1:25" ht="69">
      <c r="A421" t="s">
        <v>2068</v>
      </c>
      <c r="B421" s="10">
        <v>45926</v>
      </c>
      <c r="C421" s="10">
        <v>45930</v>
      </c>
      <c r="D421" t="s">
        <v>2071</v>
      </c>
      <c r="E421" s="9" t="str">
        <f>PROPER(TRIM(raw_orders!E421))</f>
        <v>Sneha Kapoor</v>
      </c>
      <c r="F421" s="9" t="str">
        <f>PROPER(TRIM(raw_orders!F421))</f>
        <v>Home Office</v>
      </c>
      <c r="G421" s="9" t="str">
        <f>PROPER(TRIM(raw_orders!G421))</f>
        <v>North</v>
      </c>
      <c r="H421" s="9" t="str">
        <f>PROPER(TRIM(raw_orders!H421))</f>
        <v>Haryana</v>
      </c>
      <c r="I421" s="9" t="str">
        <f>PROPER(TRIM(raw_orders!I421))</f>
        <v>Gurugram</v>
      </c>
      <c r="J421" s="9" t="str">
        <f>PROPER(TRIM(raw_orders!J421))</f>
        <v>Technology</v>
      </c>
      <c r="K421" s="9" t="str">
        <f>PROPER(TRIM(raw_orders!K421))</f>
        <v>Phones</v>
      </c>
      <c r="L421" t="s">
        <v>2072</v>
      </c>
      <c r="M421" s="9" t="str">
        <f>PROPER(TRIM(raw_orders!M421))</f>
        <v>Same Day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s="9" t="str">
        <f>PROPER(TRIM(raw_orders!T421))</f>
        <v>Paid</v>
      </c>
      <c r="U421" s="9" t="str">
        <f>PROPER(TRIM(raw_orders!U421))</f>
        <v>Completed</v>
      </c>
      <c r="V421" s="11">
        <f t="shared" si="18"/>
        <v>4</v>
      </c>
      <c r="W421" s="17" t="str">
        <f t="shared" si="19"/>
        <v>ORD-2025-104204592645930CUST-6552Sneha KapoorHome OfficeNorthHaryanaGurugramTechnologyPhonesClassic Phones 940Same Day2688.830.051308.78843465.78PaidCompleted4</v>
      </c>
      <c r="X421" s="11" t="str">
        <f t="shared" si="20"/>
        <v>OK</v>
      </c>
      <c r="Y421" s="11"/>
    </row>
    <row r="422" spans="1:25" ht="82.8">
      <c r="A422" t="s">
        <v>2073</v>
      </c>
      <c r="B422" s="10">
        <v>45734</v>
      </c>
      <c r="C422" s="10">
        <v>45735</v>
      </c>
      <c r="D422" t="s">
        <v>2075</v>
      </c>
      <c r="E422" s="9" t="str">
        <f>PROPER(TRIM(raw_orders!E422))</f>
        <v>Isha Nair</v>
      </c>
      <c r="F422" s="9" t="str">
        <f>PROPER(TRIM(raw_orders!F422))</f>
        <v>Corporate</v>
      </c>
      <c r="G422" s="9" t="str">
        <f>PROPER(TRIM(raw_orders!G422))</f>
        <v>South</v>
      </c>
      <c r="H422" s="9" t="str">
        <f>PROPER(TRIM(raw_orders!H422))</f>
        <v>Tamil Nadu</v>
      </c>
      <c r="I422" s="9" t="str">
        <f>PROPER(TRIM(raw_orders!I422))</f>
        <v>Chennai</v>
      </c>
      <c r="J422" s="9" t="str">
        <f>PROPER(TRIM(raw_orders!J422))</f>
        <v>Technology</v>
      </c>
      <c r="K422" s="9" t="str">
        <f>PROPER(TRIM(raw_orders!K422))</f>
        <v>Machines</v>
      </c>
      <c r="L422" t="s">
        <v>2076</v>
      </c>
      <c r="M422" s="9" t="str">
        <f>PROPER(TRIM(raw_orders!M422))</f>
        <v>Standard Class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s="9" t="str">
        <f>PROPER(TRIM(raw_orders!T422))</f>
        <v>Pending</v>
      </c>
      <c r="U422" s="9" t="str">
        <f>PROPER(TRIM(raw_orders!U422))</f>
        <v>Cancelled</v>
      </c>
      <c r="V422" s="11">
        <f t="shared" si="18"/>
        <v>1</v>
      </c>
      <c r="W422" s="17" t="str">
        <f t="shared" si="19"/>
        <v>ORD-2025-104214573445735CUST-7131Isha NairCorporateSouthTamil NaduChennaiTechnologyMachinesPro Machines 579Standard Class21209.990.251814.991120.06694.93PendingCancelled1</v>
      </c>
      <c r="X422" s="11" t="str">
        <f t="shared" si="20"/>
        <v>OK</v>
      </c>
      <c r="Y422" s="11"/>
    </row>
    <row r="423" spans="1:25" ht="55.2">
      <c r="A423" t="s">
        <v>2077</v>
      </c>
      <c r="B423" s="10">
        <v>45822</v>
      </c>
      <c r="C423" s="10">
        <v>45827</v>
      </c>
      <c r="D423" t="s">
        <v>2080</v>
      </c>
      <c r="E423" s="9" t="str">
        <f>PROPER(TRIM(raw_orders!E423))</f>
        <v>Rohan Mehta</v>
      </c>
      <c r="F423" s="9" t="str">
        <f>PROPER(TRIM(raw_orders!F423))</f>
        <v>Small Business</v>
      </c>
      <c r="G423" s="9" t="str">
        <f>PROPER(TRIM(raw_orders!G423))</f>
        <v>North</v>
      </c>
      <c r="H423" s="9" t="str">
        <f>PROPER(TRIM(raw_orders!H423))</f>
        <v>Delhi</v>
      </c>
      <c r="I423" s="9" t="str">
        <f>PROPER(TRIM(raw_orders!I423))</f>
        <v>New Delhi</v>
      </c>
      <c r="J423" s="9" t="str">
        <f>PROPER(TRIM(raw_orders!J423))</f>
        <v>Office Supplies</v>
      </c>
      <c r="K423" s="9" t="str">
        <f>PROPER(TRIM(raw_orders!K423))</f>
        <v>Binders</v>
      </c>
      <c r="L423" t="s">
        <v>2081</v>
      </c>
      <c r="M423" s="9" t="str">
        <f>PROPER(TRIM(raw_orders!M423))</f>
        <v>Same Day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s="9" t="str">
        <f>PROPER(TRIM(raw_orders!T423))</f>
        <v>Pending</v>
      </c>
      <c r="U423" s="9" t="str">
        <f>PROPER(TRIM(raw_orders!U423))</f>
        <v>Returned</v>
      </c>
      <c r="V423" s="11">
        <f t="shared" si="18"/>
        <v>5</v>
      </c>
      <c r="W423" s="17" t="str">
        <f t="shared" si="19"/>
        <v>ORD-2025-104224582245827CUST-2779Rohan MehtaSmall BusinessNorthDelhiNew DelhiOffice SuppliesBindersElite Binders 943Same Day31037.450.22489.881707.52782.36PendingReturned5</v>
      </c>
      <c r="X423" s="11" t="str">
        <f t="shared" si="20"/>
        <v>OK</v>
      </c>
      <c r="Y423" s="11"/>
    </row>
    <row r="424" spans="1:25" ht="55.2">
      <c r="A424" t="s">
        <v>2082</v>
      </c>
      <c r="B424" s="10">
        <v>45903</v>
      </c>
      <c r="C424" s="10">
        <v>45906</v>
      </c>
      <c r="D424" t="s">
        <v>2085</v>
      </c>
      <c r="E424" s="9" t="str">
        <f>PROPER(TRIM(raw_orders!E424))</f>
        <v>Kabir Singh</v>
      </c>
      <c r="F424" s="9" t="str">
        <f>PROPER(TRIM(raw_orders!F424))</f>
        <v>Consumer</v>
      </c>
      <c r="G424" s="9" t="str">
        <f>PROPER(TRIM(raw_orders!G424))</f>
        <v>West</v>
      </c>
      <c r="H424" s="9" t="str">
        <f>PROPER(TRIM(raw_orders!H424))</f>
        <v>Madhya Pradesh</v>
      </c>
      <c r="I424" s="9" t="str">
        <f>PROPER(TRIM(raw_orders!I424))</f>
        <v>Indore</v>
      </c>
      <c r="J424" s="9" t="str">
        <f>PROPER(TRIM(raw_orders!J424))</f>
        <v>Technology</v>
      </c>
      <c r="K424" s="9" t="str">
        <f>PROPER(TRIM(raw_orders!K424))</f>
        <v>Copiers</v>
      </c>
      <c r="L424" t="s">
        <v>2086</v>
      </c>
      <c r="M424" s="9" t="str">
        <f>PROPER(TRIM(raw_orders!M424))</f>
        <v>Same Day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s="9" t="str">
        <f>PROPER(TRIM(raw_orders!T424))</f>
        <v>Paid</v>
      </c>
      <c r="U424" s="9" t="str">
        <f>PROPER(TRIM(raw_orders!U424))</f>
        <v>Completed</v>
      </c>
      <c r="V424" s="11">
        <f t="shared" si="18"/>
        <v>3</v>
      </c>
      <c r="W424" s="17" t="str">
        <f t="shared" si="19"/>
        <v>ORD-2025-104234590345906CUST-6077Kabir SinghConsumerWestMadhya PradeshIndoreTechnologyCopiersElite Copiers 474Same Day7688.850.154098.662678.061420.6PaidCompleted3</v>
      </c>
      <c r="X424" s="11" t="str">
        <f t="shared" si="20"/>
        <v>OK</v>
      </c>
      <c r="Y424" s="11"/>
    </row>
    <row r="425" spans="1:25" ht="55.2">
      <c r="A425" t="s">
        <v>2087</v>
      </c>
      <c r="B425" s="10">
        <v>45342</v>
      </c>
      <c r="C425" s="10">
        <v>45349</v>
      </c>
      <c r="D425" t="s">
        <v>2090</v>
      </c>
      <c r="E425" s="9" t="str">
        <f>PROPER(TRIM(raw_orders!E425))</f>
        <v>Diya Patel</v>
      </c>
      <c r="F425" s="9" t="str">
        <f>PROPER(TRIM(raw_orders!F425))</f>
        <v>Consumer</v>
      </c>
      <c r="G425" s="9" t="str">
        <f>PROPER(TRIM(raw_orders!G425))</f>
        <v>South</v>
      </c>
      <c r="H425" s="9" t="str">
        <f>PROPER(TRIM(raw_orders!H425))</f>
        <v>Kerala</v>
      </c>
      <c r="I425" s="9" t="str">
        <f>PROPER(TRIM(raw_orders!I425))</f>
        <v>Kochi</v>
      </c>
      <c r="J425" s="9" t="str">
        <f>PROPER(TRIM(raw_orders!J425))</f>
        <v>Technology</v>
      </c>
      <c r="K425" s="9" t="str">
        <f>PROPER(TRIM(raw_orders!K425))</f>
        <v>Accessories</v>
      </c>
      <c r="L425" t="s">
        <v>2091</v>
      </c>
      <c r="M425" s="9" t="str">
        <f>PROPER(TRIM(raw_orders!M425))</f>
        <v>First Class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s="9" t="str">
        <f>PROPER(TRIM(raw_orders!T425))</f>
        <v>Paid</v>
      </c>
      <c r="U425" s="9" t="str">
        <f>PROPER(TRIM(raw_orders!U425))</f>
        <v>Completed</v>
      </c>
      <c r="V425" s="11">
        <f t="shared" si="18"/>
        <v>7</v>
      </c>
      <c r="W425" s="17" t="str">
        <f t="shared" si="19"/>
        <v>ORD-2024-104244534245349CUST-6169Diya PatelConsumerSouthKeralaKochiTechnologyAccessoriesPrime Accessories 236First Class93779.310.227211.0317940.439270.6PaidCompleted7</v>
      </c>
      <c r="X425" s="11" t="str">
        <f t="shared" si="20"/>
        <v>Review Required</v>
      </c>
      <c r="Y425" s="11"/>
    </row>
    <row r="426" spans="1:25" ht="55.2">
      <c r="A426" t="s">
        <v>2093</v>
      </c>
      <c r="B426" s="10">
        <v>45469</v>
      </c>
      <c r="C426" s="10">
        <v>45472</v>
      </c>
      <c r="D426" t="s">
        <v>2096</v>
      </c>
      <c r="E426" s="9" t="str">
        <f>PROPER(TRIM(raw_orders!E426))</f>
        <v>Neha Gupta</v>
      </c>
      <c r="F426" s="9" t="str">
        <f>PROPER(TRIM(raw_orders!F426))</f>
        <v>Corporate</v>
      </c>
      <c r="G426" s="9" t="str">
        <f>PROPER(TRIM(raw_orders!G426))</f>
        <v>North</v>
      </c>
      <c r="H426" s="9" t="str">
        <f>PROPER(TRIM(raw_orders!H426))</f>
        <v>Punjab</v>
      </c>
      <c r="I426" s="9" t="str">
        <f>PROPER(TRIM(raw_orders!I426))</f>
        <v>Ludhiana</v>
      </c>
      <c r="J426" s="9" t="str">
        <f>PROPER(TRIM(raw_orders!J426))</f>
        <v>Technology</v>
      </c>
      <c r="K426" s="9" t="str">
        <f>PROPER(TRIM(raw_orders!K426))</f>
        <v>Phones</v>
      </c>
      <c r="L426" t="s">
        <v>2097</v>
      </c>
      <c r="M426" s="9" t="str">
        <f>PROPER(TRIM(raw_orders!M426))</f>
        <v>Standard Class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s="9" t="str">
        <f>PROPER(TRIM(raw_orders!T426))</f>
        <v>Paid</v>
      </c>
      <c r="U426" s="9" t="str">
        <f>PROPER(TRIM(raw_orders!U426))</f>
        <v>Completed</v>
      </c>
      <c r="V426" s="11">
        <f t="shared" si="18"/>
        <v>3</v>
      </c>
      <c r="W426" s="17" t="str">
        <f t="shared" si="19"/>
        <v>ORD-2024-104254546945472CUST-8904Neha GuptaCorporateNorthPunjabLudhianaTechnologyPhonesPrime Phones 881Standard Class8804.5206436.164263.832172.33PaidCompleted3</v>
      </c>
      <c r="X426" s="11" t="str">
        <f t="shared" si="20"/>
        <v>OK</v>
      </c>
      <c r="Y426" s="11"/>
    </row>
    <row r="427" spans="1:25" ht="69">
      <c r="A427" t="s">
        <v>2098</v>
      </c>
      <c r="B427" s="10">
        <v>45561</v>
      </c>
      <c r="C427" s="10">
        <v>45562</v>
      </c>
      <c r="D427" t="s">
        <v>2101</v>
      </c>
      <c r="E427" s="9" t="str">
        <f>PROPER(TRIM(raw_orders!E427))</f>
        <v>Isha Nair</v>
      </c>
      <c r="F427" s="9" t="str">
        <f>PROPER(TRIM(raw_orders!F427))</f>
        <v>Home Office</v>
      </c>
      <c r="G427" s="9" t="str">
        <f>PROPER(TRIM(raw_orders!G427))</f>
        <v>North</v>
      </c>
      <c r="H427" s="9" t="str">
        <f>PROPER(TRIM(raw_orders!H427))</f>
        <v>Delhi</v>
      </c>
      <c r="I427" s="9" t="str">
        <f>PROPER(TRIM(raw_orders!I427))</f>
        <v>New Delhi</v>
      </c>
      <c r="J427" s="9" t="str">
        <f>PROPER(TRIM(raw_orders!J427))</f>
        <v>Office Supplies</v>
      </c>
      <c r="K427" s="9" t="str">
        <f>PROPER(TRIM(raw_orders!K427))</f>
        <v>Labels</v>
      </c>
      <c r="L427" t="s">
        <v>2102</v>
      </c>
      <c r="M427" s="9" t="str">
        <f>PROPER(TRIM(raw_orders!M427))</f>
        <v>First Class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s="9" t="str">
        <f>PROPER(TRIM(raw_orders!T427))</f>
        <v>Refunded</v>
      </c>
      <c r="U427" s="9" t="str">
        <f>PROPER(TRIM(raw_orders!U427))</f>
        <v>Cancelled</v>
      </c>
      <c r="V427" s="11">
        <f t="shared" si="18"/>
        <v>1</v>
      </c>
      <c r="W427" s="17" t="str">
        <f t="shared" si="19"/>
        <v>ORD-2024-104264556145562CUST-9586Isha NairHome OfficeNorthDelhiNew DelhiOffice SuppliesLabelsPro Labels 903First Class21065.690.11918.241373.52544.72RefundedCancelled1</v>
      </c>
      <c r="X427" s="11" t="str">
        <f t="shared" si="20"/>
        <v>OK</v>
      </c>
      <c r="Y427" s="11"/>
    </row>
    <row r="428" spans="1:25" ht="69">
      <c r="A428" t="s">
        <v>2103</v>
      </c>
      <c r="B428" s="10">
        <v>45473</v>
      </c>
      <c r="C428" s="10">
        <v>45298</v>
      </c>
      <c r="D428" t="s">
        <v>2106</v>
      </c>
      <c r="E428" s="9" t="str">
        <f>PROPER(TRIM(raw_orders!E428))</f>
        <v>Aditi Sen</v>
      </c>
      <c r="F428" s="9" t="str">
        <f>PROPER(TRIM(raw_orders!F428))</f>
        <v>Consumer</v>
      </c>
      <c r="G428" s="9" t="str">
        <f>PROPER(TRIM(raw_orders!G428))</f>
        <v>North</v>
      </c>
      <c r="H428" s="9" t="str">
        <f>PROPER(TRIM(raw_orders!H428))</f>
        <v>Haryana</v>
      </c>
      <c r="I428" s="9" t="str">
        <f>PROPER(TRIM(raw_orders!I428))</f>
        <v>Gurugram</v>
      </c>
      <c r="J428" s="9" t="str">
        <f>PROPER(TRIM(raw_orders!J428))</f>
        <v>Technology</v>
      </c>
      <c r="K428" s="9" t="str">
        <f>PROPER(TRIM(raw_orders!K428))</f>
        <v>Copiers</v>
      </c>
      <c r="L428" t="s">
        <v>2107</v>
      </c>
      <c r="M428" s="9" t="str">
        <f>PROPER(TRIM(raw_orders!M428))</f>
        <v>Same Day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s="9" t="str">
        <f>PROPER(TRIM(raw_orders!T428))</f>
        <v>Paid</v>
      </c>
      <c r="U428" s="9" t="str">
        <f>PROPER(TRIM(raw_orders!U428))</f>
        <v>Completed</v>
      </c>
      <c r="V428" s="11">
        <f t="shared" si="18"/>
        <v>-175</v>
      </c>
      <c r="W428" s="17" t="str">
        <f t="shared" si="19"/>
        <v>ORD-2024-104274547345298CUST-5431Aditi SenConsumerNorthHaryanaGurugramTechnologyCopiersMax Copiers 402Same Day83756.660.127047.9518431.338616.62PaidCompleted-175</v>
      </c>
      <c r="X428" s="11" t="str">
        <f t="shared" si="20"/>
        <v>OK</v>
      </c>
      <c r="Y428" s="11"/>
    </row>
    <row r="429" spans="1:25" ht="55.2">
      <c r="A429" t="s">
        <v>2108</v>
      </c>
      <c r="B429" s="10">
        <v>45769</v>
      </c>
      <c r="C429" s="10">
        <v>45771</v>
      </c>
      <c r="D429" t="s">
        <v>2111</v>
      </c>
      <c r="E429" s="9" t="str">
        <f>PROPER(TRIM(raw_orders!E429))</f>
        <v>Isha Nair</v>
      </c>
      <c r="F429" s="9" t="str">
        <f>PROPER(TRIM(raw_orders!F429))</f>
        <v>Corporate</v>
      </c>
      <c r="G429" s="9" t="str">
        <f>PROPER(TRIM(raw_orders!G429))</f>
        <v/>
      </c>
      <c r="H429" s="9" t="str">
        <f>PROPER(TRIM(raw_orders!H429))</f>
        <v>Jharkhand</v>
      </c>
      <c r="I429" s="9" t="str">
        <f>PROPER(TRIM(raw_orders!I429))</f>
        <v>Ranchi</v>
      </c>
      <c r="J429" s="9" t="str">
        <f>PROPER(TRIM(raw_orders!J429))</f>
        <v>Technology</v>
      </c>
      <c r="K429" s="9" t="str">
        <f>PROPER(TRIM(raw_orders!K429))</f>
        <v>Accessories</v>
      </c>
      <c r="L429" t="s">
        <v>2112</v>
      </c>
      <c r="M429" s="9" t="str">
        <f>PROPER(TRIM(raw_orders!M429))</f>
        <v>Standard Class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s="9" t="str">
        <f>PROPER(TRIM(raw_orders!T429))</f>
        <v>Paid</v>
      </c>
      <c r="U429" s="9" t="str">
        <f>PROPER(TRIM(raw_orders!U429))</f>
        <v>Completed</v>
      </c>
      <c r="V429" s="11">
        <f t="shared" si="18"/>
        <v>2</v>
      </c>
      <c r="W429" s="17" t="str">
        <f t="shared" si="19"/>
        <v>ORD-2025-104284576945771CUST-8843Isha NairCorporateJharkhandRanchiTechnologyAccessoriesPrime Accessories 419Standard Class92939.44026454.9617630.258824.71PaidCompleted2</v>
      </c>
      <c r="X429" s="11" t="str">
        <f t="shared" si="20"/>
        <v>OK</v>
      </c>
      <c r="Y429" s="11"/>
    </row>
    <row r="430" spans="1:25" ht="55.2">
      <c r="A430" t="s">
        <v>2113</v>
      </c>
      <c r="B430" s="10">
        <v>45731</v>
      </c>
      <c r="C430" s="10">
        <v>45738</v>
      </c>
      <c r="D430" t="s">
        <v>2116</v>
      </c>
      <c r="E430" s="9" t="str">
        <f>PROPER(TRIM(raw_orders!E430))</f>
        <v>Karan Malhotra</v>
      </c>
      <c r="F430" s="9" t="str">
        <f>PROPER(TRIM(raw_orders!F430))</f>
        <v>Small Business</v>
      </c>
      <c r="G430" s="9" t="str">
        <f>PROPER(TRIM(raw_orders!G430))</f>
        <v>East</v>
      </c>
      <c r="H430" s="9" t="str">
        <f>PROPER(TRIM(raw_orders!H430))</f>
        <v>West Bengal</v>
      </c>
      <c r="I430" s="9" t="str">
        <f>PROPER(TRIM(raw_orders!I430))</f>
        <v>Kolkata</v>
      </c>
      <c r="J430" s="9" t="str">
        <f>PROPER(TRIM(raw_orders!J430))</f>
        <v>Technology</v>
      </c>
      <c r="K430" s="9" t="str">
        <f>PROPER(TRIM(raw_orders!K430))</f>
        <v>Phones</v>
      </c>
      <c r="L430" t="s">
        <v>2117</v>
      </c>
      <c r="M430" s="9" t="str">
        <f>PROPER(TRIM(raw_orders!M430))</f>
        <v>Same Day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s="9" t="str">
        <f>PROPER(TRIM(raw_orders!T430))</f>
        <v>Pending</v>
      </c>
      <c r="U430" s="9" t="str">
        <f>PROPER(TRIM(raw_orders!U430))</f>
        <v>Cancelled</v>
      </c>
      <c r="V430" s="11">
        <f t="shared" si="18"/>
        <v>7</v>
      </c>
      <c r="W430" s="17" t="str">
        <f t="shared" si="19"/>
        <v>ORD-2025-104294573145738CUST-7626Karan MalhotraSmall BusinessEastWest BengalKolkataTechnologyPhonesElite Phones 488Same Day21235.930.251853.891101.23752.66PendingCancelled7</v>
      </c>
      <c r="X430" s="11" t="str">
        <f t="shared" si="20"/>
        <v>OK</v>
      </c>
      <c r="Y430" s="11"/>
    </row>
    <row r="431" spans="1:25" ht="55.2">
      <c r="A431" t="s">
        <v>2118</v>
      </c>
      <c r="B431" s="10">
        <v>45717</v>
      </c>
      <c r="C431" s="10">
        <v>45872</v>
      </c>
      <c r="D431" t="s">
        <v>2121</v>
      </c>
      <c r="E431" s="9" t="str">
        <f>PROPER(TRIM(raw_orders!E431))</f>
        <v>Neha Gupta</v>
      </c>
      <c r="F431" s="9" t="str">
        <f>PROPER(TRIM(raw_orders!F431))</f>
        <v>Home Office</v>
      </c>
      <c r="G431" s="9" t="str">
        <f>PROPER(TRIM(raw_orders!G431))</f>
        <v>North</v>
      </c>
      <c r="H431" s="9" t="str">
        <f>PROPER(TRIM(raw_orders!H431))</f>
        <v>Rajasthan</v>
      </c>
      <c r="I431" s="9" t="str">
        <f>PROPER(TRIM(raw_orders!I431))</f>
        <v>Jaipur</v>
      </c>
      <c r="J431" s="9" t="str">
        <f>PROPER(TRIM(raw_orders!J431))</f>
        <v>Technology</v>
      </c>
      <c r="K431" s="9" t="str">
        <f>PROPER(TRIM(raw_orders!K431))</f>
        <v>Copiers</v>
      </c>
      <c r="L431" t="s">
        <v>2122</v>
      </c>
      <c r="M431" s="9" t="str">
        <f>PROPER(TRIM(raw_orders!M431))</f>
        <v>Same Day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s="9" t="str">
        <f>PROPER(TRIM(raw_orders!T431))</f>
        <v>Paid</v>
      </c>
      <c r="U431" s="9" t="str">
        <f>PROPER(TRIM(raw_orders!U431))</f>
        <v>Completed</v>
      </c>
      <c r="V431" s="11">
        <f t="shared" si="18"/>
        <v>155</v>
      </c>
      <c r="W431" s="17" t="str">
        <f t="shared" si="19"/>
        <v>ORD-2025-104304571745872CUST-8562Neha GuptaHome OfficeNorthRajasthanJaipurTechnologyCopiersPrime Copiers 109Same Day82943.10.2517658.613842.483816.12PaidCompleted155</v>
      </c>
      <c r="X431" s="11" t="str">
        <f t="shared" si="20"/>
        <v>OK</v>
      </c>
      <c r="Y431" s="11"/>
    </row>
    <row r="432" spans="1:25" ht="69">
      <c r="A432" t="s">
        <v>2123</v>
      </c>
      <c r="B432" s="10">
        <v>45534</v>
      </c>
      <c r="C432" s="10">
        <v>45331</v>
      </c>
      <c r="D432" t="s">
        <v>2126</v>
      </c>
      <c r="E432" s="9" t="str">
        <f>PROPER(TRIM(raw_orders!E432))</f>
        <v>Neha Gupta</v>
      </c>
      <c r="F432" s="9" t="str">
        <f>PROPER(TRIM(raw_orders!F432))</f>
        <v>Small Business</v>
      </c>
      <c r="G432" s="9" t="str">
        <f>PROPER(TRIM(raw_orders!G432))</f>
        <v>North</v>
      </c>
      <c r="H432" s="9" t="str">
        <f>PROPER(TRIM(raw_orders!H432))</f>
        <v>Haryana</v>
      </c>
      <c r="I432" s="9" t="str">
        <f>PROPER(TRIM(raw_orders!I432))</f>
        <v>Gurugram</v>
      </c>
      <c r="J432" s="9" t="str">
        <f>PROPER(TRIM(raw_orders!J432))</f>
        <v>Office Supplies</v>
      </c>
      <c r="K432" s="9" t="str">
        <f>PROPER(TRIM(raw_orders!K432))</f>
        <v>Paper</v>
      </c>
      <c r="L432" t="s">
        <v>2127</v>
      </c>
      <c r="M432" s="9" t="str">
        <f>PROPER(TRIM(raw_orders!M432))</f>
        <v>Second Class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s="9" t="str">
        <f>PROPER(TRIM(raw_orders!T432))</f>
        <v>Paid</v>
      </c>
      <c r="U432" s="9" t="str">
        <f>PROPER(TRIM(raw_orders!U432))</f>
        <v>Completed</v>
      </c>
      <c r="V432" s="11">
        <f t="shared" si="18"/>
        <v>-203</v>
      </c>
      <c r="W432" s="17" t="str">
        <f t="shared" si="19"/>
        <v>ORD-2024-104314553445331CUST-2732Neha GuptaSmall BusinessNorthHaryanaGurugramOffice SuppliesPaperMax Paper 576Second Class14320.840.153672.712714.23763.38PaidCompleted-203</v>
      </c>
      <c r="X432" s="11" t="str">
        <f t="shared" si="20"/>
        <v>OK</v>
      </c>
      <c r="Y432" s="11"/>
    </row>
    <row r="433" spans="1:25" ht="69">
      <c r="A433" t="s">
        <v>2128</v>
      </c>
      <c r="B433" s="10">
        <v>45332</v>
      </c>
      <c r="C433" s="10">
        <v>45335</v>
      </c>
      <c r="D433" t="s">
        <v>2131</v>
      </c>
      <c r="E433" s="9" t="str">
        <f>PROPER(TRIM(raw_orders!E433))</f>
        <v>Karan Malhotra</v>
      </c>
      <c r="F433" s="9" t="str">
        <f>PROPER(TRIM(raw_orders!F433))</f>
        <v>Home Office</v>
      </c>
      <c r="G433" s="9" t="str">
        <f>PROPER(TRIM(raw_orders!G433))</f>
        <v>West</v>
      </c>
      <c r="H433" s="9" t="str">
        <f>PROPER(TRIM(raw_orders!H433))</f>
        <v>Goa</v>
      </c>
      <c r="I433" s="9" t="str">
        <f>PROPER(TRIM(raw_orders!I433))</f>
        <v>Panaji</v>
      </c>
      <c r="J433" s="9" t="str">
        <f>PROPER(TRIM(raw_orders!J433))</f>
        <v>Technology</v>
      </c>
      <c r="K433" s="9" t="str">
        <f>PROPER(TRIM(raw_orders!K433))</f>
        <v>Machines</v>
      </c>
      <c r="L433" t="s">
        <v>2132</v>
      </c>
      <c r="M433" s="9" t="str">
        <f>PROPER(TRIM(raw_orders!M433))</f>
        <v>Same Day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s="9" t="str">
        <f>PROPER(TRIM(raw_orders!T433))</f>
        <v>Paid</v>
      </c>
      <c r="U433" s="9" t="str">
        <f>PROPER(TRIM(raw_orders!U433))</f>
        <v>Completed</v>
      </c>
      <c r="V433" s="11">
        <f t="shared" si="18"/>
        <v>3</v>
      </c>
      <c r="W433" s="17" t="str">
        <f t="shared" si="19"/>
        <v>ORD-2024-104324533245335CUST-3989Karan MalhotraHome OfficeWestGoaPanajiTechnologyMachinesMax Machines 412Same Day24118.450.256177.674520.751656.92PaidCompleted3</v>
      </c>
      <c r="X433" s="11" t="str">
        <f t="shared" si="20"/>
        <v>OK</v>
      </c>
      <c r="Y433" s="11"/>
    </row>
    <row r="434" spans="1:25" ht="55.2">
      <c r="A434" t="s">
        <v>2133</v>
      </c>
      <c r="B434" s="10">
        <v>45533</v>
      </c>
      <c r="C434" s="10">
        <v>45331</v>
      </c>
      <c r="D434" t="s">
        <v>2134</v>
      </c>
      <c r="E434" s="9" t="str">
        <f>PROPER(TRIM(raw_orders!E434))</f>
        <v>Priya Menon</v>
      </c>
      <c r="F434" s="9" t="str">
        <f>PROPER(TRIM(raw_orders!F434))</f>
        <v>Small Business</v>
      </c>
      <c r="G434" s="9" t="str">
        <f>PROPER(TRIM(raw_orders!G434))</f>
        <v>West</v>
      </c>
      <c r="H434" s="9" t="str">
        <f>PROPER(TRIM(raw_orders!H434))</f>
        <v>Maharashtra</v>
      </c>
      <c r="I434" s="9" t="str">
        <f>PROPER(TRIM(raw_orders!I434))</f>
        <v>Mumbai</v>
      </c>
      <c r="J434" s="9" t="str">
        <f>PROPER(TRIM(raw_orders!J434))</f>
        <v>Furniture</v>
      </c>
      <c r="K434" s="9" t="str">
        <f>PROPER(TRIM(raw_orders!K434))</f>
        <v>Bookcases</v>
      </c>
      <c r="L434" t="s">
        <v>2135</v>
      </c>
      <c r="M434" s="9" t="str">
        <f>PROPER(TRIM(raw_orders!M434))</f>
        <v>Standard Class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s="9" t="str">
        <f>PROPER(TRIM(raw_orders!T434))</f>
        <v>Paid</v>
      </c>
      <c r="U434" s="9" t="str">
        <f>PROPER(TRIM(raw_orders!U434))</f>
        <v>Completed</v>
      </c>
      <c r="V434" s="11">
        <f t="shared" si="18"/>
        <v>-202</v>
      </c>
      <c r="W434" s="17" t="str">
        <f t="shared" si="19"/>
        <v>ORD-2024-104334553345331CUST-3522Priya MenonSmall BusinessWestMaharashtraMumbaiFurnitureBookcasesClassic Bookcases 291Standard Class6172.820.05985.07844.48140.59PaidCompleted-202</v>
      </c>
      <c r="X434" s="11" t="str">
        <f t="shared" si="20"/>
        <v>OK</v>
      </c>
      <c r="Y434" s="11"/>
    </row>
    <row r="435" spans="1:25" ht="55.2">
      <c r="A435" t="s">
        <v>2136</v>
      </c>
      <c r="B435" s="10">
        <v>45401</v>
      </c>
      <c r="C435" s="10">
        <v>45402</v>
      </c>
      <c r="D435" t="s">
        <v>2139</v>
      </c>
      <c r="E435" s="9" t="str">
        <f>PROPER(TRIM(raw_orders!E435))</f>
        <v>Priya Menon</v>
      </c>
      <c r="F435" s="9" t="str">
        <f>PROPER(TRIM(raw_orders!F435))</f>
        <v>Corporate</v>
      </c>
      <c r="G435" s="9" t="str">
        <f>PROPER(TRIM(raw_orders!G435))</f>
        <v>South</v>
      </c>
      <c r="H435" s="9" t="str">
        <f>PROPER(TRIM(raw_orders!H435))</f>
        <v>Kerala</v>
      </c>
      <c r="I435" s="9" t="str">
        <f>PROPER(TRIM(raw_orders!I435))</f>
        <v>Kochi</v>
      </c>
      <c r="J435" s="9" t="str">
        <f>PROPER(TRIM(raw_orders!J435))</f>
        <v>Office Supplies</v>
      </c>
      <c r="K435" s="9" t="str">
        <f>PROPER(TRIM(raw_orders!K435))</f>
        <v>Art</v>
      </c>
      <c r="L435" t="s">
        <v>2140</v>
      </c>
      <c r="M435" s="9" t="str">
        <f>PROPER(TRIM(raw_orders!M435))</f>
        <v>Second Class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s="9" t="str">
        <f>PROPER(TRIM(raw_orders!T435))</f>
        <v>Refunded</v>
      </c>
      <c r="U435" s="9" t="str">
        <f>PROPER(TRIM(raw_orders!U435))</f>
        <v>Returned</v>
      </c>
      <c r="V435" s="11">
        <f t="shared" si="18"/>
        <v>1</v>
      </c>
      <c r="W435" s="17" t="str">
        <f t="shared" si="19"/>
        <v>ORD-2024-104344540145402CUST-7066Priya MenonCorporateSouthKeralaKochiOffice SuppliesArtElite Art 946Second Class41540.2206160.884938.71222.18RefundedReturned1</v>
      </c>
      <c r="X435" s="11" t="str">
        <f t="shared" si="20"/>
        <v>OK</v>
      </c>
      <c r="Y435" s="11"/>
    </row>
    <row r="436" spans="1:25" ht="55.2">
      <c r="A436" t="s">
        <v>2141</v>
      </c>
      <c r="B436" s="10">
        <v>45758</v>
      </c>
      <c r="C436" s="10">
        <v>45762</v>
      </c>
      <c r="D436" t="s">
        <v>2144</v>
      </c>
      <c r="E436" s="9" t="str">
        <f>PROPER(TRIM(raw_orders!E436))</f>
        <v>Mira Das</v>
      </c>
      <c r="F436" s="9" t="str">
        <f>PROPER(TRIM(raw_orders!F436))</f>
        <v>Home Office</v>
      </c>
      <c r="G436" s="9" t="str">
        <f>PROPER(TRIM(raw_orders!G436))</f>
        <v>North</v>
      </c>
      <c r="H436" s="9" t="str">
        <f>PROPER(TRIM(raw_orders!H436))</f>
        <v>Uttar Pradesh</v>
      </c>
      <c r="I436" s="9" t="str">
        <f>PROPER(TRIM(raw_orders!I436))</f>
        <v>Noida</v>
      </c>
      <c r="J436" s="9" t="str">
        <f>PROPER(TRIM(raw_orders!J436))</f>
        <v>Technology</v>
      </c>
      <c r="K436" s="9" t="str">
        <f>PROPER(TRIM(raw_orders!K436))</f>
        <v>Accessories</v>
      </c>
      <c r="L436" t="s">
        <v>2145</v>
      </c>
      <c r="M436" s="9" t="str">
        <f>PROPER(TRIM(raw_orders!M436))</f>
        <v>Second Class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s="9" t="str">
        <f>PROPER(TRIM(raw_orders!T436))</f>
        <v>Paid</v>
      </c>
      <c r="U436" s="9" t="str">
        <f>PROPER(TRIM(raw_orders!U436))</f>
        <v>Completed</v>
      </c>
      <c r="V436" s="11">
        <f t="shared" si="18"/>
        <v>4</v>
      </c>
      <c r="W436" s="17" t="str">
        <f t="shared" si="19"/>
        <v>ORD-2025-104354575845762CUST-2351Mira DasHome OfficeNorthUttar PradeshNoidaTechnologyAccessoriesEco Accessories 705Second Class5652.7803263.92068.441195.46PaidCompleted4</v>
      </c>
      <c r="X436" s="11" t="str">
        <f t="shared" si="20"/>
        <v>OK</v>
      </c>
      <c r="Y436" s="11"/>
    </row>
    <row r="437" spans="1:25" ht="55.2">
      <c r="A437" t="s">
        <v>2146</v>
      </c>
      <c r="B437" s="10">
        <v>45759</v>
      </c>
      <c r="C437" s="10">
        <v>45767</v>
      </c>
      <c r="D437" t="s">
        <v>2148</v>
      </c>
      <c r="E437" s="9" t="str">
        <f>PROPER(TRIM(raw_orders!E437))</f>
        <v>Kabir Singh</v>
      </c>
      <c r="F437" s="9" t="str">
        <f>PROPER(TRIM(raw_orders!F437))</f>
        <v>Home Office</v>
      </c>
      <c r="G437" s="9" t="str">
        <f>PROPER(TRIM(raw_orders!G437))</f>
        <v>North</v>
      </c>
      <c r="H437" s="9" t="str">
        <f>PROPER(TRIM(raw_orders!H437))</f>
        <v>Delhi</v>
      </c>
      <c r="I437" s="9" t="str">
        <f>PROPER(TRIM(raw_orders!I437))</f>
        <v>New Delhi</v>
      </c>
      <c r="J437" s="9" t="str">
        <f>PROPER(TRIM(raw_orders!J437))</f>
        <v>Technology</v>
      </c>
      <c r="K437" s="9" t="str">
        <f>PROPER(TRIM(raw_orders!K437))</f>
        <v>Machines</v>
      </c>
      <c r="L437" t="s">
        <v>2149</v>
      </c>
      <c r="M437" s="9" t="str">
        <f>PROPER(TRIM(raw_orders!M437))</f>
        <v>Standard Class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s="9" t="str">
        <f>PROPER(TRIM(raw_orders!T437))</f>
        <v>Paid</v>
      </c>
      <c r="U437" s="9" t="str">
        <f>PROPER(TRIM(raw_orders!U437))</f>
        <v>Cancelled</v>
      </c>
      <c r="V437" s="11">
        <f t="shared" si="18"/>
        <v>8</v>
      </c>
      <c r="W437" s="17" t="str">
        <f t="shared" si="19"/>
        <v>ORD-2025-104364575945767CUST-7291Kabir SinghHome OfficeNorthDelhiNew DelhiTechnologyMachinesMax Machines 151Standard Class12737.710.152327.051919.42407.63PaidCancelled8</v>
      </c>
      <c r="X437" s="11" t="str">
        <f t="shared" si="20"/>
        <v>OK</v>
      </c>
      <c r="Y437" s="11"/>
    </row>
    <row r="438" spans="1:25" ht="55.2">
      <c r="A438" t="s">
        <v>2150</v>
      </c>
      <c r="B438" s="10">
        <v>45459</v>
      </c>
      <c r="C438" s="10">
        <v>45464</v>
      </c>
      <c r="D438" t="s">
        <v>2153</v>
      </c>
      <c r="E438" s="9" t="str">
        <f>PROPER(TRIM(raw_orders!E438))</f>
        <v>Neha Gupta</v>
      </c>
      <c r="F438" s="9" t="str">
        <f>PROPER(TRIM(raw_orders!F438))</f>
        <v>Consumer</v>
      </c>
      <c r="G438" s="9" t="str">
        <f>PROPER(TRIM(raw_orders!G438))</f>
        <v>South</v>
      </c>
      <c r="H438" s="9" t="str">
        <f>PROPER(TRIM(raw_orders!H438))</f>
        <v>Kerala</v>
      </c>
      <c r="I438" s="9" t="str">
        <f>PROPER(TRIM(raw_orders!I438))</f>
        <v>Kochi</v>
      </c>
      <c r="J438" s="9" t="str">
        <f>PROPER(TRIM(raw_orders!J438))</f>
        <v>Furniture</v>
      </c>
      <c r="K438" s="9" t="str">
        <f>PROPER(TRIM(raw_orders!K438))</f>
        <v>Furnishings</v>
      </c>
      <c r="L438" t="s">
        <v>2154</v>
      </c>
      <c r="M438" s="9" t="str">
        <f>PROPER(TRIM(raw_orders!M438))</f>
        <v>Same Day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s="9" t="str">
        <f>PROPER(TRIM(raw_orders!T438))</f>
        <v>Paid</v>
      </c>
      <c r="U438" s="9" t="str">
        <f>PROPER(TRIM(raw_orders!U438))</f>
        <v>Returned</v>
      </c>
      <c r="V438" s="11">
        <f t="shared" si="18"/>
        <v>5</v>
      </c>
      <c r="W438" s="17" t="str">
        <f t="shared" si="19"/>
        <v>ORD-2024-104374545945464CUST-4492Neha GuptaConsumerSouthKeralaKochiFurnitureFurnishingsMax Furnishings 803Same Day61156.780.056593.654359.392234.26PaidReturned5</v>
      </c>
      <c r="X438" s="11" t="str">
        <f t="shared" si="20"/>
        <v>OK</v>
      </c>
      <c r="Y438" s="11"/>
    </row>
    <row r="439" spans="1:25" ht="55.2">
      <c r="A439" t="s">
        <v>2155</v>
      </c>
      <c r="B439" s="10">
        <v>45337</v>
      </c>
      <c r="C439" s="10">
        <v>45340</v>
      </c>
      <c r="D439" t="s">
        <v>2158</v>
      </c>
      <c r="E439" s="9" t="str">
        <f>PROPER(TRIM(raw_orders!E439))</f>
        <v>Aditi Sen</v>
      </c>
      <c r="F439" s="9" t="str">
        <f>PROPER(TRIM(raw_orders!F439))</f>
        <v>Small Business</v>
      </c>
      <c r="G439" s="9" t="str">
        <f>PROPER(TRIM(raw_orders!G439))</f>
        <v>South</v>
      </c>
      <c r="H439" s="9" t="str">
        <f>PROPER(TRIM(raw_orders!H439))</f>
        <v>Kerala</v>
      </c>
      <c r="I439" s="9" t="str">
        <f>PROPER(TRIM(raw_orders!I439))</f>
        <v>Kochi</v>
      </c>
      <c r="J439" s="9" t="str">
        <f>PROPER(TRIM(raw_orders!J439))</f>
        <v>Technology</v>
      </c>
      <c r="K439" s="9" t="str">
        <f>PROPER(TRIM(raw_orders!K439))</f>
        <v>Accessories</v>
      </c>
      <c r="L439" t="s">
        <v>2159</v>
      </c>
      <c r="M439" s="9" t="str">
        <f>PROPER(TRIM(raw_orders!M439))</f>
        <v>Same Day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s="9" t="str">
        <f>PROPER(TRIM(raw_orders!T439))</f>
        <v>Failed</v>
      </c>
      <c r="U439" s="9" t="str">
        <f>PROPER(TRIM(raw_orders!U439))</f>
        <v>Returned</v>
      </c>
      <c r="V439" s="11">
        <f t="shared" si="18"/>
        <v>3</v>
      </c>
      <c r="W439" s="17" t="str">
        <f t="shared" si="19"/>
        <v>ORD-2024-104384533745340CUST-5029Aditi SenSmall BusinessSouthKeralaKochiTechnologyAccessoriesMax Accessories 423Same Day8379.820.052886.631588.231298.4FailedReturned3</v>
      </c>
      <c r="X439" s="11" t="str">
        <f t="shared" si="20"/>
        <v>OK</v>
      </c>
      <c r="Y439" s="11"/>
    </row>
    <row r="440" spans="1:25" ht="55.2">
      <c r="A440" t="s">
        <v>2160</v>
      </c>
      <c r="B440" s="10">
        <v>45784</v>
      </c>
      <c r="C440" s="10">
        <v>45782</v>
      </c>
      <c r="D440" t="s">
        <v>2162</v>
      </c>
      <c r="E440" s="9" t="str">
        <f>PROPER(TRIM(raw_orders!E440))</f>
        <v>Neha Gupta</v>
      </c>
      <c r="F440" s="9" t="str">
        <f>PROPER(TRIM(raw_orders!F440))</f>
        <v>Corporate</v>
      </c>
      <c r="G440" s="9" t="str">
        <f>PROPER(TRIM(raw_orders!G440))</f>
        <v>East</v>
      </c>
      <c r="H440" s="9" t="str">
        <f>PROPER(TRIM(raw_orders!H440))</f>
        <v>Jharkhand</v>
      </c>
      <c r="I440" s="9" t="str">
        <f>PROPER(TRIM(raw_orders!I440))</f>
        <v>Ranchi</v>
      </c>
      <c r="J440" s="9" t="str">
        <f>PROPER(TRIM(raw_orders!J440))</f>
        <v>Technology</v>
      </c>
      <c r="K440" s="9" t="str">
        <f>PROPER(TRIM(raw_orders!K440))</f>
        <v>Phones</v>
      </c>
      <c r="L440" t="s">
        <v>2163</v>
      </c>
      <c r="M440" s="9" t="str">
        <f>PROPER(TRIM(raw_orders!M440))</f>
        <v>Standard Class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s="9" t="str">
        <f>PROPER(TRIM(raw_orders!T440))</f>
        <v>Paid</v>
      </c>
      <c r="U440" s="9" t="str">
        <f>PROPER(TRIM(raw_orders!U440))</f>
        <v>Completed</v>
      </c>
      <c r="V440" s="11">
        <f t="shared" si="18"/>
        <v>-2</v>
      </c>
      <c r="W440" s="17" t="str">
        <f t="shared" si="19"/>
        <v>ORD-2025-104394578445782CUST-7252Neha GuptaCorporateEastJharkhandRanchiTechnologyPhonesElite Phones 276Standard Class12266.470.21813.181363.64449.54PaidCompleted-2</v>
      </c>
      <c r="X440" s="11" t="str">
        <f t="shared" si="20"/>
        <v>OK</v>
      </c>
      <c r="Y440" s="11"/>
    </row>
    <row r="441" spans="1:25" ht="55.2">
      <c r="A441" t="s">
        <v>2164</v>
      </c>
      <c r="B441" s="10">
        <v>45838</v>
      </c>
      <c r="C441" s="10">
        <v>45841</v>
      </c>
      <c r="D441" t="s">
        <v>2167</v>
      </c>
      <c r="E441" s="9" t="str">
        <f>PROPER(TRIM(raw_orders!E441))</f>
        <v>Aarav Sharma</v>
      </c>
      <c r="F441" s="9" t="str">
        <f>PROPER(TRIM(raw_orders!F441))</f>
        <v>Home Office</v>
      </c>
      <c r="G441" s="9" t="str">
        <f>PROPER(TRIM(raw_orders!G441))</f>
        <v>West</v>
      </c>
      <c r="H441" s="9" t="str">
        <f>PROPER(TRIM(raw_orders!H441))</f>
        <v>Goa</v>
      </c>
      <c r="I441" s="9" t="str">
        <f>PROPER(TRIM(raw_orders!I441))</f>
        <v>Panaji</v>
      </c>
      <c r="J441" s="9" t="str">
        <f>PROPER(TRIM(raw_orders!J441))</f>
        <v>Office Supplies</v>
      </c>
      <c r="K441" s="9" t="str">
        <f>PROPER(TRIM(raw_orders!K441))</f>
        <v>Storage</v>
      </c>
      <c r="L441" t="s">
        <v>2168</v>
      </c>
      <c r="M441" s="9" t="str">
        <f>PROPER(TRIM(raw_orders!M441))</f>
        <v>Same Day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s="9" t="str">
        <f>PROPER(TRIM(raw_orders!T441))</f>
        <v>Refunded</v>
      </c>
      <c r="U441" s="9" t="str">
        <f>PROPER(TRIM(raw_orders!U441))</f>
        <v>Returned</v>
      </c>
      <c r="V441" s="11">
        <f t="shared" si="18"/>
        <v>3</v>
      </c>
      <c r="W441" s="17" t="str">
        <f t="shared" si="19"/>
        <v>ORD-2025-104404583845841CUST-7346Aarav SharmaHome OfficeWestGoaPanajiOffice SuppliesStorageSmart Storage 287Same Day5665.2503326.252689.36636.89RefundedReturned3</v>
      </c>
      <c r="X441" s="11" t="str">
        <f t="shared" si="20"/>
        <v>OK</v>
      </c>
      <c r="Y441" s="11"/>
    </row>
    <row r="442" spans="1:25" ht="55.2">
      <c r="A442" t="s">
        <v>2169</v>
      </c>
      <c r="B442" s="10">
        <v>45384</v>
      </c>
      <c r="C442" s="10">
        <v>45390</v>
      </c>
      <c r="D442" t="s">
        <v>376</v>
      </c>
      <c r="E442" s="9" t="str">
        <f>PROPER(TRIM(raw_orders!E442))</f>
        <v>Vikram Iyer</v>
      </c>
      <c r="F442" s="9" t="str">
        <f>PROPER(TRIM(raw_orders!F442))</f>
        <v>Corporate</v>
      </c>
      <c r="G442" s="9" t="str">
        <f>PROPER(TRIM(raw_orders!G442))</f>
        <v>East</v>
      </c>
      <c r="H442" s="9" t="str">
        <f>PROPER(TRIM(raw_orders!H442))</f>
        <v>Odisha</v>
      </c>
      <c r="I442" s="9" t="str">
        <f>PROPER(TRIM(raw_orders!I442))</f>
        <v>Bhubaneswar</v>
      </c>
      <c r="J442" s="9" t="str">
        <f>PROPER(TRIM(raw_orders!J442))</f>
        <v>Technology</v>
      </c>
      <c r="K442" s="9" t="str">
        <f>PROPER(TRIM(raw_orders!K442))</f>
        <v>Machines</v>
      </c>
      <c r="L442" t="s">
        <v>2172</v>
      </c>
      <c r="M442" s="9" t="str">
        <f>PROPER(TRIM(raw_orders!M442))</f>
        <v>Second Class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s="9" t="str">
        <f>PROPER(TRIM(raw_orders!T442))</f>
        <v>Paid</v>
      </c>
      <c r="U442" s="9" t="str">
        <f>PROPER(TRIM(raw_orders!U442))</f>
        <v>Completed</v>
      </c>
      <c r="V442" s="11">
        <f t="shared" si="18"/>
        <v>6</v>
      </c>
      <c r="W442" s="17" t="str">
        <f t="shared" si="19"/>
        <v>ORD-2024-104414538445390CUST-9039Vikram IyerCorporateEastOdishaBhubaneswarTechnologyMachinesBasic Machines 610Second Class63722.840.217869.6312163.85705.83PaidCompleted6</v>
      </c>
      <c r="X442" s="11" t="str">
        <f t="shared" si="20"/>
        <v>OK</v>
      </c>
      <c r="Y442" s="11"/>
    </row>
    <row r="443" spans="1:25" ht="55.2">
      <c r="A443" t="s">
        <v>2173</v>
      </c>
      <c r="B443" s="10">
        <v>45361</v>
      </c>
      <c r="C443" s="10">
        <v>45568</v>
      </c>
      <c r="D443" t="s">
        <v>2175</v>
      </c>
      <c r="E443" s="9" t="str">
        <f>PROPER(TRIM(raw_orders!E443))</f>
        <v>Karan Malhotra</v>
      </c>
      <c r="F443" s="9" t="str">
        <f>PROPER(TRIM(raw_orders!F443))</f>
        <v>Consumer</v>
      </c>
      <c r="G443" s="9" t="str">
        <f>PROPER(TRIM(raw_orders!G443))</f>
        <v>East</v>
      </c>
      <c r="H443" s="9" t="str">
        <f>PROPER(TRIM(raw_orders!H443))</f>
        <v>Bihar</v>
      </c>
      <c r="I443" s="9" t="str">
        <f>PROPER(TRIM(raw_orders!I443))</f>
        <v>Patna</v>
      </c>
      <c r="J443" s="9" t="str">
        <f>PROPER(TRIM(raw_orders!J443))</f>
        <v>Furniture</v>
      </c>
      <c r="K443" s="9" t="str">
        <f>PROPER(TRIM(raw_orders!K443))</f>
        <v>Bookcases</v>
      </c>
      <c r="L443" t="s">
        <v>2176</v>
      </c>
      <c r="M443" s="9" t="str">
        <f>PROPER(TRIM(raw_orders!M443))</f>
        <v>Standard Class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s="9" t="str">
        <f>PROPER(TRIM(raw_orders!T443))</f>
        <v>Paid</v>
      </c>
      <c r="U443" s="9" t="str">
        <f>PROPER(TRIM(raw_orders!U443))</f>
        <v>Cancelled</v>
      </c>
      <c r="V443" s="11">
        <f t="shared" si="18"/>
        <v>207</v>
      </c>
      <c r="W443" s="17" t="str">
        <f t="shared" si="19"/>
        <v>ORD-2024-104424536145568CUST-3975Karan MalhotraConsumerEastBiharPatnaFurnitureBookcasesElite Bookcases 393Standard Class64217.49025304.9420771.954532.99PaidCancelled207</v>
      </c>
      <c r="X443" s="11" t="str">
        <f t="shared" si="20"/>
        <v>OK</v>
      </c>
      <c r="Y443" s="11"/>
    </row>
    <row r="444" spans="1:25" ht="55.2">
      <c r="A444" t="s">
        <v>2177</v>
      </c>
      <c r="B444" s="10">
        <v>45669</v>
      </c>
      <c r="C444" s="10">
        <v>45676</v>
      </c>
      <c r="D444" t="s">
        <v>2180</v>
      </c>
      <c r="E444" s="9" t="str">
        <f>PROPER(TRIM(raw_orders!E444))</f>
        <v>Aarav Sharma</v>
      </c>
      <c r="F444" s="9" t="str">
        <f>PROPER(TRIM(raw_orders!F444))</f>
        <v>Consumer</v>
      </c>
      <c r="G444" s="9" t="str">
        <f>PROPER(TRIM(raw_orders!G444))</f>
        <v>East</v>
      </c>
      <c r="H444" s="9" t="str">
        <f>PROPER(TRIM(raw_orders!H444))</f>
        <v>Jharkhand</v>
      </c>
      <c r="I444" s="9" t="str">
        <f>PROPER(TRIM(raw_orders!I444))</f>
        <v>Ranchi</v>
      </c>
      <c r="J444" s="9" t="str">
        <f>PROPER(TRIM(raw_orders!J444))</f>
        <v>Furniture</v>
      </c>
      <c r="K444" s="9" t="str">
        <f>PROPER(TRIM(raw_orders!K444))</f>
        <v>Tables</v>
      </c>
      <c r="L444" t="s">
        <v>2181</v>
      </c>
      <c r="M444" s="9" t="str">
        <f>PROPER(TRIM(raw_orders!M444))</f>
        <v>First Class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s="9" t="str">
        <f>PROPER(TRIM(raw_orders!T444))</f>
        <v>Paid</v>
      </c>
      <c r="U444" s="9" t="str">
        <f>PROPER(TRIM(raw_orders!U444))</f>
        <v>Completed</v>
      </c>
      <c r="V444" s="11">
        <f t="shared" si="18"/>
        <v>7</v>
      </c>
      <c r="W444" s="17" t="str">
        <f t="shared" si="19"/>
        <v>ORD-2025-104434566945676CUST-6588Aarav SharmaConsumerEastJharkhandRanchiFurnitureTablesPrime Tables 242First Class11842.3101842.311019.17823.14PaidCompleted7</v>
      </c>
      <c r="X444" s="11" t="str">
        <f t="shared" si="20"/>
        <v>OK</v>
      </c>
      <c r="Y444" s="11"/>
    </row>
    <row r="445" spans="1:25" ht="69">
      <c r="A445" t="s">
        <v>2182</v>
      </c>
      <c r="B445" s="10">
        <v>45386</v>
      </c>
      <c r="C445" s="10">
        <v>45389</v>
      </c>
      <c r="D445" t="s">
        <v>2184</v>
      </c>
      <c r="E445" s="9" t="str">
        <f>PROPER(TRIM(raw_orders!E445))</f>
        <v>Rohan Mehta</v>
      </c>
      <c r="F445" s="9" t="str">
        <f>PROPER(TRIM(raw_orders!F445))</f>
        <v>Home Office</v>
      </c>
      <c r="G445" s="9" t="str">
        <f>PROPER(TRIM(raw_orders!G445))</f>
        <v>East</v>
      </c>
      <c r="H445" s="9" t="str">
        <f>PROPER(TRIM(raw_orders!H445))</f>
        <v>Odisha</v>
      </c>
      <c r="I445" s="9" t="str">
        <f>PROPER(TRIM(raw_orders!I445))</f>
        <v>Bhubaneswar</v>
      </c>
      <c r="J445" s="9" t="str">
        <f>PROPER(TRIM(raw_orders!J445))</f>
        <v>Furniture</v>
      </c>
      <c r="K445" s="9" t="str">
        <f>PROPER(TRIM(raw_orders!K445))</f>
        <v>Furnishings</v>
      </c>
      <c r="L445" t="s">
        <v>2185</v>
      </c>
      <c r="M445" s="9" t="str">
        <f>PROPER(TRIM(raw_orders!M445))</f>
        <v>First Class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s="9" t="str">
        <f>PROPER(TRIM(raw_orders!T445))</f>
        <v>Paid</v>
      </c>
      <c r="U445" s="9" t="str">
        <f>PROPER(TRIM(raw_orders!U445))</f>
        <v>Completed</v>
      </c>
      <c r="V445" s="11">
        <f t="shared" si="18"/>
        <v>3</v>
      </c>
      <c r="W445" s="17" t="str">
        <f t="shared" si="19"/>
        <v>ORD-2024-104444538645389CUST-2207Rohan MehtaHome OfficeEastOdishaBhubaneswarFurnitureFurnishingsBasic Furnishings 563First Class13683.750.13315.382347.68967.7PaidCompleted3</v>
      </c>
      <c r="X445" s="11" t="str">
        <f t="shared" si="20"/>
        <v>OK</v>
      </c>
      <c r="Y445" s="11"/>
    </row>
    <row r="446" spans="1:25" ht="55.2">
      <c r="A446" t="s">
        <v>2186</v>
      </c>
      <c r="B446" s="10">
        <v>45881</v>
      </c>
      <c r="C446" s="10">
        <v>45885</v>
      </c>
      <c r="D446" t="s">
        <v>2188</v>
      </c>
      <c r="E446" s="9" t="str">
        <f>PROPER(TRIM(raw_orders!E446))</f>
        <v>Ananya Rao</v>
      </c>
      <c r="F446" s="9" t="str">
        <f>PROPER(TRIM(raw_orders!F446))</f>
        <v>Consumer</v>
      </c>
      <c r="G446" s="9" t="str">
        <f>PROPER(TRIM(raw_orders!G446))</f>
        <v>East</v>
      </c>
      <c r="H446" s="9" t="str">
        <f>PROPER(TRIM(raw_orders!H446))</f>
        <v>Assam</v>
      </c>
      <c r="I446" s="9" t="str">
        <f>PROPER(TRIM(raw_orders!I446))</f>
        <v>Guwahati</v>
      </c>
      <c r="J446" s="9" t="str">
        <f>PROPER(TRIM(raw_orders!J446))</f>
        <v>Technology</v>
      </c>
      <c r="K446" s="9" t="str">
        <f>PROPER(TRIM(raw_orders!K446))</f>
        <v>Accessories</v>
      </c>
      <c r="L446" t="s">
        <v>2189</v>
      </c>
      <c r="M446" s="9" t="str">
        <f>PROPER(TRIM(raw_orders!M446))</f>
        <v>Same Day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s="9" t="str">
        <f>PROPER(TRIM(raw_orders!T446))</f>
        <v>Paid</v>
      </c>
      <c r="U446" s="9" t="str">
        <f>PROPER(TRIM(raw_orders!U446))</f>
        <v>Completed</v>
      </c>
      <c r="V446" s="11">
        <f t="shared" si="18"/>
        <v>4</v>
      </c>
      <c r="W446" s="17" t="str">
        <f t="shared" si="19"/>
        <v>ORD-2025-104454588145885CUST-4475Ananya RaoConsumerEastAssamGuwahatiTechnologyAccessoriesPrime Accessories 482Same Day92379.240.0520342.512407.517934.99PaidCompleted4</v>
      </c>
      <c r="X446" s="11" t="str">
        <f t="shared" si="20"/>
        <v>OK</v>
      </c>
      <c r="Y446" s="11"/>
    </row>
    <row r="447" spans="1:25" ht="55.2">
      <c r="A447" t="s">
        <v>2190</v>
      </c>
      <c r="B447" s="10">
        <v>45421</v>
      </c>
      <c r="C447" s="10">
        <v>45417</v>
      </c>
      <c r="D447" t="s">
        <v>2193</v>
      </c>
      <c r="E447" s="9" t="str">
        <f>PROPER(TRIM(raw_orders!E447))</f>
        <v>Arjun Bose</v>
      </c>
      <c r="F447" s="9" t="str">
        <f>PROPER(TRIM(raw_orders!F447))</f>
        <v>Consumer</v>
      </c>
      <c r="G447" s="9" t="str">
        <f>PROPER(TRIM(raw_orders!G447))</f>
        <v>East</v>
      </c>
      <c r="H447" s="9" t="str">
        <f>PROPER(TRIM(raw_orders!H447))</f>
        <v>Assam</v>
      </c>
      <c r="I447" s="9" t="str">
        <f>PROPER(TRIM(raw_orders!I447))</f>
        <v>Guwahati</v>
      </c>
      <c r="J447" s="9" t="str">
        <f>PROPER(TRIM(raw_orders!J447))</f>
        <v>Furniture</v>
      </c>
      <c r="K447" s="9" t="str">
        <f>PROPER(TRIM(raw_orders!K447))</f>
        <v>Bookcases</v>
      </c>
      <c r="L447" t="s">
        <v>2194</v>
      </c>
      <c r="M447" s="9" t="str">
        <f>PROPER(TRIM(raw_orders!M447))</f>
        <v>Same Day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s="9" t="str">
        <f>PROPER(TRIM(raw_orders!T447))</f>
        <v>Paid</v>
      </c>
      <c r="U447" s="9" t="str">
        <f>PROPER(TRIM(raw_orders!U447))</f>
        <v>Completed</v>
      </c>
      <c r="V447" s="11">
        <f t="shared" si="18"/>
        <v>-4</v>
      </c>
      <c r="W447" s="17" t="str">
        <f t="shared" si="19"/>
        <v>ORD-2024-104464542145417CUST-1351Arjun BoseConsumerEastAssamGuwahatiFurnitureBookcasesEco Bookcases 215Same Day22111.230.23377.972496.29881.68PaidCompleted-4</v>
      </c>
      <c r="X447" s="11" t="str">
        <f t="shared" si="20"/>
        <v>OK</v>
      </c>
      <c r="Y447" s="11"/>
    </row>
    <row r="448" spans="1:25" ht="55.2">
      <c r="A448" t="s">
        <v>2195</v>
      </c>
      <c r="B448" s="10">
        <v>45918</v>
      </c>
      <c r="C448" s="10">
        <v>45919</v>
      </c>
      <c r="D448" t="s">
        <v>2198</v>
      </c>
      <c r="E448" s="9" t="str">
        <f>PROPER(TRIM(raw_orders!E448))</f>
        <v>Sneha Kapoor</v>
      </c>
      <c r="F448" s="9" t="str">
        <f>PROPER(TRIM(raw_orders!F448))</f>
        <v>Home Office</v>
      </c>
      <c r="G448" s="9" t="str">
        <f>PROPER(TRIM(raw_orders!G448))</f>
        <v>South</v>
      </c>
      <c r="H448" s="9" t="str">
        <f>PROPER(TRIM(raw_orders!H448))</f>
        <v>Andhra Pradesh</v>
      </c>
      <c r="I448" s="9" t="str">
        <f>PROPER(TRIM(raw_orders!I448))</f>
        <v>Vijayawada</v>
      </c>
      <c r="J448" s="9" t="str">
        <f>PROPER(TRIM(raw_orders!J448))</f>
        <v>Office Supplies</v>
      </c>
      <c r="K448" s="9" t="str">
        <f>PROPER(TRIM(raw_orders!K448))</f>
        <v>Storage</v>
      </c>
      <c r="L448" t="s">
        <v>2199</v>
      </c>
      <c r="M448" s="9" t="str">
        <f>PROPER(TRIM(raw_orders!M448))</f>
        <v>Same Day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s="9" t="str">
        <f>PROPER(TRIM(raw_orders!T448))</f>
        <v>Paid</v>
      </c>
      <c r="U448" s="9" t="str">
        <f>PROPER(TRIM(raw_orders!U448))</f>
        <v>Completed</v>
      </c>
      <c r="V448" s="11">
        <f t="shared" si="18"/>
        <v>1</v>
      </c>
      <c r="W448" s="17" t="str">
        <f t="shared" si="19"/>
        <v>ORD-2025-104474591845919CUST-9295Sneha KapoorHome OfficeSouthAndhra PradeshVijayawadaOffice SuppliesStorageEco Storage 793Same Day84242.51033940.0823754.1910185.89PaidCompleted1</v>
      </c>
      <c r="X448" s="11" t="str">
        <f t="shared" si="20"/>
        <v>OK</v>
      </c>
      <c r="Y448" s="11"/>
    </row>
    <row r="449" spans="1:25" ht="82.8">
      <c r="A449" t="s">
        <v>2200</v>
      </c>
      <c r="B449" s="10">
        <v>45938</v>
      </c>
      <c r="C449" s="10">
        <v>45879</v>
      </c>
      <c r="D449" t="s">
        <v>2202</v>
      </c>
      <c r="E449" s="9" t="str">
        <f>PROPER(TRIM(raw_orders!E449))</f>
        <v>Rohan Mehta</v>
      </c>
      <c r="F449" s="9" t="str">
        <f>PROPER(TRIM(raw_orders!F449))</f>
        <v>Home Office</v>
      </c>
      <c r="G449" s="9" t="str">
        <f>PROPER(TRIM(raw_orders!G449))</f>
        <v>South</v>
      </c>
      <c r="H449" s="9" t="str">
        <f>PROPER(TRIM(raw_orders!H449))</f>
        <v>Telangana</v>
      </c>
      <c r="I449" s="9" t="str">
        <f>PROPER(TRIM(raw_orders!I449))</f>
        <v>Hyderabad</v>
      </c>
      <c r="J449" s="9" t="str">
        <f>PROPER(TRIM(raw_orders!J449))</f>
        <v>Furniture</v>
      </c>
      <c r="K449" s="9" t="str">
        <f>PROPER(TRIM(raw_orders!K449))</f>
        <v>Bookcases</v>
      </c>
      <c r="L449" t="s">
        <v>2203</v>
      </c>
      <c r="M449" s="9" t="str">
        <f>PROPER(TRIM(raw_orders!M449))</f>
        <v>Standard Class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s="9" t="str">
        <f>PROPER(TRIM(raw_orders!T449))</f>
        <v>Pending</v>
      </c>
      <c r="U449" s="9" t="str">
        <f>PROPER(TRIM(raw_orders!U449))</f>
        <v>Returned</v>
      </c>
      <c r="V449" s="11">
        <f t="shared" si="18"/>
        <v>-59</v>
      </c>
      <c r="W449" s="17" t="str">
        <f t="shared" si="19"/>
        <v>ORD-2025-104484593845879CUST-3614Rohan MehtaHome OfficeSouthTelanganaHyderabadFurnitureBookcasesBasic Bookcases 182Standard Class64288.70.1521872.3713829.58042.87PendingReturned-59</v>
      </c>
      <c r="X449" s="11" t="str">
        <f t="shared" si="20"/>
        <v>OK</v>
      </c>
      <c r="Y449" s="11"/>
    </row>
    <row r="450" spans="1:25" ht="55.2">
      <c r="A450" t="s">
        <v>2204</v>
      </c>
      <c r="B450" s="10">
        <v>45306</v>
      </c>
      <c r="C450" s="10">
        <v>45309</v>
      </c>
      <c r="D450" t="s">
        <v>2206</v>
      </c>
      <c r="E450" s="9" t="str">
        <f>PROPER(TRIM(raw_orders!E450))</f>
        <v>Mira Das</v>
      </c>
      <c r="F450" s="9" t="str">
        <f>PROPER(TRIM(raw_orders!F450))</f>
        <v>Small Business</v>
      </c>
      <c r="G450" s="9" t="str">
        <f>PROPER(TRIM(raw_orders!G450))</f>
        <v>South</v>
      </c>
      <c r="H450" s="9" t="str">
        <f>PROPER(TRIM(raw_orders!H450))</f>
        <v>Andhra Pradesh</v>
      </c>
      <c r="I450" s="9" t="str">
        <f>PROPER(TRIM(raw_orders!I450))</f>
        <v>Vijayawada</v>
      </c>
      <c r="J450" s="9" t="str">
        <f>PROPER(TRIM(raw_orders!J450))</f>
        <v>Furniture</v>
      </c>
      <c r="K450" s="9" t="str">
        <f>PROPER(TRIM(raw_orders!K450))</f>
        <v>Chairs</v>
      </c>
      <c r="L450" t="s">
        <v>2207</v>
      </c>
      <c r="M450" s="9" t="str">
        <f>PROPER(TRIM(raw_orders!M450))</f>
        <v>First Class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s="9" t="str">
        <f>PROPER(TRIM(raw_orders!T450))</f>
        <v>Paid</v>
      </c>
      <c r="U450" s="9" t="str">
        <f>PROPER(TRIM(raw_orders!U450))</f>
        <v>Completed</v>
      </c>
      <c r="V450" s="11">
        <f t="shared" si="18"/>
        <v>3</v>
      </c>
      <c r="W450" s="17" t="str">
        <f t="shared" si="19"/>
        <v>ORD-2024-104494530645309CUST-1932Mira DasSmall BusinessSouthAndhra PradeshVijayawadaFurnitureChairsPrime Chairs 631First Class2201.210.15342.06244.5797.49PaidCompleted3</v>
      </c>
      <c r="X450" s="11" t="str">
        <f t="shared" si="20"/>
        <v>OK</v>
      </c>
      <c r="Y450" s="11"/>
    </row>
    <row r="451" spans="1:25" ht="55.2">
      <c r="A451" t="s">
        <v>2208</v>
      </c>
      <c r="B451" s="10">
        <v>45449</v>
      </c>
      <c r="C451" s="10">
        <v>45456</v>
      </c>
      <c r="D451" t="s">
        <v>2043</v>
      </c>
      <c r="E451" s="9" t="str">
        <f>PROPER(TRIM(raw_orders!E451))</f>
        <v>Aditi Sen</v>
      </c>
      <c r="F451" s="9" t="str">
        <f>PROPER(TRIM(raw_orders!F451))</f>
        <v>Corporate</v>
      </c>
      <c r="G451" s="9" t="str">
        <f>PROPER(TRIM(raw_orders!G451))</f>
        <v>East</v>
      </c>
      <c r="H451" s="9" t="str">
        <f>PROPER(TRIM(raw_orders!H451))</f>
        <v>Assam</v>
      </c>
      <c r="I451" s="9" t="str">
        <f>PROPER(TRIM(raw_orders!I451))</f>
        <v>Guwahati</v>
      </c>
      <c r="J451" s="9" t="str">
        <f>PROPER(TRIM(raw_orders!J451))</f>
        <v>Technology</v>
      </c>
      <c r="K451" s="9" t="str">
        <f>PROPER(TRIM(raw_orders!K451))</f>
        <v>Machines</v>
      </c>
      <c r="L451" t="s">
        <v>2211</v>
      </c>
      <c r="M451" s="9" t="str">
        <f>PROPER(TRIM(raw_orders!M451))</f>
        <v>Second Class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s="9" t="str">
        <f>PROPER(TRIM(raw_orders!T451))</f>
        <v>Paid</v>
      </c>
      <c r="U451" s="9" t="str">
        <f>PROPER(TRIM(raw_orders!U451))</f>
        <v>Completed</v>
      </c>
      <c r="V451" s="11">
        <f t="shared" ref="V451:V514" si="21">C451-B451</f>
        <v>7</v>
      </c>
      <c r="W451" s="17" t="str">
        <f t="shared" ref="W451:W514" si="22">A451&amp;B451&amp;C451&amp;D451&amp;E451&amp;F451&amp;G451&amp;H451&amp;I451&amp;J451&amp;K451&amp;L451&amp;M451&amp;N451&amp;O451&amp;P451&amp;Q451&amp;R451&amp;S451&amp;T451&amp;U451&amp;V451</f>
        <v>ORD-2024-104504544945456CUST-5094Aditi SenCorporateEastAssamGuwahatiTechnologyMachinesBasic Machines 808Second Class63270.36019622.1614271.275350.89PaidCompleted7</v>
      </c>
      <c r="X451" s="11" t="str">
        <f t="shared" ref="X451:X514" si="23">IF(COUNTIF($A$2:$A$933,A451)=1,"OK",IF(COUNTIF($W$2:$W$933,W451)&gt;1,"Exact Duplicate", "Review Required"))</f>
        <v>OK</v>
      </c>
      <c r="Y451" s="11"/>
    </row>
    <row r="452" spans="1:25" ht="69">
      <c r="A452" t="s">
        <v>2212</v>
      </c>
      <c r="B452" s="10">
        <v>45820</v>
      </c>
      <c r="C452" s="10">
        <v>45827</v>
      </c>
      <c r="D452" t="s">
        <v>2214</v>
      </c>
      <c r="E452" s="9" t="str">
        <f>PROPER(TRIM(raw_orders!E452))</f>
        <v>Ananya Rao</v>
      </c>
      <c r="F452" s="9" t="str">
        <f>PROPER(TRIM(raw_orders!F452))</f>
        <v>Corporate</v>
      </c>
      <c r="G452" s="9" t="str">
        <f>PROPER(TRIM(raw_orders!G452))</f>
        <v>North</v>
      </c>
      <c r="H452" s="9" t="str">
        <f>PROPER(TRIM(raw_orders!H452))</f>
        <v>Delhi</v>
      </c>
      <c r="I452" s="9" t="str">
        <f>PROPER(TRIM(raw_orders!I452))</f>
        <v>New Delhi</v>
      </c>
      <c r="J452" s="9" t="str">
        <f>PROPER(TRIM(raw_orders!J452))</f>
        <v>Furniture</v>
      </c>
      <c r="K452" s="9" t="str">
        <f>PROPER(TRIM(raw_orders!K452))</f>
        <v>Chairs</v>
      </c>
      <c r="L452" t="s">
        <v>2215</v>
      </c>
      <c r="M452" s="9" t="str">
        <f>PROPER(TRIM(raw_orders!M452))</f>
        <v>Standard Class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s="9" t="str">
        <f>PROPER(TRIM(raw_orders!T452))</f>
        <v>Paid</v>
      </c>
      <c r="U452" s="9" t="str">
        <f>PROPER(TRIM(raw_orders!U452))</f>
        <v>Completed</v>
      </c>
      <c r="V452" s="11">
        <f t="shared" si="21"/>
        <v>7</v>
      </c>
      <c r="W452" s="17" t="str">
        <f t="shared" si="22"/>
        <v>ORD-2025-104514582045827CUST-8672Ananya RaoCorporateNorthDelhiNew DelhiFurnitureChairsPro Chairs 302Standard Class92278.570.2515380.359907.375472.98PaidCompleted7</v>
      </c>
      <c r="X452" s="11" t="str">
        <f t="shared" si="23"/>
        <v>OK</v>
      </c>
      <c r="Y452" s="11"/>
    </row>
    <row r="453" spans="1:25" ht="69">
      <c r="A453" t="s">
        <v>2216</v>
      </c>
      <c r="B453" s="10">
        <v>45375</v>
      </c>
      <c r="C453" s="10">
        <v>45377</v>
      </c>
      <c r="D453" t="s">
        <v>2219</v>
      </c>
      <c r="E453" s="9" t="str">
        <f>PROPER(TRIM(raw_orders!E453))</f>
        <v>Rohan Mehta</v>
      </c>
      <c r="F453" s="9" t="str">
        <f>PROPER(TRIM(raw_orders!F453))</f>
        <v>Small Business</v>
      </c>
      <c r="G453" s="9" t="str">
        <f>PROPER(TRIM(raw_orders!G453))</f>
        <v>North</v>
      </c>
      <c r="H453" s="9" t="str">
        <f>PROPER(TRIM(raw_orders!H453))</f>
        <v>Haryana</v>
      </c>
      <c r="I453" s="9" t="str">
        <f>PROPER(TRIM(raw_orders!I453))</f>
        <v>Gurugram</v>
      </c>
      <c r="J453" s="9" t="str">
        <f>PROPER(TRIM(raw_orders!J453))</f>
        <v>Office Supplies</v>
      </c>
      <c r="K453" s="9" t="str">
        <f>PROPER(TRIM(raw_orders!K453))</f>
        <v>Paper</v>
      </c>
      <c r="L453" t="s">
        <v>2220</v>
      </c>
      <c r="M453" s="9" t="str">
        <f>PROPER(TRIM(raw_orders!M453))</f>
        <v>Second Class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s="9" t="str">
        <f>PROPER(TRIM(raw_orders!T453))</f>
        <v>Paid</v>
      </c>
      <c r="U453" s="9" t="str">
        <f>PROPER(TRIM(raw_orders!U453))</f>
        <v>Cancelled</v>
      </c>
      <c r="V453" s="11">
        <f t="shared" si="21"/>
        <v>2</v>
      </c>
      <c r="W453" s="17" t="str">
        <f t="shared" si="22"/>
        <v>ORD-2024-104524537545377CUST-3907Rohan MehtaSmall BusinessNorthHaryanaGurugramOffice SuppliesPaperClassic Paper 272Second Class81917.640.1513039.9511127.821912.13PaidCancelled2</v>
      </c>
      <c r="X453" s="11" t="str">
        <f t="shared" si="23"/>
        <v>OK</v>
      </c>
      <c r="Y453" s="11"/>
    </row>
    <row r="454" spans="1:25" ht="69">
      <c r="A454" t="s">
        <v>2221</v>
      </c>
      <c r="B454" s="10">
        <v>45570</v>
      </c>
      <c r="C454" s="10">
        <v>45428</v>
      </c>
      <c r="D454" t="s">
        <v>2223</v>
      </c>
      <c r="E454" s="9" t="str">
        <f>PROPER(TRIM(raw_orders!E454))</f>
        <v>Diya Patel</v>
      </c>
      <c r="F454" s="9" t="str">
        <f>PROPER(TRIM(raw_orders!F454))</f>
        <v>Home Office</v>
      </c>
      <c r="G454" s="9" t="str">
        <f>PROPER(TRIM(raw_orders!G454))</f>
        <v>East</v>
      </c>
      <c r="H454" s="9" t="str">
        <f>PROPER(TRIM(raw_orders!H454))</f>
        <v>Jharkhand</v>
      </c>
      <c r="I454" s="9" t="str">
        <f>PROPER(TRIM(raw_orders!I454))</f>
        <v>Ranchi</v>
      </c>
      <c r="J454" s="9" t="str">
        <f>PROPER(TRIM(raw_orders!J454))</f>
        <v>Technology</v>
      </c>
      <c r="K454" s="9" t="str">
        <f>PROPER(TRIM(raw_orders!K454))</f>
        <v>Accessories</v>
      </c>
      <c r="L454" t="s">
        <v>2224</v>
      </c>
      <c r="M454" s="9" t="str">
        <f>PROPER(TRIM(raw_orders!M454))</f>
        <v>Second Class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s="9" t="str">
        <f>PROPER(TRIM(raw_orders!T454))</f>
        <v>Paid</v>
      </c>
      <c r="U454" s="9" t="str">
        <f>PROPER(TRIM(raw_orders!U454))</f>
        <v>Completed</v>
      </c>
      <c r="V454" s="11">
        <f t="shared" si="21"/>
        <v>-142</v>
      </c>
      <c r="W454" s="17" t="str">
        <f t="shared" si="22"/>
        <v>ORD-2024-104534557045428CUST-8796Diya PatelHome OfficeEastJharkhandRanchiTechnologyAccessoriesSmart Accessories 149Second Class62013.330.29663.985628.934035.05PaidCompleted-142</v>
      </c>
      <c r="X454" s="11" t="str">
        <f t="shared" si="23"/>
        <v>OK</v>
      </c>
      <c r="Y454" s="11"/>
    </row>
    <row r="455" spans="1:25" ht="55.2">
      <c r="A455" t="s">
        <v>2225</v>
      </c>
      <c r="B455" s="10">
        <v>45780</v>
      </c>
      <c r="C455" s="10">
        <v>45788</v>
      </c>
      <c r="D455" t="s">
        <v>2228</v>
      </c>
      <c r="E455" s="9" t="str">
        <f>PROPER(TRIM(raw_orders!E455))</f>
        <v>Rohan Mehta</v>
      </c>
      <c r="F455" s="9" t="str">
        <f>PROPER(TRIM(raw_orders!F455))</f>
        <v>Small Business</v>
      </c>
      <c r="G455" s="9" t="str">
        <f>PROPER(TRIM(raw_orders!G455))</f>
        <v>West</v>
      </c>
      <c r="H455" s="9" t="str">
        <f>PROPER(TRIM(raw_orders!H455))</f>
        <v>Madhya Pradesh</v>
      </c>
      <c r="I455" s="9" t="str">
        <f>PROPER(TRIM(raw_orders!I455))</f>
        <v>Indore</v>
      </c>
      <c r="J455" s="9" t="str">
        <f>PROPER(TRIM(raw_orders!J455))</f>
        <v>Office Supplies</v>
      </c>
      <c r="K455" s="9" t="str">
        <f>PROPER(TRIM(raw_orders!K455))</f>
        <v>Labels</v>
      </c>
      <c r="L455" t="s">
        <v>2229</v>
      </c>
      <c r="M455" s="9" t="str">
        <f>PROPER(TRIM(raw_orders!M455))</f>
        <v>Same Day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s="9" t="str">
        <f>PROPER(TRIM(raw_orders!T455))</f>
        <v>Paid</v>
      </c>
      <c r="U455" s="9" t="str">
        <f>PROPER(TRIM(raw_orders!U455))</f>
        <v>Completed</v>
      </c>
      <c r="V455" s="11">
        <f t="shared" si="21"/>
        <v>8</v>
      </c>
      <c r="W455" s="17" t="str">
        <f t="shared" si="22"/>
        <v>ORD-2025-104544578045788CUST-2317Rohan MehtaSmall BusinessWestMadhya PradeshIndoreOffice SuppliesLabelsElite Labels 322Same Day51483.5207417.64955.862461.74PaidCompleted8</v>
      </c>
      <c r="X455" s="11" t="str">
        <f t="shared" si="23"/>
        <v>OK</v>
      </c>
      <c r="Y455" s="11"/>
    </row>
    <row r="456" spans="1:25" ht="55.2">
      <c r="A456" t="s">
        <v>2230</v>
      </c>
      <c r="B456" s="10">
        <v>45739</v>
      </c>
      <c r="C456" s="10">
        <v>45744</v>
      </c>
      <c r="D456" t="s">
        <v>2233</v>
      </c>
      <c r="E456" s="9" t="str">
        <f>PROPER(TRIM(raw_orders!E456))</f>
        <v>Vikram Iyer</v>
      </c>
      <c r="F456" s="9" t="str">
        <f>PROPER(TRIM(raw_orders!F456))</f>
        <v>Small Business</v>
      </c>
      <c r="G456" s="9" t="str">
        <f>PROPER(TRIM(raw_orders!G456))</f>
        <v>North</v>
      </c>
      <c r="H456" s="9" t="str">
        <f>PROPER(TRIM(raw_orders!H456))</f>
        <v>Rajasthan</v>
      </c>
      <c r="I456" s="9" t="str">
        <f>PROPER(TRIM(raw_orders!I456))</f>
        <v>Jaipur</v>
      </c>
      <c r="J456" s="9" t="str">
        <f>PROPER(TRIM(raw_orders!J456))</f>
        <v>Furniture</v>
      </c>
      <c r="K456" s="9" t="str">
        <f>PROPER(TRIM(raw_orders!K456))</f>
        <v>Furnishings</v>
      </c>
      <c r="L456" t="s">
        <v>2234</v>
      </c>
      <c r="M456" s="9" t="str">
        <f>PROPER(TRIM(raw_orders!M456))</f>
        <v>Standard Class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s="9" t="str">
        <f>PROPER(TRIM(raw_orders!T456))</f>
        <v>Paid</v>
      </c>
      <c r="U456" s="9" t="str">
        <f>PROPER(TRIM(raw_orders!U456))</f>
        <v>Completed</v>
      </c>
      <c r="V456" s="11">
        <f t="shared" si="21"/>
        <v>5</v>
      </c>
      <c r="W456" s="17" t="str">
        <f t="shared" si="22"/>
        <v>ORD-2025-104554573945744CUST-8643Vikram IyerSmall BusinessNorthRajasthanJaipurFurnitureFurnishingsMax Furnishings 821Standard Class932980.1525229.720170.435059.27PaidCompleted5</v>
      </c>
      <c r="X456" s="11" t="str">
        <f t="shared" si="23"/>
        <v>OK</v>
      </c>
      <c r="Y456" s="11"/>
    </row>
    <row r="457" spans="1:25" ht="55.2">
      <c r="A457" t="s">
        <v>2235</v>
      </c>
      <c r="B457" s="10">
        <v>45491</v>
      </c>
      <c r="C457" s="10">
        <v>45495</v>
      </c>
      <c r="D457" t="s">
        <v>2238</v>
      </c>
      <c r="E457" s="9" t="str">
        <f>PROPER(TRIM(raw_orders!E457))</f>
        <v>Neha Gupta</v>
      </c>
      <c r="F457" s="9" t="str">
        <f>PROPER(TRIM(raw_orders!F457))</f>
        <v>Small Business</v>
      </c>
      <c r="G457" s="9" t="str">
        <f>PROPER(TRIM(raw_orders!G457))</f>
        <v>South</v>
      </c>
      <c r="H457" s="9" t="str">
        <f>PROPER(TRIM(raw_orders!H457))</f>
        <v>Telangana</v>
      </c>
      <c r="I457" s="9" t="str">
        <f>PROPER(TRIM(raw_orders!I457))</f>
        <v>Hyderabad</v>
      </c>
      <c r="J457" s="9" t="str">
        <f>PROPER(TRIM(raw_orders!J457))</f>
        <v>Office Supplies</v>
      </c>
      <c r="K457" s="9" t="str">
        <f>PROPER(TRIM(raw_orders!K457))</f>
        <v>Art</v>
      </c>
      <c r="L457" t="s">
        <v>2239</v>
      </c>
      <c r="M457" s="9" t="str">
        <f>PROPER(TRIM(raw_orders!M457))</f>
        <v>Standard Class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s="9" t="str">
        <f>PROPER(TRIM(raw_orders!T457))</f>
        <v>Paid</v>
      </c>
      <c r="U457" s="9" t="str">
        <f>PROPER(TRIM(raw_orders!U457))</f>
        <v>Completed</v>
      </c>
      <c r="V457" s="11">
        <f t="shared" si="21"/>
        <v>4</v>
      </c>
      <c r="W457" s="17" t="str">
        <f t="shared" si="22"/>
        <v>ORD-2024-104564549145495CUST-1800Neha GuptaSmall BusinessSouthTelanganaHyderabadOffice SuppliesArtBasic Art 556Standard Class4808.7703235.081848.61386.48PaidCompleted4</v>
      </c>
      <c r="X457" s="11" t="str">
        <f t="shared" si="23"/>
        <v>OK</v>
      </c>
      <c r="Y457" s="11"/>
    </row>
    <row r="458" spans="1:25" ht="69">
      <c r="A458" t="s">
        <v>2240</v>
      </c>
      <c r="B458" s="10">
        <v>45342</v>
      </c>
      <c r="C458" s="10">
        <v>45342</v>
      </c>
      <c r="D458" t="s">
        <v>2241</v>
      </c>
      <c r="E458" s="9" t="str">
        <f>PROPER(TRIM(raw_orders!E458))</f>
        <v>Neha Gupta</v>
      </c>
      <c r="F458" s="9" t="str">
        <f>PROPER(TRIM(raw_orders!F458))</f>
        <v>Corporate</v>
      </c>
      <c r="G458" s="9" t="str">
        <f>PROPER(TRIM(raw_orders!G458))</f>
        <v>North</v>
      </c>
      <c r="H458" s="9" t="str">
        <f>PROPER(TRIM(raw_orders!H458))</f>
        <v>Uttar Pradesh</v>
      </c>
      <c r="I458" s="9" t="str">
        <f>PROPER(TRIM(raw_orders!I458))</f>
        <v>Noida</v>
      </c>
      <c r="J458" s="9" t="str">
        <f>PROPER(TRIM(raw_orders!J458))</f>
        <v>Technology</v>
      </c>
      <c r="K458" s="9" t="str">
        <f>PROPER(TRIM(raw_orders!K458))</f>
        <v>Accessories</v>
      </c>
      <c r="L458" t="s">
        <v>2242</v>
      </c>
      <c r="M458" s="9" t="str">
        <f>PROPER(TRIM(raw_orders!M458))</f>
        <v>Same Day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s="9" t="str">
        <f>PROPER(TRIM(raw_orders!T458))</f>
        <v>Paid</v>
      </c>
      <c r="U458" s="9" t="str">
        <f>PROPER(TRIM(raw_orders!U458))</f>
        <v>Returned</v>
      </c>
      <c r="V458" s="11">
        <f t="shared" si="21"/>
        <v>0</v>
      </c>
      <c r="W458" s="17" t="str">
        <f t="shared" si="22"/>
        <v>ORD-2024-104574534245342CUST-7688Neha GuptaCorporateNorthUttar PradeshNoidaTechnologyAccessoriesSmart Accessories 265Same Day52604.910.1511070.876623.614447.26PaidReturned0</v>
      </c>
      <c r="X458" s="11" t="str">
        <f t="shared" si="23"/>
        <v>OK</v>
      </c>
      <c r="Y458" s="11"/>
    </row>
    <row r="459" spans="1:25" ht="55.2">
      <c r="A459" t="s">
        <v>2243</v>
      </c>
      <c r="B459" s="10">
        <v>45416</v>
      </c>
      <c r="C459" s="10">
        <v>45416</v>
      </c>
      <c r="D459" t="s">
        <v>2246</v>
      </c>
      <c r="E459" s="9" t="str">
        <f>PROPER(TRIM(raw_orders!E459))</f>
        <v>Mira Das</v>
      </c>
      <c r="F459" s="9" t="str">
        <f>PROPER(TRIM(raw_orders!F459))</f>
        <v>Small Business</v>
      </c>
      <c r="G459" s="9" t="str">
        <f>PROPER(TRIM(raw_orders!G459))</f>
        <v>West</v>
      </c>
      <c r="H459" s="9" t="str">
        <f>PROPER(TRIM(raw_orders!H459))</f>
        <v>Goa</v>
      </c>
      <c r="I459" s="9" t="str">
        <f>PROPER(TRIM(raw_orders!I459))</f>
        <v>Panaji</v>
      </c>
      <c r="J459" s="9" t="str">
        <f>PROPER(TRIM(raw_orders!J459))</f>
        <v>Furniture</v>
      </c>
      <c r="K459" s="9" t="str">
        <f>PROPER(TRIM(raw_orders!K459))</f>
        <v>Tables</v>
      </c>
      <c r="L459" t="s">
        <v>2247</v>
      </c>
      <c r="M459" s="9" t="str">
        <f>PROPER(TRIM(raw_orders!M459))</f>
        <v>Standard Class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s="9" t="str">
        <f>PROPER(TRIM(raw_orders!T459))</f>
        <v>Paid</v>
      </c>
      <c r="U459" s="9" t="str">
        <f>PROPER(TRIM(raw_orders!U459))</f>
        <v>Completed</v>
      </c>
      <c r="V459" s="11">
        <f t="shared" si="21"/>
        <v>0</v>
      </c>
      <c r="W459" s="17" t="str">
        <f t="shared" si="22"/>
        <v>ORD-2024-104584541645416CUST-4957Mira DasSmall BusinessWestGoaPanajiFurnitureTablesElite Tables 418Standard Class72851.51019960.5716603.63356.97PaidCompleted0</v>
      </c>
      <c r="X459" s="11" t="str">
        <f t="shared" si="23"/>
        <v>OK</v>
      </c>
      <c r="Y459" s="11"/>
    </row>
    <row r="460" spans="1:25" ht="55.2">
      <c r="A460" t="s">
        <v>2248</v>
      </c>
      <c r="B460" s="10">
        <v>45332</v>
      </c>
      <c r="C460" s="10">
        <v>45333</v>
      </c>
      <c r="D460" t="s">
        <v>2250</v>
      </c>
      <c r="E460" s="9" t="str">
        <f>PROPER(TRIM(raw_orders!E460))</f>
        <v>Karan Malhotra</v>
      </c>
      <c r="F460" s="9" t="str">
        <f>PROPER(TRIM(raw_orders!F460))</f>
        <v>Corporate</v>
      </c>
      <c r="G460" s="9" t="str">
        <f>PROPER(TRIM(raw_orders!G460))</f>
        <v>North</v>
      </c>
      <c r="H460" s="9" t="str">
        <f>PROPER(TRIM(raw_orders!H460))</f>
        <v>Rajasthan</v>
      </c>
      <c r="I460" s="9" t="str">
        <f>PROPER(TRIM(raw_orders!I460))</f>
        <v>Jaipur</v>
      </c>
      <c r="J460" s="9" t="str">
        <f>PROPER(TRIM(raw_orders!J460))</f>
        <v>Technology</v>
      </c>
      <c r="K460" s="9" t="str">
        <f>PROPER(TRIM(raw_orders!K460))</f>
        <v>Phones</v>
      </c>
      <c r="L460" t="s">
        <v>2251</v>
      </c>
      <c r="M460" s="9" t="str">
        <f>PROPER(TRIM(raw_orders!M460))</f>
        <v>Second Class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s="9" t="str">
        <f>PROPER(TRIM(raw_orders!T460))</f>
        <v>Paid</v>
      </c>
      <c r="U460" s="9" t="str">
        <f>PROPER(TRIM(raw_orders!U460))</f>
        <v>Completed</v>
      </c>
      <c r="V460" s="11">
        <f t="shared" si="21"/>
        <v>1</v>
      </c>
      <c r="W460" s="17" t="str">
        <f t="shared" si="22"/>
        <v>ORD-2024-104594533245333CUST-1263Karan MalhotraCorporateNorthRajasthanJaipurTechnologyPhonesPro Phones 907Second Class33183.720.18596.045378.163217.88PaidCompleted1</v>
      </c>
      <c r="X460" s="11" t="str">
        <f t="shared" si="23"/>
        <v>OK</v>
      </c>
      <c r="Y460" s="11"/>
    </row>
    <row r="461" spans="1:25" ht="55.2">
      <c r="A461" t="s">
        <v>2252</v>
      </c>
      <c r="B461" s="10">
        <v>45379</v>
      </c>
      <c r="C461" s="10">
        <v>45386</v>
      </c>
      <c r="D461" t="s">
        <v>2254</v>
      </c>
      <c r="E461" s="9" t="str">
        <f>PROPER(TRIM(raw_orders!E461))</f>
        <v>Ananya Rao</v>
      </c>
      <c r="F461" s="9" t="str">
        <f>PROPER(TRIM(raw_orders!F461))</f>
        <v>Home Office</v>
      </c>
      <c r="G461" s="9" t="str">
        <f>PROPER(TRIM(raw_orders!G461))</f>
        <v>West</v>
      </c>
      <c r="H461" s="9" t="str">
        <f>PROPER(TRIM(raw_orders!H461))</f>
        <v>Goa</v>
      </c>
      <c r="I461" s="9" t="str">
        <f>PROPER(TRIM(raw_orders!I461))</f>
        <v>Panaji</v>
      </c>
      <c r="J461" s="9" t="str">
        <f>PROPER(TRIM(raw_orders!J461))</f>
        <v>Office Supplies</v>
      </c>
      <c r="K461" s="9" t="str">
        <f>PROPER(TRIM(raw_orders!K461))</f>
        <v>Paper</v>
      </c>
      <c r="L461" t="s">
        <v>2255</v>
      </c>
      <c r="M461" s="9" t="str">
        <f>PROPER(TRIM(raw_orders!M461))</f>
        <v>First Class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s="9" t="str">
        <f>PROPER(TRIM(raw_orders!T461))</f>
        <v>Paid</v>
      </c>
      <c r="U461" s="9" t="str">
        <f>PROPER(TRIM(raw_orders!U461))</f>
        <v>Completed</v>
      </c>
      <c r="V461" s="11">
        <f t="shared" si="21"/>
        <v>7</v>
      </c>
      <c r="W461" s="17" t="str">
        <f t="shared" si="22"/>
        <v>ORD-2024-104604537945386CUST-4745Ananya RaoHome OfficeWestGoaPanajiOffice SuppliesPaperBasic Paper 233First Class31150.9203452.762077.961374.8PaidCompleted7</v>
      </c>
      <c r="X461" s="11" t="str">
        <f t="shared" si="23"/>
        <v>OK</v>
      </c>
      <c r="Y461" s="11"/>
    </row>
    <row r="462" spans="1:25" ht="55.2">
      <c r="A462" t="s">
        <v>2256</v>
      </c>
      <c r="B462" s="10">
        <v>45930</v>
      </c>
      <c r="C462" s="10">
        <v>45936</v>
      </c>
      <c r="D462" t="s">
        <v>2259</v>
      </c>
      <c r="E462" s="9" t="str">
        <f>PROPER(TRIM(raw_orders!E462))</f>
        <v>Aarav Sharma</v>
      </c>
      <c r="F462" s="9" t="str">
        <f>PROPER(TRIM(raw_orders!F462))</f>
        <v>Corporate</v>
      </c>
      <c r="G462" s="9" t="str">
        <f>PROPER(TRIM(raw_orders!G462))</f>
        <v/>
      </c>
      <c r="H462" s="9" t="str">
        <f>PROPER(TRIM(raw_orders!H462))</f>
        <v>Rajasthan</v>
      </c>
      <c r="I462" s="9" t="str">
        <f>PROPER(TRIM(raw_orders!I462))</f>
        <v>Jaipur</v>
      </c>
      <c r="J462" s="9" t="str">
        <f>PROPER(TRIM(raw_orders!J462))</f>
        <v>Technology</v>
      </c>
      <c r="K462" s="9" t="str">
        <f>PROPER(TRIM(raw_orders!K462))</f>
        <v>Copiers</v>
      </c>
      <c r="L462" t="s">
        <v>2260</v>
      </c>
      <c r="M462" s="9" t="str">
        <f>PROPER(TRIM(raw_orders!M462))</f>
        <v>Second Class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s="9" t="str">
        <f>PROPER(TRIM(raw_orders!T462))</f>
        <v>Paid</v>
      </c>
      <c r="U462" s="9" t="str">
        <f>PROPER(TRIM(raw_orders!U462))</f>
        <v>Completed</v>
      </c>
      <c r="V462" s="11">
        <f t="shared" si="21"/>
        <v>6</v>
      </c>
      <c r="W462" s="17" t="str">
        <f t="shared" si="22"/>
        <v>ORD-2025-104614593045936CUST-5551Aarav SharmaCorporateRajasthanJaipurTechnologyCopiersEco Copiers 603Second Class91359.880.0511626.977394.074232.9PaidCompleted6</v>
      </c>
      <c r="X462" s="11" t="str">
        <f t="shared" si="23"/>
        <v>OK</v>
      </c>
      <c r="Y462" s="11"/>
    </row>
    <row r="463" spans="1:25" ht="55.2">
      <c r="A463" t="s">
        <v>2261</v>
      </c>
      <c r="B463" s="10">
        <v>45802</v>
      </c>
      <c r="C463" s="10">
        <v>45803</v>
      </c>
      <c r="D463" t="s">
        <v>2263</v>
      </c>
      <c r="E463" s="9" t="str">
        <f>PROPER(TRIM(raw_orders!E463))</f>
        <v>Neha Gupta</v>
      </c>
      <c r="F463" s="9" t="str">
        <f>PROPER(TRIM(raw_orders!F463))</f>
        <v>Corporate</v>
      </c>
      <c r="G463" s="9" t="str">
        <f>PROPER(TRIM(raw_orders!G463))</f>
        <v>South</v>
      </c>
      <c r="H463" s="9" t="str">
        <f>PROPER(TRIM(raw_orders!H463))</f>
        <v>Andhra Pradesh</v>
      </c>
      <c r="I463" s="9" t="str">
        <f>PROPER(TRIM(raw_orders!I463))</f>
        <v>Vijayawada</v>
      </c>
      <c r="J463" s="9" t="str">
        <f>PROPER(TRIM(raw_orders!J463))</f>
        <v>Office Supplies</v>
      </c>
      <c r="K463" s="9" t="str">
        <f>PROPER(TRIM(raw_orders!K463))</f>
        <v>Paper</v>
      </c>
      <c r="L463" t="s">
        <v>2264</v>
      </c>
      <c r="M463" s="9" t="str">
        <f>PROPER(TRIM(raw_orders!M463))</f>
        <v>Standard Class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s="9" t="str">
        <f>PROPER(TRIM(raw_orders!T463))</f>
        <v>Paid</v>
      </c>
      <c r="U463" s="9" t="str">
        <f>PROPER(TRIM(raw_orders!U463))</f>
        <v>Completed</v>
      </c>
      <c r="V463" s="11">
        <f t="shared" si="21"/>
        <v>1</v>
      </c>
      <c r="W463" s="17" t="str">
        <f t="shared" si="22"/>
        <v>ORD-2025-104624580245803CUST-3659Neha GuptaCorporateSouthAndhra PradeshVijayawadaOffice SuppliesPaperMax Paper 700Standard Class33378.150.158614.287052.081562.2PaidCompleted1</v>
      </c>
      <c r="X463" s="11" t="str">
        <f t="shared" si="23"/>
        <v>OK</v>
      </c>
      <c r="Y463" s="11"/>
    </row>
    <row r="464" spans="1:25" ht="55.2">
      <c r="A464" t="s">
        <v>2265</v>
      </c>
      <c r="B464" s="10">
        <v>45558</v>
      </c>
      <c r="C464" s="10">
        <v>45560</v>
      </c>
      <c r="D464" t="s">
        <v>2267</v>
      </c>
      <c r="E464" s="9" t="str">
        <f>PROPER(TRIM(raw_orders!E464))</f>
        <v>Aarav Sharma</v>
      </c>
      <c r="F464" s="9" t="str">
        <f>PROPER(TRIM(raw_orders!F464))</f>
        <v>Home Office</v>
      </c>
      <c r="G464" s="9" t="str">
        <f>PROPER(TRIM(raw_orders!G464))</f>
        <v>North</v>
      </c>
      <c r="H464" s="9" t="str">
        <f>PROPER(TRIM(raw_orders!H464))</f>
        <v>Delhi</v>
      </c>
      <c r="I464" s="9" t="str">
        <f>PROPER(TRIM(raw_orders!I464))</f>
        <v>New Delhi</v>
      </c>
      <c r="J464" s="9" t="str">
        <f>PROPER(TRIM(raw_orders!J464))</f>
        <v>Office Supplies</v>
      </c>
      <c r="K464" s="9" t="str">
        <f>PROPER(TRIM(raw_orders!K464))</f>
        <v>Binders</v>
      </c>
      <c r="L464" t="s">
        <v>2268</v>
      </c>
      <c r="M464" s="9" t="str">
        <f>PROPER(TRIM(raw_orders!M464))</f>
        <v>First Class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s="9" t="str">
        <f>PROPER(TRIM(raw_orders!T464))</f>
        <v>Paid</v>
      </c>
      <c r="U464" s="9" t="str">
        <f>PROPER(TRIM(raw_orders!U464))</f>
        <v>Completed</v>
      </c>
      <c r="V464" s="11">
        <f t="shared" si="21"/>
        <v>2</v>
      </c>
      <c r="W464" s="17" t="str">
        <f t="shared" si="22"/>
        <v>ORD-2024-104634555845560CUST-6594Aarav SharmaHome OfficeNorthDelhiNew DelhiOffice SuppliesBindersPro Binders 404First Class21275.140.22040.221395.71644.51PaidCompleted2</v>
      </c>
      <c r="X464" s="11" t="str">
        <f t="shared" si="23"/>
        <v>OK</v>
      </c>
      <c r="Y464" s="11"/>
    </row>
    <row r="465" spans="1:25" ht="55.2">
      <c r="A465" t="s">
        <v>2269</v>
      </c>
      <c r="B465" s="10">
        <v>45840</v>
      </c>
      <c r="C465" s="10">
        <v>45696</v>
      </c>
      <c r="D465" t="s">
        <v>2271</v>
      </c>
      <c r="E465" s="9" t="str">
        <f>PROPER(TRIM(raw_orders!E465))</f>
        <v>Arjun Bose</v>
      </c>
      <c r="F465" s="9" t="str">
        <f>PROPER(TRIM(raw_orders!F465))</f>
        <v>Corporate</v>
      </c>
      <c r="G465" s="9" t="str">
        <f>PROPER(TRIM(raw_orders!G465))</f>
        <v>West</v>
      </c>
      <c r="H465" s="9" t="str">
        <f>PROPER(TRIM(raw_orders!H465))</f>
        <v>Madhya Pradesh</v>
      </c>
      <c r="I465" s="9" t="str">
        <f>PROPER(TRIM(raw_orders!I465))</f>
        <v>Indore</v>
      </c>
      <c r="J465" s="9" t="str">
        <f>PROPER(TRIM(raw_orders!J465))</f>
        <v>Technology</v>
      </c>
      <c r="K465" s="9" t="str">
        <f>PROPER(TRIM(raw_orders!K465))</f>
        <v>Phones</v>
      </c>
      <c r="L465" t="s">
        <v>2272</v>
      </c>
      <c r="M465" s="9" t="str">
        <f>PROPER(TRIM(raw_orders!M465))</f>
        <v>Standard Class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s="9" t="str">
        <f>PROPER(TRIM(raw_orders!T465))</f>
        <v>Paid</v>
      </c>
      <c r="U465" s="9" t="str">
        <f>PROPER(TRIM(raw_orders!U465))</f>
        <v>Completed</v>
      </c>
      <c r="V465" s="11">
        <f t="shared" si="21"/>
        <v>-144</v>
      </c>
      <c r="W465" s="17" t="str">
        <f t="shared" si="22"/>
        <v>ORD-2025-104644584045696CUST-2626Arjun BoseCorporateWestMadhya PradeshIndoreTechnologyPhonesEco Phones 208Standard Class4889.50.22846.42132.37714.03PaidCompleted-144</v>
      </c>
      <c r="X465" s="11" t="str">
        <f t="shared" si="23"/>
        <v>OK</v>
      </c>
      <c r="Y465" s="11"/>
    </row>
    <row r="466" spans="1:25" ht="69">
      <c r="A466" t="s">
        <v>2273</v>
      </c>
      <c r="B466" s="10">
        <v>45964</v>
      </c>
      <c r="C466" s="10">
        <v>45731</v>
      </c>
      <c r="D466" t="s">
        <v>2276</v>
      </c>
      <c r="E466" s="9" t="str">
        <f>PROPER(TRIM(raw_orders!E466))</f>
        <v>Arjun Bose</v>
      </c>
      <c r="F466" s="9" t="str">
        <f>PROPER(TRIM(raw_orders!F466))</f>
        <v>Corporate</v>
      </c>
      <c r="G466" s="9" t="str">
        <f>PROPER(TRIM(raw_orders!G466))</f>
        <v>East</v>
      </c>
      <c r="H466" s="9" t="str">
        <f>PROPER(TRIM(raw_orders!H466))</f>
        <v>Bihar</v>
      </c>
      <c r="I466" s="9" t="str">
        <f>PROPER(TRIM(raw_orders!I466))</f>
        <v>Patna</v>
      </c>
      <c r="J466" s="9" t="str">
        <f>PROPER(TRIM(raw_orders!J466))</f>
        <v>Office Supplies</v>
      </c>
      <c r="K466" s="9" t="str">
        <f>PROPER(TRIM(raw_orders!K466))</f>
        <v>Paper</v>
      </c>
      <c r="L466" t="s">
        <v>2277</v>
      </c>
      <c r="M466" s="9" t="str">
        <f>PROPER(TRIM(raw_orders!M466))</f>
        <v>Same Day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s="9" t="str">
        <f>PROPER(TRIM(raw_orders!T466))</f>
        <v>Pending</v>
      </c>
      <c r="U466" s="9" t="str">
        <f>PROPER(TRIM(raw_orders!U466))</f>
        <v>Cancelled</v>
      </c>
      <c r="V466" s="11">
        <f t="shared" si="21"/>
        <v>-233</v>
      </c>
      <c r="W466" s="17" t="str">
        <f t="shared" si="22"/>
        <v>ORD-2025-104654596445731CUST-7362Arjun BoseCorporateEastBiharPatnaOffice SuppliesPaperElite Paper 106Same Day33625.080.0510331.487131.913199.57PendingCancelled-233</v>
      </c>
      <c r="X466" s="11" t="str">
        <f t="shared" si="23"/>
        <v>OK</v>
      </c>
      <c r="Y466" s="11"/>
    </row>
    <row r="467" spans="1:25" ht="55.2">
      <c r="A467" t="s">
        <v>2278</v>
      </c>
      <c r="B467" s="10">
        <v>45320</v>
      </c>
      <c r="C467" s="10">
        <v>45328</v>
      </c>
      <c r="D467" t="s">
        <v>2281</v>
      </c>
      <c r="E467" s="9" t="str">
        <f>PROPER(TRIM(raw_orders!E467))</f>
        <v>Aarav Sharma</v>
      </c>
      <c r="F467" s="9" t="str">
        <f>PROPER(TRIM(raw_orders!F467))</f>
        <v>Small Business</v>
      </c>
      <c r="G467" s="9" t="str">
        <f>PROPER(TRIM(raw_orders!G467))</f>
        <v>West</v>
      </c>
      <c r="H467" s="9" t="str">
        <f>PROPER(TRIM(raw_orders!H467))</f>
        <v>Madhya Pradesh</v>
      </c>
      <c r="I467" s="9" t="str">
        <f>PROPER(TRIM(raw_orders!I467))</f>
        <v>Indore</v>
      </c>
      <c r="J467" s="9" t="str">
        <f>PROPER(TRIM(raw_orders!J467))</f>
        <v>Office Supplies</v>
      </c>
      <c r="K467" s="9" t="str">
        <f>PROPER(TRIM(raw_orders!K467))</f>
        <v>Labels</v>
      </c>
      <c r="L467" t="s">
        <v>2282</v>
      </c>
      <c r="M467" s="9" t="str">
        <f>PROPER(TRIM(raw_orders!M467))</f>
        <v>Standard Class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s="9" t="str">
        <f>PROPER(TRIM(raw_orders!T467))</f>
        <v>Paid</v>
      </c>
      <c r="U467" s="9" t="str">
        <f>PROPER(TRIM(raw_orders!U467))</f>
        <v>Completed</v>
      </c>
      <c r="V467" s="11">
        <f t="shared" si="21"/>
        <v>8</v>
      </c>
      <c r="W467" s="17" t="str">
        <f t="shared" si="22"/>
        <v>ORD-2024-104664532045328CUST-1748Aarav SharmaSmall BusinessWestMadhya PradeshIndoreOffice SuppliesLabelsEco Labels 914Standard Class21258.902517.81478.541039.26PaidCompleted8</v>
      </c>
      <c r="X467" s="11" t="str">
        <f t="shared" si="23"/>
        <v>OK</v>
      </c>
      <c r="Y467" s="11"/>
    </row>
    <row r="468" spans="1:25" ht="55.2">
      <c r="A468" t="s">
        <v>2283</v>
      </c>
      <c r="B468" s="10">
        <v>45383</v>
      </c>
      <c r="C468" s="10">
        <v>45299</v>
      </c>
      <c r="D468" t="s">
        <v>2286</v>
      </c>
      <c r="E468" s="9" t="str">
        <f>PROPER(TRIM(raw_orders!E468))</f>
        <v>Mira Das</v>
      </c>
      <c r="F468" s="9" t="str">
        <f>PROPER(TRIM(raw_orders!F468))</f>
        <v>Small Business</v>
      </c>
      <c r="G468" s="9" t="str">
        <f>PROPER(TRIM(raw_orders!G468))</f>
        <v>East</v>
      </c>
      <c r="H468" s="9" t="str">
        <f>PROPER(TRIM(raw_orders!H468))</f>
        <v>Bihar</v>
      </c>
      <c r="I468" s="9" t="str">
        <f>PROPER(TRIM(raw_orders!I468))</f>
        <v>Patna</v>
      </c>
      <c r="J468" s="9" t="str">
        <f>PROPER(TRIM(raw_orders!J468))</f>
        <v>Technology</v>
      </c>
      <c r="K468" s="9" t="str">
        <f>PROPER(TRIM(raw_orders!K468))</f>
        <v>Accessories</v>
      </c>
      <c r="L468" t="s">
        <v>2287</v>
      </c>
      <c r="M468" s="9" t="str">
        <f>PROPER(TRIM(raw_orders!M468))</f>
        <v>Same Day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s="9" t="str">
        <f>PROPER(TRIM(raw_orders!T468))</f>
        <v>Paid</v>
      </c>
      <c r="U468" s="9" t="str">
        <f>PROPER(TRIM(raw_orders!U468))</f>
        <v>Completed</v>
      </c>
      <c r="V468" s="11">
        <f t="shared" si="21"/>
        <v>-84</v>
      </c>
      <c r="W468" s="17" t="str">
        <f t="shared" si="22"/>
        <v>ORD-2024-104674538345299CUST-2725Mira DasSmall BusinessEastBiharPatnaTechnologyAccessoriesMax Accessories 486Same Day91591.960.211462.117105.484356.63PaidCompleted-84</v>
      </c>
      <c r="X468" s="11" t="str">
        <f t="shared" si="23"/>
        <v>OK</v>
      </c>
      <c r="Y468" s="11"/>
    </row>
    <row r="469" spans="1:25" ht="69">
      <c r="A469" t="s">
        <v>2288</v>
      </c>
      <c r="B469" s="10">
        <v>45524</v>
      </c>
      <c r="C469" s="10">
        <v>45525</v>
      </c>
      <c r="D469" t="s">
        <v>2290</v>
      </c>
      <c r="E469" s="9" t="str">
        <f>PROPER(TRIM(raw_orders!E469))</f>
        <v>Aditi Sen</v>
      </c>
      <c r="F469" s="9" t="str">
        <f>PROPER(TRIM(raw_orders!F469))</f>
        <v>Corporate</v>
      </c>
      <c r="G469" s="9" t="str">
        <f>PROPER(TRIM(raw_orders!G469))</f>
        <v>East</v>
      </c>
      <c r="H469" s="9" t="str">
        <f>PROPER(TRIM(raw_orders!H469))</f>
        <v>Odisha</v>
      </c>
      <c r="I469" s="9" t="str">
        <f>PROPER(TRIM(raw_orders!I469))</f>
        <v>Bhubaneswar</v>
      </c>
      <c r="J469" s="9" t="str">
        <f>PROPER(TRIM(raw_orders!J469))</f>
        <v>Technology</v>
      </c>
      <c r="K469" s="9" t="str">
        <f>PROPER(TRIM(raw_orders!K469))</f>
        <v>Copiers</v>
      </c>
      <c r="L469" t="s">
        <v>2291</v>
      </c>
      <c r="M469" s="9" t="str">
        <f>PROPER(TRIM(raw_orders!M469))</f>
        <v>First Class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s="9" t="str">
        <f>PROPER(TRIM(raw_orders!T469))</f>
        <v>Refunded</v>
      </c>
      <c r="U469" s="9" t="str">
        <f>PROPER(TRIM(raw_orders!U469))</f>
        <v>Cancelled</v>
      </c>
      <c r="V469" s="11">
        <f t="shared" si="21"/>
        <v>1</v>
      </c>
      <c r="W469" s="17" t="str">
        <f t="shared" si="22"/>
        <v>ORD-2024-104684552445525CUST-9470Aditi SenCorporateEastOdishaBhubaneswarTechnologyCopiersMax Copiers 867First Class54288.330.119297.4915451.663845.83RefundedCancelled1</v>
      </c>
      <c r="X469" s="11" t="str">
        <f t="shared" si="23"/>
        <v>OK</v>
      </c>
      <c r="Y469" s="11"/>
    </row>
    <row r="470" spans="1:25" ht="55.2">
      <c r="A470" t="s">
        <v>2292</v>
      </c>
      <c r="B470" s="10">
        <v>45666</v>
      </c>
      <c r="C470" s="10">
        <v>45664</v>
      </c>
      <c r="D470" t="s">
        <v>2295</v>
      </c>
      <c r="E470" s="9" t="str">
        <f>PROPER(TRIM(raw_orders!E470))</f>
        <v>Aarav Sharma</v>
      </c>
      <c r="F470" s="9" t="str">
        <f>PROPER(TRIM(raw_orders!F470))</f>
        <v>Home Office</v>
      </c>
      <c r="G470" s="9" t="str">
        <f>PROPER(TRIM(raw_orders!G470))</f>
        <v>East</v>
      </c>
      <c r="H470" s="9" t="str">
        <f>PROPER(TRIM(raw_orders!H470))</f>
        <v>West Bengal</v>
      </c>
      <c r="I470" s="9" t="str">
        <f>PROPER(TRIM(raw_orders!I470))</f>
        <v>Kolkata</v>
      </c>
      <c r="J470" s="9" t="str">
        <f>PROPER(TRIM(raw_orders!J470))</f>
        <v>Office Supplies</v>
      </c>
      <c r="K470" s="9" t="str">
        <f>PROPER(TRIM(raw_orders!K470))</f>
        <v>Binders</v>
      </c>
      <c r="L470" t="s">
        <v>2296</v>
      </c>
      <c r="M470" s="9" t="str">
        <f>PROPER(TRIM(raw_orders!M470))</f>
        <v>Second Class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s="9" t="str">
        <f>PROPER(TRIM(raw_orders!T470))</f>
        <v>Paid</v>
      </c>
      <c r="U470" s="9" t="str">
        <f>PROPER(TRIM(raw_orders!U470))</f>
        <v>Completed</v>
      </c>
      <c r="V470" s="11">
        <f t="shared" si="21"/>
        <v>-2</v>
      </c>
      <c r="W470" s="17" t="str">
        <f t="shared" si="22"/>
        <v>ORD-2025-104694566645664CUST-4176Aarav SharmaHome OfficeEastWest BengalKolkataOffice SuppliesBindersPro Binders 555Second Class32188.3306564.995407.241157.75PaidCompleted-2</v>
      </c>
      <c r="X470" s="11" t="str">
        <f t="shared" si="23"/>
        <v>OK</v>
      </c>
      <c r="Y470" s="11"/>
    </row>
    <row r="471" spans="1:25" ht="55.2">
      <c r="A471" t="s">
        <v>2297</v>
      </c>
      <c r="B471" s="10">
        <v>45310</v>
      </c>
      <c r="C471" s="10">
        <v>45316</v>
      </c>
      <c r="D471" t="s">
        <v>2299</v>
      </c>
      <c r="E471" s="9" t="str">
        <f>PROPER(TRIM(raw_orders!E471))</f>
        <v>Aditi Sen</v>
      </c>
      <c r="F471" s="9" t="str">
        <f>PROPER(TRIM(raw_orders!F471))</f>
        <v>Corporate</v>
      </c>
      <c r="G471" s="9" t="str">
        <f>PROPER(TRIM(raw_orders!G471))</f>
        <v>West</v>
      </c>
      <c r="H471" s="9" t="str">
        <f>PROPER(TRIM(raw_orders!H471))</f>
        <v>Goa</v>
      </c>
      <c r="I471" s="9" t="str">
        <f>PROPER(TRIM(raw_orders!I471))</f>
        <v>Panaji</v>
      </c>
      <c r="J471" s="9" t="str">
        <f>PROPER(TRIM(raw_orders!J471))</f>
        <v>Technology</v>
      </c>
      <c r="K471" s="9" t="str">
        <f>PROPER(TRIM(raw_orders!K471))</f>
        <v>Copiers</v>
      </c>
      <c r="L471" t="s">
        <v>2300</v>
      </c>
      <c r="M471" s="9" t="str">
        <f>PROPER(TRIM(raw_orders!M471))</f>
        <v>First Class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s="9" t="str">
        <f>PROPER(TRIM(raw_orders!T471))</f>
        <v>Paid</v>
      </c>
      <c r="U471" s="9" t="str">
        <f>PROPER(TRIM(raw_orders!U471))</f>
        <v>Completed</v>
      </c>
      <c r="V471" s="11">
        <f t="shared" si="21"/>
        <v>6</v>
      </c>
      <c r="W471" s="17" t="str">
        <f t="shared" si="22"/>
        <v>ORD-2024-104704531045316CUST-3448Aditi SenCorporateWestGoaPanajiTechnologyCopiersPro Copiers 971First Class31041.660.12812.482282.12530.36PaidCompleted6</v>
      </c>
      <c r="X471" s="11" t="str">
        <f t="shared" si="23"/>
        <v>OK</v>
      </c>
      <c r="Y471" s="11"/>
    </row>
    <row r="472" spans="1:25" ht="55.2">
      <c r="A472" t="s">
        <v>2301</v>
      </c>
      <c r="B472" s="10">
        <v>45501</v>
      </c>
      <c r="C472" s="10">
        <v>45504</v>
      </c>
      <c r="D472" t="s">
        <v>2303</v>
      </c>
      <c r="E472" s="9" t="str">
        <f>PROPER(TRIM(raw_orders!E472))</f>
        <v>Aditi Sen</v>
      </c>
      <c r="F472" s="9" t="str">
        <f>PROPER(TRIM(raw_orders!F472))</f>
        <v>Consumer</v>
      </c>
      <c r="G472" s="9" t="str">
        <f>PROPER(TRIM(raw_orders!G472))</f>
        <v>North</v>
      </c>
      <c r="H472" s="9" t="str">
        <f>PROPER(TRIM(raw_orders!H472))</f>
        <v>Rajasthan</v>
      </c>
      <c r="I472" s="9" t="str">
        <f>PROPER(TRIM(raw_orders!I472))</f>
        <v>Jaipur</v>
      </c>
      <c r="J472" s="9" t="str">
        <f>PROPER(TRIM(raw_orders!J472))</f>
        <v>Furniture</v>
      </c>
      <c r="K472" s="9" t="str">
        <f>PROPER(TRIM(raw_orders!K472))</f>
        <v>Tables</v>
      </c>
      <c r="L472" t="s">
        <v>2304</v>
      </c>
      <c r="M472" s="9" t="str">
        <f>PROPER(TRIM(raw_orders!M472))</f>
        <v>Same Day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s="9" t="str">
        <f>PROPER(TRIM(raw_orders!T472))</f>
        <v>Paid</v>
      </c>
      <c r="U472" s="9" t="str">
        <f>PROPER(TRIM(raw_orders!U472))</f>
        <v>Completed</v>
      </c>
      <c r="V472" s="11">
        <f t="shared" si="21"/>
        <v>3</v>
      </c>
      <c r="W472" s="17" t="str">
        <f t="shared" si="22"/>
        <v>ORD-2024-104714550145504CUST-4970Aditi SenConsumerNorthRajasthanJaipurFurnitureTablesPro Tables 833Same Day24424.780.27079.654465.912613.74PaidCompleted3</v>
      </c>
      <c r="X472" s="11" t="str">
        <f t="shared" si="23"/>
        <v>OK</v>
      </c>
      <c r="Y472" s="11"/>
    </row>
    <row r="473" spans="1:25" ht="69">
      <c r="A473" t="s">
        <v>2305</v>
      </c>
      <c r="B473" s="10">
        <v>45598</v>
      </c>
      <c r="C473" s="10">
        <v>45337</v>
      </c>
      <c r="D473" t="s">
        <v>2308</v>
      </c>
      <c r="E473" s="9" t="str">
        <f>PROPER(TRIM(raw_orders!E473))</f>
        <v>Kabir Singh</v>
      </c>
      <c r="F473" s="9" t="str">
        <f>PROPER(TRIM(raw_orders!F473))</f>
        <v>Consumer</v>
      </c>
      <c r="G473" s="9" t="str">
        <f>PROPER(TRIM(raw_orders!G473))</f>
        <v>South</v>
      </c>
      <c r="H473" s="9" t="str">
        <f>PROPER(TRIM(raw_orders!H473))</f>
        <v>Telangana</v>
      </c>
      <c r="I473" s="9" t="str">
        <f>PROPER(TRIM(raw_orders!I473))</f>
        <v>Hyderabad</v>
      </c>
      <c r="J473" s="9" t="str">
        <f>PROPER(TRIM(raw_orders!J473))</f>
        <v>Office Supplies</v>
      </c>
      <c r="K473" s="9" t="str">
        <f>PROPER(TRIM(raw_orders!K473))</f>
        <v>Binders</v>
      </c>
      <c r="L473" t="s">
        <v>2309</v>
      </c>
      <c r="M473" s="9" t="str">
        <f>PROPER(TRIM(raw_orders!M473))</f>
        <v>Standard Class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s="9" t="str">
        <f>PROPER(TRIM(raw_orders!T473))</f>
        <v>Paid</v>
      </c>
      <c r="U473" s="9" t="str">
        <f>PROPER(TRIM(raw_orders!U473))</f>
        <v>Completed</v>
      </c>
      <c r="V473" s="11">
        <f t="shared" si="21"/>
        <v>-261</v>
      </c>
      <c r="W473" s="17" t="str">
        <f t="shared" si="22"/>
        <v>ORD-2024-104724559845337CUST-6147Kabir SinghConsumerSouthTelanganaHyderabadOffice SuppliesBindersPrime Binders 497Standard Class33019.140.256793.074985.221807.85PaidCompleted-261</v>
      </c>
      <c r="X473" s="11" t="str">
        <f t="shared" si="23"/>
        <v>OK</v>
      </c>
      <c r="Y473" s="11"/>
    </row>
    <row r="474" spans="1:25" ht="55.2">
      <c r="A474" t="s">
        <v>2310</v>
      </c>
      <c r="B474" s="10">
        <v>45325</v>
      </c>
      <c r="C474" s="10">
        <v>45358</v>
      </c>
      <c r="D474" t="s">
        <v>2312</v>
      </c>
      <c r="E474" s="9" t="str">
        <f>PROPER(TRIM(raw_orders!E474))</f>
        <v>Rohan Mehta</v>
      </c>
      <c r="F474" s="9" t="str">
        <f>PROPER(TRIM(raw_orders!F474))</f>
        <v>Corporate</v>
      </c>
      <c r="G474" s="9" t="str">
        <f>PROPER(TRIM(raw_orders!G474))</f>
        <v>East</v>
      </c>
      <c r="H474" s="9" t="str">
        <f>PROPER(TRIM(raw_orders!H474))</f>
        <v>Odisha</v>
      </c>
      <c r="I474" s="9" t="str">
        <f>PROPER(TRIM(raw_orders!I474))</f>
        <v>Bhubaneswar</v>
      </c>
      <c r="J474" s="9" t="str">
        <f>PROPER(TRIM(raw_orders!J474))</f>
        <v>Office Supplies</v>
      </c>
      <c r="K474" s="9" t="str">
        <f>PROPER(TRIM(raw_orders!K474))</f>
        <v>Storage</v>
      </c>
      <c r="L474" t="s">
        <v>2313</v>
      </c>
      <c r="M474" s="9" t="str">
        <f>PROPER(TRIM(raw_orders!M474))</f>
        <v>Standard Class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s="9" t="str">
        <f>PROPER(TRIM(raw_orders!T474))</f>
        <v>Paid</v>
      </c>
      <c r="U474" s="9" t="str">
        <f>PROPER(TRIM(raw_orders!U474))</f>
        <v>Completed</v>
      </c>
      <c r="V474" s="11">
        <f t="shared" si="21"/>
        <v>33</v>
      </c>
      <c r="W474" s="17" t="str">
        <f t="shared" si="22"/>
        <v>ORD-2024-104734532545358CUST-7208Rohan MehtaCorporateEastOdishaBhubaneswarOffice SuppliesStoragePro Storage 756Standard Class7263.4601844.221094.21750.01PaidCompleted33</v>
      </c>
      <c r="X474" s="11" t="str">
        <f t="shared" si="23"/>
        <v>OK</v>
      </c>
      <c r="Y474" s="11"/>
    </row>
    <row r="475" spans="1:25" ht="55.2">
      <c r="A475" t="s">
        <v>2314</v>
      </c>
      <c r="B475" s="10">
        <v>45609</v>
      </c>
      <c r="C475" s="10">
        <v>45609</v>
      </c>
      <c r="D475" t="s">
        <v>2316</v>
      </c>
      <c r="E475" s="9" t="str">
        <f>PROPER(TRIM(raw_orders!E475))</f>
        <v>Priya Menon</v>
      </c>
      <c r="F475" s="9" t="str">
        <f>PROPER(TRIM(raw_orders!F475))</f>
        <v>Consumer</v>
      </c>
      <c r="G475" s="9" t="str">
        <f>PROPER(TRIM(raw_orders!G475))</f>
        <v>West</v>
      </c>
      <c r="H475" s="9" t="str">
        <f>PROPER(TRIM(raw_orders!H475))</f>
        <v>Goa</v>
      </c>
      <c r="I475" s="9" t="str">
        <f>PROPER(TRIM(raw_orders!I475))</f>
        <v>Panaji</v>
      </c>
      <c r="J475" s="9" t="str">
        <f>PROPER(TRIM(raw_orders!J475))</f>
        <v>Technology</v>
      </c>
      <c r="K475" s="9" t="str">
        <f>PROPER(TRIM(raw_orders!K475))</f>
        <v>Copiers</v>
      </c>
      <c r="L475" t="s">
        <v>2317</v>
      </c>
      <c r="M475" s="9" t="str">
        <f>PROPER(TRIM(raw_orders!M475))</f>
        <v>Standard Class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s="9" t="str">
        <f>PROPER(TRIM(raw_orders!T475))</f>
        <v>Paid</v>
      </c>
      <c r="U475" s="9" t="str">
        <f>PROPER(TRIM(raw_orders!U475))</f>
        <v>Completed</v>
      </c>
      <c r="V475" s="11">
        <f t="shared" si="21"/>
        <v>0</v>
      </c>
      <c r="W475" s="17" t="str">
        <f t="shared" si="22"/>
        <v>ORD-2024-104744560945609CUST-2794Priya MenonConsumerWestGoaPanajiTechnologyCopiersMax Copiers 829Standard Class6191.450.2918.96554.18364.78PaidCompleted0</v>
      </c>
      <c r="X475" s="11" t="str">
        <f t="shared" si="23"/>
        <v>OK</v>
      </c>
      <c r="Y475" s="11"/>
    </row>
    <row r="476" spans="1:25" ht="55.2">
      <c r="A476" t="s">
        <v>2318</v>
      </c>
      <c r="B476" s="10">
        <v>45357</v>
      </c>
      <c r="C476" s="10">
        <v>45453</v>
      </c>
      <c r="D476" t="s">
        <v>2320</v>
      </c>
      <c r="E476" s="9" t="str">
        <f>PROPER(TRIM(raw_orders!E476))</f>
        <v>Diya Patel</v>
      </c>
      <c r="F476" s="9" t="str">
        <f>PROPER(TRIM(raw_orders!F476))</f>
        <v>Corporate</v>
      </c>
      <c r="G476" s="9" t="str">
        <f>PROPER(TRIM(raw_orders!G476))</f>
        <v>North</v>
      </c>
      <c r="H476" s="9" t="str">
        <f>PROPER(TRIM(raw_orders!H476))</f>
        <v>Punjab</v>
      </c>
      <c r="I476" s="9" t="str">
        <f>PROPER(TRIM(raw_orders!I476))</f>
        <v>Ludhiana</v>
      </c>
      <c r="J476" s="9" t="str">
        <f>PROPER(TRIM(raw_orders!J476))</f>
        <v>Furniture</v>
      </c>
      <c r="K476" s="9" t="str">
        <f>PROPER(TRIM(raw_orders!K476))</f>
        <v>Furnishings</v>
      </c>
      <c r="L476" t="s">
        <v>2321</v>
      </c>
      <c r="M476" s="9" t="str">
        <f>PROPER(TRIM(raw_orders!M476))</f>
        <v>Standard Class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s="9" t="str">
        <f>PROPER(TRIM(raw_orders!T476))</f>
        <v>Paid</v>
      </c>
      <c r="U476" s="9" t="str">
        <f>PROPER(TRIM(raw_orders!U476))</f>
        <v>Completed</v>
      </c>
      <c r="V476" s="11">
        <f t="shared" si="21"/>
        <v>96</v>
      </c>
      <c r="W476" s="17" t="str">
        <f t="shared" si="22"/>
        <v>ORD-2024-104754535745453CUST-6249Diya PatelCorporateNorthPunjabLudhianaFurnitureFurnishingsPrime Furnishings 827Standard Class31633.5704900.712713.92186.81PaidCompleted96</v>
      </c>
      <c r="X476" s="11" t="str">
        <f t="shared" si="23"/>
        <v>OK</v>
      </c>
      <c r="Y476" s="11"/>
    </row>
    <row r="477" spans="1:25" ht="69">
      <c r="A477" t="s">
        <v>2322</v>
      </c>
      <c r="B477" s="10">
        <v>45717</v>
      </c>
      <c r="C477" s="10">
        <v>45724</v>
      </c>
      <c r="D477" t="s">
        <v>2325</v>
      </c>
      <c r="E477" s="9" t="str">
        <f>PROPER(TRIM(raw_orders!E477))</f>
        <v>Vikram Iyer</v>
      </c>
      <c r="F477" s="9" t="str">
        <f>PROPER(TRIM(raw_orders!F477))</f>
        <v>Consumer</v>
      </c>
      <c r="G477" s="9" t="str">
        <f>PROPER(TRIM(raw_orders!G477))</f>
        <v>East</v>
      </c>
      <c r="H477" s="9" t="str">
        <f>PROPER(TRIM(raw_orders!H477))</f>
        <v>West Bengal</v>
      </c>
      <c r="I477" s="9" t="str">
        <f>PROPER(TRIM(raw_orders!I477))</f>
        <v>Kolkata</v>
      </c>
      <c r="J477" s="9" t="str">
        <f>PROPER(TRIM(raw_orders!J477))</f>
        <v>Furniture</v>
      </c>
      <c r="K477" s="9" t="str">
        <f>PROPER(TRIM(raw_orders!K477))</f>
        <v>Chairs</v>
      </c>
      <c r="L477" t="s">
        <v>2326</v>
      </c>
      <c r="M477" s="9" t="str">
        <f>PROPER(TRIM(raw_orders!M477))</f>
        <v>Same Day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s="9" t="str">
        <f>PROPER(TRIM(raw_orders!T477))</f>
        <v>Pending</v>
      </c>
      <c r="U477" s="9" t="str">
        <f>PROPER(TRIM(raw_orders!U477))</f>
        <v>Returned</v>
      </c>
      <c r="V477" s="11">
        <f t="shared" si="21"/>
        <v>7</v>
      </c>
      <c r="W477" s="17" t="str">
        <f t="shared" si="22"/>
        <v>ORD-2025-104764571745724CUST-5712Vikram IyerConsumerEastWest BengalKolkataFurnitureChairsEco Chairs 365Same Day83378.820.2520272.9215873.384399.54PendingReturned7</v>
      </c>
      <c r="X477" s="11" t="str">
        <f t="shared" si="23"/>
        <v>OK</v>
      </c>
      <c r="Y477" s="11"/>
    </row>
    <row r="478" spans="1:25" ht="55.2">
      <c r="A478" t="s">
        <v>2327</v>
      </c>
      <c r="B478" s="10">
        <v>45419</v>
      </c>
      <c r="C478" s="10">
        <v>45426</v>
      </c>
      <c r="D478" t="s">
        <v>2330</v>
      </c>
      <c r="E478" s="9" t="str">
        <f>PROPER(TRIM(raw_orders!E478))</f>
        <v>Sneha Kapoor</v>
      </c>
      <c r="F478" s="9" t="str">
        <f>PROPER(TRIM(raw_orders!F478))</f>
        <v>Small Business</v>
      </c>
      <c r="G478" s="9" t="str">
        <f>PROPER(TRIM(raw_orders!G478))</f>
        <v>North</v>
      </c>
      <c r="H478" s="9" t="str">
        <f>PROPER(TRIM(raw_orders!H478))</f>
        <v>Rajasthan</v>
      </c>
      <c r="I478" s="9" t="str">
        <f>PROPER(TRIM(raw_orders!I478))</f>
        <v>Jaipur</v>
      </c>
      <c r="J478" s="9" t="str">
        <f>PROPER(TRIM(raw_orders!J478))</f>
        <v>Office Supplies</v>
      </c>
      <c r="K478" s="9" t="str">
        <f>PROPER(TRIM(raw_orders!K478))</f>
        <v>Storage</v>
      </c>
      <c r="L478" t="s">
        <v>2331</v>
      </c>
      <c r="M478" s="9" t="str">
        <f>PROPER(TRIM(raw_orders!M478))</f>
        <v>First Class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s="9" t="str">
        <f>PROPER(TRIM(raw_orders!T478))</f>
        <v>Paid</v>
      </c>
      <c r="U478" s="9" t="str">
        <f>PROPER(TRIM(raw_orders!U478))</f>
        <v>Completed</v>
      </c>
      <c r="V478" s="11">
        <f t="shared" si="21"/>
        <v>7</v>
      </c>
      <c r="W478" s="17" t="str">
        <f t="shared" si="22"/>
        <v>ORD-2024-104774541945426CUST-3004Sneha KapoorSmall BusinessNorthRajasthanJaipurOffice SuppliesStorageClassic Storage 545First Class3383.580.11035.67595.42440.25PaidCompleted7</v>
      </c>
      <c r="X478" s="11" t="str">
        <f t="shared" si="23"/>
        <v>OK</v>
      </c>
      <c r="Y478" s="11"/>
    </row>
    <row r="479" spans="1:25" ht="55.2">
      <c r="A479" t="s">
        <v>2332</v>
      </c>
      <c r="B479" s="10">
        <v>45892</v>
      </c>
      <c r="C479" s="10">
        <v>45897</v>
      </c>
      <c r="D479" t="s">
        <v>2335</v>
      </c>
      <c r="E479" s="9" t="str">
        <f>PROPER(TRIM(raw_orders!E479))</f>
        <v>Vikram Iyer</v>
      </c>
      <c r="F479" s="9" t="str">
        <f>PROPER(TRIM(raw_orders!F479))</f>
        <v>Corporate</v>
      </c>
      <c r="G479" s="9" t="str">
        <f>PROPER(TRIM(raw_orders!G479))</f>
        <v>West</v>
      </c>
      <c r="H479" s="9" t="str">
        <f>PROPER(TRIM(raw_orders!H479))</f>
        <v>Gujarat</v>
      </c>
      <c r="I479" s="9" t="str">
        <f>PROPER(TRIM(raw_orders!I479))</f>
        <v>Ahmedabad</v>
      </c>
      <c r="J479" s="9" t="str">
        <f>PROPER(TRIM(raw_orders!J479))</f>
        <v>Furniture</v>
      </c>
      <c r="K479" s="9" t="str">
        <f>PROPER(TRIM(raw_orders!K479))</f>
        <v>Chairs</v>
      </c>
      <c r="L479" t="s">
        <v>2336</v>
      </c>
      <c r="M479" s="9" t="str">
        <f>PROPER(TRIM(raw_orders!M479))</f>
        <v>Standard Class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s="9" t="str">
        <f>PROPER(TRIM(raw_orders!T479))</f>
        <v>Paid</v>
      </c>
      <c r="U479" s="9" t="str">
        <f>PROPER(TRIM(raw_orders!U479))</f>
        <v>Cancelled</v>
      </c>
      <c r="V479" s="11">
        <f t="shared" si="21"/>
        <v>5</v>
      </c>
      <c r="W479" s="17" t="str">
        <f t="shared" si="22"/>
        <v>ORD-2025-104784589245897CUST-6920Vikram IyerCorporateWestGujaratAhmedabadFurnitureChairsPro Chairs 186Standard Class62193.230.111843.449356.882486.56PaidCancelled5</v>
      </c>
      <c r="X479" s="11" t="str">
        <f t="shared" si="23"/>
        <v>OK</v>
      </c>
      <c r="Y479" s="11"/>
    </row>
    <row r="480" spans="1:25" ht="69">
      <c r="A480" t="s">
        <v>2337</v>
      </c>
      <c r="B480" s="10">
        <v>45452</v>
      </c>
      <c r="C480" s="10">
        <v>45456</v>
      </c>
      <c r="D480" t="s">
        <v>2340</v>
      </c>
      <c r="E480" s="9" t="str">
        <f>PROPER(TRIM(raw_orders!E480))</f>
        <v>Mira Das</v>
      </c>
      <c r="F480" s="9" t="str">
        <f>PROPER(TRIM(raw_orders!F480))</f>
        <v>Home Office</v>
      </c>
      <c r="G480" s="9" t="str">
        <f>PROPER(TRIM(raw_orders!G480))</f>
        <v/>
      </c>
      <c r="H480" s="9" t="str">
        <f>PROPER(TRIM(raw_orders!H480))</f>
        <v>Uttar Pradesh</v>
      </c>
      <c r="I480" s="9" t="str">
        <f>PROPER(TRIM(raw_orders!I480))</f>
        <v>Noida</v>
      </c>
      <c r="J480" s="9" t="str">
        <f>PROPER(TRIM(raw_orders!J480))</f>
        <v>Technology</v>
      </c>
      <c r="K480" s="9" t="str">
        <f>PROPER(TRIM(raw_orders!K480))</f>
        <v>Machines</v>
      </c>
      <c r="L480" t="s">
        <v>2341</v>
      </c>
      <c r="M480" s="9" t="str">
        <f>PROPER(TRIM(raw_orders!M480))</f>
        <v>Same Day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s="9" t="str">
        <f>PROPER(TRIM(raw_orders!T480))</f>
        <v>Refunded</v>
      </c>
      <c r="U480" s="9" t="str">
        <f>PROPER(TRIM(raw_orders!U480))</f>
        <v>Returned</v>
      </c>
      <c r="V480" s="11">
        <f t="shared" si="21"/>
        <v>4</v>
      </c>
      <c r="W480" s="17" t="str">
        <f t="shared" si="22"/>
        <v>ORD-2024-104794545245456CUST-4838Mira DasHome OfficeUttar PradeshNoidaTechnologyMachinesClassic Machines 561Same Day74079.710.125702.1714571.4811130.69RefundedReturned4</v>
      </c>
      <c r="X480" s="11" t="str">
        <f t="shared" si="23"/>
        <v>OK</v>
      </c>
      <c r="Y480" s="11"/>
    </row>
    <row r="481" spans="1:25" ht="55.2">
      <c r="A481" t="s">
        <v>2342</v>
      </c>
      <c r="B481" s="10">
        <v>45345</v>
      </c>
      <c r="C481" s="10">
        <v>45342</v>
      </c>
      <c r="D481" t="s">
        <v>2344</v>
      </c>
      <c r="E481" s="9" t="str">
        <f>PROPER(TRIM(raw_orders!E481))</f>
        <v>Arjun Bose</v>
      </c>
      <c r="F481" s="9" t="str">
        <f>PROPER(TRIM(raw_orders!F481))</f>
        <v>Corporate</v>
      </c>
      <c r="G481" s="9" t="str">
        <f>PROPER(TRIM(raw_orders!G481))</f>
        <v>East</v>
      </c>
      <c r="H481" s="9" t="str">
        <f>PROPER(TRIM(raw_orders!H481))</f>
        <v>Odisha</v>
      </c>
      <c r="I481" s="9" t="str">
        <f>PROPER(TRIM(raw_orders!I481))</f>
        <v>Bhubaneswar</v>
      </c>
      <c r="J481" s="9" t="str">
        <f>PROPER(TRIM(raw_orders!J481))</f>
        <v>Furniture</v>
      </c>
      <c r="K481" s="9" t="str">
        <f>PROPER(TRIM(raw_orders!K481))</f>
        <v>Chairs</v>
      </c>
      <c r="L481" t="s">
        <v>2345</v>
      </c>
      <c r="M481" s="9" t="str">
        <f>PROPER(TRIM(raw_orders!M481))</f>
        <v>Second Class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s="9" t="str">
        <f>PROPER(TRIM(raw_orders!T481))</f>
        <v>Paid</v>
      </c>
      <c r="U481" s="9" t="str">
        <f>PROPER(TRIM(raw_orders!U481))</f>
        <v>Completed</v>
      </c>
      <c r="V481" s="11">
        <f t="shared" si="21"/>
        <v>-3</v>
      </c>
      <c r="W481" s="17" t="str">
        <f t="shared" si="22"/>
        <v>ORD-2024-104804534545342CUST-7520Arjun BoseCorporateEastOdishaBhubaneswarFurnitureChairsMax Chairs 594Second Class12202.551651.911034.57617.34PaidCompleted-3</v>
      </c>
      <c r="X481" s="11" t="str">
        <f t="shared" si="23"/>
        <v>OK</v>
      </c>
      <c r="Y481" s="11"/>
    </row>
    <row r="482" spans="1:25" ht="55.2">
      <c r="A482" t="s">
        <v>2346</v>
      </c>
      <c r="B482" s="10">
        <v>45662</v>
      </c>
      <c r="C482" s="10">
        <v>45666</v>
      </c>
      <c r="D482" t="s">
        <v>2347</v>
      </c>
      <c r="E482" s="9" t="str">
        <f>PROPER(TRIM(raw_orders!E482))</f>
        <v>Neha Gupta</v>
      </c>
      <c r="F482" s="9" t="str">
        <f>PROPER(TRIM(raw_orders!F482))</f>
        <v>Small Business</v>
      </c>
      <c r="G482" s="9" t="str">
        <f>PROPER(TRIM(raw_orders!G482))</f>
        <v>South</v>
      </c>
      <c r="H482" s="9" t="str">
        <f>PROPER(TRIM(raw_orders!H482))</f>
        <v>Tamil Nadu</v>
      </c>
      <c r="I482" s="9" t="str">
        <f>PROPER(TRIM(raw_orders!I482))</f>
        <v>Chennai</v>
      </c>
      <c r="J482" s="9" t="str">
        <f>PROPER(TRIM(raw_orders!J482))</f>
        <v>Office Supplies</v>
      </c>
      <c r="K482" s="9" t="str">
        <f>PROPER(TRIM(raw_orders!K482))</f>
        <v>Storage</v>
      </c>
      <c r="L482" t="s">
        <v>2348</v>
      </c>
      <c r="M482" s="9" t="str">
        <f>PROPER(TRIM(raw_orders!M482))</f>
        <v/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s="9" t="str">
        <f>PROPER(TRIM(raw_orders!T482))</f>
        <v>Paid</v>
      </c>
      <c r="U482" s="9" t="str">
        <f>PROPER(TRIM(raw_orders!U482))</f>
        <v>Completed</v>
      </c>
      <c r="V482" s="11">
        <f t="shared" si="21"/>
        <v>4</v>
      </c>
      <c r="W482" s="17" t="str">
        <f t="shared" si="22"/>
        <v>ORD-2025-104814566245666CUST-9947Neha GuptaSmall BusinessSouthTamil NaduChennaiOffice SuppliesStorageEco Storage 9235905.1604525.82714.511811.29PaidCompleted4</v>
      </c>
      <c r="X482" s="11" t="str">
        <f t="shared" si="23"/>
        <v>OK</v>
      </c>
      <c r="Y482" s="11"/>
    </row>
    <row r="483" spans="1:25" ht="69">
      <c r="A483" t="s">
        <v>2349</v>
      </c>
      <c r="B483" s="10">
        <v>45813</v>
      </c>
      <c r="C483" s="10">
        <v>45821</v>
      </c>
      <c r="D483" t="s">
        <v>2352</v>
      </c>
      <c r="E483" s="9" t="str">
        <f>PROPER(TRIM(raw_orders!E483))</f>
        <v>Isha Nair</v>
      </c>
      <c r="F483" s="9" t="str">
        <f>PROPER(TRIM(raw_orders!F483))</f>
        <v>Consumer</v>
      </c>
      <c r="G483" s="9" t="str">
        <f>PROPER(TRIM(raw_orders!G483))</f>
        <v>North</v>
      </c>
      <c r="H483" s="9" t="str">
        <f>PROPER(TRIM(raw_orders!H483))</f>
        <v>Uttar Pradesh</v>
      </c>
      <c r="I483" s="9" t="str">
        <f>PROPER(TRIM(raw_orders!I483))</f>
        <v>Noida</v>
      </c>
      <c r="J483" s="9" t="str">
        <f>PROPER(TRIM(raw_orders!J483))</f>
        <v>Technology</v>
      </c>
      <c r="K483" s="9" t="str">
        <f>PROPER(TRIM(raw_orders!K483))</f>
        <v>Machines</v>
      </c>
      <c r="L483" t="s">
        <v>2353</v>
      </c>
      <c r="M483" s="9" t="str">
        <f>PROPER(TRIM(raw_orders!M483))</f>
        <v>Same Day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s="9" t="str">
        <f>PROPER(TRIM(raw_orders!T483))</f>
        <v>Paid</v>
      </c>
      <c r="U483" s="9" t="str">
        <f>PROPER(TRIM(raw_orders!U483))</f>
        <v>Completed</v>
      </c>
      <c r="V483" s="11">
        <f t="shared" si="21"/>
        <v>8</v>
      </c>
      <c r="W483" s="17" t="str">
        <f t="shared" si="22"/>
        <v>ORD-2025-104824581345821CUST-4403Isha NairConsumerNorthUttar PradeshNoidaTechnologyMachinesClassic Machines 287Same Day42793.8885%10616.746353.594263.15PaidCompleted8</v>
      </c>
      <c r="X483" s="11" t="str">
        <f t="shared" si="23"/>
        <v>OK</v>
      </c>
      <c r="Y483" s="11"/>
    </row>
    <row r="484" spans="1:25" ht="55.2">
      <c r="A484" t="s">
        <v>2354</v>
      </c>
      <c r="B484" s="10">
        <v>45495</v>
      </c>
      <c r="C484" s="10">
        <v>45495</v>
      </c>
      <c r="D484" t="s">
        <v>2355</v>
      </c>
      <c r="E484" s="9" t="str">
        <f>PROPER(TRIM(raw_orders!E484))</f>
        <v>Priya Menon</v>
      </c>
      <c r="F484" s="9" t="str">
        <f>PROPER(TRIM(raw_orders!F484))</f>
        <v>Consumer</v>
      </c>
      <c r="G484" s="9" t="str">
        <f>PROPER(TRIM(raw_orders!G484))</f>
        <v>South</v>
      </c>
      <c r="H484" s="9" t="str">
        <f>PROPER(TRIM(raw_orders!H484))</f>
        <v>Karnataka</v>
      </c>
      <c r="I484" s="9" t="str">
        <f>PROPER(TRIM(raw_orders!I484))</f>
        <v>Bengaluru</v>
      </c>
      <c r="J484" s="9" t="str">
        <f>PROPER(TRIM(raw_orders!J484))</f>
        <v>Technology</v>
      </c>
      <c r="K484" s="9" t="str">
        <f>PROPER(TRIM(raw_orders!K484))</f>
        <v>Accessories</v>
      </c>
      <c r="L484" t="s">
        <v>2356</v>
      </c>
      <c r="M484" s="9" t="str">
        <f>PROPER(TRIM(raw_orders!M484))</f>
        <v>Second Class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s="9" t="str">
        <f>PROPER(TRIM(raw_orders!T484))</f>
        <v>Paid</v>
      </c>
      <c r="U484" s="9" t="str">
        <f>PROPER(TRIM(raw_orders!U484))</f>
        <v>Completed</v>
      </c>
      <c r="V484" s="11">
        <f t="shared" si="21"/>
        <v>0</v>
      </c>
      <c r="W484" s="17" t="str">
        <f t="shared" si="22"/>
        <v>ORD-2024-104834549545495CUST-3583Priya MenonConsumerSouthKarnatakaBengaluruTechnologyAccessoriesBasic Accessories 518Second Class31286.220.252893.991856.031037.96PaidCompleted0</v>
      </c>
      <c r="X484" s="11" t="str">
        <f t="shared" si="23"/>
        <v>OK</v>
      </c>
      <c r="Y484" s="11"/>
    </row>
    <row r="485" spans="1:25" ht="55.2">
      <c r="A485" t="s">
        <v>2357</v>
      </c>
      <c r="B485" s="10">
        <v>45651</v>
      </c>
      <c r="C485" s="10">
        <v>45651</v>
      </c>
      <c r="D485" t="s">
        <v>2359</v>
      </c>
      <c r="E485" s="9" t="str">
        <f>PROPER(TRIM(raw_orders!E485))</f>
        <v>Mira Das</v>
      </c>
      <c r="F485" s="9" t="str">
        <f>PROPER(TRIM(raw_orders!F485))</f>
        <v>Corporate</v>
      </c>
      <c r="G485" s="9" t="str">
        <f>PROPER(TRIM(raw_orders!G485))</f>
        <v>East</v>
      </c>
      <c r="H485" s="9" t="str">
        <f>PROPER(TRIM(raw_orders!H485))</f>
        <v>Bihar</v>
      </c>
      <c r="I485" s="9" t="str">
        <f>PROPER(TRIM(raw_orders!I485))</f>
        <v>Patna</v>
      </c>
      <c r="J485" s="9" t="str">
        <f>PROPER(TRIM(raw_orders!J485))</f>
        <v>Technology</v>
      </c>
      <c r="K485" s="9" t="str">
        <f>PROPER(TRIM(raw_orders!K485))</f>
        <v>Copiers</v>
      </c>
      <c r="L485" t="s">
        <v>2360</v>
      </c>
      <c r="M485" s="9" t="str">
        <f>PROPER(TRIM(raw_orders!M485))</f>
        <v>Standard Class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s="9" t="str">
        <f>PROPER(TRIM(raw_orders!T485))</f>
        <v>Paid</v>
      </c>
      <c r="U485" s="9" t="str">
        <f>PROPER(TRIM(raw_orders!U485))</f>
        <v>Completed</v>
      </c>
      <c r="V485" s="11">
        <f t="shared" si="21"/>
        <v>0</v>
      </c>
      <c r="W485" s="17" t="str">
        <f t="shared" si="22"/>
        <v>ORD-2024-104844565145651CUST-9432Mira DasCorporateEastBiharPatnaTechnologyCopiersPro Copiers 984Standard Class1829.660.15705.21438.32266.89PaidCompleted0</v>
      </c>
      <c r="X485" s="11" t="str">
        <f t="shared" si="23"/>
        <v>OK</v>
      </c>
      <c r="Y485" s="11"/>
    </row>
    <row r="486" spans="1:25" ht="82.8">
      <c r="A486" t="s">
        <v>2361</v>
      </c>
      <c r="B486" s="10">
        <v>45654</v>
      </c>
      <c r="C486" s="10">
        <v>45657</v>
      </c>
      <c r="D486" t="s">
        <v>2364</v>
      </c>
      <c r="E486" s="9" t="str">
        <f>PROPER(TRIM(raw_orders!E486))</f>
        <v>Mira Das</v>
      </c>
      <c r="F486" s="9" t="str">
        <f>PROPER(TRIM(raw_orders!F486))</f>
        <v>Small Business</v>
      </c>
      <c r="G486" s="9" t="str">
        <f>PROPER(TRIM(raw_orders!G486))</f>
        <v>South</v>
      </c>
      <c r="H486" s="9" t="str">
        <f>PROPER(TRIM(raw_orders!H486))</f>
        <v>Andhra Pradesh</v>
      </c>
      <c r="I486" s="9" t="str">
        <f>PROPER(TRIM(raw_orders!I486))</f>
        <v>Vijayawada</v>
      </c>
      <c r="J486" s="9" t="str">
        <f>PROPER(TRIM(raw_orders!J486))</f>
        <v>Furniture</v>
      </c>
      <c r="K486" s="9" t="str">
        <f>PROPER(TRIM(raw_orders!K486))</f>
        <v>Furnishings</v>
      </c>
      <c r="L486" t="s">
        <v>2365</v>
      </c>
      <c r="M486" s="9" t="str">
        <f>PROPER(TRIM(raw_orders!M486))</f>
        <v>First Class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s="9" t="str">
        <f>PROPER(TRIM(raw_orders!T486))</f>
        <v>Paid</v>
      </c>
      <c r="U486" s="9" t="str">
        <f>PROPER(TRIM(raw_orders!U486))</f>
        <v>Completed</v>
      </c>
      <c r="V486" s="11">
        <f t="shared" si="21"/>
        <v>3</v>
      </c>
      <c r="W486" s="17" t="str">
        <f t="shared" si="22"/>
        <v>ORD-2024-104854565445657CUST-1801Mira DasSmall BusinessSouthAndhra PradeshVijayawadaFurnitureFurnishingsMax Furnishings 297First Class63641.220.2516385.4913679.242706.25PaidCompleted3</v>
      </c>
      <c r="X486" s="11" t="str">
        <f t="shared" si="23"/>
        <v>OK</v>
      </c>
      <c r="Y486" s="11"/>
    </row>
    <row r="487" spans="1:25" ht="55.2">
      <c r="A487" t="s">
        <v>2366</v>
      </c>
      <c r="B487" s="10">
        <v>45679</v>
      </c>
      <c r="C487" s="10">
        <v>45680</v>
      </c>
      <c r="D487" t="s">
        <v>2367</v>
      </c>
      <c r="E487" s="9" t="str">
        <f>PROPER(TRIM(raw_orders!E487))</f>
        <v>Rahul Verma</v>
      </c>
      <c r="F487" s="9" t="str">
        <f>PROPER(TRIM(raw_orders!F487))</f>
        <v>Corporate</v>
      </c>
      <c r="G487" s="9" t="str">
        <f>PROPER(TRIM(raw_orders!G487))</f>
        <v>West</v>
      </c>
      <c r="H487" s="9" t="str">
        <f>PROPER(TRIM(raw_orders!H487))</f>
        <v>Goa</v>
      </c>
      <c r="I487" s="9" t="str">
        <f>PROPER(TRIM(raw_orders!I487))</f>
        <v>Panaji</v>
      </c>
      <c r="J487" s="9" t="str">
        <f>PROPER(TRIM(raw_orders!J487))</f>
        <v>Furniture</v>
      </c>
      <c r="K487" s="9" t="str">
        <f>PROPER(TRIM(raw_orders!K487))</f>
        <v>Bookcases</v>
      </c>
      <c r="L487" t="s">
        <v>2368</v>
      </c>
      <c r="M487" s="9" t="str">
        <f>PROPER(TRIM(raw_orders!M487))</f>
        <v>Standard Class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s="9" t="str">
        <f>PROPER(TRIM(raw_orders!T487))</f>
        <v>Paid</v>
      </c>
      <c r="U487" s="9" t="str">
        <f>PROPER(TRIM(raw_orders!U487))</f>
        <v>Completed</v>
      </c>
      <c r="V487" s="11">
        <f t="shared" si="21"/>
        <v>1</v>
      </c>
      <c r="W487" s="17" t="str">
        <f t="shared" si="22"/>
        <v>ORD-2025-104864567945680CUST-1594Rahul VermaCorporateWestGoaPanajiFurnitureBookcasesElite Bookcases 802Standard Class42555.190.257665.575595.62069.97PaidCompleted1</v>
      </c>
      <c r="X487" s="11" t="str">
        <f t="shared" si="23"/>
        <v>OK</v>
      </c>
      <c r="Y487" s="11"/>
    </row>
    <row r="488" spans="1:25" ht="55.2">
      <c r="A488" t="s">
        <v>2369</v>
      </c>
      <c r="B488" s="10">
        <v>45830</v>
      </c>
      <c r="C488" s="10">
        <v>45834</v>
      </c>
      <c r="D488" t="s">
        <v>2372</v>
      </c>
      <c r="E488" s="9" t="str">
        <f>PROPER(TRIM(raw_orders!E488))</f>
        <v>Rahul Verma</v>
      </c>
      <c r="F488" s="9" t="str">
        <f>PROPER(TRIM(raw_orders!F488))</f>
        <v>Corporate</v>
      </c>
      <c r="G488" s="9" t="str">
        <f>PROPER(TRIM(raw_orders!G488))</f>
        <v>West</v>
      </c>
      <c r="H488" s="9" t="str">
        <f>PROPER(TRIM(raw_orders!H488))</f>
        <v>Goa</v>
      </c>
      <c r="I488" s="9" t="str">
        <f>PROPER(TRIM(raw_orders!I488))</f>
        <v>Panaji</v>
      </c>
      <c r="J488" s="9" t="str">
        <f>PROPER(TRIM(raw_orders!J488))</f>
        <v>Furniture</v>
      </c>
      <c r="K488" s="9" t="str">
        <f>PROPER(TRIM(raw_orders!K488))</f>
        <v>Tables</v>
      </c>
      <c r="L488" t="s">
        <v>2373</v>
      </c>
      <c r="M488" s="9" t="str">
        <f>PROPER(TRIM(raw_orders!M488))</f>
        <v>Standard Class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s="9" t="str">
        <f>PROPER(TRIM(raw_orders!T488))</f>
        <v>Paid</v>
      </c>
      <c r="U488" s="9" t="str">
        <f>PROPER(TRIM(raw_orders!U488))</f>
        <v>Completed</v>
      </c>
      <c r="V488" s="11">
        <f t="shared" si="21"/>
        <v>4</v>
      </c>
      <c r="W488" s="17" t="str">
        <f t="shared" si="22"/>
        <v>ORD-2025-104874583045834CUST-8132Rahul VermaCorporateWestGoaPanajiFurnitureTablesPro Tables 257Standard Class31946.180.24670.833166.491504.34PaidCompleted4</v>
      </c>
      <c r="X488" s="11" t="str">
        <f t="shared" si="23"/>
        <v>OK</v>
      </c>
      <c r="Y488" s="11"/>
    </row>
    <row r="489" spans="1:25" ht="55.2">
      <c r="A489" t="s">
        <v>2374</v>
      </c>
      <c r="B489" s="10">
        <v>45818</v>
      </c>
      <c r="C489" s="10">
        <v>45825</v>
      </c>
      <c r="D489" t="s">
        <v>2376</v>
      </c>
      <c r="E489" s="9" t="str">
        <f>PROPER(TRIM(raw_orders!E489))</f>
        <v>Rahul Verma</v>
      </c>
      <c r="F489" s="9" t="str">
        <f>PROPER(TRIM(raw_orders!F489))</f>
        <v>Corporate</v>
      </c>
      <c r="G489" s="9" t="str">
        <f>PROPER(TRIM(raw_orders!G489))</f>
        <v>South</v>
      </c>
      <c r="H489" s="9" t="str">
        <f>PROPER(TRIM(raw_orders!H489))</f>
        <v>Telangana</v>
      </c>
      <c r="I489" s="9" t="str">
        <f>PROPER(TRIM(raw_orders!I489))</f>
        <v>Hyderabad</v>
      </c>
      <c r="J489" s="9" t="str">
        <f>PROPER(TRIM(raw_orders!J489))</f>
        <v>Furniture</v>
      </c>
      <c r="K489" s="9" t="str">
        <f>PROPER(TRIM(raw_orders!K489))</f>
        <v>Furnishings</v>
      </c>
      <c r="L489" t="s">
        <v>2377</v>
      </c>
      <c r="M489" s="9" t="str">
        <f>PROPER(TRIM(raw_orders!M489))</f>
        <v>Standard Class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s="9" t="str">
        <f>PROPER(TRIM(raw_orders!T489))</f>
        <v>Refunded</v>
      </c>
      <c r="U489" s="9" t="str">
        <f>PROPER(TRIM(raw_orders!U489))</f>
        <v>Returned</v>
      </c>
      <c r="V489" s="11">
        <f t="shared" si="21"/>
        <v>7</v>
      </c>
      <c r="W489" s="17" t="str">
        <f t="shared" si="22"/>
        <v>ORD-2025-104884581845825CUST-7685Rahul VermaCorporateSouthTelanganaHyderabadFurnitureFurnishingsPrime Furnishings 299Standard Class51231.106155.54282.091873.41RefundedReturned7</v>
      </c>
      <c r="X489" s="11" t="str">
        <f t="shared" si="23"/>
        <v>OK</v>
      </c>
      <c r="Y489" s="11"/>
    </row>
    <row r="490" spans="1:25" ht="55.2">
      <c r="A490" t="s">
        <v>2378</v>
      </c>
      <c r="B490" s="10">
        <v>45579</v>
      </c>
      <c r="C490" s="10">
        <v>45585</v>
      </c>
      <c r="D490" t="s">
        <v>2381</v>
      </c>
      <c r="E490" s="9" t="str">
        <f>PROPER(TRIM(raw_orders!E490))</f>
        <v>Aditi Sen</v>
      </c>
      <c r="F490" s="9" t="str">
        <f>PROPER(TRIM(raw_orders!F490))</f>
        <v>Small Business</v>
      </c>
      <c r="G490" s="9" t="str">
        <f>PROPER(TRIM(raw_orders!G490))</f>
        <v>North</v>
      </c>
      <c r="H490" s="9" t="str">
        <f>PROPER(TRIM(raw_orders!H490))</f>
        <v>Rajasthan</v>
      </c>
      <c r="I490" s="9" t="str">
        <f>PROPER(TRIM(raw_orders!I490))</f>
        <v>Jaipur</v>
      </c>
      <c r="J490" s="9" t="str">
        <f>PROPER(TRIM(raw_orders!J490))</f>
        <v>Furniture</v>
      </c>
      <c r="K490" s="9" t="str">
        <f>PROPER(TRIM(raw_orders!K490))</f>
        <v>Tables</v>
      </c>
      <c r="L490" t="s">
        <v>2382</v>
      </c>
      <c r="M490" s="9" t="str">
        <f>PROPER(TRIM(raw_orders!M490))</f>
        <v>Same Day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s="9" t="str">
        <f>PROPER(TRIM(raw_orders!T490))</f>
        <v>Paid</v>
      </c>
      <c r="U490" s="9" t="str">
        <f>PROPER(TRIM(raw_orders!U490))</f>
        <v>Completed</v>
      </c>
      <c r="V490" s="11">
        <f t="shared" si="21"/>
        <v>6</v>
      </c>
      <c r="W490" s="17" t="str">
        <f t="shared" si="22"/>
        <v>ORD-2024-104894557945585CUST-2183Aditi SenSmall BusinessNorthRajasthanJaipurFurnitureTablesEco Tables 487Same Day71547.60.28666.565967.442699.12PaidCompleted6</v>
      </c>
      <c r="X490" s="11" t="str">
        <f t="shared" si="23"/>
        <v>OK</v>
      </c>
      <c r="Y490" s="11"/>
    </row>
    <row r="491" spans="1:25" ht="55.2">
      <c r="A491" t="s">
        <v>2383</v>
      </c>
      <c r="B491" s="10">
        <v>45329</v>
      </c>
      <c r="C491" s="10">
        <v>45334</v>
      </c>
      <c r="D491" t="s">
        <v>2385</v>
      </c>
      <c r="E491" s="9" t="str">
        <f>PROPER(TRIM(raw_orders!E491))</f>
        <v>Arjun Bose</v>
      </c>
      <c r="F491" s="9" t="str">
        <f>PROPER(TRIM(raw_orders!F491))</f>
        <v>Home Office</v>
      </c>
      <c r="G491" s="9" t="str">
        <f>PROPER(TRIM(raw_orders!G491))</f>
        <v>East</v>
      </c>
      <c r="H491" s="9" t="str">
        <f>PROPER(TRIM(raw_orders!H491))</f>
        <v>West Bengal</v>
      </c>
      <c r="I491" s="9" t="str">
        <f>PROPER(TRIM(raw_orders!I491))</f>
        <v>Kolkata</v>
      </c>
      <c r="J491" s="9" t="str">
        <f>PROPER(TRIM(raw_orders!J491))</f>
        <v>Technology</v>
      </c>
      <c r="K491" s="9" t="str">
        <f>PROPER(TRIM(raw_orders!K491))</f>
        <v>Accessories</v>
      </c>
      <c r="L491" t="s">
        <v>2386</v>
      </c>
      <c r="M491" s="9" t="str">
        <f>PROPER(TRIM(raw_orders!M491))</f>
        <v>Second Class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s="9" t="str">
        <f>PROPER(TRIM(raw_orders!T491))</f>
        <v>Paid</v>
      </c>
      <c r="U491" s="9" t="str">
        <f>PROPER(TRIM(raw_orders!U491))</f>
        <v>Completed</v>
      </c>
      <c r="V491" s="11">
        <f t="shared" si="21"/>
        <v>5</v>
      </c>
      <c r="W491" s="17" t="str">
        <f t="shared" si="22"/>
        <v>ORD-2024-104904532945334CUST-1636Arjun BoseHome OfficeEastWest BengalKolkataTechnologyAccessoriesPrime Accessories 960Second Class1452.190.2361.75262.5399.22PaidCompleted5</v>
      </c>
      <c r="X491" s="11" t="str">
        <f t="shared" si="23"/>
        <v>OK</v>
      </c>
      <c r="Y491" s="11"/>
    </row>
    <row r="492" spans="1:25" ht="55.2">
      <c r="A492" t="s">
        <v>2387</v>
      </c>
      <c r="B492" s="10">
        <v>45551</v>
      </c>
      <c r="C492" s="10">
        <v>45554</v>
      </c>
      <c r="D492" t="s">
        <v>2389</v>
      </c>
      <c r="E492" s="9" t="str">
        <f>PROPER(TRIM(raw_orders!E492))</f>
        <v>Aditi Sen</v>
      </c>
      <c r="F492" s="9" t="str">
        <f>PROPER(TRIM(raw_orders!F492))</f>
        <v>Consumer</v>
      </c>
      <c r="G492" s="9" t="str">
        <f>PROPER(TRIM(raw_orders!G492))</f>
        <v>West</v>
      </c>
      <c r="H492" s="9" t="str">
        <f>PROPER(TRIM(raw_orders!H492))</f>
        <v>Rajasthan</v>
      </c>
      <c r="I492" s="9" t="str">
        <f>PROPER(TRIM(raw_orders!I492))</f>
        <v>Udaipur</v>
      </c>
      <c r="J492" s="9" t="str">
        <f>PROPER(TRIM(raw_orders!J492))</f>
        <v>Office Supplies</v>
      </c>
      <c r="K492" s="9" t="str">
        <f>PROPER(TRIM(raw_orders!K492))</f>
        <v>Binders</v>
      </c>
      <c r="L492" t="s">
        <v>2390</v>
      </c>
      <c r="M492" s="9" t="str">
        <f>PROPER(TRIM(raw_orders!M492))</f>
        <v>First Class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s="9" t="str">
        <f>PROPER(TRIM(raw_orders!T492))</f>
        <v>Paid</v>
      </c>
      <c r="U492" s="9" t="str">
        <f>PROPER(TRIM(raw_orders!U492))</f>
        <v>Completed</v>
      </c>
      <c r="V492" s="11">
        <f t="shared" si="21"/>
        <v>3</v>
      </c>
      <c r="W492" s="17" t="str">
        <f t="shared" si="22"/>
        <v>ORD-2024-104914555145554CUST-1350Aditi SenConsumerWestRajasthanUdaipurOffice SuppliesBindersSmart Binders 191First Class7406.420.152418.21613.82804.38PaidCompleted3</v>
      </c>
      <c r="X492" s="11" t="str">
        <f t="shared" si="23"/>
        <v>OK</v>
      </c>
      <c r="Y492" s="11"/>
    </row>
    <row r="493" spans="1:25" ht="55.2">
      <c r="A493" t="s">
        <v>2391</v>
      </c>
      <c r="B493" s="10">
        <v>45776</v>
      </c>
      <c r="C493" s="10">
        <v>45777</v>
      </c>
      <c r="D493" t="s">
        <v>2393</v>
      </c>
      <c r="E493" s="9" t="str">
        <f>PROPER(TRIM(raw_orders!E493))</f>
        <v>Mira Das</v>
      </c>
      <c r="F493" s="9" t="str">
        <f>PROPER(TRIM(raw_orders!F493))</f>
        <v>Corporate</v>
      </c>
      <c r="G493" s="9" t="str">
        <f>PROPER(TRIM(raw_orders!G493))</f>
        <v>South</v>
      </c>
      <c r="H493" s="9" t="str">
        <f>PROPER(TRIM(raw_orders!H493))</f>
        <v>Kerala</v>
      </c>
      <c r="I493" s="9" t="str">
        <f>PROPER(TRIM(raw_orders!I493))</f>
        <v>Kochi</v>
      </c>
      <c r="J493" s="9" t="str">
        <f>PROPER(TRIM(raw_orders!J493))</f>
        <v>Technology</v>
      </c>
      <c r="K493" s="9" t="str">
        <f>PROPER(TRIM(raw_orders!K493))</f>
        <v>Accessories</v>
      </c>
      <c r="L493" t="s">
        <v>2394</v>
      </c>
      <c r="M493" s="9" t="str">
        <f>PROPER(TRIM(raw_orders!M493))</f>
        <v>Standard Class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s="9" t="str">
        <f>PROPER(TRIM(raw_orders!T493))</f>
        <v>Paid</v>
      </c>
      <c r="U493" s="9" t="str">
        <f>PROPER(TRIM(raw_orders!U493))</f>
        <v>Completed</v>
      </c>
      <c r="V493" s="11">
        <f t="shared" si="21"/>
        <v>1</v>
      </c>
      <c r="W493" s="17" t="str">
        <f t="shared" si="22"/>
        <v>ORD-2025-104924577645777CUST-4101Mira DasCorporateSouthKeralaKochiTechnologyAccessoriesPrime Accessories 118Standard Class4606.580.21941.061207.42733.64PaidCompleted1</v>
      </c>
      <c r="X493" s="11" t="str">
        <f t="shared" si="23"/>
        <v>OK</v>
      </c>
      <c r="Y493" s="11"/>
    </row>
    <row r="494" spans="1:25" ht="55.2">
      <c r="A494" t="s">
        <v>2395</v>
      </c>
      <c r="B494" s="10">
        <v>45836</v>
      </c>
      <c r="C494" s="10">
        <v>45840</v>
      </c>
      <c r="D494" t="s">
        <v>2398</v>
      </c>
      <c r="E494" s="9" t="str">
        <f>PROPER(TRIM(raw_orders!E494))</f>
        <v>Ananya Rao</v>
      </c>
      <c r="F494" s="9" t="str">
        <f>PROPER(TRIM(raw_orders!F494))</f>
        <v>Corporate</v>
      </c>
      <c r="G494" s="9" t="str">
        <f>PROPER(TRIM(raw_orders!G494))</f>
        <v>South</v>
      </c>
      <c r="H494" s="9" t="str">
        <f>PROPER(TRIM(raw_orders!H494))</f>
        <v>Andhra Pradesh</v>
      </c>
      <c r="I494" s="9" t="str">
        <f>PROPER(TRIM(raw_orders!I494))</f>
        <v>Vijayawada</v>
      </c>
      <c r="J494" s="9" t="str">
        <f>PROPER(TRIM(raw_orders!J494))</f>
        <v>Office Supplies</v>
      </c>
      <c r="K494" s="9" t="str">
        <f>PROPER(TRIM(raw_orders!K494))</f>
        <v>Storage</v>
      </c>
      <c r="L494" t="s">
        <v>2399</v>
      </c>
      <c r="M494" s="9" t="str">
        <f>PROPER(TRIM(raw_orders!M494))</f>
        <v>Second Class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s="9" t="str">
        <f>PROPER(TRIM(raw_orders!T494))</f>
        <v>Paid</v>
      </c>
      <c r="U494" s="9" t="str">
        <f>PROPER(TRIM(raw_orders!U494))</f>
        <v>Completed</v>
      </c>
      <c r="V494" s="11">
        <f t="shared" si="21"/>
        <v>4</v>
      </c>
      <c r="W494" s="17" t="str">
        <f t="shared" si="22"/>
        <v>ORD-2025-104934583645840CUST-4679Ananya RaoCorporateSouthAndhra PradeshVijayawadaOffice SuppliesStorageElite Storage 331Second Class22725.440.254088.163205.68882.48PaidCompleted4</v>
      </c>
      <c r="X494" s="11" t="str">
        <f t="shared" si="23"/>
        <v>OK</v>
      </c>
      <c r="Y494" s="11"/>
    </row>
    <row r="495" spans="1:25" ht="69">
      <c r="A495" t="s">
        <v>2400</v>
      </c>
      <c r="B495" s="10">
        <v>45701</v>
      </c>
      <c r="C495" s="10">
        <v>45701</v>
      </c>
      <c r="D495" t="s">
        <v>2402</v>
      </c>
      <c r="E495" s="9" t="str">
        <f>PROPER(TRIM(raw_orders!E495))</f>
        <v>Kabir Singh</v>
      </c>
      <c r="F495" s="9" t="str">
        <f>PROPER(TRIM(raw_orders!F495))</f>
        <v>Corporate</v>
      </c>
      <c r="G495" s="9" t="str">
        <f>PROPER(TRIM(raw_orders!G495))</f>
        <v>East</v>
      </c>
      <c r="H495" s="9" t="str">
        <f>PROPER(TRIM(raw_orders!H495))</f>
        <v>Odisha</v>
      </c>
      <c r="I495" s="9" t="str">
        <f>PROPER(TRIM(raw_orders!I495))</f>
        <v>Bhubaneswar</v>
      </c>
      <c r="J495" s="9" t="str">
        <f>PROPER(TRIM(raw_orders!J495))</f>
        <v>Office Supplies</v>
      </c>
      <c r="K495" s="9" t="str">
        <f>PROPER(TRIM(raw_orders!K495))</f>
        <v>Paper</v>
      </c>
      <c r="L495" t="s">
        <v>2403</v>
      </c>
      <c r="M495" s="9" t="str">
        <f>PROPER(TRIM(raw_orders!M495))</f>
        <v>Second Class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s="9" t="str">
        <f>PROPER(TRIM(raw_orders!T495))</f>
        <v>Paid</v>
      </c>
      <c r="U495" s="9" t="str">
        <f>PROPER(TRIM(raw_orders!U495))</f>
        <v>Completed</v>
      </c>
      <c r="V495" s="11">
        <f t="shared" si="21"/>
        <v>0</v>
      </c>
      <c r="W495" s="17" t="str">
        <f t="shared" si="22"/>
        <v>ORD-2025-104944570145701CUST-3765Kabir SinghCorporateEastOdishaBhubaneswarOffice SuppliesPaperPrime Paper 996Second Class72296.70.0515273.0511088.764184.29PaidCompleted0</v>
      </c>
      <c r="X495" s="11" t="str">
        <f t="shared" si="23"/>
        <v>OK</v>
      </c>
      <c r="Y495" s="11"/>
    </row>
    <row r="496" spans="1:25" ht="69">
      <c r="A496" t="s">
        <v>2405</v>
      </c>
      <c r="B496" s="10">
        <v>45610</v>
      </c>
      <c r="C496" s="10">
        <v>45618</v>
      </c>
      <c r="D496" t="s">
        <v>2408</v>
      </c>
      <c r="E496" s="9" t="str">
        <f>PROPER(TRIM(raw_orders!E496))</f>
        <v>Isha Nair</v>
      </c>
      <c r="F496" s="9" t="str">
        <f>PROPER(TRIM(raw_orders!F496))</f>
        <v>Consumer</v>
      </c>
      <c r="G496" s="9" t="str">
        <f>PROPER(TRIM(raw_orders!G496))</f>
        <v>West</v>
      </c>
      <c r="H496" s="9" t="str">
        <f>PROPER(TRIM(raw_orders!H496))</f>
        <v>Madhya Pradesh</v>
      </c>
      <c r="I496" s="9" t="str">
        <f>PROPER(TRIM(raw_orders!I496))</f>
        <v>Indore</v>
      </c>
      <c r="J496" s="9" t="str">
        <f>PROPER(TRIM(raw_orders!J496))</f>
        <v>Technology</v>
      </c>
      <c r="K496" s="9" t="str">
        <f>PROPER(TRIM(raw_orders!K496))</f>
        <v>Phones</v>
      </c>
      <c r="L496" t="s">
        <v>2409</v>
      </c>
      <c r="M496" s="9" t="str">
        <f>PROPER(TRIM(raw_orders!M496))</f>
        <v>Standard Class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s="9" t="str">
        <f>PROPER(TRIM(raw_orders!T496))</f>
        <v>Failed</v>
      </c>
      <c r="U496" s="9" t="str">
        <f>PROPER(TRIM(raw_orders!U496))</f>
        <v>Cancelled</v>
      </c>
      <c r="V496" s="11">
        <f t="shared" si="21"/>
        <v>8</v>
      </c>
      <c r="W496" s="17" t="str">
        <f t="shared" si="22"/>
        <v>ORD-2024-104954561045618CUST-9056Isha NairConsumerWestMadhya PradeshIndoreTechnologyPhonesSmart Phones 125Standard Class3671.68-0.131712.781569.38360.66FailedCancelled8</v>
      </c>
      <c r="X496" s="11" t="str">
        <f t="shared" si="23"/>
        <v>OK</v>
      </c>
      <c r="Y496" s="11"/>
    </row>
    <row r="497" spans="1:25" ht="69">
      <c r="A497" t="s">
        <v>2410</v>
      </c>
      <c r="B497" s="10">
        <v>45421</v>
      </c>
      <c r="C497" s="10">
        <v>45427</v>
      </c>
      <c r="D497" t="s">
        <v>2412</v>
      </c>
      <c r="E497" s="9" t="str">
        <f>PROPER(TRIM(raw_orders!E497))</f>
        <v>Mira Das</v>
      </c>
      <c r="F497" s="9" t="str">
        <f>PROPER(TRIM(raw_orders!F497))</f>
        <v>Small Business</v>
      </c>
      <c r="G497" s="9" t="str">
        <f>PROPER(TRIM(raw_orders!G497))</f>
        <v>East</v>
      </c>
      <c r="H497" s="9" t="str">
        <f>PROPER(TRIM(raw_orders!H497))</f>
        <v>Assam</v>
      </c>
      <c r="I497" s="9" t="str">
        <f>PROPER(TRIM(raw_orders!I497))</f>
        <v>Guwahati</v>
      </c>
      <c r="J497" s="9" t="str">
        <f>PROPER(TRIM(raw_orders!J497))</f>
        <v>Technology</v>
      </c>
      <c r="K497" s="9" t="str">
        <f>PROPER(TRIM(raw_orders!K497))</f>
        <v>Phones</v>
      </c>
      <c r="L497" t="s">
        <v>2413</v>
      </c>
      <c r="M497" s="9" t="str">
        <f>PROPER(TRIM(raw_orders!M497))</f>
        <v>Second Class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s="9" t="str">
        <f>PROPER(TRIM(raw_orders!T497))</f>
        <v>Refunded</v>
      </c>
      <c r="U497" s="9" t="str">
        <f>PROPER(TRIM(raw_orders!U497))</f>
        <v>Returned</v>
      </c>
      <c r="V497" s="11">
        <f t="shared" si="21"/>
        <v>6</v>
      </c>
      <c r="W497" s="17" t="str">
        <f t="shared" si="22"/>
        <v>ORD-2024-104964542145427CUST-9801Mira DasSmall BusinessEastAssamGuwahatiTechnologyPhonesEco Phones 220Second Class4995.980.053784.722419.241365.48RefundedReturned6</v>
      </c>
      <c r="X497" s="11" t="str">
        <f t="shared" si="23"/>
        <v>OK</v>
      </c>
      <c r="Y497" s="11"/>
    </row>
    <row r="498" spans="1:25" ht="55.2">
      <c r="A498" t="s">
        <v>2414</v>
      </c>
      <c r="B498" s="10">
        <v>45842</v>
      </c>
      <c r="C498" s="10">
        <v>45844</v>
      </c>
      <c r="D498" t="s">
        <v>2417</v>
      </c>
      <c r="E498" s="9" t="str">
        <f>PROPER(TRIM(raw_orders!E498))</f>
        <v>Kabir Singh</v>
      </c>
      <c r="F498" s="9" t="str">
        <f>PROPER(TRIM(raw_orders!F498))</f>
        <v>Small Business</v>
      </c>
      <c r="G498" s="9" t="str">
        <f>PROPER(TRIM(raw_orders!G498))</f>
        <v>East</v>
      </c>
      <c r="H498" s="9" t="str">
        <f>PROPER(TRIM(raw_orders!H498))</f>
        <v>Jharkhand</v>
      </c>
      <c r="I498" s="9" t="str">
        <f>PROPER(TRIM(raw_orders!I498))</f>
        <v>Ranchi</v>
      </c>
      <c r="J498" s="9" t="str">
        <f>PROPER(TRIM(raw_orders!J498))</f>
        <v>Furniture</v>
      </c>
      <c r="K498" s="9" t="str">
        <f>PROPER(TRIM(raw_orders!K498))</f>
        <v>Chairs</v>
      </c>
      <c r="L498" t="s">
        <v>2418</v>
      </c>
      <c r="M498" s="9" t="str">
        <f>PROPER(TRIM(raw_orders!M498))</f>
        <v>Second Class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s="9" t="str">
        <f>PROPER(TRIM(raw_orders!T498))</f>
        <v>Paid</v>
      </c>
      <c r="U498" s="9" t="str">
        <f>PROPER(TRIM(raw_orders!U498))</f>
        <v>Completed</v>
      </c>
      <c r="V498" s="11">
        <f t="shared" si="21"/>
        <v>2</v>
      </c>
      <c r="W498" s="17" t="str">
        <f t="shared" si="22"/>
        <v>ORD-2025-104974584245844CUST-2038Kabir SinghSmall BusinessEastJharkhandRanchiFurnitureChairsEco Chairs 795Second Class23686.420.16635.563652.912982.65PaidCompleted2</v>
      </c>
      <c r="X498" s="11" t="str">
        <f t="shared" si="23"/>
        <v>OK</v>
      </c>
      <c r="Y498" s="11"/>
    </row>
    <row r="499" spans="1:25" ht="69">
      <c r="A499" t="s">
        <v>2419</v>
      </c>
      <c r="B499" s="10">
        <v>45533</v>
      </c>
      <c r="C499" s="10">
        <v>45533</v>
      </c>
      <c r="D499" t="s">
        <v>2421</v>
      </c>
      <c r="E499" s="9" t="str">
        <f>PROPER(TRIM(raw_orders!E499))</f>
        <v>Sneha Kapoor</v>
      </c>
      <c r="F499" s="9" t="str">
        <f>PROPER(TRIM(raw_orders!F499))</f>
        <v>Small Business</v>
      </c>
      <c r="G499" s="9" t="str">
        <f>PROPER(TRIM(raw_orders!G499))</f>
        <v>North</v>
      </c>
      <c r="H499" s="9" t="str">
        <f>PROPER(TRIM(raw_orders!H499))</f>
        <v>Uttar Pradesh</v>
      </c>
      <c r="I499" s="9" t="str">
        <f>PROPER(TRIM(raw_orders!I499))</f>
        <v>Noida</v>
      </c>
      <c r="J499" s="9" t="str">
        <f>PROPER(TRIM(raw_orders!J499))</f>
        <v>Technology</v>
      </c>
      <c r="K499" s="9" t="str">
        <f>PROPER(TRIM(raw_orders!K499))</f>
        <v>Accessories</v>
      </c>
      <c r="L499" t="s">
        <v>2422</v>
      </c>
      <c r="M499" s="9" t="str">
        <f>PROPER(TRIM(raw_orders!M499))</f>
        <v>Second Class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s="9" t="str">
        <f>PROPER(TRIM(raw_orders!T499))</f>
        <v>Paid</v>
      </c>
      <c r="U499" s="9" t="str">
        <f>PROPER(TRIM(raw_orders!U499))</f>
        <v>Cancelled</v>
      </c>
      <c r="V499" s="11">
        <f t="shared" si="21"/>
        <v>0</v>
      </c>
      <c r="W499" s="17" t="str">
        <f t="shared" si="22"/>
        <v>ORD-2024-104984553345533CUST-1567Sneha KapoorSmall BusinessNorthUttar PradeshNoidaTechnologyAccessoriesSmart Accessories 896Second Class13106.880.22485.52028.43457.07PaidCancelled0</v>
      </c>
      <c r="X499" s="11" t="str">
        <f t="shared" si="23"/>
        <v>OK</v>
      </c>
      <c r="Y499" s="11"/>
    </row>
    <row r="500" spans="1:25" ht="55.2">
      <c r="A500" t="s">
        <v>2423</v>
      </c>
      <c r="B500" s="10">
        <v>45907</v>
      </c>
      <c r="C500" s="10">
        <v>45910</v>
      </c>
      <c r="D500" t="s">
        <v>2426</v>
      </c>
      <c r="E500" s="9" t="str">
        <f>PROPER(TRIM(raw_orders!E500))</f>
        <v>Karan Malhotra</v>
      </c>
      <c r="F500" s="9" t="str">
        <f>PROPER(TRIM(raw_orders!F500))</f>
        <v>Consumer</v>
      </c>
      <c r="G500" s="9" t="str">
        <f>PROPER(TRIM(raw_orders!G500))</f>
        <v>North</v>
      </c>
      <c r="H500" s="9" t="str">
        <f>PROPER(TRIM(raw_orders!H500))</f>
        <v>Punjab</v>
      </c>
      <c r="I500" s="9" t="str">
        <f>PROPER(TRIM(raw_orders!I500))</f>
        <v>Ludhiana</v>
      </c>
      <c r="J500" s="9" t="str">
        <f>PROPER(TRIM(raw_orders!J500))</f>
        <v>Furniture</v>
      </c>
      <c r="K500" s="9" t="str">
        <f>PROPER(TRIM(raw_orders!K500))</f>
        <v>Chairs</v>
      </c>
      <c r="L500" t="s">
        <v>2427</v>
      </c>
      <c r="M500" s="9" t="str">
        <f>PROPER(TRIM(raw_orders!M500))</f>
        <v>Same Day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s="9" t="str">
        <f>PROPER(TRIM(raw_orders!T500))</f>
        <v>Refunded</v>
      </c>
      <c r="U500" s="9" t="str">
        <f>PROPER(TRIM(raw_orders!U500))</f>
        <v>Cancelled</v>
      </c>
      <c r="V500" s="11">
        <f t="shared" si="21"/>
        <v>3</v>
      </c>
      <c r="W500" s="17" t="str">
        <f t="shared" si="22"/>
        <v>ORD-2025-104994590745910CUST-1190Karan MalhotraConsumerNorthPunjabLudhianaFurnitureChairsBasic Chairs 255Same Day2447.550.05850.35600.98249.37RefundedCancelled3</v>
      </c>
      <c r="X500" s="11" t="str">
        <f t="shared" si="23"/>
        <v>OK</v>
      </c>
      <c r="Y500" s="11"/>
    </row>
    <row r="501" spans="1:25" ht="55.2">
      <c r="A501" t="s">
        <v>2429</v>
      </c>
      <c r="B501" s="10">
        <v>45648</v>
      </c>
      <c r="C501" s="10">
        <v>45652</v>
      </c>
      <c r="D501" t="s">
        <v>2431</v>
      </c>
      <c r="E501" s="9" t="str">
        <f>PROPER(TRIM(raw_orders!E501))</f>
        <v>Rahul Verma</v>
      </c>
      <c r="F501" s="9" t="str">
        <f>PROPER(TRIM(raw_orders!F501))</f>
        <v>Home Office</v>
      </c>
      <c r="G501" s="9" t="str">
        <f>PROPER(TRIM(raw_orders!G501))</f>
        <v>North</v>
      </c>
      <c r="H501" s="9" t="str">
        <f>PROPER(TRIM(raw_orders!H501))</f>
        <v>Uttar Pradesh</v>
      </c>
      <c r="I501" s="9" t="str">
        <f>PROPER(TRIM(raw_orders!I501))</f>
        <v>Noida</v>
      </c>
      <c r="J501" s="9" t="str">
        <f>PROPER(TRIM(raw_orders!J501))</f>
        <v>Furniture</v>
      </c>
      <c r="K501" s="9" t="str">
        <f>PROPER(TRIM(raw_orders!K501))</f>
        <v>Chairs</v>
      </c>
      <c r="L501" t="s">
        <v>2432</v>
      </c>
      <c r="M501" s="9" t="str">
        <f>PROPER(TRIM(raw_orders!M501))</f>
        <v>Standard Class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s="9" t="str">
        <f>PROPER(TRIM(raw_orders!T501))</f>
        <v>Paid</v>
      </c>
      <c r="U501" s="9" t="str">
        <f>PROPER(TRIM(raw_orders!U501))</f>
        <v>Cancelled</v>
      </c>
      <c r="V501" s="11">
        <f t="shared" si="21"/>
        <v>4</v>
      </c>
      <c r="W501" s="17" t="str">
        <f t="shared" si="22"/>
        <v>ORD-2024-105004564845652CUST-5604Rahul VermaHome OfficeNorthUttar PradeshNoidaFurnitureChairsEco Chairs 210Standard Class91110.877498.376059.071439.3PaidCancelled4</v>
      </c>
      <c r="X501" s="11" t="str">
        <f t="shared" si="23"/>
        <v>OK</v>
      </c>
      <c r="Y501" s="11"/>
    </row>
    <row r="502" spans="1:25" ht="55.2">
      <c r="A502" t="s">
        <v>2433</v>
      </c>
      <c r="B502" s="10">
        <v>45429</v>
      </c>
      <c r="C502" s="10">
        <v>45434</v>
      </c>
      <c r="D502" t="s">
        <v>2435</v>
      </c>
      <c r="E502" s="9" t="str">
        <f>PROPER(TRIM(raw_orders!E502))</f>
        <v>Sneha Kapoor</v>
      </c>
      <c r="F502" s="9" t="str">
        <f>PROPER(TRIM(raw_orders!F502))</f>
        <v>Consumer</v>
      </c>
      <c r="G502" s="9" t="str">
        <f>PROPER(TRIM(raw_orders!G502))</f>
        <v>South</v>
      </c>
      <c r="H502" s="9" t="str">
        <f>PROPER(TRIM(raw_orders!H502))</f>
        <v>Kerala</v>
      </c>
      <c r="I502" s="9" t="str">
        <f>PROPER(TRIM(raw_orders!I502))</f>
        <v>Kochi</v>
      </c>
      <c r="J502" s="9" t="str">
        <f>PROPER(TRIM(raw_orders!J502))</f>
        <v>Technology</v>
      </c>
      <c r="K502" s="9" t="str">
        <f>PROPER(TRIM(raw_orders!K502))</f>
        <v>Phones</v>
      </c>
      <c r="L502" t="s">
        <v>2436</v>
      </c>
      <c r="M502" s="9" t="str">
        <f>PROPER(TRIM(raw_orders!M502))</f>
        <v>Same Day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s="9" t="str">
        <f>PROPER(TRIM(raw_orders!T502))</f>
        <v>Paid</v>
      </c>
      <c r="U502" s="9" t="str">
        <f>PROPER(TRIM(raw_orders!U502))</f>
        <v>Completed</v>
      </c>
      <c r="V502" s="11">
        <f t="shared" si="21"/>
        <v>5</v>
      </c>
      <c r="W502" s="17" t="str">
        <f t="shared" si="22"/>
        <v>ORD-2024-105014542945434CUST-7661Sneha KapoorConsumerSouthKeralaKochiTechnologyPhonesPrime Phones 533Same Day93795.9985%34163.9128577.155586.76PaidCompleted5</v>
      </c>
      <c r="X502" s="11" t="str">
        <f t="shared" si="23"/>
        <v>OK</v>
      </c>
      <c r="Y502" s="11"/>
    </row>
    <row r="503" spans="1:25" ht="69">
      <c r="A503" t="s">
        <v>2437</v>
      </c>
      <c r="B503" s="10">
        <v>45515</v>
      </c>
      <c r="C503" s="10">
        <v>45521</v>
      </c>
      <c r="D503" t="s">
        <v>1237</v>
      </c>
      <c r="E503" s="9" t="str">
        <f>PROPER(TRIM(raw_orders!E503))</f>
        <v>Neha Gupta</v>
      </c>
      <c r="F503" s="9" t="str">
        <f>PROPER(TRIM(raw_orders!F503))</f>
        <v>Consumer</v>
      </c>
      <c r="G503" s="9" t="str">
        <f>PROPER(TRIM(raw_orders!G503))</f>
        <v>East</v>
      </c>
      <c r="H503" s="9" t="str">
        <f>PROPER(TRIM(raw_orders!H503))</f>
        <v>Jharkhand</v>
      </c>
      <c r="I503" s="9" t="str">
        <f>PROPER(TRIM(raw_orders!I503))</f>
        <v>Ranchi</v>
      </c>
      <c r="J503" s="9" t="str">
        <f>PROPER(TRIM(raw_orders!J503))</f>
        <v>Office Supplies</v>
      </c>
      <c r="K503" s="9" t="str">
        <f>PROPER(TRIM(raw_orders!K503))</f>
        <v>Art</v>
      </c>
      <c r="L503" t="s">
        <v>2440</v>
      </c>
      <c r="M503" s="9" t="str">
        <f>PROPER(TRIM(raw_orders!M503))</f>
        <v>Second Class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s="9" t="str">
        <f>PROPER(TRIM(raw_orders!T503))</f>
        <v>Paid</v>
      </c>
      <c r="U503" s="9" t="str">
        <f>PROPER(TRIM(raw_orders!U503))</f>
        <v>Completed</v>
      </c>
      <c r="V503" s="11">
        <f t="shared" si="21"/>
        <v>6</v>
      </c>
      <c r="W503" s="17" t="str">
        <f t="shared" si="22"/>
        <v>ORD-2024-105024551545521CUST-3710Neha GuptaConsumerEastJharkhandRanchiOffice SuppliesArtElite Art 325Second Class63497.540.1517837.4513627.024210.43PaidCompleted6</v>
      </c>
      <c r="X503" s="11" t="str">
        <f t="shared" si="23"/>
        <v>OK</v>
      </c>
      <c r="Y503" s="11"/>
    </row>
    <row r="504" spans="1:25" ht="55.2">
      <c r="A504" t="s">
        <v>2441</v>
      </c>
      <c r="B504" s="10">
        <v>45383</v>
      </c>
      <c r="C504" s="10">
        <v>45391</v>
      </c>
      <c r="D504" t="s">
        <v>2444</v>
      </c>
      <c r="E504" s="9" t="str">
        <f>PROPER(TRIM(raw_orders!E504))</f>
        <v>Priya Menon</v>
      </c>
      <c r="F504" s="9" t="str">
        <f>PROPER(TRIM(raw_orders!F504))</f>
        <v>Small Business</v>
      </c>
      <c r="G504" s="9" t="str">
        <f>PROPER(TRIM(raw_orders!G504))</f>
        <v>East</v>
      </c>
      <c r="H504" s="9" t="str">
        <f>PROPER(TRIM(raw_orders!H504))</f>
        <v>Odisha</v>
      </c>
      <c r="I504" s="9" t="str">
        <f>PROPER(TRIM(raw_orders!I504))</f>
        <v>Bhubaneswar</v>
      </c>
      <c r="J504" s="9" t="str">
        <f>PROPER(TRIM(raw_orders!J504))</f>
        <v>Technology</v>
      </c>
      <c r="K504" s="9" t="str">
        <f>PROPER(TRIM(raw_orders!K504))</f>
        <v>Copiers</v>
      </c>
      <c r="L504" t="s">
        <v>2445</v>
      </c>
      <c r="M504" s="9" t="str">
        <f>PROPER(TRIM(raw_orders!M504))</f>
        <v>Second Class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s="9" t="str">
        <f>PROPER(TRIM(raw_orders!T504))</f>
        <v>Paid</v>
      </c>
      <c r="U504" s="9" t="str">
        <f>PROPER(TRIM(raw_orders!U504))</f>
        <v>Completed</v>
      </c>
      <c r="V504" s="11">
        <f t="shared" si="21"/>
        <v>8</v>
      </c>
      <c r="W504" s="17" t="str">
        <f t="shared" si="22"/>
        <v>ORD-2024-105034538345391CUST-1534Priya MenonSmall BusinessEastOdishaBhubaneswarTechnologyCopiersPrime Copiers 557Second Class6826.930.14465.423377.11088.32PaidCompleted8</v>
      </c>
      <c r="X504" s="11" t="str">
        <f t="shared" si="23"/>
        <v>Exact Duplicate</v>
      </c>
      <c r="Y504" s="11"/>
    </row>
    <row r="505" spans="1:25" ht="55.2">
      <c r="A505" t="s">
        <v>2446</v>
      </c>
      <c r="B505" s="10">
        <v>45563</v>
      </c>
      <c r="C505" s="10">
        <v>45570</v>
      </c>
      <c r="D505" t="s">
        <v>2449</v>
      </c>
      <c r="E505" s="9" t="str">
        <f>PROPER(TRIM(raw_orders!E505))</f>
        <v>Aarav Sharma</v>
      </c>
      <c r="F505" s="9" t="str">
        <f>PROPER(TRIM(raw_orders!F505))</f>
        <v>Consumer</v>
      </c>
      <c r="G505" s="9" t="str">
        <f>PROPER(TRIM(raw_orders!G505))</f>
        <v>South</v>
      </c>
      <c r="H505" s="9" t="str">
        <f>PROPER(TRIM(raw_orders!H505))</f>
        <v>Tamil Nadu</v>
      </c>
      <c r="I505" s="9" t="str">
        <f>PROPER(TRIM(raw_orders!I505))</f>
        <v>Chennai</v>
      </c>
      <c r="J505" s="9" t="str">
        <f>PROPER(TRIM(raw_orders!J505))</f>
        <v>Technology</v>
      </c>
      <c r="K505" s="9" t="str">
        <f>PROPER(TRIM(raw_orders!K505))</f>
        <v>Phones</v>
      </c>
      <c r="L505" t="s">
        <v>2450</v>
      </c>
      <c r="M505" s="9" t="str">
        <f>PROPER(TRIM(raw_orders!M505))</f>
        <v>Standard Class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s="9" t="str">
        <f>PROPER(TRIM(raw_orders!T505))</f>
        <v>Paid</v>
      </c>
      <c r="U505" s="9" t="str">
        <f>PROPER(TRIM(raw_orders!U505))</f>
        <v>Completed</v>
      </c>
      <c r="V505" s="11">
        <f t="shared" si="21"/>
        <v>7</v>
      </c>
      <c r="W505" s="17" t="str">
        <f t="shared" si="22"/>
        <v>ORD-2024-105044556345570CUST-7422Aarav SharmaConsumerSouthTamil NaduChennaiTechnologyPhonesSmart Phones 674Standard Class71681.60.110594.087160.313433.77PaidCompleted7</v>
      </c>
      <c r="X505" s="11" t="str">
        <f t="shared" si="23"/>
        <v>OK</v>
      </c>
      <c r="Y505" s="11"/>
    </row>
    <row r="506" spans="1:25" ht="55.2">
      <c r="A506" t="s">
        <v>2451</v>
      </c>
      <c r="B506" s="10">
        <v>45700</v>
      </c>
      <c r="C506" s="10">
        <v>45705</v>
      </c>
      <c r="D506" t="s">
        <v>2454</v>
      </c>
      <c r="E506" s="9" t="str">
        <f>PROPER(TRIM(raw_orders!E506))</f>
        <v>Arjun Bose</v>
      </c>
      <c r="F506" s="9" t="str">
        <f>PROPER(TRIM(raw_orders!F506))</f>
        <v>Corporate</v>
      </c>
      <c r="G506" s="9" t="str">
        <f>PROPER(TRIM(raw_orders!G506))</f>
        <v>West</v>
      </c>
      <c r="H506" s="9" t="str">
        <f>PROPER(TRIM(raw_orders!H506))</f>
        <v>Gujarat</v>
      </c>
      <c r="I506" s="9" t="str">
        <f>PROPER(TRIM(raw_orders!I506))</f>
        <v>Ahmedabad</v>
      </c>
      <c r="J506" s="9" t="str">
        <f>PROPER(TRIM(raw_orders!J506))</f>
        <v>Office Supplies</v>
      </c>
      <c r="K506" s="9" t="str">
        <f>PROPER(TRIM(raw_orders!K506))</f>
        <v>Art</v>
      </c>
      <c r="L506" t="s">
        <v>2455</v>
      </c>
      <c r="M506" s="9" t="str">
        <f>PROPER(TRIM(raw_orders!M506))</f>
        <v>Standard Class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s="9" t="str">
        <f>PROPER(TRIM(raw_orders!T506))</f>
        <v>Paid</v>
      </c>
      <c r="U506" s="9" t="str">
        <f>PROPER(TRIM(raw_orders!U506))</f>
        <v>Completed</v>
      </c>
      <c r="V506" s="11">
        <f t="shared" si="21"/>
        <v>5</v>
      </c>
      <c r="W506" s="17" t="str">
        <f t="shared" si="22"/>
        <v>ORD-2025-105054570045705CUST-9693Arjun BoseCorporateWestGujaratAhmedabadOffice SuppliesArtElite Art 553Standard Class44328.12017312.4814424.222888.26PaidCompleted5</v>
      </c>
      <c r="X506" s="11" t="str">
        <f t="shared" si="23"/>
        <v>OK</v>
      </c>
      <c r="Y506" s="11"/>
    </row>
    <row r="507" spans="1:25" ht="55.2">
      <c r="A507" t="s">
        <v>2456</v>
      </c>
      <c r="B507" s="10">
        <v>45605</v>
      </c>
      <c r="C507" s="10">
        <v>45610</v>
      </c>
      <c r="D507" t="s">
        <v>2458</v>
      </c>
      <c r="E507" s="9" t="str">
        <f>PROPER(TRIM(raw_orders!E507))</f>
        <v>Neha Gupta</v>
      </c>
      <c r="F507" s="9" t="str">
        <f>PROPER(TRIM(raw_orders!F507))</f>
        <v>Corporate</v>
      </c>
      <c r="G507" s="9" t="str">
        <f>PROPER(TRIM(raw_orders!G507))</f>
        <v>West</v>
      </c>
      <c r="H507" s="9" t="str">
        <f>PROPER(TRIM(raw_orders!H507))</f>
        <v>Madhya Pradesh</v>
      </c>
      <c r="I507" s="9" t="str">
        <f>PROPER(TRIM(raw_orders!I507))</f>
        <v>Indore</v>
      </c>
      <c r="J507" s="9" t="str">
        <f>PROPER(TRIM(raw_orders!J507))</f>
        <v>Office Supplies</v>
      </c>
      <c r="K507" s="9" t="str">
        <f>PROPER(TRIM(raw_orders!K507))</f>
        <v>Art</v>
      </c>
      <c r="L507" t="s">
        <v>2459</v>
      </c>
      <c r="M507" s="9" t="str">
        <f>PROPER(TRIM(raw_orders!M507))</f>
        <v>First Class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s="9" t="str">
        <f>PROPER(TRIM(raw_orders!T507))</f>
        <v>Paid</v>
      </c>
      <c r="U507" s="9" t="str">
        <f>PROPER(TRIM(raw_orders!U507))</f>
        <v>Cancelled</v>
      </c>
      <c r="V507" s="11">
        <f t="shared" si="21"/>
        <v>5</v>
      </c>
      <c r="W507" s="17" t="str">
        <f t="shared" si="22"/>
        <v>ORD-2024-105064560545610CUST-5458Neha GuptaCorporateWestMadhya PradeshIndoreOffice SuppliesArtClassic Art 339First Class92438.290.217555.6913293.24262.49PaidCancelled5</v>
      </c>
      <c r="X507" s="11" t="str">
        <f t="shared" si="23"/>
        <v>OK</v>
      </c>
      <c r="Y507" s="11"/>
    </row>
    <row r="508" spans="1:25" ht="69">
      <c r="A508" t="s">
        <v>2460</v>
      </c>
      <c r="B508" s="10">
        <v>45641</v>
      </c>
      <c r="C508" s="10">
        <v>45641</v>
      </c>
      <c r="D508" t="s">
        <v>2463</v>
      </c>
      <c r="E508" s="9" t="str">
        <f>PROPER(TRIM(raw_orders!E508))</f>
        <v>Aarav Sharma</v>
      </c>
      <c r="F508" s="9" t="str">
        <f>PROPER(TRIM(raw_orders!F508))</f>
        <v>Small Business</v>
      </c>
      <c r="G508" s="9" t="str">
        <f>PROPER(TRIM(raw_orders!G508))</f>
        <v>North</v>
      </c>
      <c r="H508" s="9" t="str">
        <f>PROPER(TRIM(raw_orders!H508))</f>
        <v>Punjab</v>
      </c>
      <c r="I508" s="9" t="str">
        <f>PROPER(TRIM(raw_orders!I508))</f>
        <v>Ludhiana</v>
      </c>
      <c r="J508" s="9" t="str">
        <f>PROPER(TRIM(raw_orders!J508))</f>
        <v>Furniture</v>
      </c>
      <c r="K508" s="9" t="str">
        <f>PROPER(TRIM(raw_orders!K508))</f>
        <v>Furnishings</v>
      </c>
      <c r="L508" t="s">
        <v>2464</v>
      </c>
      <c r="M508" s="9" t="str">
        <f>PROPER(TRIM(raw_orders!M508))</f>
        <v>First Class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s="9" t="str">
        <f>PROPER(TRIM(raw_orders!T508))</f>
        <v>Refunded</v>
      </c>
      <c r="U508" s="9" t="str">
        <f>PROPER(TRIM(raw_orders!U508))</f>
        <v>Returned</v>
      </c>
      <c r="V508" s="11">
        <f t="shared" si="21"/>
        <v>0</v>
      </c>
      <c r="W508" s="17" t="str">
        <f t="shared" si="22"/>
        <v>ORD-2024-105074564145641CUST-3011Aarav SharmaSmall BusinessNorthPunjabLudhianaFurnitureFurnishingsSmart Furnishings 352First Class2669.80.11205.64842.07363.57RefundedReturned0</v>
      </c>
      <c r="X508" s="11" t="str">
        <f t="shared" si="23"/>
        <v>OK</v>
      </c>
      <c r="Y508" s="11"/>
    </row>
    <row r="509" spans="1:25" ht="55.2">
      <c r="A509" t="s">
        <v>2465</v>
      </c>
      <c r="B509" s="10">
        <v>45762</v>
      </c>
      <c r="C509" s="10">
        <v>45769</v>
      </c>
      <c r="D509" t="s">
        <v>2466</v>
      </c>
      <c r="E509" s="9" t="str">
        <f>PROPER(TRIM(raw_orders!E509))</f>
        <v>Isha Nair</v>
      </c>
      <c r="F509" s="9" t="str">
        <f>PROPER(TRIM(raw_orders!F509))</f>
        <v>Small Business</v>
      </c>
      <c r="G509" s="9" t="str">
        <f>PROPER(TRIM(raw_orders!G509))</f>
        <v>North</v>
      </c>
      <c r="H509" s="9" t="str">
        <f>PROPER(TRIM(raw_orders!H509))</f>
        <v>Haryana</v>
      </c>
      <c r="I509" s="9" t="str">
        <f>PROPER(TRIM(raw_orders!I509))</f>
        <v>Gurugram</v>
      </c>
      <c r="J509" s="9" t="str">
        <f>PROPER(TRIM(raw_orders!J509))</f>
        <v>Office Supplies</v>
      </c>
      <c r="K509" s="9" t="str">
        <f>PROPER(TRIM(raw_orders!K509))</f>
        <v>Binders</v>
      </c>
      <c r="L509" t="s">
        <v>2467</v>
      </c>
      <c r="M509" s="9" t="str">
        <f>PROPER(TRIM(raw_orders!M509))</f>
        <v>Same Day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s="9" t="str">
        <f>PROPER(TRIM(raw_orders!T509))</f>
        <v>Paid</v>
      </c>
      <c r="U509" s="9" t="str">
        <f>PROPER(TRIM(raw_orders!U509))</f>
        <v>Completed</v>
      </c>
      <c r="V509" s="11">
        <f t="shared" si="21"/>
        <v>7</v>
      </c>
      <c r="W509" s="17" t="str">
        <f t="shared" si="22"/>
        <v>ORD-2025-105084576245769CUST-1826Isha NairSmall BusinessNorthHaryanaGurugramOffice SuppliesBindersClassic Binders 602Same Day42990.420.258971.266814.352156.91PaidCompleted7</v>
      </c>
      <c r="X509" s="11" t="str">
        <f t="shared" si="23"/>
        <v>OK</v>
      </c>
      <c r="Y509" s="11"/>
    </row>
    <row r="510" spans="1:25" ht="55.2">
      <c r="A510" t="s">
        <v>2468</v>
      </c>
      <c r="B510" s="10">
        <v>45382</v>
      </c>
      <c r="C510" s="10">
        <v>45477</v>
      </c>
      <c r="D510" t="s">
        <v>2470</v>
      </c>
      <c r="E510" s="9" t="str">
        <f>PROPER(TRIM(raw_orders!E510))</f>
        <v>Isha Nair</v>
      </c>
      <c r="F510" s="9" t="str">
        <f>PROPER(TRIM(raw_orders!F510))</f>
        <v>Small Business</v>
      </c>
      <c r="G510" s="9" t="str">
        <f>PROPER(TRIM(raw_orders!G510))</f>
        <v>North</v>
      </c>
      <c r="H510" s="9" t="str">
        <f>PROPER(TRIM(raw_orders!H510))</f>
        <v>Haryana</v>
      </c>
      <c r="I510" s="9" t="str">
        <f>PROPER(TRIM(raw_orders!I510))</f>
        <v>Gurugram</v>
      </c>
      <c r="J510" s="9" t="str">
        <f>PROPER(TRIM(raw_orders!J510))</f>
        <v>Technology</v>
      </c>
      <c r="K510" s="9" t="str">
        <f>PROPER(TRIM(raw_orders!K510))</f>
        <v>Machines</v>
      </c>
      <c r="L510" t="s">
        <v>2471</v>
      </c>
      <c r="M510" s="9" t="str">
        <f>PROPER(TRIM(raw_orders!M510))</f>
        <v>Second Class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s="9" t="str">
        <f>PROPER(TRIM(raw_orders!T510))</f>
        <v>Paid</v>
      </c>
      <c r="U510" s="9" t="str">
        <f>PROPER(TRIM(raw_orders!U510))</f>
        <v>Completed</v>
      </c>
      <c r="V510" s="11">
        <f t="shared" si="21"/>
        <v>95</v>
      </c>
      <c r="W510" s="17" t="str">
        <f t="shared" si="22"/>
        <v>ORD-2024-105094538245477CUST-3333Isha NairSmall BusinessNorthHaryanaGurugramTechnologyMachinesSmart Machines 853Second Class41831073244179.633144.37PaidCompleted95</v>
      </c>
      <c r="X510" s="11" t="str">
        <f t="shared" si="23"/>
        <v>OK</v>
      </c>
      <c r="Y510" s="11"/>
    </row>
    <row r="511" spans="1:25" ht="55.2">
      <c r="A511" t="s">
        <v>2472</v>
      </c>
      <c r="B511" s="10">
        <v>45789</v>
      </c>
      <c r="C511" s="10">
        <v>45791</v>
      </c>
      <c r="D511" t="s">
        <v>2475</v>
      </c>
      <c r="E511" s="9" t="str">
        <f>PROPER(TRIM(raw_orders!E511))</f>
        <v>Neha Gupta</v>
      </c>
      <c r="F511" s="9" t="str">
        <f>PROPER(TRIM(raw_orders!F511))</f>
        <v>Consumer</v>
      </c>
      <c r="G511" s="9" t="str">
        <f>PROPER(TRIM(raw_orders!G511))</f>
        <v>West</v>
      </c>
      <c r="H511" s="9" t="str">
        <f>PROPER(TRIM(raw_orders!H511))</f>
        <v>Gujarat</v>
      </c>
      <c r="I511" s="9" t="str">
        <f>PROPER(TRIM(raw_orders!I511))</f>
        <v>Ahmedabad</v>
      </c>
      <c r="J511" s="9" t="str">
        <f>PROPER(TRIM(raw_orders!J511))</f>
        <v>Technology</v>
      </c>
      <c r="K511" s="9" t="str">
        <f>PROPER(TRIM(raw_orders!K511))</f>
        <v>Machines</v>
      </c>
      <c r="L511" t="s">
        <v>2476</v>
      </c>
      <c r="M511" s="9" t="str">
        <f>PROPER(TRIM(raw_orders!M511))</f>
        <v>Same Day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s="9" t="str">
        <f>PROPER(TRIM(raw_orders!T511))</f>
        <v>Paid</v>
      </c>
      <c r="U511" s="9" t="str">
        <f>PROPER(TRIM(raw_orders!U511))</f>
        <v>Completed</v>
      </c>
      <c r="V511" s="11">
        <f t="shared" si="21"/>
        <v>2</v>
      </c>
      <c r="W511" s="17" t="str">
        <f t="shared" si="22"/>
        <v>ORD-2025-105104578945791CUST-7901Neha GuptaConsumerWestGujaratAhmedabadTechnologyMachinesClassic Machines 599Same Day83631.440.223241.2217220.96020.32PaidCompleted2</v>
      </c>
      <c r="X511" s="11" t="str">
        <f t="shared" si="23"/>
        <v>OK</v>
      </c>
      <c r="Y511" s="11"/>
    </row>
    <row r="512" spans="1:25" ht="55.2">
      <c r="A512" t="s">
        <v>2477</v>
      </c>
      <c r="B512" s="10">
        <v>45583</v>
      </c>
      <c r="C512" s="10">
        <v>45586</v>
      </c>
      <c r="D512" t="s">
        <v>2479</v>
      </c>
      <c r="E512" s="9" t="str">
        <f>PROPER(TRIM(raw_orders!E512))</f>
        <v>Aarav Sharma</v>
      </c>
      <c r="F512" s="9" t="str">
        <f>PROPER(TRIM(raw_orders!F512))</f>
        <v>Consumer</v>
      </c>
      <c r="G512" s="9" t="str">
        <f>PROPER(TRIM(raw_orders!G512))</f>
        <v>South</v>
      </c>
      <c r="H512" s="9" t="str">
        <f>PROPER(TRIM(raw_orders!H512))</f>
        <v>Karnataka</v>
      </c>
      <c r="I512" s="9" t="str">
        <f>PROPER(TRIM(raw_orders!I512))</f>
        <v>Bengaluru</v>
      </c>
      <c r="J512" s="9" t="str">
        <f>PROPER(TRIM(raw_orders!J512))</f>
        <v>Office Supplies</v>
      </c>
      <c r="K512" s="9" t="str">
        <f>PROPER(TRIM(raw_orders!K512))</f>
        <v>Storage</v>
      </c>
      <c r="L512" t="s">
        <v>2481</v>
      </c>
      <c r="M512" s="9" t="str">
        <f>PROPER(TRIM(raw_orders!M512))</f>
        <v>Second Class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s="9" t="str">
        <f>PROPER(TRIM(raw_orders!T512))</f>
        <v>Paid</v>
      </c>
      <c r="U512" s="9" t="str">
        <f>PROPER(TRIM(raw_orders!U512))</f>
        <v>Completed</v>
      </c>
      <c r="V512" s="11">
        <f t="shared" si="21"/>
        <v>3</v>
      </c>
      <c r="W512" s="17" t="str">
        <f t="shared" si="22"/>
        <v>ORD-2024-105114558345586CUST-9759Aarav SharmaConsumerSouthKarnatakaBengaluruOffice SuppliesStoragePro Storage 373Second Class24238.5108477.026884.961592.06PaidCompleted3</v>
      </c>
      <c r="X512" s="11" t="str">
        <f t="shared" si="23"/>
        <v>OK</v>
      </c>
      <c r="Y512" s="11"/>
    </row>
    <row r="513" spans="1:25" ht="69">
      <c r="A513" t="s">
        <v>2482</v>
      </c>
      <c r="B513" s="10">
        <v>45588</v>
      </c>
      <c r="C513" s="10">
        <v>45591</v>
      </c>
      <c r="D513" t="s">
        <v>2485</v>
      </c>
      <c r="E513" s="9" t="str">
        <f>PROPER(TRIM(raw_orders!E513))</f>
        <v>Sneha Kapoor</v>
      </c>
      <c r="F513" s="9" t="str">
        <f>PROPER(TRIM(raw_orders!F513))</f>
        <v>Consumer</v>
      </c>
      <c r="G513" s="9" t="str">
        <f>PROPER(TRIM(raw_orders!G513))</f>
        <v>West</v>
      </c>
      <c r="H513" s="9" t="str">
        <f>PROPER(TRIM(raw_orders!H513))</f>
        <v>Madhya Pradesh</v>
      </c>
      <c r="I513" s="9" t="str">
        <f>PROPER(TRIM(raw_orders!I513))</f>
        <v>Indore</v>
      </c>
      <c r="J513" s="9" t="str">
        <f>PROPER(TRIM(raw_orders!J513))</f>
        <v>Furniture</v>
      </c>
      <c r="K513" s="9" t="str">
        <f>PROPER(TRIM(raw_orders!K513))</f>
        <v>Bookcases</v>
      </c>
      <c r="L513" t="s">
        <v>2486</v>
      </c>
      <c r="M513" s="9" t="str">
        <f>PROPER(TRIM(raw_orders!M513))</f>
        <v>Standard Class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s="9" t="str">
        <f>PROPER(TRIM(raw_orders!T513))</f>
        <v>Paid</v>
      </c>
      <c r="U513" s="9" t="str">
        <f>PROPER(TRIM(raw_orders!U513))</f>
        <v>Completed</v>
      </c>
      <c r="V513" s="11">
        <f t="shared" si="21"/>
        <v>3</v>
      </c>
      <c r="W513" s="17" t="str">
        <f t="shared" si="22"/>
        <v>ORD-2024-105124558845591CUST-7232Sneha KapoorConsumerWestMadhya PradeshIndoreFurnitureBookcasesSmart Bookcases 920Standard Class9544.270.253673.822088.151585.67PaidCompleted3</v>
      </c>
      <c r="X513" s="11" t="str">
        <f t="shared" si="23"/>
        <v>OK</v>
      </c>
      <c r="Y513" s="11"/>
    </row>
    <row r="514" spans="1:25" ht="55.2">
      <c r="A514" t="s">
        <v>2487</v>
      </c>
      <c r="B514" s="10">
        <v>45718</v>
      </c>
      <c r="C514" s="10">
        <v>45719</v>
      </c>
      <c r="D514" t="s">
        <v>1900</v>
      </c>
      <c r="E514" s="9" t="str">
        <f>PROPER(TRIM(raw_orders!E514))</f>
        <v>Isha Nair</v>
      </c>
      <c r="F514" s="9" t="str">
        <f>PROPER(TRIM(raw_orders!F514))</f>
        <v>Corporate</v>
      </c>
      <c r="G514" s="9" t="str">
        <f>PROPER(TRIM(raw_orders!G514))</f>
        <v>South</v>
      </c>
      <c r="H514" s="9" t="str">
        <f>PROPER(TRIM(raw_orders!H514))</f>
        <v>Kerala</v>
      </c>
      <c r="I514" s="9" t="str">
        <f>PROPER(TRIM(raw_orders!I514))</f>
        <v>Kochi</v>
      </c>
      <c r="J514" s="9" t="str">
        <f>PROPER(TRIM(raw_orders!J514))</f>
        <v>Office Supplies</v>
      </c>
      <c r="K514" s="9" t="str">
        <f>PROPER(TRIM(raw_orders!K514))</f>
        <v>Labels</v>
      </c>
      <c r="L514" t="s">
        <v>2489</v>
      </c>
      <c r="M514" s="9" t="str">
        <f>PROPER(TRIM(raw_orders!M514))</f>
        <v>Second Class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s="9" t="str">
        <f>PROPER(TRIM(raw_orders!T514))</f>
        <v>Paid</v>
      </c>
      <c r="U514" s="9" t="str">
        <f>PROPER(TRIM(raw_orders!U514))</f>
        <v>Completed</v>
      </c>
      <c r="V514" s="11">
        <f t="shared" si="21"/>
        <v>1</v>
      </c>
      <c r="W514" s="17" t="str">
        <f t="shared" si="22"/>
        <v>ORD-2025-105134571845719CUST-9943Isha NairCorporateSouthKeralaKochiOffice SuppliesLabelsPro Labels 849Second Class24031.450.256047.173368.792678.38PaidCompleted1</v>
      </c>
      <c r="X514" s="11" t="str">
        <f t="shared" si="23"/>
        <v>OK</v>
      </c>
      <c r="Y514" s="11"/>
    </row>
    <row r="515" spans="1:25" ht="55.2">
      <c r="A515" t="s">
        <v>2490</v>
      </c>
      <c r="B515" s="10">
        <v>45835</v>
      </c>
      <c r="C515" s="10">
        <v>45840</v>
      </c>
      <c r="D515" t="s">
        <v>2491</v>
      </c>
      <c r="E515" s="9" t="str">
        <f>PROPER(TRIM(raw_orders!E515))</f>
        <v>Aarav Sharma</v>
      </c>
      <c r="F515" s="9" t="str">
        <f>PROPER(TRIM(raw_orders!F515))</f>
        <v>Corporate</v>
      </c>
      <c r="G515" s="9" t="str">
        <f>PROPER(TRIM(raw_orders!G515))</f>
        <v>South</v>
      </c>
      <c r="H515" s="9" t="str">
        <f>PROPER(TRIM(raw_orders!H515))</f>
        <v>Kerala</v>
      </c>
      <c r="I515" s="9" t="str">
        <f>PROPER(TRIM(raw_orders!I515))</f>
        <v>Kochi</v>
      </c>
      <c r="J515" s="9" t="str">
        <f>PROPER(TRIM(raw_orders!J515))</f>
        <v>Technology</v>
      </c>
      <c r="K515" s="9" t="str">
        <f>PROPER(TRIM(raw_orders!K515))</f>
        <v>Accessories</v>
      </c>
      <c r="L515" t="s">
        <v>2492</v>
      </c>
      <c r="M515" s="9" t="str">
        <f>PROPER(TRIM(raw_orders!M515))</f>
        <v>First Class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s="9" t="str">
        <f>PROPER(TRIM(raw_orders!T515))</f>
        <v>Paid</v>
      </c>
      <c r="U515" s="9" t="str">
        <f>PROPER(TRIM(raw_orders!U515))</f>
        <v>Completed</v>
      </c>
      <c r="V515" s="11">
        <f t="shared" ref="V515:V578" si="24">C515-B515</f>
        <v>5</v>
      </c>
      <c r="W515" s="17" t="str">
        <f t="shared" ref="W515:W578" si="25">A515&amp;B515&amp;C515&amp;D515&amp;E515&amp;F515&amp;G515&amp;H515&amp;I515&amp;J515&amp;K515&amp;L515&amp;M515&amp;N515&amp;O515&amp;P515&amp;Q515&amp;R515&amp;S515&amp;T515&amp;U515&amp;V515</f>
        <v>ORD-2025-105144583545840CUST-8993Aarav SharmaCorporateSouthKeralaKochiTechnologyAccessoriesPrime Accessories 849First Class61099.490.16212.384088.461848.79PaidCompleted5</v>
      </c>
      <c r="X515" s="11" t="str">
        <f t="shared" ref="X515:X578" si="26">IF(COUNTIF($A$2:$A$933,A515)=1,"OK",IF(COUNTIF($W$2:$W$933,W515)&gt;1,"Exact Duplicate", "Review Required"))</f>
        <v>OK</v>
      </c>
      <c r="Y515" s="11"/>
    </row>
    <row r="516" spans="1:25" ht="69">
      <c r="A516" t="s">
        <v>2493</v>
      </c>
      <c r="B516" s="10">
        <v>45614</v>
      </c>
      <c r="C516" s="10">
        <v>45618</v>
      </c>
      <c r="D516" t="s">
        <v>2495</v>
      </c>
      <c r="E516" s="9" t="str">
        <f>PROPER(TRIM(raw_orders!E516))</f>
        <v>Karan Malhotra</v>
      </c>
      <c r="F516" s="9" t="str">
        <f>PROPER(TRIM(raw_orders!F516))</f>
        <v>Home Office</v>
      </c>
      <c r="G516" s="9" t="str">
        <f>PROPER(TRIM(raw_orders!G516))</f>
        <v>South</v>
      </c>
      <c r="H516" s="9" t="str">
        <f>PROPER(TRIM(raw_orders!H516))</f>
        <v>Kerala</v>
      </c>
      <c r="I516" s="9" t="str">
        <f>PROPER(TRIM(raw_orders!I516))</f>
        <v>Kochi</v>
      </c>
      <c r="J516" s="9" t="str">
        <f>PROPER(TRIM(raw_orders!J516))</f>
        <v>Technology</v>
      </c>
      <c r="K516" s="9" t="str">
        <f>PROPER(TRIM(raw_orders!K516))</f>
        <v>Accessories</v>
      </c>
      <c r="L516" t="s">
        <v>2496</v>
      </c>
      <c r="M516" s="9" t="str">
        <f>PROPER(TRIM(raw_orders!M516))</f>
        <v>Standard Class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s="9" t="str">
        <f>PROPER(TRIM(raw_orders!T516))</f>
        <v>Paid</v>
      </c>
      <c r="U516" s="9" t="str">
        <f>PROPER(TRIM(raw_orders!U516))</f>
        <v>Completed</v>
      </c>
      <c r="V516" s="11">
        <f t="shared" si="24"/>
        <v>4</v>
      </c>
      <c r="W516" s="17" t="str">
        <f t="shared" si="25"/>
        <v>ORD-2024-105154561445618CUST-7729Karan MalhotraHome OfficeSouthKeralaKochiTechnologyAccessoriesSmart Accessories 388Standard Class63872.940.120913.8811684.689229.2PaidCompleted4</v>
      </c>
      <c r="X516" s="11" t="str">
        <f t="shared" si="26"/>
        <v>OK</v>
      </c>
      <c r="Y516" s="11"/>
    </row>
    <row r="517" spans="1:25" ht="55.2">
      <c r="A517" t="s">
        <v>2497</v>
      </c>
      <c r="B517" s="10">
        <v>45758</v>
      </c>
      <c r="C517" s="10">
        <v>45758</v>
      </c>
      <c r="D517" t="s">
        <v>2499</v>
      </c>
      <c r="E517" s="9" t="str">
        <f>PROPER(TRIM(raw_orders!E517))</f>
        <v>Rahul Verma</v>
      </c>
      <c r="F517" s="9" t="str">
        <f>PROPER(TRIM(raw_orders!F517))</f>
        <v>Corporate</v>
      </c>
      <c r="G517" s="9" t="str">
        <f>PROPER(TRIM(raw_orders!G517))</f>
        <v>North</v>
      </c>
      <c r="H517" s="9" t="str">
        <f>PROPER(TRIM(raw_orders!H517))</f>
        <v>Delhi</v>
      </c>
      <c r="I517" s="9" t="str">
        <f>PROPER(TRIM(raw_orders!I517))</f>
        <v>New Delhi</v>
      </c>
      <c r="J517" s="9" t="str">
        <f>PROPER(TRIM(raw_orders!J517))</f>
        <v>Office Supplies</v>
      </c>
      <c r="K517" s="9" t="str">
        <f>PROPER(TRIM(raw_orders!K517))</f>
        <v>Paper</v>
      </c>
      <c r="L517" t="s">
        <v>2500</v>
      </c>
      <c r="M517" s="9" t="str">
        <f>PROPER(TRIM(raw_orders!M517))</f>
        <v>Standard Class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s="9" t="str">
        <f>PROPER(TRIM(raw_orders!T517))</f>
        <v>Paid</v>
      </c>
      <c r="U517" s="9" t="str">
        <f>PROPER(TRIM(raw_orders!U517))</f>
        <v>Completed</v>
      </c>
      <c r="V517" s="11">
        <f t="shared" si="24"/>
        <v>0</v>
      </c>
      <c r="W517" s="17" t="str">
        <f t="shared" si="25"/>
        <v>ORD-2025-105164575845758CUST-9986Rahul VermaCorporateNorthDelhiNew DelhiOffice SuppliesPaperClassic Paper 752Standard Class14458.49-0.073566.792083.411483.38PaidCompleted0</v>
      </c>
      <c r="X517" s="11" t="str">
        <f t="shared" si="26"/>
        <v>OK</v>
      </c>
      <c r="Y517" s="11"/>
    </row>
    <row r="518" spans="1:25" ht="55.2">
      <c r="A518" t="s">
        <v>2501</v>
      </c>
      <c r="B518" s="10">
        <v>45563</v>
      </c>
      <c r="C518" s="10">
        <v>45569</v>
      </c>
      <c r="D518" t="s">
        <v>2504</v>
      </c>
      <c r="E518" s="9" t="str">
        <f>PROPER(TRIM(raw_orders!E518))</f>
        <v>Kabir Singh</v>
      </c>
      <c r="F518" s="9" t="str">
        <f>PROPER(TRIM(raw_orders!F518))</f>
        <v>Home Office</v>
      </c>
      <c r="G518" s="9" t="str">
        <f>PROPER(TRIM(raw_orders!G518))</f>
        <v>North</v>
      </c>
      <c r="H518" s="9" t="str">
        <f>PROPER(TRIM(raw_orders!H518))</f>
        <v>Delhi</v>
      </c>
      <c r="I518" s="9" t="str">
        <f>PROPER(TRIM(raw_orders!I518))</f>
        <v>New Delhi</v>
      </c>
      <c r="J518" s="9" t="str">
        <f>PROPER(TRIM(raw_orders!J518))</f>
        <v>Technology</v>
      </c>
      <c r="K518" s="9" t="str">
        <f>PROPER(TRIM(raw_orders!K518))</f>
        <v>Copiers</v>
      </c>
      <c r="L518" t="s">
        <v>2505</v>
      </c>
      <c r="M518" s="9" t="str">
        <f>PROPER(TRIM(raw_orders!M518))</f>
        <v>Standard Class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s="9" t="str">
        <f>PROPER(TRIM(raw_orders!T518))</f>
        <v>Failed</v>
      </c>
      <c r="U518" s="9" t="str">
        <f>PROPER(TRIM(raw_orders!U518))</f>
        <v>Returned</v>
      </c>
      <c r="V518" s="11">
        <f t="shared" si="24"/>
        <v>6</v>
      </c>
      <c r="W518" s="17" t="str">
        <f t="shared" si="25"/>
        <v>ORD-2024-105174556345569CUST-2731Kabir SinghHome OfficeNorthDelhiNew DelhiTechnologyCopiersClassic Copiers 143Standard Class12233.1802233.181585.82647.36FailedReturned6</v>
      </c>
      <c r="X518" s="11" t="str">
        <f t="shared" si="26"/>
        <v>OK</v>
      </c>
      <c r="Y518" s="11"/>
    </row>
    <row r="519" spans="1:25" ht="69">
      <c r="A519" t="s">
        <v>2506</v>
      </c>
      <c r="B519" s="10">
        <v>45802</v>
      </c>
      <c r="C519" s="10">
        <v>45804</v>
      </c>
      <c r="D519" t="s">
        <v>2508</v>
      </c>
      <c r="E519" s="9" t="str">
        <f>PROPER(TRIM(raw_orders!E519))</f>
        <v>Rahul Verma</v>
      </c>
      <c r="F519" s="9" t="str">
        <f>PROPER(TRIM(raw_orders!F519))</f>
        <v>Consumer</v>
      </c>
      <c r="G519" s="9" t="str">
        <f>PROPER(TRIM(raw_orders!G519))</f>
        <v>East</v>
      </c>
      <c r="H519" s="9" t="str">
        <f>PROPER(TRIM(raw_orders!H519))</f>
        <v>Odisha</v>
      </c>
      <c r="I519" s="9" t="str">
        <f>PROPER(TRIM(raw_orders!I519))</f>
        <v>Bhubaneswar</v>
      </c>
      <c r="J519" s="9" t="str">
        <f>PROPER(TRIM(raw_orders!J519))</f>
        <v>Furniture</v>
      </c>
      <c r="K519" s="9" t="str">
        <f>PROPER(TRIM(raw_orders!K519))</f>
        <v>Furnishings</v>
      </c>
      <c r="L519" t="s">
        <v>2509</v>
      </c>
      <c r="M519" s="9" t="str">
        <f>PROPER(TRIM(raw_orders!M519))</f>
        <v>Second Class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s="9" t="str">
        <f>PROPER(TRIM(raw_orders!T519))</f>
        <v>Refunded</v>
      </c>
      <c r="U519" s="9" t="str">
        <f>PROPER(TRIM(raw_orders!U519))</f>
        <v>Returned</v>
      </c>
      <c r="V519" s="11">
        <f t="shared" si="24"/>
        <v>2</v>
      </c>
      <c r="W519" s="17" t="str">
        <f t="shared" si="25"/>
        <v>ORD-2025-105184580245804CUST-4235Rahul VermaConsumerEastOdishaBhubaneswarFurnitureFurnishingsBasic Furnishings 386Second Class72123.280.211890.379234.532655.84RefundedReturned2</v>
      </c>
      <c r="X519" s="11" t="str">
        <f t="shared" si="26"/>
        <v>OK</v>
      </c>
      <c r="Y519" s="11"/>
    </row>
    <row r="520" spans="1:25" ht="55.2">
      <c r="A520" t="s">
        <v>2510</v>
      </c>
      <c r="B520" s="10">
        <v>45777</v>
      </c>
      <c r="C520" s="10">
        <v>45773</v>
      </c>
      <c r="D520" t="s">
        <v>2512</v>
      </c>
      <c r="E520" s="9" t="str">
        <f>PROPER(TRIM(raw_orders!E520))</f>
        <v>Diya Patel</v>
      </c>
      <c r="F520" s="9" t="str">
        <f>PROPER(TRIM(raw_orders!F520))</f>
        <v>Corporate</v>
      </c>
      <c r="G520" s="9" t="str">
        <f>PROPER(TRIM(raw_orders!G520))</f>
        <v>East</v>
      </c>
      <c r="H520" s="9" t="str">
        <f>PROPER(TRIM(raw_orders!H520))</f>
        <v>Odisha</v>
      </c>
      <c r="I520" s="9" t="str">
        <f>PROPER(TRIM(raw_orders!I520))</f>
        <v>Bhubaneswar</v>
      </c>
      <c r="J520" s="9" t="str">
        <f>PROPER(TRIM(raw_orders!J520))</f>
        <v>Furniture</v>
      </c>
      <c r="K520" s="9" t="str">
        <f>PROPER(TRIM(raw_orders!K520))</f>
        <v>Tables</v>
      </c>
      <c r="L520" t="s">
        <v>2513</v>
      </c>
      <c r="M520" s="9" t="str">
        <f>PROPER(TRIM(raw_orders!M520))</f>
        <v>First Class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s="9" t="str">
        <f>PROPER(TRIM(raw_orders!T520))</f>
        <v>Paid</v>
      </c>
      <c r="U520" s="9" t="str">
        <f>PROPER(TRIM(raw_orders!U520))</f>
        <v>Cancelled</v>
      </c>
      <c r="V520" s="11">
        <f t="shared" si="24"/>
        <v>-4</v>
      </c>
      <c r="W520" s="17" t="str">
        <f t="shared" si="25"/>
        <v>ORD-2025-105194577745773CUST-3377Diya PatelCorporateEastOdishaBhubaneswarFurnitureTablesClassic Tables 592First Class71604.130.258421.686534.471887.21PaidCancelled-4</v>
      </c>
      <c r="X520" s="11" t="str">
        <f t="shared" si="26"/>
        <v>OK</v>
      </c>
      <c r="Y520" s="11"/>
    </row>
    <row r="521" spans="1:25" ht="69">
      <c r="A521" t="s">
        <v>2514</v>
      </c>
      <c r="B521" s="10">
        <v>45723</v>
      </c>
      <c r="C521" s="10">
        <v>45845</v>
      </c>
      <c r="D521" t="s">
        <v>2516</v>
      </c>
      <c r="E521" s="9" t="str">
        <f>PROPER(TRIM(raw_orders!E521))</f>
        <v>Priya Menon</v>
      </c>
      <c r="F521" s="9" t="str">
        <f>PROPER(TRIM(raw_orders!F521))</f>
        <v>Consumer</v>
      </c>
      <c r="G521" s="9" t="str">
        <f>PROPER(TRIM(raw_orders!G521))</f>
        <v>North</v>
      </c>
      <c r="H521" s="9" t="str">
        <f>PROPER(TRIM(raw_orders!H521))</f>
        <v>Uttar Pradesh</v>
      </c>
      <c r="I521" s="9" t="str">
        <f>PROPER(TRIM(raw_orders!I521))</f>
        <v>Noida</v>
      </c>
      <c r="J521" s="9" t="str">
        <f>PROPER(TRIM(raw_orders!J521))</f>
        <v>Furniture</v>
      </c>
      <c r="K521" s="9" t="str">
        <f>PROPER(TRIM(raw_orders!K521))</f>
        <v>Tables</v>
      </c>
      <c r="L521" t="s">
        <v>2517</v>
      </c>
      <c r="M521" s="9" t="str">
        <f>PROPER(TRIM(raw_orders!M521))</f>
        <v>Standard Class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s="9" t="str">
        <f>PROPER(TRIM(raw_orders!T521))</f>
        <v>Pending</v>
      </c>
      <c r="U521" s="9" t="str">
        <f>PROPER(TRIM(raw_orders!U521))</f>
        <v>Cancelled</v>
      </c>
      <c r="V521" s="11">
        <f t="shared" si="24"/>
        <v>122</v>
      </c>
      <c r="W521" s="17" t="str">
        <f t="shared" si="25"/>
        <v>ORD-2025-105204572345845CUST-3258Priya MenonConsumerNorthUttar PradeshNoidaFurnitureTablesPro Tables 412Standard Class44365.210.213968.678857.585111.09PendingCancelled122</v>
      </c>
      <c r="X521" s="11" t="str">
        <f t="shared" si="26"/>
        <v>OK</v>
      </c>
      <c r="Y521" s="11"/>
    </row>
    <row r="522" spans="1:25" ht="69">
      <c r="A522" t="s">
        <v>2518</v>
      </c>
      <c r="B522" s="10">
        <v>45489</v>
      </c>
      <c r="C522" s="10">
        <v>45496</v>
      </c>
      <c r="D522" t="s">
        <v>2520</v>
      </c>
      <c r="E522" s="9" t="str">
        <f>PROPER(TRIM(raw_orders!E522))</f>
        <v>Aarav Sharma</v>
      </c>
      <c r="F522" s="9" t="str">
        <f>PROPER(TRIM(raw_orders!F522))</f>
        <v>Home Office</v>
      </c>
      <c r="G522" s="9" t="str">
        <f>PROPER(TRIM(raw_orders!G522))</f>
        <v>South</v>
      </c>
      <c r="H522" s="9" t="str">
        <f>PROPER(TRIM(raw_orders!H522))</f>
        <v>Karnataka</v>
      </c>
      <c r="I522" s="9" t="str">
        <f>PROPER(TRIM(raw_orders!I522))</f>
        <v>Bengaluru</v>
      </c>
      <c r="J522" s="9" t="str">
        <f>PROPER(TRIM(raw_orders!J522))</f>
        <v>Technology</v>
      </c>
      <c r="K522" s="9" t="str">
        <f>PROPER(TRIM(raw_orders!K522))</f>
        <v>Machines</v>
      </c>
      <c r="L522" t="s">
        <v>2521</v>
      </c>
      <c r="M522" s="9" t="str">
        <f>PROPER(TRIM(raw_orders!M522))</f>
        <v>Same Day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s="9" t="str">
        <f>PROPER(TRIM(raw_orders!T522))</f>
        <v>Paid</v>
      </c>
      <c r="U522" s="9" t="str">
        <f>PROPER(TRIM(raw_orders!U522))</f>
        <v>Completed</v>
      </c>
      <c r="V522" s="11">
        <f t="shared" si="24"/>
        <v>7</v>
      </c>
      <c r="W522" s="17" t="str">
        <f t="shared" si="25"/>
        <v>ORD-2024-105214548945496CUST-2155Aarav SharmaHome OfficeSouthKarnatakaBengaluruTechnologyMachinesPrime Machines 393Same Day11695.910.051611.11895.15715.96PaidCompleted7</v>
      </c>
      <c r="X522" s="11" t="str">
        <f t="shared" si="26"/>
        <v>OK</v>
      </c>
      <c r="Y522" s="11"/>
    </row>
    <row r="523" spans="1:25" ht="69">
      <c r="A523" t="s">
        <v>2522</v>
      </c>
      <c r="B523" s="10">
        <v>45741</v>
      </c>
      <c r="C523" s="10">
        <v>45748</v>
      </c>
      <c r="D523" t="s">
        <v>2525</v>
      </c>
      <c r="E523" s="9" t="str">
        <f>PROPER(TRIM(raw_orders!E523))</f>
        <v>Diya Patel</v>
      </c>
      <c r="F523" s="9" t="str">
        <f>PROPER(TRIM(raw_orders!F523))</f>
        <v>Consumer</v>
      </c>
      <c r="G523" s="9" t="str">
        <f>PROPER(TRIM(raw_orders!G523))</f>
        <v>North</v>
      </c>
      <c r="H523" s="9" t="str">
        <f>PROPER(TRIM(raw_orders!H523))</f>
        <v>Punjab</v>
      </c>
      <c r="I523" s="9" t="str">
        <f>PROPER(TRIM(raw_orders!I523))</f>
        <v>Ludhiana</v>
      </c>
      <c r="J523" s="9" t="str">
        <f>PROPER(TRIM(raw_orders!J523))</f>
        <v>Office Supplies</v>
      </c>
      <c r="K523" s="9" t="str">
        <f>PROPER(TRIM(raw_orders!K523))</f>
        <v>Labels</v>
      </c>
      <c r="L523" t="s">
        <v>2526</v>
      </c>
      <c r="M523" s="9" t="str">
        <f>PROPER(TRIM(raw_orders!M523))</f>
        <v>Second Class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s="9" t="str">
        <f>PROPER(TRIM(raw_orders!T523))</f>
        <v>Paid</v>
      </c>
      <c r="U523" s="9" t="str">
        <f>PROPER(TRIM(raw_orders!U523))</f>
        <v>Completed</v>
      </c>
      <c r="V523" s="11">
        <f t="shared" si="24"/>
        <v>7</v>
      </c>
      <c r="W523" s="17" t="str">
        <f t="shared" si="25"/>
        <v>ORD-2025-105224574145748CUST-8012Diya PatelConsumerNorthPunjabLudhianaOffice SuppliesLabelsClassic Labels 776Second Class62192.110.0512495.039184.523310.51PaidCompleted7</v>
      </c>
      <c r="X523" s="11" t="str">
        <f t="shared" si="26"/>
        <v>OK</v>
      </c>
      <c r="Y523" s="11"/>
    </row>
    <row r="524" spans="1:25" ht="55.2">
      <c r="A524" t="s">
        <v>2527</v>
      </c>
      <c r="B524" s="10">
        <v>45716</v>
      </c>
      <c r="C524" s="10">
        <v>45724</v>
      </c>
      <c r="D524" t="s">
        <v>2529</v>
      </c>
      <c r="E524" s="9" t="str">
        <f>PROPER(TRIM(raw_orders!E524))</f>
        <v>Neha Gupta</v>
      </c>
      <c r="F524" s="9" t="str">
        <f>PROPER(TRIM(raw_orders!F524))</f>
        <v>Small Business</v>
      </c>
      <c r="G524" s="9" t="str">
        <f>PROPER(TRIM(raw_orders!G524))</f>
        <v>East</v>
      </c>
      <c r="H524" s="9" t="str">
        <f>PROPER(TRIM(raw_orders!H524))</f>
        <v>Jharkhand</v>
      </c>
      <c r="I524" s="9" t="str">
        <f>PROPER(TRIM(raw_orders!I524))</f>
        <v>Ranchi</v>
      </c>
      <c r="J524" s="9" t="str">
        <f>PROPER(TRIM(raw_orders!J524))</f>
        <v>Technology</v>
      </c>
      <c r="K524" s="9" t="str">
        <f>PROPER(TRIM(raw_orders!K524))</f>
        <v>Phones</v>
      </c>
      <c r="L524" t="s">
        <v>2530</v>
      </c>
      <c r="M524" s="9" t="str">
        <f>PROPER(TRIM(raw_orders!M524))</f>
        <v>First Class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s="9" t="str">
        <f>PROPER(TRIM(raw_orders!T524))</f>
        <v>Paid</v>
      </c>
      <c r="U524" s="9" t="str">
        <f>PROPER(TRIM(raw_orders!U524))</f>
        <v>Completed</v>
      </c>
      <c r="V524" s="11">
        <f t="shared" si="24"/>
        <v>8</v>
      </c>
      <c r="W524" s="17" t="str">
        <f t="shared" si="25"/>
        <v>ORD-2025-105234571645724CUST-2917Neha GuptaSmall BusinessEastJharkhandRanchiTechnologyPhonesMax Phones 612First Class93670.54033034.8624539.838495.03PaidCompleted8</v>
      </c>
      <c r="X524" s="11" t="str">
        <f t="shared" si="26"/>
        <v>OK</v>
      </c>
      <c r="Y524" s="11"/>
    </row>
    <row r="525" spans="1:25" ht="55.2">
      <c r="A525" t="s">
        <v>2531</v>
      </c>
      <c r="B525" s="10">
        <v>45326</v>
      </c>
      <c r="C525" s="10">
        <v>45385</v>
      </c>
      <c r="D525" t="s">
        <v>2534</v>
      </c>
      <c r="E525" s="9" t="str">
        <f>PROPER(TRIM(raw_orders!E525))</f>
        <v>Kabir Singh</v>
      </c>
      <c r="F525" s="9" t="str">
        <f>PROPER(TRIM(raw_orders!F525))</f>
        <v>Home Office</v>
      </c>
      <c r="G525" s="9" t="str">
        <f>PROPER(TRIM(raw_orders!G525))</f>
        <v>West</v>
      </c>
      <c r="H525" s="9" t="str">
        <f>PROPER(TRIM(raw_orders!H525))</f>
        <v>Goa</v>
      </c>
      <c r="I525" s="9" t="str">
        <f>PROPER(TRIM(raw_orders!I525))</f>
        <v>Panaji</v>
      </c>
      <c r="J525" s="9" t="str">
        <f>PROPER(TRIM(raw_orders!J525))</f>
        <v>Office Supplies</v>
      </c>
      <c r="K525" s="9" t="str">
        <f>PROPER(TRIM(raw_orders!K525))</f>
        <v>Paper</v>
      </c>
      <c r="L525" t="s">
        <v>2535</v>
      </c>
      <c r="M525" s="9" t="str">
        <f>PROPER(TRIM(raw_orders!M525))</f>
        <v>Second Class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s="9" t="str">
        <f>PROPER(TRIM(raw_orders!T525))</f>
        <v>Paid</v>
      </c>
      <c r="U525" s="9" t="str">
        <f>PROPER(TRIM(raw_orders!U525))</f>
        <v>Returned</v>
      </c>
      <c r="V525" s="11">
        <f t="shared" si="24"/>
        <v>59</v>
      </c>
      <c r="W525" s="17" t="str">
        <f t="shared" si="25"/>
        <v>ORD-2024-105244532645385CUST-4653Kabir SinghHome OfficeWestGoaPanajiOffice SuppliesPaperBasic Paper 315Second Class22902.6305805.264654.361150.9PaidReturned59</v>
      </c>
      <c r="X525" s="11" t="str">
        <f t="shared" si="26"/>
        <v>OK</v>
      </c>
      <c r="Y525" s="11"/>
    </row>
    <row r="526" spans="1:25" ht="69">
      <c r="A526" t="s">
        <v>2536</v>
      </c>
      <c r="B526" s="10">
        <v>45626</v>
      </c>
      <c r="C526" s="10">
        <v>45627</v>
      </c>
      <c r="D526" t="s">
        <v>2539</v>
      </c>
      <c r="E526" s="9" t="str">
        <f>PROPER(TRIM(raw_orders!E526))</f>
        <v>Ananya Rao</v>
      </c>
      <c r="F526" s="9" t="str">
        <f>PROPER(TRIM(raw_orders!F526))</f>
        <v>Corporate</v>
      </c>
      <c r="G526" s="9" t="str">
        <f>PROPER(TRIM(raw_orders!G526))</f>
        <v>West</v>
      </c>
      <c r="H526" s="9" t="str">
        <f>PROPER(TRIM(raw_orders!H526))</f>
        <v>Gujarat</v>
      </c>
      <c r="I526" s="9" t="str">
        <f>PROPER(TRIM(raw_orders!I526))</f>
        <v>Ahmedabad</v>
      </c>
      <c r="J526" s="9" t="str">
        <f>PROPER(TRIM(raw_orders!J526))</f>
        <v>Furniture</v>
      </c>
      <c r="K526" s="9" t="str">
        <f>PROPER(TRIM(raw_orders!K526))</f>
        <v>Chairs</v>
      </c>
      <c r="L526" t="s">
        <v>2540</v>
      </c>
      <c r="M526" s="9" t="str">
        <f>PROPER(TRIM(raw_orders!M526))</f>
        <v>First Class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s="9" t="str">
        <f>PROPER(TRIM(raw_orders!T526))</f>
        <v>Paid</v>
      </c>
      <c r="U526" s="9" t="str">
        <f>PROPER(TRIM(raw_orders!U526))</f>
        <v>Completed</v>
      </c>
      <c r="V526" s="11">
        <f t="shared" si="24"/>
        <v>1</v>
      </c>
      <c r="W526" s="17" t="str">
        <f t="shared" si="25"/>
        <v>ORD-2024-105254562645627CUST-3311Ananya RaoCorporateWestGujaratAhmedabadFurnitureChairsBasic Chairs 333First Class94207.360.134079.6221871.3912208.23PaidCompleted1</v>
      </c>
      <c r="X526" s="11" t="str">
        <f t="shared" si="26"/>
        <v>OK</v>
      </c>
      <c r="Y526" s="11"/>
    </row>
    <row r="527" spans="1:25" ht="55.2">
      <c r="A527" t="s">
        <v>2541</v>
      </c>
      <c r="B527" s="10">
        <v>45582</v>
      </c>
      <c r="C527" s="10">
        <v>45582</v>
      </c>
      <c r="D527" t="s">
        <v>2544</v>
      </c>
      <c r="E527" s="9" t="str">
        <f>PROPER(TRIM(raw_orders!E527))</f>
        <v>Priya Menon</v>
      </c>
      <c r="F527" s="9" t="str">
        <f>PROPER(TRIM(raw_orders!F527))</f>
        <v>Home Office</v>
      </c>
      <c r="G527" s="9" t="str">
        <f>PROPER(TRIM(raw_orders!G527))</f>
        <v>East</v>
      </c>
      <c r="H527" s="9" t="str">
        <f>PROPER(TRIM(raw_orders!H527))</f>
        <v>West Bengal</v>
      </c>
      <c r="I527" s="9" t="str">
        <f>PROPER(TRIM(raw_orders!I527))</f>
        <v>Kolkata</v>
      </c>
      <c r="J527" s="9" t="str">
        <f>PROPER(TRIM(raw_orders!J527))</f>
        <v>Furniture</v>
      </c>
      <c r="K527" s="9" t="str">
        <f>PROPER(TRIM(raw_orders!K527))</f>
        <v>Chairs</v>
      </c>
      <c r="L527" t="s">
        <v>2545</v>
      </c>
      <c r="M527" s="9" t="str">
        <f>PROPER(TRIM(raw_orders!M527))</f>
        <v>Standard Class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s="9" t="str">
        <f>PROPER(TRIM(raw_orders!T527))</f>
        <v>Paid</v>
      </c>
      <c r="U527" s="9" t="str">
        <f>PROPER(TRIM(raw_orders!U527))</f>
        <v>Completed</v>
      </c>
      <c r="V527" s="11">
        <f t="shared" si="24"/>
        <v>0</v>
      </c>
      <c r="W527" s="17" t="str">
        <f t="shared" si="25"/>
        <v>ORD-2024-105264558245582CUST-2924Priya MenonHome OfficeEastWest BengalKolkataFurnitureChairsPrime Chairs 215Standard Class52524.40.111359.87062.444297.36PaidCompleted0</v>
      </c>
      <c r="X527" s="11" t="str">
        <f t="shared" si="26"/>
        <v>OK</v>
      </c>
      <c r="Y527" s="11"/>
    </row>
    <row r="528" spans="1:25" ht="55.2">
      <c r="A528" t="s">
        <v>2546</v>
      </c>
      <c r="B528" s="10">
        <v>45856</v>
      </c>
      <c r="C528" s="10">
        <v>45859</v>
      </c>
      <c r="D528" t="s">
        <v>2549</v>
      </c>
      <c r="E528" s="9" t="str">
        <f>PROPER(TRIM(raw_orders!E528))</f>
        <v>Priya Menon</v>
      </c>
      <c r="F528" s="9" t="str">
        <f>PROPER(TRIM(raw_orders!F528))</f>
        <v>Consumer</v>
      </c>
      <c r="G528" s="9" t="str">
        <f>PROPER(TRIM(raw_orders!G528))</f>
        <v>East</v>
      </c>
      <c r="H528" s="9" t="str">
        <f>PROPER(TRIM(raw_orders!H528))</f>
        <v>Odisha</v>
      </c>
      <c r="I528" s="9" t="str">
        <f>PROPER(TRIM(raw_orders!I528))</f>
        <v>Bhubaneswar</v>
      </c>
      <c r="J528" s="9" t="str">
        <f>PROPER(TRIM(raw_orders!J528))</f>
        <v>Furniture</v>
      </c>
      <c r="K528" s="9" t="str">
        <f>PROPER(TRIM(raw_orders!K528))</f>
        <v>Tables</v>
      </c>
      <c r="L528" t="s">
        <v>2550</v>
      </c>
      <c r="M528" s="9" t="str">
        <f>PROPER(TRIM(raw_orders!M528))</f>
        <v>Second Class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s="9" t="str">
        <f>PROPER(TRIM(raw_orders!T528))</f>
        <v>Paid</v>
      </c>
      <c r="U528" s="9" t="str">
        <f>PROPER(TRIM(raw_orders!U528))</f>
        <v>Completed</v>
      </c>
      <c r="V528" s="11">
        <f t="shared" si="24"/>
        <v>3</v>
      </c>
      <c r="W528" s="17" t="str">
        <f t="shared" si="25"/>
        <v>ORD-2025-105274585645859CUST-7198Priya MenonConsumerEastOdishaBhubaneswarFurnitureTablesElite Tables 815Second Class4284.04908.93572.08336.85PaidCompleted3</v>
      </c>
      <c r="X528" s="11" t="str">
        <f t="shared" si="26"/>
        <v>OK</v>
      </c>
      <c r="Y528" s="11"/>
    </row>
    <row r="529" spans="1:25" ht="69">
      <c r="A529" t="s">
        <v>2551</v>
      </c>
      <c r="B529" s="10">
        <v>45667</v>
      </c>
      <c r="C529" s="10">
        <v>45935</v>
      </c>
      <c r="D529" t="s">
        <v>2554</v>
      </c>
      <c r="E529" s="9" t="str">
        <f>PROPER(TRIM(raw_orders!E529))</f>
        <v>Aditi Sen</v>
      </c>
      <c r="F529" s="9" t="str">
        <f>PROPER(TRIM(raw_orders!F529))</f>
        <v>Home Office</v>
      </c>
      <c r="G529" s="9" t="str">
        <f>PROPER(TRIM(raw_orders!G529))</f>
        <v>North</v>
      </c>
      <c r="H529" s="9" t="str">
        <f>PROPER(TRIM(raw_orders!H529))</f>
        <v>Haryana</v>
      </c>
      <c r="I529" s="9" t="str">
        <f>PROPER(TRIM(raw_orders!I529))</f>
        <v>Gurugram</v>
      </c>
      <c r="J529" s="9" t="str">
        <f>PROPER(TRIM(raw_orders!J529))</f>
        <v>Office Supplies</v>
      </c>
      <c r="K529" s="9" t="str">
        <f>PROPER(TRIM(raw_orders!K529))</f>
        <v>Paper</v>
      </c>
      <c r="L529" t="s">
        <v>2555</v>
      </c>
      <c r="M529" s="9" t="str">
        <f>PROPER(TRIM(raw_orders!M529))</f>
        <v>First Class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s="9" t="str">
        <f>PROPER(TRIM(raw_orders!T529))</f>
        <v>Paid</v>
      </c>
      <c r="U529" s="9" t="str">
        <f>PROPER(TRIM(raw_orders!U529))</f>
        <v>Completed</v>
      </c>
      <c r="V529" s="11">
        <f t="shared" si="24"/>
        <v>268</v>
      </c>
      <c r="W529" s="17" t="str">
        <f t="shared" si="25"/>
        <v>ORD-2025-105284566745935CUST-3419Aditi SenHome OfficeNorthHaryanaGurugramOffice SuppliesPaperBasic Paper 388First Class53247.560.1513802.1310075.933726.2PaidCompleted268</v>
      </c>
      <c r="X529" s="11" t="str">
        <f t="shared" si="26"/>
        <v>OK</v>
      </c>
      <c r="Y529" s="11"/>
    </row>
    <row r="530" spans="1:25" ht="69">
      <c r="A530" t="s">
        <v>2556</v>
      </c>
      <c r="B530" s="10">
        <v>45572</v>
      </c>
      <c r="C530" s="10">
        <v>45545</v>
      </c>
      <c r="D530" t="s">
        <v>2559</v>
      </c>
      <c r="E530" s="9" t="str">
        <f>PROPER(TRIM(raw_orders!E530))</f>
        <v>Diya Patel</v>
      </c>
      <c r="F530" s="9" t="str">
        <f>PROPER(TRIM(raw_orders!F530))</f>
        <v>Consumer</v>
      </c>
      <c r="G530" s="9" t="str">
        <f>PROPER(TRIM(raw_orders!G530))</f>
        <v>South</v>
      </c>
      <c r="H530" s="9" t="str">
        <f>PROPER(TRIM(raw_orders!H530))</f>
        <v>Tamil Nadu</v>
      </c>
      <c r="I530" s="9" t="str">
        <f>PROPER(TRIM(raw_orders!I530))</f>
        <v>Chennai</v>
      </c>
      <c r="J530" s="9" t="str">
        <f>PROPER(TRIM(raw_orders!J530))</f>
        <v>Office Supplies</v>
      </c>
      <c r="K530" s="9" t="str">
        <f>PROPER(TRIM(raw_orders!K530))</f>
        <v>Binders</v>
      </c>
      <c r="L530" t="s">
        <v>2560</v>
      </c>
      <c r="M530" s="9" t="str">
        <f>PROPER(TRIM(raw_orders!M530))</f>
        <v>Standard Class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s="9" t="str">
        <f>PROPER(TRIM(raw_orders!T530))</f>
        <v>Pending</v>
      </c>
      <c r="U530" s="9" t="str">
        <f>PROPER(TRIM(raw_orders!U530))</f>
        <v>Returned</v>
      </c>
      <c r="V530" s="11">
        <f t="shared" si="24"/>
        <v>-27</v>
      </c>
      <c r="W530" s="17" t="str">
        <f t="shared" si="25"/>
        <v>ORD-2024-105294557245545CUST-2390Diya PatelConsumerSouthTamil NaduChennaiOffice SuppliesBindersEco Binders 855Standard Class93457.090.0529558.1221302.138255.99PendingReturned-27</v>
      </c>
      <c r="X530" s="11" t="str">
        <f t="shared" si="26"/>
        <v>OK</v>
      </c>
      <c r="Y530" s="11"/>
    </row>
    <row r="531" spans="1:25" ht="55.2">
      <c r="A531" t="s">
        <v>2561</v>
      </c>
      <c r="B531" s="10">
        <v>45328</v>
      </c>
      <c r="C531" s="10">
        <v>45330</v>
      </c>
      <c r="D531" t="s">
        <v>1110</v>
      </c>
      <c r="E531" s="9" t="str">
        <f>PROPER(TRIM(raw_orders!E531))</f>
        <v>Karan Malhotra</v>
      </c>
      <c r="F531" s="9" t="str">
        <f>PROPER(TRIM(raw_orders!F531))</f>
        <v>Consumer</v>
      </c>
      <c r="G531" s="9" t="str">
        <f>PROPER(TRIM(raw_orders!G531))</f>
        <v>East</v>
      </c>
      <c r="H531" s="9" t="str">
        <f>PROPER(TRIM(raw_orders!H531))</f>
        <v>Jharkhand</v>
      </c>
      <c r="I531" s="9" t="str">
        <f>PROPER(TRIM(raw_orders!I531))</f>
        <v>Ranchi</v>
      </c>
      <c r="J531" s="9" t="str">
        <f>PROPER(TRIM(raw_orders!J531))</f>
        <v>Furniture</v>
      </c>
      <c r="K531" s="9" t="str">
        <f>PROPER(TRIM(raw_orders!K531))</f>
        <v>Bookcases</v>
      </c>
      <c r="L531" t="s">
        <v>2563</v>
      </c>
      <c r="M531" s="9" t="str">
        <f>PROPER(TRIM(raw_orders!M531))</f>
        <v>Second Class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s="9" t="str">
        <f>PROPER(TRIM(raw_orders!T531))</f>
        <v>Paid</v>
      </c>
      <c r="U531" s="9" t="str">
        <f>PROPER(TRIM(raw_orders!U531))</f>
        <v>Completed</v>
      </c>
      <c r="V531" s="11">
        <f t="shared" si="24"/>
        <v>2</v>
      </c>
      <c r="W531" s="17" t="str">
        <f t="shared" si="25"/>
        <v>ORD-2024-105304532845330CUST-3362Karan MalhotraConsumerEastJharkhandRanchiFurnitureBookcasesClassic Bookcases 947Second Class91822.25016400.2512146.964253.29PaidCompleted2</v>
      </c>
      <c r="X531" s="11" t="str">
        <f t="shared" si="26"/>
        <v>OK</v>
      </c>
      <c r="Y531" s="11"/>
    </row>
    <row r="532" spans="1:25" ht="69">
      <c r="A532" t="s">
        <v>2564</v>
      </c>
      <c r="B532" s="10">
        <v>45807</v>
      </c>
      <c r="C532" s="10">
        <v>45809</v>
      </c>
      <c r="D532" t="s">
        <v>2567</v>
      </c>
      <c r="E532" s="9" t="str">
        <f>PROPER(TRIM(raw_orders!E532))</f>
        <v>Rahul Verma</v>
      </c>
      <c r="F532" s="9" t="str">
        <f>PROPER(TRIM(raw_orders!F532))</f>
        <v>Home Office</v>
      </c>
      <c r="G532" s="9" t="str">
        <f>PROPER(TRIM(raw_orders!G532))</f>
        <v>South</v>
      </c>
      <c r="H532" s="9" t="str">
        <f>PROPER(TRIM(raw_orders!H532))</f>
        <v>Tamil Nadu</v>
      </c>
      <c r="I532" s="9" t="str">
        <f>PROPER(TRIM(raw_orders!I532))</f>
        <v>Chennai</v>
      </c>
      <c r="J532" s="9" t="str">
        <f>PROPER(TRIM(raw_orders!J532))</f>
        <v>Office Supplies</v>
      </c>
      <c r="K532" s="9" t="str">
        <f>PROPER(TRIM(raw_orders!K532))</f>
        <v>Binders</v>
      </c>
      <c r="L532" t="s">
        <v>2568</v>
      </c>
      <c r="M532" s="9" t="str">
        <f>PROPER(TRIM(raw_orders!M532))</f>
        <v>Standard Class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s="9" t="str">
        <f>PROPER(TRIM(raw_orders!T532))</f>
        <v>Paid</v>
      </c>
      <c r="U532" s="9" t="str">
        <f>PROPER(TRIM(raw_orders!U532))</f>
        <v>Completed</v>
      </c>
      <c r="V532" s="11">
        <f t="shared" si="24"/>
        <v>2</v>
      </c>
      <c r="W532" s="17" t="str">
        <f t="shared" si="25"/>
        <v>ORD-2025-105314580745809CUST-8177Rahul VermaHome OfficeSouthTamil NaduChennaiOffice SuppliesBindersEco Binders 352Standard Class91994.510.0517053.0610742.386310.68PaidCompleted2</v>
      </c>
      <c r="X532" s="11" t="str">
        <f t="shared" si="26"/>
        <v>OK</v>
      </c>
      <c r="Y532" s="11"/>
    </row>
    <row r="533" spans="1:25" ht="41.4">
      <c r="A533" t="s">
        <v>2569</v>
      </c>
      <c r="B533" s="10">
        <v>45505</v>
      </c>
      <c r="C533" s="10">
        <v>45512</v>
      </c>
      <c r="D533" t="s">
        <v>2571</v>
      </c>
      <c r="E533" s="9" t="str">
        <f>PROPER(TRIM(raw_orders!E533))</f>
        <v>Diya Patel</v>
      </c>
      <c r="F533" s="9" t="str">
        <f>PROPER(TRIM(raw_orders!F533))</f>
        <v>Small Business</v>
      </c>
      <c r="G533" s="9" t="str">
        <f>PROPER(TRIM(raw_orders!G533))</f>
        <v>West</v>
      </c>
      <c r="H533" s="9" t="str">
        <f>PROPER(TRIM(raw_orders!H533))</f>
        <v>Maharashtra</v>
      </c>
      <c r="I533" s="9" t="str">
        <f>PROPER(TRIM(raw_orders!I533))</f>
        <v>Mumbai</v>
      </c>
      <c r="J533" s="9" t="str">
        <f>PROPER(TRIM(raw_orders!J533))</f>
        <v>Office Supplies</v>
      </c>
      <c r="K533" s="9" t="str">
        <f>PROPER(TRIM(raw_orders!K533))</f>
        <v>Storage</v>
      </c>
      <c r="L533" t="s">
        <v>2572</v>
      </c>
      <c r="M533" s="9" t="str">
        <f>PROPER(TRIM(raw_orders!M533))</f>
        <v/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s="9" t="str">
        <f>PROPER(TRIM(raw_orders!T533))</f>
        <v>Paid</v>
      </c>
      <c r="U533" s="9" t="str">
        <f>PROPER(TRIM(raw_orders!U533))</f>
        <v>Completed</v>
      </c>
      <c r="V533" s="11">
        <f t="shared" si="24"/>
        <v>7</v>
      </c>
      <c r="W533" s="17" t="str">
        <f t="shared" si="25"/>
        <v>ORD-2024-105324550545512CUST-6357Diya PatelSmall BusinessWestMaharashtraMumbaiOffice SuppliesStoragePro Storage 3641442.970.1398.67311.6687.01PaidCompleted7</v>
      </c>
      <c r="X533" s="11" t="str">
        <f t="shared" si="26"/>
        <v>OK</v>
      </c>
      <c r="Y533" s="11"/>
    </row>
    <row r="534" spans="1:25" ht="69">
      <c r="A534" t="s">
        <v>2573</v>
      </c>
      <c r="B534" s="10">
        <v>45935</v>
      </c>
      <c r="C534" s="10">
        <v>45940</v>
      </c>
      <c r="D534" t="s">
        <v>2574</v>
      </c>
      <c r="E534" s="9" t="str">
        <f>PROPER(TRIM(raw_orders!E534))</f>
        <v>Priya Menon</v>
      </c>
      <c r="F534" s="9" t="str">
        <f>PROPER(TRIM(raw_orders!F534))</f>
        <v>Corporate</v>
      </c>
      <c r="G534" s="9" t="str">
        <f>PROPER(TRIM(raw_orders!G534))</f>
        <v>East</v>
      </c>
      <c r="H534" s="9" t="str">
        <f>PROPER(TRIM(raw_orders!H534))</f>
        <v>Assam</v>
      </c>
      <c r="I534" s="9" t="str">
        <f>PROPER(TRIM(raw_orders!I534))</f>
        <v>Guwahati</v>
      </c>
      <c r="J534" s="9" t="str">
        <f>PROPER(TRIM(raw_orders!J534))</f>
        <v>Furniture</v>
      </c>
      <c r="K534" s="9" t="str">
        <f>PROPER(TRIM(raw_orders!K534))</f>
        <v>Tables</v>
      </c>
      <c r="L534" t="s">
        <v>2575</v>
      </c>
      <c r="M534" s="9" t="str">
        <f>PROPER(TRIM(raw_orders!M534))</f>
        <v>Second Class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s="9" t="str">
        <f>PROPER(TRIM(raw_orders!T534))</f>
        <v>Failed</v>
      </c>
      <c r="U534" s="9" t="str">
        <f>PROPER(TRIM(raw_orders!U534))</f>
        <v>Cancelled</v>
      </c>
      <c r="V534" s="11">
        <f t="shared" si="24"/>
        <v>5</v>
      </c>
      <c r="W534" s="17" t="str">
        <f t="shared" si="25"/>
        <v>ORD-2025-105334593545940CUST-7690Priya MenonCorporateEastAssamGuwahatiFurnitureTablesClassic Tables 213Second Class92089.140.0517862.159892.217969.94FailedCancelled5</v>
      </c>
      <c r="X534" s="11" t="str">
        <f t="shared" si="26"/>
        <v>OK</v>
      </c>
      <c r="Y534" s="11"/>
    </row>
    <row r="535" spans="1:25" ht="55.2">
      <c r="A535" t="s">
        <v>2576</v>
      </c>
      <c r="B535" s="10">
        <v>45529</v>
      </c>
      <c r="C535" s="10">
        <v>45536</v>
      </c>
      <c r="D535" t="s">
        <v>2578</v>
      </c>
      <c r="E535" s="9" t="str">
        <f>PROPER(TRIM(raw_orders!E535))</f>
        <v>Isha Nair</v>
      </c>
      <c r="F535" s="9" t="str">
        <f>PROPER(TRIM(raw_orders!F535))</f>
        <v>Home Office</v>
      </c>
      <c r="G535" s="9" t="str">
        <f>PROPER(TRIM(raw_orders!G535))</f>
        <v>North</v>
      </c>
      <c r="H535" s="9" t="str">
        <f>PROPER(TRIM(raw_orders!H535))</f>
        <v>Rajasthan</v>
      </c>
      <c r="I535" s="9" t="str">
        <f>PROPER(TRIM(raw_orders!I535))</f>
        <v>Jaipur</v>
      </c>
      <c r="J535" s="9" t="str">
        <f>PROPER(TRIM(raw_orders!J535))</f>
        <v>Furniture</v>
      </c>
      <c r="K535" s="9" t="str">
        <f>PROPER(TRIM(raw_orders!K535))</f>
        <v>Tables</v>
      </c>
      <c r="L535" t="s">
        <v>2579</v>
      </c>
      <c r="M535" s="9" t="str">
        <f>PROPER(TRIM(raw_orders!M535))</f>
        <v>Same Day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s="9" t="str">
        <f>PROPER(TRIM(raw_orders!T535))</f>
        <v>Paid</v>
      </c>
      <c r="U535" s="9" t="str">
        <f>PROPER(TRIM(raw_orders!U535))</f>
        <v>Completed</v>
      </c>
      <c r="V535" s="11">
        <f t="shared" si="24"/>
        <v>7</v>
      </c>
      <c r="W535" s="17" t="str">
        <f t="shared" si="25"/>
        <v>ORD-2024-105344552945536CUST-4487Isha NairHome OfficeNorthRajasthanJaipurFurnitureTablesSmart Tables 659Same Day6481.30.252165.852124.48430.45PaidCompleted7</v>
      </c>
      <c r="X535" s="11" t="str">
        <f t="shared" si="26"/>
        <v>OK</v>
      </c>
      <c r="Y535" s="11"/>
    </row>
    <row r="536" spans="1:25" ht="69">
      <c r="A536" t="s">
        <v>2580</v>
      </c>
      <c r="B536" s="10">
        <v>45774</v>
      </c>
      <c r="C536" s="10">
        <v>45782</v>
      </c>
      <c r="D536" t="s">
        <v>2583</v>
      </c>
      <c r="E536" s="9" t="str">
        <f>PROPER(TRIM(raw_orders!E536))</f>
        <v>Rohan Mehta</v>
      </c>
      <c r="F536" s="9" t="str">
        <f>PROPER(TRIM(raw_orders!F536))</f>
        <v>Home Office</v>
      </c>
      <c r="G536" s="9" t="str">
        <f>PROPER(TRIM(raw_orders!G536))</f>
        <v>East</v>
      </c>
      <c r="H536" s="9" t="str">
        <f>PROPER(TRIM(raw_orders!H536))</f>
        <v>Bihar</v>
      </c>
      <c r="I536" s="9" t="str">
        <f>PROPER(TRIM(raw_orders!I536))</f>
        <v>Patna</v>
      </c>
      <c r="J536" s="9" t="str">
        <f>PROPER(TRIM(raw_orders!J536))</f>
        <v>Technology</v>
      </c>
      <c r="K536" s="9" t="str">
        <f>PROPER(TRIM(raw_orders!K536))</f>
        <v>Accessories</v>
      </c>
      <c r="L536" t="s">
        <v>2584</v>
      </c>
      <c r="M536" s="9" t="str">
        <f>PROPER(TRIM(raw_orders!M536))</f>
        <v>Second Class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s="9" t="str">
        <f>PROPER(TRIM(raw_orders!T536))</f>
        <v>Pending</v>
      </c>
      <c r="U536" s="9" t="str">
        <f>PROPER(TRIM(raw_orders!U536))</f>
        <v>Returned</v>
      </c>
      <c r="V536" s="11">
        <f t="shared" si="24"/>
        <v>8</v>
      </c>
      <c r="W536" s="17" t="str">
        <f t="shared" si="25"/>
        <v>ORD-2025-105354577445782CUST-8204Rohan MehtaHome OfficeEastBiharPatnaTechnologyAccessoriesClassic Accessories 325Second Class43963.390.114268.211705.32562.9PendingReturned8</v>
      </c>
      <c r="X536" s="11" t="str">
        <f t="shared" si="26"/>
        <v>OK</v>
      </c>
      <c r="Y536" s="11"/>
    </row>
    <row r="537" spans="1:25" ht="55.2">
      <c r="A537" t="s">
        <v>2585</v>
      </c>
      <c r="B537" s="10">
        <v>45431</v>
      </c>
      <c r="C537" s="10">
        <v>45433</v>
      </c>
      <c r="D537" t="s">
        <v>2588</v>
      </c>
      <c r="E537" s="9" t="str">
        <f>PROPER(TRIM(raw_orders!E537))</f>
        <v>Diya Patel</v>
      </c>
      <c r="F537" s="9" t="str">
        <f>PROPER(TRIM(raw_orders!F537))</f>
        <v>Small Business</v>
      </c>
      <c r="G537" s="9" t="str">
        <f>PROPER(TRIM(raw_orders!G537))</f>
        <v>West</v>
      </c>
      <c r="H537" s="9" t="str">
        <f>PROPER(TRIM(raw_orders!H537))</f>
        <v>Maharashtra</v>
      </c>
      <c r="I537" s="9" t="str">
        <f>PROPER(TRIM(raw_orders!I537))</f>
        <v>Mumbai</v>
      </c>
      <c r="J537" s="9" t="str">
        <f>PROPER(TRIM(raw_orders!J537))</f>
        <v>Technology</v>
      </c>
      <c r="K537" s="9" t="str">
        <f>PROPER(TRIM(raw_orders!K537))</f>
        <v>Copiers</v>
      </c>
      <c r="L537" t="s">
        <v>2589</v>
      </c>
      <c r="M537" s="9" t="str">
        <f>PROPER(TRIM(raw_orders!M537))</f>
        <v>First Class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s="9" t="str">
        <f>PROPER(TRIM(raw_orders!T537))</f>
        <v>Paid</v>
      </c>
      <c r="U537" s="9" t="str">
        <f>PROPER(TRIM(raw_orders!U537))</f>
        <v>Completed</v>
      </c>
      <c r="V537" s="11">
        <f t="shared" si="24"/>
        <v>2</v>
      </c>
      <c r="W537" s="17" t="str">
        <f t="shared" si="25"/>
        <v>ORD-2024-105364543145433CUST-1729Diya PatelSmall BusinessWestMaharashtraMumbaiTechnologyCopiersEco Copiers 243First Class34000.980.29602.357387.572214.78PaidCompleted2</v>
      </c>
      <c r="X537" s="11" t="str">
        <f t="shared" si="26"/>
        <v>OK</v>
      </c>
      <c r="Y537" s="11"/>
    </row>
    <row r="538" spans="1:25" ht="69">
      <c r="A538" t="s">
        <v>2590</v>
      </c>
      <c r="B538" s="10">
        <v>45757</v>
      </c>
      <c r="C538" s="10">
        <v>45764</v>
      </c>
      <c r="D538" t="s">
        <v>2593</v>
      </c>
      <c r="E538" s="9" t="str">
        <f>PROPER(TRIM(raw_orders!E538))</f>
        <v>Ananya Rao</v>
      </c>
      <c r="F538" s="9" t="str">
        <f>PROPER(TRIM(raw_orders!F538))</f>
        <v>Small Business</v>
      </c>
      <c r="G538" s="9" t="str">
        <f>PROPER(TRIM(raw_orders!G538))</f>
        <v>West</v>
      </c>
      <c r="H538" s="9" t="str">
        <f>PROPER(TRIM(raw_orders!H538))</f>
        <v>Rajasthan</v>
      </c>
      <c r="I538" s="9" t="str">
        <f>PROPER(TRIM(raw_orders!I538))</f>
        <v>Udaipur</v>
      </c>
      <c r="J538" s="9" t="str">
        <f>PROPER(TRIM(raw_orders!J538))</f>
        <v>Furniture</v>
      </c>
      <c r="K538" s="9" t="str">
        <f>PROPER(TRIM(raw_orders!K538))</f>
        <v>Chairs</v>
      </c>
      <c r="L538" t="s">
        <v>2594</v>
      </c>
      <c r="M538" s="9" t="str">
        <f>PROPER(TRIM(raw_orders!M538))</f>
        <v>First Class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s="9" t="str">
        <f>PROPER(TRIM(raw_orders!T538))</f>
        <v>Failed</v>
      </c>
      <c r="U538" s="9" t="str">
        <f>PROPER(TRIM(raw_orders!U538))</f>
        <v>Cancelled</v>
      </c>
      <c r="V538" s="11">
        <f t="shared" si="24"/>
        <v>7</v>
      </c>
      <c r="W538" s="17" t="str">
        <f t="shared" si="25"/>
        <v>ORD-2025-105374575745764CUST-4269Ananya RaoSmall BusinessWestRajasthanUdaipurFurnitureChairsElite Chairs 777First Class73788.90.2519891.7212295.767595.96FailedCancelled7</v>
      </c>
      <c r="X538" s="11" t="str">
        <f t="shared" si="26"/>
        <v>OK</v>
      </c>
      <c r="Y538" s="11"/>
    </row>
    <row r="539" spans="1:25" ht="55.2">
      <c r="A539" t="s">
        <v>2595</v>
      </c>
      <c r="B539" s="10">
        <v>45313</v>
      </c>
      <c r="C539" s="10">
        <v>45321</v>
      </c>
      <c r="D539" t="s">
        <v>2597</v>
      </c>
      <c r="E539" s="9" t="str">
        <f>PROPER(TRIM(raw_orders!E539))</f>
        <v>Ananya Rao</v>
      </c>
      <c r="F539" s="9" t="str">
        <f>PROPER(TRIM(raw_orders!F539))</f>
        <v>Small Business</v>
      </c>
      <c r="G539" s="9" t="str">
        <f>PROPER(TRIM(raw_orders!G539))</f>
        <v>North</v>
      </c>
      <c r="H539" s="9" t="str">
        <f>PROPER(TRIM(raw_orders!H539))</f>
        <v>Haryana</v>
      </c>
      <c r="I539" s="9" t="str">
        <f>PROPER(TRIM(raw_orders!I539))</f>
        <v>Gurugram</v>
      </c>
      <c r="J539" s="9" t="str">
        <f>PROPER(TRIM(raw_orders!J539))</f>
        <v>Office Supplies</v>
      </c>
      <c r="K539" s="9" t="str">
        <f>PROPER(TRIM(raw_orders!K539))</f>
        <v>Art</v>
      </c>
      <c r="L539" t="s">
        <v>2598</v>
      </c>
      <c r="M539" s="9" t="str">
        <f>PROPER(TRIM(raw_orders!M539))</f>
        <v>Same Day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s="9" t="str">
        <f>PROPER(TRIM(raw_orders!T539))</f>
        <v>Failed</v>
      </c>
      <c r="U539" s="9" t="str">
        <f>PROPER(TRIM(raw_orders!U539))</f>
        <v>Cancelled</v>
      </c>
      <c r="V539" s="11">
        <f t="shared" si="24"/>
        <v>8</v>
      </c>
      <c r="W539" s="17" t="str">
        <f t="shared" si="25"/>
        <v>ORD-2024-105384531345321CUST-1370Ananya RaoSmall BusinessNorthHaryanaGurugramOffice SuppliesArtClassic Art 772Same Day3676.370.051927.651460.6467.05FailedCancelled8</v>
      </c>
      <c r="X539" s="11" t="str">
        <f t="shared" si="26"/>
        <v>OK</v>
      </c>
      <c r="Y539" s="11"/>
    </row>
    <row r="540" spans="1:25" ht="69">
      <c r="A540" t="s">
        <v>2599</v>
      </c>
      <c r="B540" s="10">
        <v>45560</v>
      </c>
      <c r="C540" s="10">
        <v>45301</v>
      </c>
      <c r="D540" t="s">
        <v>2601</v>
      </c>
      <c r="E540" s="9" t="str">
        <f>PROPER(TRIM(raw_orders!E540))</f>
        <v>Diya Patel</v>
      </c>
      <c r="F540" s="9" t="str">
        <f>PROPER(TRIM(raw_orders!F540))</f>
        <v>Small Business</v>
      </c>
      <c r="G540" s="9" t="str">
        <f>PROPER(TRIM(raw_orders!G540))</f>
        <v>East</v>
      </c>
      <c r="H540" s="9" t="str">
        <f>PROPER(TRIM(raw_orders!H540))</f>
        <v>Jharkhand</v>
      </c>
      <c r="I540" s="9" t="str">
        <f>PROPER(TRIM(raw_orders!I540))</f>
        <v>Ranchi</v>
      </c>
      <c r="J540" s="9" t="str">
        <f>PROPER(TRIM(raw_orders!J540))</f>
        <v>Furniture</v>
      </c>
      <c r="K540" s="9" t="str">
        <f>PROPER(TRIM(raw_orders!K540))</f>
        <v>Tables</v>
      </c>
      <c r="L540" t="s">
        <v>2602</v>
      </c>
      <c r="M540" s="9" t="str">
        <f>PROPER(TRIM(raw_orders!M540))</f>
        <v>Second Class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s="9" t="str">
        <f>PROPER(TRIM(raw_orders!T540))</f>
        <v>Paid</v>
      </c>
      <c r="U540" s="9" t="str">
        <f>PROPER(TRIM(raw_orders!U540))</f>
        <v>Completed</v>
      </c>
      <c r="V540" s="11">
        <f t="shared" si="24"/>
        <v>-259</v>
      </c>
      <c r="W540" s="17" t="str">
        <f t="shared" si="25"/>
        <v>ORD-2024-105394556045301CUST-5381Diya PatelSmall BusinessEastJharkhandRanchiFurnitureTablesElite Tables 888Second Class93908.60.1529900.7924650.675250.12PaidCompleted-259</v>
      </c>
      <c r="X540" s="11" t="str">
        <f t="shared" si="26"/>
        <v>OK</v>
      </c>
      <c r="Y540" s="11"/>
    </row>
    <row r="541" spans="1:25" ht="55.2">
      <c r="A541" t="s">
        <v>2603</v>
      </c>
      <c r="B541" s="10">
        <v>45842</v>
      </c>
      <c r="C541" s="10">
        <v>45842</v>
      </c>
      <c r="D541" t="s">
        <v>2604</v>
      </c>
      <c r="E541" s="9" t="str">
        <f>PROPER(TRIM(raw_orders!E541))</f>
        <v>Mira Das</v>
      </c>
      <c r="F541" s="9" t="str">
        <f>PROPER(TRIM(raw_orders!F541))</f>
        <v>Small Business</v>
      </c>
      <c r="G541" s="9" t="str">
        <f>PROPER(TRIM(raw_orders!G541))</f>
        <v>South</v>
      </c>
      <c r="H541" s="9" t="str">
        <f>PROPER(TRIM(raw_orders!H541))</f>
        <v>Tamil Nadu</v>
      </c>
      <c r="I541" s="9" t="str">
        <f>PROPER(TRIM(raw_orders!I541))</f>
        <v>Chennai</v>
      </c>
      <c r="J541" s="9" t="str">
        <f>PROPER(TRIM(raw_orders!J541))</f>
        <v>Furniture</v>
      </c>
      <c r="K541" s="9" t="str">
        <f>PROPER(TRIM(raw_orders!K541))</f>
        <v>Chairs</v>
      </c>
      <c r="L541" t="s">
        <v>2606</v>
      </c>
      <c r="M541" s="9" t="str">
        <f>PROPER(TRIM(raw_orders!M541))</f>
        <v>Standard Class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s="9" t="str">
        <f>PROPER(TRIM(raw_orders!T541))</f>
        <v>Paid</v>
      </c>
      <c r="U541" s="9" t="str">
        <f>PROPER(TRIM(raw_orders!U541))</f>
        <v>Cancelled</v>
      </c>
      <c r="V541" s="11">
        <f t="shared" si="24"/>
        <v>0</v>
      </c>
      <c r="W541" s="17" t="str">
        <f t="shared" si="25"/>
        <v>ORD-2025-105404584245842CUST-3694Mira DasSmall BusinessSouthTamil NaduChennaiFurnitureChairsClassic Chairs 666Standard Class3705.350.11904.451316.54587.91PaidCancelled0</v>
      </c>
      <c r="X541" s="11" t="str">
        <f t="shared" si="26"/>
        <v>OK</v>
      </c>
      <c r="Y541" s="11"/>
    </row>
    <row r="542" spans="1:25" ht="69">
      <c r="A542" t="s">
        <v>2607</v>
      </c>
      <c r="B542" s="10">
        <v>45348</v>
      </c>
      <c r="C542" s="10">
        <v>45345</v>
      </c>
      <c r="D542" t="s">
        <v>2609</v>
      </c>
      <c r="E542" s="9" t="str">
        <f>PROPER(TRIM(raw_orders!E542))</f>
        <v>Kabir Singh</v>
      </c>
      <c r="F542" s="9" t="str">
        <f>PROPER(TRIM(raw_orders!F542))</f>
        <v>Consumer</v>
      </c>
      <c r="G542" s="9" t="str">
        <f>PROPER(TRIM(raw_orders!G542))</f>
        <v>West</v>
      </c>
      <c r="H542" s="9" t="str">
        <f>PROPER(TRIM(raw_orders!H542))</f>
        <v>Gujarat</v>
      </c>
      <c r="I542" s="9" t="str">
        <f>PROPER(TRIM(raw_orders!I542))</f>
        <v>Ahmedabad</v>
      </c>
      <c r="J542" s="9" t="str">
        <f>PROPER(TRIM(raw_orders!J542))</f>
        <v>Furniture</v>
      </c>
      <c r="K542" s="9" t="str">
        <f>PROPER(TRIM(raw_orders!K542))</f>
        <v>Furnishings</v>
      </c>
      <c r="L542" t="s">
        <v>2610</v>
      </c>
      <c r="M542" s="9" t="str">
        <f>PROPER(TRIM(raw_orders!M542))</f>
        <v>Standard Class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s="9" t="str">
        <f>PROPER(TRIM(raw_orders!T542))</f>
        <v>Paid</v>
      </c>
      <c r="U542" s="9" t="str">
        <f>PROPER(TRIM(raw_orders!U542))</f>
        <v>Completed</v>
      </c>
      <c r="V542" s="11">
        <f t="shared" si="24"/>
        <v>-3</v>
      </c>
      <c r="W542" s="17" t="str">
        <f t="shared" si="25"/>
        <v>ORD-2024-105414534845345CUST-7563Kabir SinghConsumerWestGujaratAhmedabadFurnitureFurnishingsBasic Furnishings 350Standard Class73852.070.221571.5917118.074453.52PaidCompleted-3</v>
      </c>
      <c r="X542" s="11" t="str">
        <f t="shared" si="26"/>
        <v>OK</v>
      </c>
      <c r="Y542" s="11"/>
    </row>
    <row r="543" spans="1:25" ht="55.2">
      <c r="A543" t="s">
        <v>2611</v>
      </c>
      <c r="B543" s="10">
        <v>45876</v>
      </c>
      <c r="C543" s="10">
        <v>45847</v>
      </c>
      <c r="D543" t="s">
        <v>2614</v>
      </c>
      <c r="E543" s="9" t="str">
        <f>PROPER(TRIM(raw_orders!E543))</f>
        <v>Sneha Kapoor</v>
      </c>
      <c r="F543" s="9" t="str">
        <f>PROPER(TRIM(raw_orders!F543))</f>
        <v>Consumer</v>
      </c>
      <c r="G543" s="9" t="str">
        <f>PROPER(TRIM(raw_orders!G543))</f>
        <v>West</v>
      </c>
      <c r="H543" s="9" t="str">
        <f>PROPER(TRIM(raw_orders!H543))</f>
        <v>Maharashtra</v>
      </c>
      <c r="I543" s="9" t="str">
        <f>PROPER(TRIM(raw_orders!I543))</f>
        <v>Mumbai</v>
      </c>
      <c r="J543" s="9" t="str">
        <f>PROPER(TRIM(raw_orders!J543))</f>
        <v>Technology</v>
      </c>
      <c r="K543" s="9" t="str">
        <f>PROPER(TRIM(raw_orders!K543))</f>
        <v>Copiers</v>
      </c>
      <c r="L543" t="s">
        <v>2615</v>
      </c>
      <c r="M543" s="9" t="str">
        <f>PROPER(TRIM(raw_orders!M543))</f>
        <v>Same Day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s="9" t="str">
        <f>PROPER(TRIM(raw_orders!T543))</f>
        <v>Paid</v>
      </c>
      <c r="U543" s="9" t="str">
        <f>PROPER(TRIM(raw_orders!U543))</f>
        <v>Returned</v>
      </c>
      <c r="V543" s="11">
        <f t="shared" si="24"/>
        <v>-29</v>
      </c>
      <c r="W543" s="17" t="str">
        <f t="shared" si="25"/>
        <v>ORD-2025-105424587645847CUST-4188Sneha KapoorConsumerWestMaharashtraMumbaiTechnologyCopiersElite Copiers 831Same Day32880.5608641.685747.092894.59PaidReturned-29</v>
      </c>
      <c r="X543" s="11" t="str">
        <f t="shared" si="26"/>
        <v>OK</v>
      </c>
      <c r="Y543" s="11"/>
    </row>
    <row r="544" spans="1:25" ht="55.2">
      <c r="A544" t="s">
        <v>2616</v>
      </c>
      <c r="B544" s="10">
        <v>45552</v>
      </c>
      <c r="C544" s="10">
        <v>45558</v>
      </c>
      <c r="D544" t="s">
        <v>2619</v>
      </c>
      <c r="E544" s="9" t="str">
        <f>PROPER(TRIM(raw_orders!E544))</f>
        <v>Rahul Verma</v>
      </c>
      <c r="F544" s="9" t="str">
        <f>PROPER(TRIM(raw_orders!F544))</f>
        <v>Home Office</v>
      </c>
      <c r="G544" s="9" t="str">
        <f>PROPER(TRIM(raw_orders!G544))</f>
        <v>South</v>
      </c>
      <c r="H544" s="9" t="str">
        <f>PROPER(TRIM(raw_orders!H544))</f>
        <v>Kerala</v>
      </c>
      <c r="I544" s="9" t="str">
        <f>PROPER(TRIM(raw_orders!I544))</f>
        <v>Kochi</v>
      </c>
      <c r="J544" s="9" t="str">
        <f>PROPER(TRIM(raw_orders!J544))</f>
        <v>Furniture</v>
      </c>
      <c r="K544" s="9" t="str">
        <f>PROPER(TRIM(raw_orders!K544))</f>
        <v>Bookcases</v>
      </c>
      <c r="L544" t="s">
        <v>2620</v>
      </c>
      <c r="M544" s="9" t="str">
        <f>PROPER(TRIM(raw_orders!M544))</f>
        <v>Second Class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s="9" t="str">
        <f>PROPER(TRIM(raw_orders!T544))</f>
        <v>Paid</v>
      </c>
      <c r="U544" s="9" t="str">
        <f>PROPER(TRIM(raw_orders!U544))</f>
        <v>Cancelled</v>
      </c>
      <c r="V544" s="11">
        <f t="shared" si="24"/>
        <v>6</v>
      </c>
      <c r="W544" s="17" t="str">
        <f t="shared" si="25"/>
        <v>ORD-2024-105434555245558CUST-9376Rahul VermaHome OfficeSouthKeralaKochiFurnitureBookcasesEco Bookcases 759Second Class34067.620.29988.538368.241394.05PaidCancelled6</v>
      </c>
      <c r="X544" s="11" t="str">
        <f t="shared" si="26"/>
        <v>OK</v>
      </c>
      <c r="Y544" s="11"/>
    </row>
    <row r="545" spans="1:25" ht="55.2">
      <c r="A545" t="s">
        <v>2622</v>
      </c>
      <c r="B545" s="10">
        <v>45487</v>
      </c>
      <c r="C545" s="10">
        <v>45493</v>
      </c>
      <c r="D545" t="s">
        <v>2624</v>
      </c>
      <c r="E545" s="9" t="str">
        <f>PROPER(TRIM(raw_orders!E545))</f>
        <v>Mira Das</v>
      </c>
      <c r="F545" s="9" t="str">
        <f>PROPER(TRIM(raw_orders!F545))</f>
        <v>Consumer</v>
      </c>
      <c r="G545" s="9" t="str">
        <f>PROPER(TRIM(raw_orders!G545))</f>
        <v>East</v>
      </c>
      <c r="H545" s="9" t="str">
        <f>PROPER(TRIM(raw_orders!H545))</f>
        <v>Bihar</v>
      </c>
      <c r="I545" s="9" t="str">
        <f>PROPER(TRIM(raw_orders!I545))</f>
        <v>Patna</v>
      </c>
      <c r="J545" s="9" t="str">
        <f>PROPER(TRIM(raw_orders!J545))</f>
        <v>Technology</v>
      </c>
      <c r="K545" s="9" t="str">
        <f>PROPER(TRIM(raw_orders!K545))</f>
        <v>Copiers</v>
      </c>
      <c r="L545" t="s">
        <v>2625</v>
      </c>
      <c r="M545" s="9" t="str">
        <f>PROPER(TRIM(raw_orders!M545))</f>
        <v>Same Day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s="9" t="str">
        <f>PROPER(TRIM(raw_orders!T545))</f>
        <v>Paid</v>
      </c>
      <c r="U545" s="9" t="str">
        <f>PROPER(TRIM(raw_orders!U545))</f>
        <v>Completed</v>
      </c>
      <c r="V545" s="11">
        <f t="shared" si="24"/>
        <v>6</v>
      </c>
      <c r="W545" s="17" t="str">
        <f t="shared" si="25"/>
        <v>ORD-2024-105444548745493CUST-9094Mira DasConsumerEastBiharPatnaTechnologyCopiersMax Copiers 440Same Day1492.670.15418.77313.72105.05PaidCompleted6</v>
      </c>
      <c r="X545" s="11" t="str">
        <f t="shared" si="26"/>
        <v>OK</v>
      </c>
      <c r="Y545" s="11"/>
    </row>
    <row r="546" spans="1:25" ht="55.2">
      <c r="A546" t="s">
        <v>2626</v>
      </c>
      <c r="B546" s="10">
        <v>45686</v>
      </c>
      <c r="C546" s="10">
        <v>45693</v>
      </c>
      <c r="D546" t="s">
        <v>2628</v>
      </c>
      <c r="E546" s="9" t="str">
        <f>PROPER(TRIM(raw_orders!E546))</f>
        <v>Ananya Rao</v>
      </c>
      <c r="F546" s="9" t="str">
        <f>PROPER(TRIM(raw_orders!F546))</f>
        <v>Consumer</v>
      </c>
      <c r="G546" s="9" t="str">
        <f>PROPER(TRIM(raw_orders!G546))</f>
        <v>South</v>
      </c>
      <c r="H546" s="9" t="str">
        <f>PROPER(TRIM(raw_orders!H546))</f>
        <v>Kerala</v>
      </c>
      <c r="I546" s="9" t="str">
        <f>PROPER(TRIM(raw_orders!I546))</f>
        <v>Kochi</v>
      </c>
      <c r="J546" s="9" t="str">
        <f>PROPER(TRIM(raw_orders!J546))</f>
        <v>Office Supplies</v>
      </c>
      <c r="K546" s="9" t="str">
        <f>PROPER(TRIM(raw_orders!K546))</f>
        <v>Art</v>
      </c>
      <c r="L546" t="s">
        <v>2629</v>
      </c>
      <c r="M546" s="9" t="str">
        <f>PROPER(TRIM(raw_orders!M546))</f>
        <v>Same Day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s="9" t="str">
        <f>PROPER(TRIM(raw_orders!T546))</f>
        <v>Paid</v>
      </c>
      <c r="U546" s="9" t="str">
        <f>PROPER(TRIM(raw_orders!U546))</f>
        <v>Cancelled</v>
      </c>
      <c r="V546" s="11">
        <f t="shared" si="24"/>
        <v>7</v>
      </c>
      <c r="W546" s="17" t="str">
        <f t="shared" si="25"/>
        <v>ORD-2025-105454568645693CUST-2366Ananya RaoConsumerSouthKeralaKochiOffice SuppliesArtSmart Art 201Same Day83643.620.2521861.7218464.343397.38PaidCancelled7</v>
      </c>
      <c r="X546" s="11" t="str">
        <f t="shared" si="26"/>
        <v>OK</v>
      </c>
      <c r="Y546" s="11"/>
    </row>
    <row r="547" spans="1:25" ht="55.2">
      <c r="A547" t="s">
        <v>2630</v>
      </c>
      <c r="B547" s="10">
        <v>45439</v>
      </c>
      <c r="C547" s="10">
        <v>45442</v>
      </c>
      <c r="D547" t="s">
        <v>2633</v>
      </c>
      <c r="E547" s="9" t="str">
        <f>PROPER(TRIM(raw_orders!E547))</f>
        <v>Kabir Singh</v>
      </c>
      <c r="F547" s="9" t="str">
        <f>PROPER(TRIM(raw_orders!F547))</f>
        <v>Small Business</v>
      </c>
      <c r="G547" s="9" t="str">
        <f>PROPER(TRIM(raw_orders!G547))</f>
        <v>East</v>
      </c>
      <c r="H547" s="9" t="str">
        <f>PROPER(TRIM(raw_orders!H547))</f>
        <v>Jharkhand</v>
      </c>
      <c r="I547" s="9" t="str">
        <f>PROPER(TRIM(raw_orders!I547))</f>
        <v>Ranchi</v>
      </c>
      <c r="J547" s="9" t="str">
        <f>PROPER(TRIM(raw_orders!J547))</f>
        <v>Office Supplies</v>
      </c>
      <c r="K547" s="9" t="str">
        <f>PROPER(TRIM(raw_orders!K547))</f>
        <v>Storage</v>
      </c>
      <c r="L547" t="s">
        <v>2634</v>
      </c>
      <c r="M547" s="9" t="str">
        <f>PROPER(TRIM(raw_orders!M547))</f>
        <v>Same Day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s="9" t="str">
        <f>PROPER(TRIM(raw_orders!T547))</f>
        <v>Paid</v>
      </c>
      <c r="U547" s="9" t="str">
        <f>PROPER(TRIM(raw_orders!U547))</f>
        <v>Completed</v>
      </c>
      <c r="V547" s="11">
        <f t="shared" si="24"/>
        <v>3</v>
      </c>
      <c r="W547" s="17" t="str">
        <f t="shared" si="25"/>
        <v>ORD-2024-105464543945442CUST-7168Kabir SinghSmall BusinessEastJharkhandRanchiOffice SuppliesStorageClassic Storage 755Same Day72900.860.1517260.1213513.513746.61PaidCompleted3</v>
      </c>
      <c r="X547" s="11" t="str">
        <f t="shared" si="26"/>
        <v>OK</v>
      </c>
      <c r="Y547" s="11"/>
    </row>
    <row r="548" spans="1:25" ht="69">
      <c r="A548" t="s">
        <v>2635</v>
      </c>
      <c r="B548" s="10">
        <v>45883</v>
      </c>
      <c r="C548" s="10">
        <v>45891</v>
      </c>
      <c r="D548" t="s">
        <v>2637</v>
      </c>
      <c r="E548" s="9" t="str">
        <f>PROPER(TRIM(raw_orders!E548))</f>
        <v>Arjun Bose</v>
      </c>
      <c r="F548" s="9" t="str">
        <f>PROPER(TRIM(raw_orders!F548))</f>
        <v>Corporate</v>
      </c>
      <c r="G548" s="9" t="str">
        <f>PROPER(TRIM(raw_orders!G548))</f>
        <v>West</v>
      </c>
      <c r="H548" s="9" t="str">
        <f>PROPER(TRIM(raw_orders!H548))</f>
        <v>Gujarat</v>
      </c>
      <c r="I548" s="9" t="str">
        <f>PROPER(TRIM(raw_orders!I548))</f>
        <v>Ahmedabad</v>
      </c>
      <c r="J548" s="9" t="str">
        <f>PROPER(TRIM(raw_orders!J548))</f>
        <v>Office Supplies</v>
      </c>
      <c r="K548" s="9" t="str">
        <f>PROPER(TRIM(raw_orders!K548))</f>
        <v>Paper</v>
      </c>
      <c r="L548" t="s">
        <v>2639</v>
      </c>
      <c r="M548" s="9" t="str">
        <f>PROPER(TRIM(raw_orders!M548))</f>
        <v>First Class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s="9" t="str">
        <f>PROPER(TRIM(raw_orders!T548))</f>
        <v>Paid</v>
      </c>
      <c r="U548" s="9" t="str">
        <f>PROPER(TRIM(raw_orders!U548))</f>
        <v>Completed</v>
      </c>
      <c r="V548" s="11">
        <f t="shared" si="24"/>
        <v>8</v>
      </c>
      <c r="W548" s="17" t="str">
        <f t="shared" si="25"/>
        <v>ORD-2025-105474588345891CUST-8157Arjun BoseCorporateWestGujaratAhmedabadOffice SuppliesPaperPrime Paper 143First Class52567.370.1510911.326966.444395.17PaidCompleted8</v>
      </c>
      <c r="X548" s="11" t="str">
        <f t="shared" si="26"/>
        <v>OK</v>
      </c>
      <c r="Y548" s="11"/>
    </row>
    <row r="549" spans="1:25" ht="69">
      <c r="A549" t="s">
        <v>2640</v>
      </c>
      <c r="B549" s="10">
        <v>45428</v>
      </c>
      <c r="C549" s="10">
        <v>45435</v>
      </c>
      <c r="D549" t="s">
        <v>2643</v>
      </c>
      <c r="E549" s="9" t="str">
        <f>PROPER(TRIM(raw_orders!E549))</f>
        <v>Neha Gupta</v>
      </c>
      <c r="F549" s="9" t="str">
        <f>PROPER(TRIM(raw_orders!F549))</f>
        <v>Small Business</v>
      </c>
      <c r="G549" s="9" t="str">
        <f>PROPER(TRIM(raw_orders!G549))</f>
        <v>North</v>
      </c>
      <c r="H549" s="9" t="str">
        <f>PROPER(TRIM(raw_orders!H549))</f>
        <v>Uttar Pradesh</v>
      </c>
      <c r="I549" s="9" t="str">
        <f>PROPER(TRIM(raw_orders!I549))</f>
        <v>Noida</v>
      </c>
      <c r="J549" s="9" t="str">
        <f>PROPER(TRIM(raw_orders!J549))</f>
        <v>Technology</v>
      </c>
      <c r="K549" s="9" t="str">
        <f>PROPER(TRIM(raw_orders!K549))</f>
        <v>Copiers</v>
      </c>
      <c r="L549" t="s">
        <v>2644</v>
      </c>
      <c r="M549" s="9" t="str">
        <f>PROPER(TRIM(raw_orders!M549))</f>
        <v>Standard Class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s="9" t="str">
        <f>PROPER(TRIM(raw_orders!T549))</f>
        <v>Paid</v>
      </c>
      <c r="U549" s="9" t="str">
        <f>PROPER(TRIM(raw_orders!U549))</f>
        <v>Completed</v>
      </c>
      <c r="V549" s="11">
        <f t="shared" si="24"/>
        <v>7</v>
      </c>
      <c r="W549" s="17" t="str">
        <f t="shared" si="25"/>
        <v>ORD-2024-105484542845435CUST-9146Neha GuptaSmall BusinessNorthUttar PradeshNoidaTechnologyCopiersMax Copiers 607Standard Class93722.090.130148.9325155.074993.86PaidCompleted7</v>
      </c>
      <c r="X549" s="11" t="str">
        <f t="shared" si="26"/>
        <v>OK</v>
      </c>
      <c r="Y549" s="11"/>
    </row>
    <row r="550" spans="1:25" ht="55.2">
      <c r="A550" t="s">
        <v>2645</v>
      </c>
      <c r="B550" s="10">
        <v>45441</v>
      </c>
      <c r="C550" s="10">
        <v>45441</v>
      </c>
      <c r="D550" t="s">
        <v>2646</v>
      </c>
      <c r="E550" s="9" t="str">
        <f>PROPER(TRIM(raw_orders!E550))</f>
        <v>Rohan Mehta</v>
      </c>
      <c r="F550" s="9" t="str">
        <f>PROPER(TRIM(raw_orders!F550))</f>
        <v>Corporate</v>
      </c>
      <c r="G550" s="9" t="str">
        <f>PROPER(TRIM(raw_orders!G550))</f>
        <v>East</v>
      </c>
      <c r="H550" s="9" t="str">
        <f>PROPER(TRIM(raw_orders!H550))</f>
        <v>Bihar</v>
      </c>
      <c r="I550" s="9" t="str">
        <f>PROPER(TRIM(raw_orders!I550))</f>
        <v>Patna</v>
      </c>
      <c r="J550" s="9" t="str">
        <f>PROPER(TRIM(raw_orders!J550))</f>
        <v>Furniture</v>
      </c>
      <c r="K550" s="9" t="str">
        <f>PROPER(TRIM(raw_orders!K550))</f>
        <v>Bookcases</v>
      </c>
      <c r="L550" t="s">
        <v>2647</v>
      </c>
      <c r="M550" s="9" t="str">
        <f>PROPER(TRIM(raw_orders!M550))</f>
        <v>Same Day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s="9" t="str">
        <f>PROPER(TRIM(raw_orders!T550))</f>
        <v>Pending</v>
      </c>
      <c r="U550" s="9" t="str">
        <f>PROPER(TRIM(raw_orders!U550))</f>
        <v>Cancelled</v>
      </c>
      <c r="V550" s="11">
        <f t="shared" si="24"/>
        <v>0</v>
      </c>
      <c r="W550" s="17" t="str">
        <f t="shared" si="25"/>
        <v>ORD-2024-105494544145441CUST-5129Rohan MehtaCorporateEastBiharPatnaFurnitureBookcasesPrime Bookcases 402Same Day11072.0101072.01852.62219.39PendingCancelled0</v>
      </c>
      <c r="X550" s="11" t="str">
        <f t="shared" si="26"/>
        <v>OK</v>
      </c>
      <c r="Y550" s="11"/>
    </row>
    <row r="551" spans="1:25" ht="55.2">
      <c r="A551" t="s">
        <v>2648</v>
      </c>
      <c r="B551" s="10">
        <v>45941</v>
      </c>
      <c r="C551" s="10">
        <v>45943</v>
      </c>
      <c r="D551" t="s">
        <v>2651</v>
      </c>
      <c r="E551" s="9" t="str">
        <f>PROPER(TRIM(raw_orders!E551))</f>
        <v>Mira Das</v>
      </c>
      <c r="F551" s="9" t="str">
        <f>PROPER(TRIM(raw_orders!F551))</f>
        <v>Corporate</v>
      </c>
      <c r="G551" s="9" t="str">
        <f>PROPER(TRIM(raw_orders!G551))</f>
        <v>South</v>
      </c>
      <c r="H551" s="9" t="str">
        <f>PROPER(TRIM(raw_orders!H551))</f>
        <v>Telangana</v>
      </c>
      <c r="I551" s="9" t="str">
        <f>PROPER(TRIM(raw_orders!I551))</f>
        <v>Hyderabad</v>
      </c>
      <c r="J551" s="9" t="str">
        <f>PROPER(TRIM(raw_orders!J551))</f>
        <v>Office Supplies</v>
      </c>
      <c r="K551" s="9" t="str">
        <f>PROPER(TRIM(raw_orders!K551))</f>
        <v>Art</v>
      </c>
      <c r="L551" t="s">
        <v>2652</v>
      </c>
      <c r="M551" s="9" t="str">
        <f>PROPER(TRIM(raw_orders!M551))</f>
        <v>Second Class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s="9" t="str">
        <f>PROPER(TRIM(raw_orders!T551))</f>
        <v>Paid</v>
      </c>
      <c r="U551" s="9" t="str">
        <f>PROPER(TRIM(raw_orders!U551))</f>
        <v>Completed</v>
      </c>
      <c r="V551" s="11">
        <f t="shared" si="24"/>
        <v>2</v>
      </c>
      <c r="W551" s="17" t="str">
        <f t="shared" si="25"/>
        <v>ORD-2025-105504594145943CUST-6028Mira DasCorporateSouthTelanganaHyderabadOffice SuppliesArtPro Art 287Second Class33804.270.110271.538272.241999.29PaidCompleted2</v>
      </c>
      <c r="X551" s="11" t="str">
        <f t="shared" si="26"/>
        <v>Exact Duplicate</v>
      </c>
      <c r="Y551" s="11"/>
    </row>
    <row r="552" spans="1:25" ht="69">
      <c r="A552" t="s">
        <v>2653</v>
      </c>
      <c r="B552" s="10">
        <v>45330</v>
      </c>
      <c r="C552" s="10">
        <v>45514</v>
      </c>
      <c r="D552" t="s">
        <v>2655</v>
      </c>
      <c r="E552" s="9" t="str">
        <f>PROPER(TRIM(raw_orders!E552))</f>
        <v>Mira Das</v>
      </c>
      <c r="F552" s="9" t="str">
        <f>PROPER(TRIM(raw_orders!F552))</f>
        <v>Home Office</v>
      </c>
      <c r="G552" s="9" t="str">
        <f>PROPER(TRIM(raw_orders!G552))</f>
        <v>East</v>
      </c>
      <c r="H552" s="9" t="str">
        <f>PROPER(TRIM(raw_orders!H552))</f>
        <v>Odisha</v>
      </c>
      <c r="I552" s="9" t="str">
        <f>PROPER(TRIM(raw_orders!I552))</f>
        <v>Bhubaneswar</v>
      </c>
      <c r="J552" s="9" t="str">
        <f>PROPER(TRIM(raw_orders!J552))</f>
        <v>Technology</v>
      </c>
      <c r="K552" s="9" t="str">
        <f>PROPER(TRIM(raw_orders!K552))</f>
        <v>Accessories</v>
      </c>
      <c r="L552" t="s">
        <v>2656</v>
      </c>
      <c r="M552" s="9" t="str">
        <f>PROPER(TRIM(raw_orders!M552))</f>
        <v>Standard Class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s="9" t="str">
        <f>PROPER(TRIM(raw_orders!T552))</f>
        <v>Paid</v>
      </c>
      <c r="U552" s="9" t="str">
        <f>PROPER(TRIM(raw_orders!U552))</f>
        <v>Completed</v>
      </c>
      <c r="V552" s="11">
        <f t="shared" si="24"/>
        <v>184</v>
      </c>
      <c r="W552" s="17" t="str">
        <f t="shared" si="25"/>
        <v>ORD-2024-105514533045514CUST-8687Mira DasHome OfficeEastOdishaBhubaneswarTechnologyAccessoriesMax Accessories 591Standard Class62126.440.210206.916764.533442.38PaidCompleted184</v>
      </c>
      <c r="X552" s="11" t="str">
        <f t="shared" si="26"/>
        <v>OK</v>
      </c>
      <c r="Y552" s="11"/>
    </row>
    <row r="553" spans="1:25" ht="55.2">
      <c r="A553" t="s">
        <v>2657</v>
      </c>
      <c r="B553" s="10">
        <v>45349</v>
      </c>
      <c r="C553" s="10">
        <v>45349</v>
      </c>
      <c r="D553" t="s">
        <v>2659</v>
      </c>
      <c r="E553" s="9" t="str">
        <f>PROPER(TRIM(raw_orders!E553))</f>
        <v>Sneha Kapoor</v>
      </c>
      <c r="F553" s="9" t="str">
        <f>PROPER(TRIM(raw_orders!F553))</f>
        <v>Consumer</v>
      </c>
      <c r="G553" s="9" t="str">
        <f>PROPER(TRIM(raw_orders!G553))</f>
        <v>East</v>
      </c>
      <c r="H553" s="9" t="str">
        <f>PROPER(TRIM(raw_orders!H553))</f>
        <v>Jharkhand</v>
      </c>
      <c r="I553" s="9" t="str">
        <f>PROPER(TRIM(raw_orders!I553))</f>
        <v>Ranchi</v>
      </c>
      <c r="J553" s="9" t="str">
        <f>PROPER(TRIM(raw_orders!J553))</f>
        <v>Furniture</v>
      </c>
      <c r="K553" s="9" t="str">
        <f>PROPER(TRIM(raw_orders!K553))</f>
        <v>Chairs</v>
      </c>
      <c r="L553" t="s">
        <v>2660</v>
      </c>
      <c r="M553" s="9" t="str">
        <f>PROPER(TRIM(raw_orders!M553))</f>
        <v>Second Class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s="9" t="str">
        <f>PROPER(TRIM(raw_orders!T553))</f>
        <v>Paid</v>
      </c>
      <c r="U553" s="9" t="str">
        <f>PROPER(TRIM(raw_orders!U553))</f>
        <v>Completed</v>
      </c>
      <c r="V553" s="11">
        <f t="shared" si="24"/>
        <v>0</v>
      </c>
      <c r="W553" s="17" t="str">
        <f t="shared" si="25"/>
        <v>ORD-2024-105524534945349CUST-8172Sneha KapoorConsumerEastJharkhandRanchiFurnitureChairsElite Chairs 314Second Class33148.090.158027.635496.092531.54PaidCompleted0</v>
      </c>
      <c r="X553" s="11" t="str">
        <f t="shared" si="26"/>
        <v>OK</v>
      </c>
      <c r="Y553" s="11"/>
    </row>
    <row r="554" spans="1:25" ht="55.2">
      <c r="A554" t="s">
        <v>2661</v>
      </c>
      <c r="B554" s="10">
        <v>45681</v>
      </c>
      <c r="C554" s="10">
        <v>45687</v>
      </c>
      <c r="D554" t="s">
        <v>2662</v>
      </c>
      <c r="E554" s="9" t="str">
        <f>PROPER(TRIM(raw_orders!E554))</f>
        <v>Ananya Rao</v>
      </c>
      <c r="F554" s="9" t="str">
        <f>PROPER(TRIM(raw_orders!F554))</f>
        <v>Corporate</v>
      </c>
      <c r="G554" s="9" t="str">
        <f>PROPER(TRIM(raw_orders!G554))</f>
        <v>East</v>
      </c>
      <c r="H554" s="9" t="str">
        <f>PROPER(TRIM(raw_orders!H554))</f>
        <v>West Bengal</v>
      </c>
      <c r="I554" s="9" t="str">
        <f>PROPER(TRIM(raw_orders!I554))</f>
        <v>Kolkata</v>
      </c>
      <c r="J554" s="9" t="str">
        <f>PROPER(TRIM(raw_orders!J554))</f>
        <v>Technology</v>
      </c>
      <c r="K554" s="9" t="str">
        <f>PROPER(TRIM(raw_orders!K554))</f>
        <v>Copiers</v>
      </c>
      <c r="L554" t="s">
        <v>2663</v>
      </c>
      <c r="M554" s="9" t="str">
        <f>PROPER(TRIM(raw_orders!M554))</f>
        <v>Standard Class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s="9" t="str">
        <f>PROPER(TRIM(raw_orders!T554))</f>
        <v>Paid</v>
      </c>
      <c r="U554" s="9" t="str">
        <f>PROPER(TRIM(raw_orders!U554))</f>
        <v>Completed</v>
      </c>
      <c r="V554" s="11">
        <f t="shared" si="24"/>
        <v>6</v>
      </c>
      <c r="W554" s="17" t="str">
        <f t="shared" si="25"/>
        <v>ORD-2025-105534568145687CUST-8861Ananya RaoCorporateEastWest BengalKolkataTechnologyCopiersPro Copiers 246Standard Class8312.5370%1875.181579.17296.01PaidCompleted6</v>
      </c>
      <c r="X554" s="11" t="str">
        <f t="shared" si="26"/>
        <v>OK</v>
      </c>
      <c r="Y554" s="11"/>
    </row>
    <row r="555" spans="1:25" ht="55.2">
      <c r="A555" t="s">
        <v>2664</v>
      </c>
      <c r="B555" s="10">
        <v>45772</v>
      </c>
      <c r="C555" s="10">
        <v>45775</v>
      </c>
      <c r="D555" t="s">
        <v>2667</v>
      </c>
      <c r="E555" s="9" t="str">
        <f>PROPER(TRIM(raw_orders!E555))</f>
        <v>Aarav Sharma</v>
      </c>
      <c r="F555" s="9" t="str">
        <f>PROPER(TRIM(raw_orders!F555))</f>
        <v>Small Business</v>
      </c>
      <c r="G555" s="9" t="str">
        <f>PROPER(TRIM(raw_orders!G555))</f>
        <v>West</v>
      </c>
      <c r="H555" s="9" t="str">
        <f>PROPER(TRIM(raw_orders!H555))</f>
        <v>Gujarat</v>
      </c>
      <c r="I555" s="9" t="str">
        <f>PROPER(TRIM(raw_orders!I555))</f>
        <v>Ahmedabad</v>
      </c>
      <c r="J555" s="9" t="str">
        <f>PROPER(TRIM(raw_orders!J555))</f>
        <v>Office Supplies</v>
      </c>
      <c r="K555" s="9" t="str">
        <f>PROPER(TRIM(raw_orders!K555))</f>
        <v>Storage</v>
      </c>
      <c r="L555" t="s">
        <v>2668</v>
      </c>
      <c r="M555" s="9" t="str">
        <f>PROPER(TRIM(raw_orders!M555))</f>
        <v>First Class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s="9" t="str">
        <f>PROPER(TRIM(raw_orders!T555))</f>
        <v>Paid</v>
      </c>
      <c r="U555" s="9" t="str">
        <f>PROPER(TRIM(raw_orders!U555))</f>
        <v>Completed</v>
      </c>
      <c r="V555" s="11">
        <f t="shared" si="24"/>
        <v>3</v>
      </c>
      <c r="W555" s="17" t="str">
        <f t="shared" si="25"/>
        <v>ORD-2025-105544577245775CUST-9241Aarav SharmaSmall BusinessWestGujaratAhmedabadOffice SuppliesStoragePro Storage 128First Class91294.110.258735.246620.072115.17PaidCompleted3</v>
      </c>
      <c r="X555" s="11" t="str">
        <f t="shared" si="26"/>
        <v>OK</v>
      </c>
      <c r="Y555" s="11"/>
    </row>
    <row r="556" spans="1:25" ht="55.2">
      <c r="A556" t="s">
        <v>2669</v>
      </c>
      <c r="B556" s="10">
        <v>45577</v>
      </c>
      <c r="C556" s="10">
        <v>45582</v>
      </c>
      <c r="D556" t="s">
        <v>2672</v>
      </c>
      <c r="E556" s="9" t="str">
        <f>PROPER(TRIM(raw_orders!E556))</f>
        <v>Arjun Bose</v>
      </c>
      <c r="F556" s="9" t="str">
        <f>PROPER(TRIM(raw_orders!F556))</f>
        <v>Consumer</v>
      </c>
      <c r="G556" s="9" t="str">
        <f>PROPER(TRIM(raw_orders!G556))</f>
        <v/>
      </c>
      <c r="H556" s="9" t="str">
        <f>PROPER(TRIM(raw_orders!H556))</f>
        <v>Jharkhand</v>
      </c>
      <c r="I556" s="9" t="str">
        <f>PROPER(TRIM(raw_orders!I556))</f>
        <v>Ranchi</v>
      </c>
      <c r="J556" s="9" t="str">
        <f>PROPER(TRIM(raw_orders!J556))</f>
        <v>Furniture</v>
      </c>
      <c r="K556" s="9" t="str">
        <f>PROPER(TRIM(raw_orders!K556))</f>
        <v>Furnishings</v>
      </c>
      <c r="L556" t="s">
        <v>2673</v>
      </c>
      <c r="M556" s="9" t="str">
        <f>PROPER(TRIM(raw_orders!M556))</f>
        <v>Standard Class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s="9" t="str">
        <f>PROPER(TRIM(raw_orders!T556))</f>
        <v>Paid</v>
      </c>
      <c r="U556" s="9" t="str">
        <f>PROPER(TRIM(raw_orders!U556))</f>
        <v>Completed</v>
      </c>
      <c r="V556" s="11">
        <f t="shared" si="24"/>
        <v>5</v>
      </c>
      <c r="W556" s="17" t="str">
        <f t="shared" si="25"/>
        <v>ORD-2024-105554557745582CUST-2126Arjun BoseConsumerJharkhandRanchiFurnitureFurnishingsPrime Furnishings 892Standard Class41071.220.054070.642831.621239.02PaidCompleted5</v>
      </c>
      <c r="X556" s="11" t="str">
        <f t="shared" si="26"/>
        <v>OK</v>
      </c>
      <c r="Y556" s="11"/>
    </row>
    <row r="557" spans="1:25" ht="55.2">
      <c r="A557" t="s">
        <v>2674</v>
      </c>
      <c r="B557" s="10">
        <v>45749</v>
      </c>
      <c r="C557" s="10">
        <v>45698</v>
      </c>
      <c r="D557" t="s">
        <v>2676</v>
      </c>
      <c r="E557" s="9" t="str">
        <f>PROPER(TRIM(raw_orders!E557))</f>
        <v>Ananya Rao</v>
      </c>
      <c r="F557" s="9" t="str">
        <f>PROPER(TRIM(raw_orders!F557))</f>
        <v>Small Business</v>
      </c>
      <c r="G557" s="9" t="str">
        <f>PROPER(TRIM(raw_orders!G557))</f>
        <v>South</v>
      </c>
      <c r="H557" s="9" t="str">
        <f>PROPER(TRIM(raw_orders!H557))</f>
        <v>Telangana</v>
      </c>
      <c r="I557" s="9" t="str">
        <f>PROPER(TRIM(raw_orders!I557))</f>
        <v>Hyderabad</v>
      </c>
      <c r="J557" s="9" t="str">
        <f>PROPER(TRIM(raw_orders!J557))</f>
        <v>Office Supplies</v>
      </c>
      <c r="K557" s="9" t="str">
        <f>PROPER(TRIM(raw_orders!K557))</f>
        <v>Storage</v>
      </c>
      <c r="L557" t="s">
        <v>2677</v>
      </c>
      <c r="M557" s="9" t="str">
        <f>PROPER(TRIM(raw_orders!M557))</f>
        <v>Standard Class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s="9" t="str">
        <f>PROPER(TRIM(raw_orders!T557))</f>
        <v>Paid</v>
      </c>
      <c r="U557" s="9" t="str">
        <f>PROPER(TRIM(raw_orders!U557))</f>
        <v>Completed</v>
      </c>
      <c r="V557" s="11">
        <f t="shared" si="24"/>
        <v>-51</v>
      </c>
      <c r="W557" s="17" t="str">
        <f t="shared" si="25"/>
        <v>ORD-2025-105564574945698CUST-7513Ananya RaoSmall BusinessSouthTelanganaHyderabadOffice SuppliesStoragePrime Storage 689Standard Class61042.80.055943.963604.142339.82PaidCompleted-51</v>
      </c>
      <c r="X557" s="11" t="str">
        <f t="shared" si="26"/>
        <v>OK</v>
      </c>
      <c r="Y557" s="11"/>
    </row>
    <row r="558" spans="1:25" ht="55.2">
      <c r="A558" t="s">
        <v>2678</v>
      </c>
      <c r="B558" s="10">
        <v>45466</v>
      </c>
      <c r="C558" s="10">
        <v>45472</v>
      </c>
      <c r="D558" t="s">
        <v>2679</v>
      </c>
      <c r="E558" s="9" t="str">
        <f>PROPER(TRIM(raw_orders!E558))</f>
        <v>Neha Gupta</v>
      </c>
      <c r="F558" s="9" t="str">
        <f>PROPER(TRIM(raw_orders!F558))</f>
        <v>Consumer</v>
      </c>
      <c r="G558" s="9" t="str">
        <f>PROPER(TRIM(raw_orders!G558))</f>
        <v>North</v>
      </c>
      <c r="H558" s="9" t="str">
        <f>PROPER(TRIM(raw_orders!H558))</f>
        <v>Haryana</v>
      </c>
      <c r="I558" s="9" t="str">
        <f>PROPER(TRIM(raw_orders!I558))</f>
        <v>Gurugram</v>
      </c>
      <c r="J558" s="9" t="str">
        <f>PROPER(TRIM(raw_orders!J558))</f>
        <v>Furniture</v>
      </c>
      <c r="K558" s="9" t="str">
        <f>PROPER(TRIM(raw_orders!K558))</f>
        <v>Tables</v>
      </c>
      <c r="L558" t="s">
        <v>2680</v>
      </c>
      <c r="M558" s="9" t="str">
        <f>PROPER(TRIM(raw_orders!M558))</f>
        <v>First Class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s="9" t="str">
        <f>PROPER(TRIM(raw_orders!T558))</f>
        <v>Paid</v>
      </c>
      <c r="U558" s="9" t="str">
        <f>PROPER(TRIM(raw_orders!U558))</f>
        <v>Returned</v>
      </c>
      <c r="V558" s="11">
        <f t="shared" si="24"/>
        <v>6</v>
      </c>
      <c r="W558" s="17" t="str">
        <f t="shared" si="25"/>
        <v>ORD-2024-105574546645472CUST-1992Neha GuptaConsumerNorthHaryanaGurugramFurnitureTablesClassic Tables 769First Class14426.6604426.663035.21816.23PaidReturned6</v>
      </c>
      <c r="X558" s="11" t="str">
        <f t="shared" si="26"/>
        <v>OK</v>
      </c>
      <c r="Y558" s="11"/>
    </row>
    <row r="559" spans="1:25" ht="69">
      <c r="A559" t="s">
        <v>2681</v>
      </c>
      <c r="B559" s="10">
        <v>45420</v>
      </c>
      <c r="C559" s="10">
        <v>45426</v>
      </c>
      <c r="D559" t="s">
        <v>2684</v>
      </c>
      <c r="E559" s="9" t="str">
        <f>PROPER(TRIM(raw_orders!E559))</f>
        <v>Vikram Iyer</v>
      </c>
      <c r="F559" s="9" t="str">
        <f>PROPER(TRIM(raw_orders!F559))</f>
        <v>Home Office</v>
      </c>
      <c r="G559" s="9" t="str">
        <f>PROPER(TRIM(raw_orders!G559))</f>
        <v>North</v>
      </c>
      <c r="H559" s="9" t="str">
        <f>PROPER(TRIM(raw_orders!H559))</f>
        <v>Haryana</v>
      </c>
      <c r="I559" s="9" t="str">
        <f>PROPER(TRIM(raw_orders!I559))</f>
        <v>Gurugram</v>
      </c>
      <c r="J559" s="9" t="str">
        <f>PROPER(TRIM(raw_orders!J559))</f>
        <v>Technology</v>
      </c>
      <c r="K559" s="9" t="str">
        <f>PROPER(TRIM(raw_orders!K559))</f>
        <v>Phones</v>
      </c>
      <c r="L559" t="s">
        <v>2685</v>
      </c>
      <c r="M559" s="9" t="str">
        <f>PROPER(TRIM(raw_orders!M559))</f>
        <v>First Class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s="9" t="str">
        <f>PROPER(TRIM(raw_orders!T559))</f>
        <v>Paid</v>
      </c>
      <c r="U559" s="9" t="str">
        <f>PROPER(TRIM(raw_orders!U559))</f>
        <v>Cancelled</v>
      </c>
      <c r="V559" s="11">
        <f t="shared" si="24"/>
        <v>6</v>
      </c>
      <c r="W559" s="17" t="str">
        <f t="shared" si="25"/>
        <v>ORD-2024-105584542045426CUST-8848Vikram IyerHome OfficeNorthHaryanaGurugramTechnologyPhonesPrime Phones 503First Class93769.460.0532228.8824971.367257.52PaidCancelled6</v>
      </c>
      <c r="X559" s="11" t="str">
        <f t="shared" si="26"/>
        <v>OK</v>
      </c>
      <c r="Y559" s="11"/>
    </row>
    <row r="560" spans="1:25" ht="55.2">
      <c r="A560" t="s">
        <v>2686</v>
      </c>
      <c r="B560" s="10">
        <v>45904</v>
      </c>
      <c r="C560" s="10">
        <v>45904</v>
      </c>
      <c r="D560" t="s">
        <v>2689</v>
      </c>
      <c r="E560" s="9" t="str">
        <f>PROPER(TRIM(raw_orders!E560))</f>
        <v>Aditi Sen</v>
      </c>
      <c r="F560" s="9" t="str">
        <f>PROPER(TRIM(raw_orders!F560))</f>
        <v>Corporate</v>
      </c>
      <c r="G560" s="9" t="str">
        <f>PROPER(TRIM(raw_orders!G560))</f>
        <v>North</v>
      </c>
      <c r="H560" s="9" t="str">
        <f>PROPER(TRIM(raw_orders!H560))</f>
        <v>Punjab</v>
      </c>
      <c r="I560" s="9" t="str">
        <f>PROPER(TRIM(raw_orders!I560))</f>
        <v>Ludhiana</v>
      </c>
      <c r="J560" s="9" t="str">
        <f>PROPER(TRIM(raw_orders!J560))</f>
        <v>Technology</v>
      </c>
      <c r="K560" s="9" t="str">
        <f>PROPER(TRIM(raw_orders!K560))</f>
        <v>Machines</v>
      </c>
      <c r="L560" t="s">
        <v>2690</v>
      </c>
      <c r="M560" s="9" t="str">
        <f>PROPER(TRIM(raw_orders!M560))</f>
        <v>First Class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s="9" t="str">
        <f>PROPER(TRIM(raw_orders!T560))</f>
        <v>Paid</v>
      </c>
      <c r="U560" s="9" t="str">
        <f>PROPER(TRIM(raw_orders!U560))</f>
        <v>Completed</v>
      </c>
      <c r="V560" s="11">
        <f t="shared" si="24"/>
        <v>0</v>
      </c>
      <c r="W560" s="17" t="str">
        <f t="shared" si="25"/>
        <v>ORD-2025-105594590445904CUST-9368Aditi SenCorporateNorthPunjabLudhianaTechnologyMachinesBasic Machines 136First Class83079.950.219711.6814461.85249.88PaidCompleted0</v>
      </c>
      <c r="X560" s="11" t="str">
        <f t="shared" si="26"/>
        <v>OK</v>
      </c>
      <c r="Y560" s="11"/>
    </row>
    <row r="561" spans="1:25" ht="55.2">
      <c r="A561" t="s">
        <v>2691</v>
      </c>
      <c r="B561" s="10">
        <v>45930</v>
      </c>
      <c r="C561" s="10">
        <v>45937</v>
      </c>
      <c r="D561" t="s">
        <v>2693</v>
      </c>
      <c r="E561" s="9" t="str">
        <f>PROPER(TRIM(raw_orders!E561))</f>
        <v>Diya Patel</v>
      </c>
      <c r="F561" s="9" t="str">
        <f>PROPER(TRIM(raw_orders!F561))</f>
        <v>Corporate</v>
      </c>
      <c r="G561" s="9" t="str">
        <f>PROPER(TRIM(raw_orders!G561))</f>
        <v>East</v>
      </c>
      <c r="H561" s="9" t="str">
        <f>PROPER(TRIM(raw_orders!H561))</f>
        <v>Bihar</v>
      </c>
      <c r="I561" s="9" t="str">
        <f>PROPER(TRIM(raw_orders!I561))</f>
        <v>Patna</v>
      </c>
      <c r="J561" s="9" t="str">
        <f>PROPER(TRIM(raw_orders!J561))</f>
        <v>Technology</v>
      </c>
      <c r="K561" s="9" t="str">
        <f>PROPER(TRIM(raw_orders!K561))</f>
        <v>Copiers</v>
      </c>
      <c r="L561" t="s">
        <v>2694</v>
      </c>
      <c r="M561" s="9" t="str">
        <f>PROPER(TRIM(raw_orders!M561))</f>
        <v>Second Class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s="9" t="str">
        <f>PROPER(TRIM(raw_orders!T561))</f>
        <v>Paid</v>
      </c>
      <c r="U561" s="9" t="str">
        <f>PROPER(TRIM(raw_orders!U561))</f>
        <v>Returned</v>
      </c>
      <c r="V561" s="11">
        <f t="shared" si="24"/>
        <v>7</v>
      </c>
      <c r="W561" s="17" t="str">
        <f t="shared" si="25"/>
        <v>ORD-2025-105604593045937CUST-6797Diya PatelCorporateEastBiharPatnaTechnologyCopiersBasic Copiers 512Second Class53277.820.114750.199482.585267.61PaidReturned7</v>
      </c>
      <c r="X561" s="11" t="str">
        <f t="shared" si="26"/>
        <v>OK</v>
      </c>
      <c r="Y561" s="11"/>
    </row>
    <row r="562" spans="1:25" ht="55.2">
      <c r="A562" t="s">
        <v>2695</v>
      </c>
      <c r="B562" s="10">
        <v>45307</v>
      </c>
      <c r="C562" s="10">
        <v>45313</v>
      </c>
      <c r="D562" t="s">
        <v>2697</v>
      </c>
      <c r="E562" s="9" t="str">
        <f>PROPER(TRIM(raw_orders!E562))</f>
        <v>Arjun Bose</v>
      </c>
      <c r="F562" s="9" t="str">
        <f>PROPER(TRIM(raw_orders!F562))</f>
        <v>Consumer</v>
      </c>
      <c r="G562" s="9" t="str">
        <f>PROPER(TRIM(raw_orders!G562))</f>
        <v>West</v>
      </c>
      <c r="H562" s="9" t="str">
        <f>PROPER(TRIM(raw_orders!H562))</f>
        <v>Goa</v>
      </c>
      <c r="I562" s="9" t="str">
        <f>PROPER(TRIM(raw_orders!I562))</f>
        <v>Panaji</v>
      </c>
      <c r="J562" s="9" t="str">
        <f>PROPER(TRIM(raw_orders!J562))</f>
        <v>Office Supplies</v>
      </c>
      <c r="K562" s="9" t="str">
        <f>PROPER(TRIM(raw_orders!K562))</f>
        <v>Storage</v>
      </c>
      <c r="L562" t="s">
        <v>2698</v>
      </c>
      <c r="M562" s="9" t="str">
        <f>PROPER(TRIM(raw_orders!M562))</f>
        <v>Standard Class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s="9" t="str">
        <f>PROPER(TRIM(raw_orders!T562))</f>
        <v>Paid</v>
      </c>
      <c r="U562" s="9" t="str">
        <f>PROPER(TRIM(raw_orders!U562))</f>
        <v>Cancelled</v>
      </c>
      <c r="V562" s="11">
        <f t="shared" si="24"/>
        <v>6</v>
      </c>
      <c r="W562" s="17" t="str">
        <f t="shared" si="25"/>
        <v>ORD-2024-105614530745313CUST-9333Arjun BoseConsumerWestGoaPanajiOffice SuppliesStorageSmart Storage 767Standard Class4282.5301130.12848.62281.5PaidCancelled6</v>
      </c>
      <c r="X562" s="11" t="str">
        <f t="shared" si="26"/>
        <v>OK</v>
      </c>
      <c r="Y562" s="11"/>
    </row>
    <row r="563" spans="1:25" ht="55.2">
      <c r="A563" t="s">
        <v>2699</v>
      </c>
      <c r="B563" s="10">
        <v>45852</v>
      </c>
      <c r="C563" s="10">
        <v>45856</v>
      </c>
      <c r="D563" t="s">
        <v>2701</v>
      </c>
      <c r="E563" s="9" t="str">
        <f>PROPER(TRIM(raw_orders!E563))</f>
        <v>Aditi Sen</v>
      </c>
      <c r="F563" s="9" t="str">
        <f>PROPER(TRIM(raw_orders!F563))</f>
        <v>Consumer</v>
      </c>
      <c r="G563" s="9" t="str">
        <f>PROPER(TRIM(raw_orders!G563))</f>
        <v>North</v>
      </c>
      <c r="H563" s="9" t="str">
        <f>PROPER(TRIM(raw_orders!H563))</f>
        <v>Punjab</v>
      </c>
      <c r="I563" s="9" t="str">
        <f>PROPER(TRIM(raw_orders!I563))</f>
        <v>Ludhiana</v>
      </c>
      <c r="J563" s="9" t="str">
        <f>PROPER(TRIM(raw_orders!J563))</f>
        <v>Technology</v>
      </c>
      <c r="K563" s="9" t="str">
        <f>PROPER(TRIM(raw_orders!K563))</f>
        <v>Copiers</v>
      </c>
      <c r="L563" t="s">
        <v>2702</v>
      </c>
      <c r="M563" s="9" t="str">
        <f>PROPER(TRIM(raw_orders!M563))</f>
        <v>First Class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s="9" t="str">
        <f>PROPER(TRIM(raw_orders!T563))</f>
        <v>Pending</v>
      </c>
      <c r="U563" s="9" t="str">
        <f>PROPER(TRIM(raw_orders!U563))</f>
        <v>Returned</v>
      </c>
      <c r="V563" s="11">
        <f t="shared" si="24"/>
        <v>4</v>
      </c>
      <c r="W563" s="17" t="str">
        <f t="shared" si="25"/>
        <v>ORD-2025-105624585245856CUST-6654Aditi SenConsumerNorthPunjabLudhianaTechnologyCopiersEco Copiers 954First Class4725.2202900.882391.85509.03PendingReturned4</v>
      </c>
      <c r="X563" s="11" t="str">
        <f t="shared" si="26"/>
        <v>OK</v>
      </c>
      <c r="Y563" s="11"/>
    </row>
    <row r="564" spans="1:25" ht="55.2">
      <c r="A564" t="s">
        <v>2703</v>
      </c>
      <c r="B564" s="10">
        <v>45422</v>
      </c>
      <c r="C564" s="10">
        <v>45428</v>
      </c>
      <c r="D564" t="s">
        <v>2705</v>
      </c>
      <c r="E564" s="9" t="str">
        <f>PROPER(TRIM(raw_orders!E564))</f>
        <v>Karan Malhotra</v>
      </c>
      <c r="F564" s="9" t="str">
        <f>PROPER(TRIM(raw_orders!F564))</f>
        <v>Consumer</v>
      </c>
      <c r="G564" s="9" t="str">
        <f>PROPER(TRIM(raw_orders!G564))</f>
        <v>North</v>
      </c>
      <c r="H564" s="9" t="str">
        <f>PROPER(TRIM(raw_orders!H564))</f>
        <v>Punjab</v>
      </c>
      <c r="I564" s="9" t="str">
        <f>PROPER(TRIM(raw_orders!I564))</f>
        <v>Ludhiana</v>
      </c>
      <c r="J564" s="9" t="str">
        <f>PROPER(TRIM(raw_orders!J564))</f>
        <v>Office Supplies</v>
      </c>
      <c r="K564" s="9" t="str">
        <f>PROPER(TRIM(raw_orders!K564))</f>
        <v>Binders</v>
      </c>
      <c r="L564" t="s">
        <v>2706</v>
      </c>
      <c r="M564" s="9" t="str">
        <f>PROPER(TRIM(raw_orders!M564))</f>
        <v>Same Day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s="9" t="str">
        <f>PROPER(TRIM(raw_orders!T564))</f>
        <v>Failed</v>
      </c>
      <c r="U564" s="9" t="str">
        <f>PROPER(TRIM(raw_orders!U564))</f>
        <v>Returned</v>
      </c>
      <c r="V564" s="11">
        <f t="shared" si="24"/>
        <v>6</v>
      </c>
      <c r="W564" s="17" t="str">
        <f t="shared" si="25"/>
        <v>ORD-2024-105634542245428CUST-8622Karan MalhotraConsumerNorthPunjabLudhianaOffice SuppliesBindersElite Binders 143Same Day7121.540.2680.62463.49217.13FailedReturned6</v>
      </c>
      <c r="X564" s="11" t="str">
        <f t="shared" si="26"/>
        <v>OK</v>
      </c>
      <c r="Y564" s="11"/>
    </row>
    <row r="565" spans="1:25" ht="69">
      <c r="A565" t="s">
        <v>2707</v>
      </c>
      <c r="B565" s="10">
        <v>45418</v>
      </c>
      <c r="C565" s="10">
        <v>45631</v>
      </c>
      <c r="D565" t="s">
        <v>2709</v>
      </c>
      <c r="E565" s="9" t="str">
        <f>PROPER(TRIM(raw_orders!E565))</f>
        <v>Arjun Bose</v>
      </c>
      <c r="F565" s="9" t="str">
        <f>PROPER(TRIM(raw_orders!F565))</f>
        <v>Corporate</v>
      </c>
      <c r="G565" s="9" t="str">
        <f>PROPER(TRIM(raw_orders!G565))</f>
        <v>West</v>
      </c>
      <c r="H565" s="9" t="str">
        <f>PROPER(TRIM(raw_orders!H565))</f>
        <v>Goa</v>
      </c>
      <c r="I565" s="9" t="str">
        <f>PROPER(TRIM(raw_orders!I565))</f>
        <v>Panaji</v>
      </c>
      <c r="J565" s="9" t="str">
        <f>PROPER(TRIM(raw_orders!J565))</f>
        <v>Furniture</v>
      </c>
      <c r="K565" s="9" t="str">
        <f>PROPER(TRIM(raw_orders!K565))</f>
        <v>Tables</v>
      </c>
      <c r="L565" t="s">
        <v>2710</v>
      </c>
      <c r="M565" s="9" t="str">
        <f>PROPER(TRIM(raw_orders!M565))</f>
        <v>Standard Class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s="9" t="str">
        <f>PROPER(TRIM(raw_orders!T565))</f>
        <v>Pending</v>
      </c>
      <c r="U565" s="9" t="str">
        <f>PROPER(TRIM(raw_orders!U565))</f>
        <v>Cancelled</v>
      </c>
      <c r="V565" s="11">
        <f t="shared" si="24"/>
        <v>213</v>
      </c>
      <c r="W565" s="17" t="str">
        <f t="shared" si="25"/>
        <v>ORD-2024-105644541845631CUST-8776Arjun BoseCorporateWestGoaPanajiFurnitureTablesClassic Tables 560Standard Class9790.970.25694.984618.331076.65PendingCancelled213</v>
      </c>
      <c r="X565" s="11" t="str">
        <f t="shared" si="26"/>
        <v>OK</v>
      </c>
      <c r="Y565" s="11"/>
    </row>
    <row r="566" spans="1:25" ht="55.2">
      <c r="A566" t="s">
        <v>2711</v>
      </c>
      <c r="B566" s="10">
        <v>45606</v>
      </c>
      <c r="C566" s="10">
        <v>45610</v>
      </c>
      <c r="D566" t="s">
        <v>2713</v>
      </c>
      <c r="E566" s="9" t="str">
        <f>PROPER(TRIM(raw_orders!E566))</f>
        <v>Sneha Kapoor</v>
      </c>
      <c r="F566" s="9" t="str">
        <f>PROPER(TRIM(raw_orders!F566))</f>
        <v>Corporate</v>
      </c>
      <c r="G566" s="9" t="str">
        <f>PROPER(TRIM(raw_orders!G566))</f>
        <v>South</v>
      </c>
      <c r="H566" s="9" t="str">
        <f>PROPER(TRIM(raw_orders!H566))</f>
        <v>Andhra Pradesh</v>
      </c>
      <c r="I566" s="9" t="str">
        <f>PROPER(TRIM(raw_orders!I566))</f>
        <v>Vijayawada</v>
      </c>
      <c r="J566" s="9" t="str">
        <f>PROPER(TRIM(raw_orders!J566))</f>
        <v>Furniture</v>
      </c>
      <c r="K566" s="9" t="str">
        <f>PROPER(TRIM(raw_orders!K566))</f>
        <v>Tables</v>
      </c>
      <c r="L566" t="s">
        <v>2714</v>
      </c>
      <c r="M566" s="9" t="str">
        <f>PROPER(TRIM(raw_orders!M566))</f>
        <v>First Class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s="9" t="str">
        <f>PROPER(TRIM(raw_orders!T566))</f>
        <v>Paid</v>
      </c>
      <c r="U566" s="9" t="str">
        <f>PROPER(TRIM(raw_orders!U566))</f>
        <v>Completed</v>
      </c>
      <c r="V566" s="11">
        <f t="shared" si="24"/>
        <v>4</v>
      </c>
      <c r="W566" s="17" t="str">
        <f t="shared" si="25"/>
        <v>ORD-2024-105654560645610CUST-9100Sneha KapoorCorporateSouthAndhra PradeshVijayawadaFurnitureTablesBasic Tables 759First Class2921.340.21474.14968.46505.68PaidCompleted4</v>
      </c>
      <c r="X566" s="11" t="str">
        <f t="shared" si="26"/>
        <v>OK</v>
      </c>
      <c r="Y566" s="11"/>
    </row>
    <row r="567" spans="1:25" ht="69">
      <c r="A567" t="s">
        <v>2715</v>
      </c>
      <c r="B567" s="10">
        <v>45876</v>
      </c>
      <c r="C567" s="10">
        <v>45882</v>
      </c>
      <c r="D567" t="s">
        <v>2717</v>
      </c>
      <c r="E567" s="9" t="str">
        <f>PROPER(TRIM(raw_orders!E567))</f>
        <v>Mira Das</v>
      </c>
      <c r="F567" s="9" t="str">
        <f>PROPER(TRIM(raw_orders!F567))</f>
        <v>Corporate</v>
      </c>
      <c r="G567" s="9" t="str">
        <f>PROPER(TRIM(raw_orders!G567))</f>
        <v>North</v>
      </c>
      <c r="H567" s="9" t="str">
        <f>PROPER(TRIM(raw_orders!H567))</f>
        <v>Delhi</v>
      </c>
      <c r="I567" s="9" t="str">
        <f>PROPER(TRIM(raw_orders!I567))</f>
        <v>New Delhi</v>
      </c>
      <c r="J567" s="9" t="str">
        <f>PROPER(TRIM(raw_orders!J567))</f>
        <v>Technology</v>
      </c>
      <c r="K567" s="9" t="str">
        <f>PROPER(TRIM(raw_orders!K567))</f>
        <v>Phones</v>
      </c>
      <c r="L567" t="s">
        <v>2718</v>
      </c>
      <c r="M567" s="9" t="str">
        <f>PROPER(TRIM(raw_orders!M567))</f>
        <v>Standard Class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s="9" t="str">
        <f>PROPER(TRIM(raw_orders!T567))</f>
        <v>Refunded</v>
      </c>
      <c r="U567" s="9" t="str">
        <f>PROPER(TRIM(raw_orders!U567))</f>
        <v>Cancelled</v>
      </c>
      <c r="V567" s="11">
        <f t="shared" si="24"/>
        <v>6</v>
      </c>
      <c r="W567" s="17" t="str">
        <f t="shared" si="25"/>
        <v>ORD-2025-105664587645882CUST-5601Mira DasCorporateNorthDelhiNew DelhiTechnologyPhonesPrime Phones 564Standard Class61921.860.29224.937005.22219.73RefundedCancelled6</v>
      </c>
      <c r="X567" s="11" t="str">
        <f t="shared" si="26"/>
        <v>OK</v>
      </c>
      <c r="Y567" s="11"/>
    </row>
    <row r="568" spans="1:25" ht="55.2">
      <c r="A568" t="s">
        <v>2719</v>
      </c>
      <c r="B568" s="10">
        <v>45515</v>
      </c>
      <c r="C568" s="10">
        <v>45523</v>
      </c>
      <c r="D568" t="s">
        <v>2721</v>
      </c>
      <c r="E568" s="9" t="str">
        <f>PROPER(TRIM(raw_orders!E568))</f>
        <v>Sneha Kapoor</v>
      </c>
      <c r="F568" s="9" t="str">
        <f>PROPER(TRIM(raw_orders!F568))</f>
        <v>Small Business</v>
      </c>
      <c r="G568" s="9" t="str">
        <f>PROPER(TRIM(raw_orders!G568))</f>
        <v>West</v>
      </c>
      <c r="H568" s="9" t="str">
        <f>PROPER(TRIM(raw_orders!H568))</f>
        <v>Maharashtra</v>
      </c>
      <c r="I568" s="9" t="str">
        <f>PROPER(TRIM(raw_orders!I568))</f>
        <v>Mumbai</v>
      </c>
      <c r="J568" s="9" t="str">
        <f>PROPER(TRIM(raw_orders!J568))</f>
        <v>Office Supplies</v>
      </c>
      <c r="K568" s="9" t="str">
        <f>PROPER(TRIM(raw_orders!K568))</f>
        <v>Paper</v>
      </c>
      <c r="L568" t="s">
        <v>2722</v>
      </c>
      <c r="M568" s="9" t="str">
        <f>PROPER(TRIM(raw_orders!M568))</f>
        <v>Same Day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s="9" t="str">
        <f>PROPER(TRIM(raw_orders!T568))</f>
        <v>Failed</v>
      </c>
      <c r="U568" s="9" t="str">
        <f>PROPER(TRIM(raw_orders!U568))</f>
        <v>Returned</v>
      </c>
      <c r="V568" s="11">
        <f t="shared" si="24"/>
        <v>8</v>
      </c>
      <c r="W568" s="17" t="str">
        <f t="shared" si="25"/>
        <v>ORD-2024-105674551545523CUST-5246Sneha KapoorSmall BusinessWestMaharashtraMumbaiOffice SuppliesPaperSmart Paper 807Same Day22617.890.14712.23851.91860.29FailedReturned8</v>
      </c>
      <c r="X568" s="11" t="str">
        <f t="shared" si="26"/>
        <v>OK</v>
      </c>
      <c r="Y568" s="11"/>
    </row>
    <row r="569" spans="1:25" ht="55.2">
      <c r="A569" t="s">
        <v>2723</v>
      </c>
      <c r="B569" s="10">
        <v>45328</v>
      </c>
      <c r="C569" s="10">
        <v>45567</v>
      </c>
      <c r="D569" t="s">
        <v>2726</v>
      </c>
      <c r="E569" s="9" t="str">
        <f>PROPER(TRIM(raw_orders!E569))</f>
        <v>Arjun Bose</v>
      </c>
      <c r="F569" s="9" t="str">
        <f>PROPER(TRIM(raw_orders!F569))</f>
        <v>Home Office</v>
      </c>
      <c r="G569" s="9" t="str">
        <f>PROPER(TRIM(raw_orders!G569))</f>
        <v>North</v>
      </c>
      <c r="H569" s="9" t="str">
        <f>PROPER(TRIM(raw_orders!H569))</f>
        <v>Uttar Pradesh</v>
      </c>
      <c r="I569" s="9" t="str">
        <f>PROPER(TRIM(raw_orders!I569))</f>
        <v>Noida</v>
      </c>
      <c r="J569" s="9" t="str">
        <f>PROPER(TRIM(raw_orders!J569))</f>
        <v>Furniture</v>
      </c>
      <c r="K569" s="9" t="str">
        <f>PROPER(TRIM(raw_orders!K569))</f>
        <v>Furnishings</v>
      </c>
      <c r="L569" t="s">
        <v>900</v>
      </c>
      <c r="M569" s="9" t="str">
        <f>PROPER(TRIM(raw_orders!M569))</f>
        <v>Same Day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s="9" t="str">
        <f>PROPER(TRIM(raw_orders!T569))</f>
        <v>Paid</v>
      </c>
      <c r="U569" s="9" t="str">
        <f>PROPER(TRIM(raw_orders!U569))</f>
        <v>Completed</v>
      </c>
      <c r="V569" s="11">
        <f t="shared" si="24"/>
        <v>239</v>
      </c>
      <c r="W569" s="17" t="str">
        <f t="shared" si="25"/>
        <v>ORD-2024-105684532845567CUST-3128Arjun BoseHome OfficeNorthUttar PradeshNoidaFurnitureFurnishingsPro Furnishings 108Same Day11374.060.051305.36731.89573.47PaidCompleted239</v>
      </c>
      <c r="X569" s="11" t="str">
        <f t="shared" si="26"/>
        <v>OK</v>
      </c>
      <c r="Y569" s="11"/>
    </row>
    <row r="570" spans="1:25" ht="55.2">
      <c r="A570" t="s">
        <v>2727</v>
      </c>
      <c r="B570" s="10">
        <v>45312</v>
      </c>
      <c r="C570" s="10">
        <v>45315</v>
      </c>
      <c r="D570" t="s">
        <v>2729</v>
      </c>
      <c r="E570" s="9" t="str">
        <f>PROPER(TRIM(raw_orders!E570))</f>
        <v>Kabir Singh</v>
      </c>
      <c r="F570" s="9" t="str">
        <f>PROPER(TRIM(raw_orders!F570))</f>
        <v>Corporate</v>
      </c>
      <c r="G570" s="9" t="str">
        <f>PROPER(TRIM(raw_orders!G570))</f>
        <v>North</v>
      </c>
      <c r="H570" s="9" t="str">
        <f>PROPER(TRIM(raw_orders!H570))</f>
        <v>Punjab</v>
      </c>
      <c r="I570" s="9" t="str">
        <f>PROPER(TRIM(raw_orders!I570))</f>
        <v>Ludhiana</v>
      </c>
      <c r="J570" s="9" t="str">
        <f>PROPER(TRIM(raw_orders!J570))</f>
        <v>Technology</v>
      </c>
      <c r="K570" s="9" t="str">
        <f>PROPER(TRIM(raw_orders!K570))</f>
        <v>Machines</v>
      </c>
      <c r="L570" t="s">
        <v>2730</v>
      </c>
      <c r="M570" s="9" t="str">
        <f>PROPER(TRIM(raw_orders!M570))</f>
        <v>Same Day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s="9" t="str">
        <f>PROPER(TRIM(raw_orders!T570))</f>
        <v>Paid</v>
      </c>
      <c r="U570" s="9" t="str">
        <f>PROPER(TRIM(raw_orders!U570))</f>
        <v>Completed</v>
      </c>
      <c r="V570" s="11">
        <f t="shared" si="24"/>
        <v>3</v>
      </c>
      <c r="W570" s="17" t="str">
        <f t="shared" si="25"/>
        <v>ORD-2024-105694531245315CUST-4604Kabir SinghCorporateNorthPunjabLudhianaTechnologyMachinesClassic Machines 522Same Day13806.30.252854.731968.12886.61PaidCompleted3</v>
      </c>
      <c r="X570" s="11" t="str">
        <f t="shared" si="26"/>
        <v>OK</v>
      </c>
      <c r="Y570" s="11"/>
    </row>
    <row r="571" spans="1:25" ht="69">
      <c r="A571" t="s">
        <v>2731</v>
      </c>
      <c r="B571" s="10">
        <v>45908</v>
      </c>
      <c r="C571" s="10">
        <v>45910</v>
      </c>
      <c r="D571" t="s">
        <v>2734</v>
      </c>
      <c r="E571" s="9" t="str">
        <f>PROPER(TRIM(raw_orders!E571))</f>
        <v>Rahul Verma</v>
      </c>
      <c r="F571" s="9" t="str">
        <f>PROPER(TRIM(raw_orders!F571))</f>
        <v>Home Office</v>
      </c>
      <c r="G571" s="9" t="str">
        <f>PROPER(TRIM(raw_orders!G571))</f>
        <v>West</v>
      </c>
      <c r="H571" s="9" t="str">
        <f>PROPER(TRIM(raw_orders!H571))</f>
        <v>Maharashtra</v>
      </c>
      <c r="I571" s="9" t="str">
        <f>PROPER(TRIM(raw_orders!I571))</f>
        <v>Mumbai</v>
      </c>
      <c r="J571" s="9" t="str">
        <f>PROPER(TRIM(raw_orders!J571))</f>
        <v>Furniture</v>
      </c>
      <c r="K571" s="9" t="str">
        <f>PROPER(TRIM(raw_orders!K571))</f>
        <v>Furnishings</v>
      </c>
      <c r="L571" t="s">
        <v>2735</v>
      </c>
      <c r="M571" s="9" t="str">
        <f>PROPER(TRIM(raw_orders!M571))</f>
        <v>Standard Class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s="9" t="str">
        <f>PROPER(TRIM(raw_orders!T571))</f>
        <v>Refunded</v>
      </c>
      <c r="U571" s="9" t="str">
        <f>PROPER(TRIM(raw_orders!U571))</f>
        <v>Returned</v>
      </c>
      <c r="V571" s="11">
        <f t="shared" si="24"/>
        <v>2</v>
      </c>
      <c r="W571" s="17" t="str">
        <f t="shared" si="25"/>
        <v>ORD-2025-105704590845910CUST-2586Rahul VermaHome OfficeWestMaharashtraMumbaiFurnitureFurnishingsElite Furnishings 822Standard Class63251.170.2514630.2611906.362723.9RefundedReturned2</v>
      </c>
      <c r="X571" s="11" t="str">
        <f t="shared" si="26"/>
        <v>OK</v>
      </c>
      <c r="Y571" s="11"/>
    </row>
    <row r="572" spans="1:25" ht="55.2">
      <c r="A572" t="s">
        <v>2736</v>
      </c>
      <c r="B572" s="10">
        <v>45887</v>
      </c>
      <c r="C572" s="10">
        <v>45891</v>
      </c>
      <c r="D572" t="s">
        <v>2737</v>
      </c>
      <c r="E572" s="9" t="str">
        <f>PROPER(TRIM(raw_orders!E572))</f>
        <v>Arjun Bose</v>
      </c>
      <c r="F572" s="9" t="str">
        <f>PROPER(TRIM(raw_orders!F572))</f>
        <v>Consumer</v>
      </c>
      <c r="G572" s="9" t="str">
        <f>PROPER(TRIM(raw_orders!G572))</f>
        <v>East</v>
      </c>
      <c r="H572" s="9" t="str">
        <f>PROPER(TRIM(raw_orders!H572))</f>
        <v>Jharkhand</v>
      </c>
      <c r="I572" s="9" t="str">
        <f>PROPER(TRIM(raw_orders!I572))</f>
        <v>Ranchi</v>
      </c>
      <c r="J572" s="9" t="str">
        <f>PROPER(TRIM(raw_orders!J572))</f>
        <v>Furniture</v>
      </c>
      <c r="K572" s="9" t="str">
        <f>PROPER(TRIM(raw_orders!K572))</f>
        <v>Furnishings</v>
      </c>
      <c r="L572" t="s">
        <v>2738</v>
      </c>
      <c r="M572" s="9" t="str">
        <f>PROPER(TRIM(raw_orders!M572))</f>
        <v>Second Class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s="9" t="str">
        <f>PROPER(TRIM(raw_orders!T572))</f>
        <v>Failed</v>
      </c>
      <c r="U572" s="9" t="str">
        <f>PROPER(TRIM(raw_orders!U572))</f>
        <v>Returned</v>
      </c>
      <c r="V572" s="11">
        <f t="shared" si="24"/>
        <v>4</v>
      </c>
      <c r="W572" s="17" t="str">
        <f t="shared" si="25"/>
        <v>ORD-2025-105714588745891CUST-6585Arjun BoseConsumerEastJharkhandRanchiFurnitureFurnishingsMax Furnishings 647Second Class33946.440.258879.496344.572534.92FailedReturned4</v>
      </c>
      <c r="X572" s="11" t="str">
        <f t="shared" si="26"/>
        <v>OK</v>
      </c>
      <c r="Y572" s="11"/>
    </row>
    <row r="573" spans="1:25" ht="55.2">
      <c r="A573" t="s">
        <v>2739</v>
      </c>
      <c r="B573" s="10">
        <v>45698</v>
      </c>
      <c r="C573" s="10">
        <v>45702</v>
      </c>
      <c r="D573" t="s">
        <v>2741</v>
      </c>
      <c r="E573" s="9" t="str">
        <f>PROPER(TRIM(raw_orders!E573))</f>
        <v>Priya Menon</v>
      </c>
      <c r="F573" s="9" t="str">
        <f>PROPER(TRIM(raw_orders!F573))</f>
        <v>Small Business</v>
      </c>
      <c r="G573" s="9" t="str">
        <f>PROPER(TRIM(raw_orders!G573))</f>
        <v>North</v>
      </c>
      <c r="H573" s="9" t="str">
        <f>PROPER(TRIM(raw_orders!H573))</f>
        <v>Uttar Pradesh</v>
      </c>
      <c r="I573" s="9" t="str">
        <f>PROPER(TRIM(raw_orders!I573))</f>
        <v>Noida</v>
      </c>
      <c r="J573" s="9" t="str">
        <f>PROPER(TRIM(raw_orders!J573))</f>
        <v>Technology</v>
      </c>
      <c r="K573" s="9" t="str">
        <f>PROPER(TRIM(raw_orders!K573))</f>
        <v>Phones</v>
      </c>
      <c r="L573" t="s">
        <v>2742</v>
      </c>
      <c r="M573" s="9" t="str">
        <f>PROPER(TRIM(raw_orders!M573))</f>
        <v/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s="9" t="str">
        <f>PROPER(TRIM(raw_orders!T573))</f>
        <v>Failed</v>
      </c>
      <c r="U573" s="9" t="str">
        <f>PROPER(TRIM(raw_orders!U573))</f>
        <v>Returned</v>
      </c>
      <c r="V573" s="11">
        <f t="shared" si="24"/>
        <v>4</v>
      </c>
      <c r="W573" s="17" t="str">
        <f t="shared" si="25"/>
        <v>ORD-2025-105724569845702CUST-3425Priya MenonSmall BusinessNorthUttar PradeshNoidaTechnologyPhonesPrime Phones 89554276.29021381.4513240.218141.24FailedReturned4</v>
      </c>
      <c r="X573" s="11" t="str">
        <f t="shared" si="26"/>
        <v>Review Required</v>
      </c>
      <c r="Y573" s="11"/>
    </row>
    <row r="574" spans="1:25" ht="55.2">
      <c r="A574" t="s">
        <v>2743</v>
      </c>
      <c r="B574" s="10">
        <v>45293</v>
      </c>
      <c r="C574" s="10">
        <v>45536</v>
      </c>
      <c r="D574" t="s">
        <v>2746</v>
      </c>
      <c r="E574" s="9" t="str">
        <f>PROPER(TRIM(raw_orders!E574))</f>
        <v>Diya Patel</v>
      </c>
      <c r="F574" s="9" t="str">
        <f>PROPER(TRIM(raw_orders!F574))</f>
        <v>Corporate</v>
      </c>
      <c r="G574" s="9" t="str">
        <f>PROPER(TRIM(raw_orders!G574))</f>
        <v>North</v>
      </c>
      <c r="H574" s="9" t="str">
        <f>PROPER(TRIM(raw_orders!H574))</f>
        <v>Delhi</v>
      </c>
      <c r="I574" s="9" t="str">
        <f>PROPER(TRIM(raw_orders!I574))</f>
        <v>New Delhi</v>
      </c>
      <c r="J574" s="9" t="str">
        <f>PROPER(TRIM(raw_orders!J574))</f>
        <v>Technology</v>
      </c>
      <c r="K574" s="9" t="str">
        <f>PROPER(TRIM(raw_orders!K574))</f>
        <v>Phones</v>
      </c>
      <c r="L574" t="s">
        <v>2747</v>
      </c>
      <c r="M574" s="9" t="str">
        <f>PROPER(TRIM(raw_orders!M574))</f>
        <v>Standard Class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s="9" t="str">
        <f>PROPER(TRIM(raw_orders!T574))</f>
        <v>Paid</v>
      </c>
      <c r="U574" s="9" t="str">
        <f>PROPER(TRIM(raw_orders!U574))</f>
        <v>Completed</v>
      </c>
      <c r="V574" s="11">
        <f t="shared" si="24"/>
        <v>243</v>
      </c>
      <c r="W574" s="17" t="str">
        <f t="shared" si="25"/>
        <v>ORD-2024-105734529345536CUST-8633Diya PatelCorporateNorthDelhiNew DelhiTechnologyPhonesEco Phones 368Standard Class3739.560.21774.941007.4767.54PaidCompleted243</v>
      </c>
      <c r="X574" s="11" t="str">
        <f t="shared" si="26"/>
        <v>OK</v>
      </c>
      <c r="Y574" s="11"/>
    </row>
    <row r="575" spans="1:25" ht="69">
      <c r="A575" t="s">
        <v>2748</v>
      </c>
      <c r="B575" s="10">
        <v>45922</v>
      </c>
      <c r="C575" s="10">
        <v>45926</v>
      </c>
      <c r="D575" t="s">
        <v>2751</v>
      </c>
      <c r="E575" s="9" t="str">
        <f>PROPER(TRIM(raw_orders!E575))</f>
        <v>Isha Nair</v>
      </c>
      <c r="F575" s="9" t="str">
        <f>PROPER(TRIM(raw_orders!F575))</f>
        <v>Consumer</v>
      </c>
      <c r="G575" s="9" t="str">
        <f>PROPER(TRIM(raw_orders!G575))</f>
        <v>South</v>
      </c>
      <c r="H575" s="9" t="str">
        <f>PROPER(TRIM(raw_orders!H575))</f>
        <v>Andhra Pradesh</v>
      </c>
      <c r="I575" s="9" t="str">
        <f>PROPER(TRIM(raw_orders!I575))</f>
        <v>Vijayawada</v>
      </c>
      <c r="J575" s="9" t="str">
        <f>PROPER(TRIM(raw_orders!J575))</f>
        <v>Technology</v>
      </c>
      <c r="K575" s="9" t="str">
        <f>PROPER(TRIM(raw_orders!K575))</f>
        <v>Phones</v>
      </c>
      <c r="L575" t="s">
        <v>2752</v>
      </c>
      <c r="M575" s="9" t="str">
        <f>PROPER(TRIM(raw_orders!M575))</f>
        <v>Standard Class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s="9" t="str">
        <f>PROPER(TRIM(raw_orders!T575))</f>
        <v>Paid</v>
      </c>
      <c r="U575" s="9" t="str">
        <f>PROPER(TRIM(raw_orders!U575))</f>
        <v>Completed</v>
      </c>
      <c r="V575" s="11">
        <f t="shared" si="24"/>
        <v>4</v>
      </c>
      <c r="W575" s="17" t="str">
        <f t="shared" si="25"/>
        <v>ORD-2025-105744592245926CUST-8243Isha NairConsumerSouthAndhra PradeshVijayawadaTechnologyPhonesPro Phones 644Standard Class1573.650573.65322.67250.98PaidCompleted4</v>
      </c>
      <c r="X575" s="11" t="str">
        <f t="shared" si="26"/>
        <v>OK</v>
      </c>
      <c r="Y575" s="11"/>
    </row>
    <row r="576" spans="1:25" ht="55.2">
      <c r="A576" t="s">
        <v>2753</v>
      </c>
      <c r="B576" s="10">
        <v>45342</v>
      </c>
      <c r="C576" s="10">
        <v>45347</v>
      </c>
      <c r="D576" t="s">
        <v>1226</v>
      </c>
      <c r="E576" s="9" t="str">
        <f>PROPER(TRIM(raw_orders!E576))</f>
        <v>Diya Patel</v>
      </c>
      <c r="F576" s="9" t="str">
        <f>PROPER(TRIM(raw_orders!F576))</f>
        <v>Home Office</v>
      </c>
      <c r="G576" s="9" t="str">
        <f>PROPER(TRIM(raw_orders!G576))</f>
        <v>North</v>
      </c>
      <c r="H576" s="9" t="str">
        <f>PROPER(TRIM(raw_orders!H576))</f>
        <v>Punjab</v>
      </c>
      <c r="I576" s="9" t="str">
        <f>PROPER(TRIM(raw_orders!I576))</f>
        <v>Ludhiana</v>
      </c>
      <c r="J576" s="9" t="str">
        <f>PROPER(TRIM(raw_orders!J576))</f>
        <v>Technology</v>
      </c>
      <c r="K576" s="9" t="str">
        <f>PROPER(TRIM(raw_orders!K576))</f>
        <v>Machines</v>
      </c>
      <c r="L576" t="s">
        <v>2755</v>
      </c>
      <c r="M576" s="9" t="str">
        <f>PROPER(TRIM(raw_orders!M576))</f>
        <v>Standard Class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s="9" t="str">
        <f>PROPER(TRIM(raw_orders!T576))</f>
        <v>Paid</v>
      </c>
      <c r="U576" s="9" t="str">
        <f>PROPER(TRIM(raw_orders!U576))</f>
        <v>Completed</v>
      </c>
      <c r="V576" s="11">
        <f t="shared" si="24"/>
        <v>5</v>
      </c>
      <c r="W576" s="17" t="str">
        <f t="shared" si="25"/>
        <v>ORD-2024-105754534245347CUST-9139Diya PatelHome OfficeNorthPunjabLudhianaTechnologyMachinesSmart Machines 566Standard Class41355.805423.24072.441350.76PaidCompleted5</v>
      </c>
      <c r="X576" s="11" t="str">
        <f t="shared" si="26"/>
        <v>OK</v>
      </c>
      <c r="Y576" s="11"/>
    </row>
    <row r="577" spans="1:25" ht="69">
      <c r="A577" t="s">
        <v>2756</v>
      </c>
      <c r="B577" s="10">
        <v>45727</v>
      </c>
      <c r="C577" s="10">
        <v>45730</v>
      </c>
      <c r="D577" t="s">
        <v>2759</v>
      </c>
      <c r="E577" s="9" t="str">
        <f>PROPER(TRIM(raw_orders!E577))</f>
        <v>Sneha Kapoor</v>
      </c>
      <c r="F577" s="9" t="str">
        <f>PROPER(TRIM(raw_orders!F577))</f>
        <v>Home Office</v>
      </c>
      <c r="G577" s="9" t="str">
        <f>PROPER(TRIM(raw_orders!G577))</f>
        <v>South</v>
      </c>
      <c r="H577" s="9" t="str">
        <f>PROPER(TRIM(raw_orders!H577))</f>
        <v>Kerala</v>
      </c>
      <c r="I577" s="9" t="str">
        <f>PROPER(TRIM(raw_orders!I577))</f>
        <v>Kochi</v>
      </c>
      <c r="J577" s="9" t="str">
        <f>PROPER(TRIM(raw_orders!J577))</f>
        <v>Furniture</v>
      </c>
      <c r="K577" s="9" t="str">
        <f>PROPER(TRIM(raw_orders!K577))</f>
        <v>Furnishings</v>
      </c>
      <c r="L577" t="s">
        <v>2760</v>
      </c>
      <c r="M577" s="9" t="str">
        <f>PROPER(TRIM(raw_orders!M577))</f>
        <v>Same Day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s="9" t="str">
        <f>PROPER(TRIM(raw_orders!T577))</f>
        <v>Failed</v>
      </c>
      <c r="U577" s="9" t="str">
        <f>PROPER(TRIM(raw_orders!U577))</f>
        <v>Returned</v>
      </c>
      <c r="V577" s="11">
        <f t="shared" si="24"/>
        <v>3</v>
      </c>
      <c r="W577" s="17" t="str">
        <f t="shared" si="25"/>
        <v>ORD-2025-105764572745730CUST-5496Sneha KapoorHome OfficeSouthKeralaKochiFurnitureFurnishingsElite Furnishings 173Same Day41244.820.23983.423174.91808.51FailedReturned3</v>
      </c>
      <c r="X577" s="11" t="str">
        <f t="shared" si="26"/>
        <v>OK</v>
      </c>
      <c r="Y577" s="11"/>
    </row>
    <row r="578" spans="1:25" ht="69">
      <c r="A578" t="s">
        <v>2761</v>
      </c>
      <c r="B578" s="10">
        <v>45339</v>
      </c>
      <c r="C578" s="10">
        <v>45345</v>
      </c>
      <c r="D578" t="s">
        <v>2764</v>
      </c>
      <c r="E578" s="9" t="str">
        <f>PROPER(TRIM(raw_orders!E578))</f>
        <v>Rohan Mehta</v>
      </c>
      <c r="F578" s="9" t="str">
        <f>PROPER(TRIM(raw_orders!F578))</f>
        <v>Home Office</v>
      </c>
      <c r="G578" s="9" t="str">
        <f>PROPER(TRIM(raw_orders!G578))</f>
        <v/>
      </c>
      <c r="H578" s="9" t="str">
        <f>PROPER(TRIM(raw_orders!H578))</f>
        <v>Bihar</v>
      </c>
      <c r="I578" s="9" t="str">
        <f>PROPER(TRIM(raw_orders!I578))</f>
        <v>Patna</v>
      </c>
      <c r="J578" s="9" t="str">
        <f>PROPER(TRIM(raw_orders!J578))</f>
        <v>Office Supplies</v>
      </c>
      <c r="K578" s="9" t="str">
        <f>PROPER(TRIM(raw_orders!K578))</f>
        <v>Binders</v>
      </c>
      <c r="L578" t="s">
        <v>2765</v>
      </c>
      <c r="M578" s="9" t="str">
        <f>PROPER(TRIM(raw_orders!M578))</f>
        <v>Standard Class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s="9" t="str">
        <f>PROPER(TRIM(raw_orders!T578))</f>
        <v>Refunded</v>
      </c>
      <c r="U578" s="9" t="str">
        <f>PROPER(TRIM(raw_orders!U578))</f>
        <v>Returned</v>
      </c>
      <c r="V578" s="11">
        <f t="shared" si="24"/>
        <v>6</v>
      </c>
      <c r="W578" s="17" t="str">
        <f t="shared" si="25"/>
        <v>ORD-2024-105774533945345CUST-2228Rohan MehtaHome OfficeBiharPatnaOffice SuppliesBindersSmart Binders 417Standard Class92614.46023530.1419537.793992.35RefundedReturned6</v>
      </c>
      <c r="X578" s="11" t="str">
        <f t="shared" si="26"/>
        <v>OK</v>
      </c>
      <c r="Y578" s="11"/>
    </row>
    <row r="579" spans="1:25" ht="69">
      <c r="A579" t="s">
        <v>2766</v>
      </c>
      <c r="B579" s="10">
        <v>45897</v>
      </c>
      <c r="C579" s="10">
        <v>45903</v>
      </c>
      <c r="D579" t="s">
        <v>2768</v>
      </c>
      <c r="E579" s="9" t="str">
        <f>PROPER(TRIM(raw_orders!E579))</f>
        <v>Priya Menon</v>
      </c>
      <c r="F579" s="9" t="str">
        <f>PROPER(TRIM(raw_orders!F579))</f>
        <v>Corporate</v>
      </c>
      <c r="G579" s="9" t="str">
        <f>PROPER(TRIM(raw_orders!G579))</f>
        <v>West</v>
      </c>
      <c r="H579" s="9" t="str">
        <f>PROPER(TRIM(raw_orders!H579))</f>
        <v>Madhya Pradesh</v>
      </c>
      <c r="I579" s="9" t="str">
        <f>PROPER(TRIM(raw_orders!I579))</f>
        <v>Indore</v>
      </c>
      <c r="J579" s="9" t="str">
        <f>PROPER(TRIM(raw_orders!J579))</f>
        <v>Furniture</v>
      </c>
      <c r="K579" s="9" t="str">
        <f>PROPER(TRIM(raw_orders!K579))</f>
        <v>Furnishings</v>
      </c>
      <c r="L579" t="s">
        <v>2769</v>
      </c>
      <c r="M579" s="9" t="str">
        <f>PROPER(TRIM(raw_orders!M579))</f>
        <v>Standard Class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s="9" t="str">
        <f>PROPER(TRIM(raw_orders!T579))</f>
        <v>Paid</v>
      </c>
      <c r="U579" s="9" t="str">
        <f>PROPER(TRIM(raw_orders!U579))</f>
        <v>Completed</v>
      </c>
      <c r="V579" s="11">
        <f t="shared" ref="V579:V642" si="27">C579-B579</f>
        <v>6</v>
      </c>
      <c r="W579" s="17" t="str">
        <f t="shared" ref="W579:W642" si="28">A579&amp;B579&amp;C579&amp;D579&amp;E579&amp;F579&amp;G579&amp;H579&amp;I579&amp;J579&amp;K579&amp;L579&amp;M579&amp;N579&amp;O579&amp;P579&amp;Q579&amp;R579&amp;S579&amp;T579&amp;U579&amp;V579</f>
        <v>ORD-2025-105784589745903CUST-4151Priya MenonCorporateWestMadhya PradeshIndoreFurnitureFurnishingsSmart Furnishings 714Standard Class7268.4501879.151134.9744.25PaidCompleted6</v>
      </c>
      <c r="X579" s="11" t="str">
        <f t="shared" ref="X579:X642" si="29">IF(COUNTIF($A$2:$A$933,A579)=1,"OK",IF(COUNTIF($W$2:$W$933,W579)&gt;1,"Exact Duplicate", "Review Required"))</f>
        <v>OK</v>
      </c>
      <c r="Y579" s="11"/>
    </row>
    <row r="580" spans="1:25" ht="69">
      <c r="A580" t="s">
        <v>2770</v>
      </c>
      <c r="B580" s="10">
        <v>45343</v>
      </c>
      <c r="C580" s="10">
        <v>45345</v>
      </c>
      <c r="D580" t="s">
        <v>417</v>
      </c>
      <c r="E580" s="9" t="str">
        <f>PROPER(TRIM(raw_orders!E580))</f>
        <v>Neha Gupta</v>
      </c>
      <c r="F580" s="9" t="str">
        <f>PROPER(TRIM(raw_orders!F580))</f>
        <v>Small Business</v>
      </c>
      <c r="G580" s="9" t="str">
        <f>PROPER(TRIM(raw_orders!G580))</f>
        <v>West</v>
      </c>
      <c r="H580" s="9" t="str">
        <f>PROPER(TRIM(raw_orders!H580))</f>
        <v>Gujarat</v>
      </c>
      <c r="I580" s="9" t="str">
        <f>PROPER(TRIM(raw_orders!I580))</f>
        <v>Ahmedabad</v>
      </c>
      <c r="J580" s="9" t="str">
        <f>PROPER(TRIM(raw_orders!J580))</f>
        <v>Technology</v>
      </c>
      <c r="K580" s="9" t="str">
        <f>PROPER(TRIM(raw_orders!K580))</f>
        <v>Copiers</v>
      </c>
      <c r="L580" t="s">
        <v>2773</v>
      </c>
      <c r="M580" s="9" t="str">
        <f>PROPER(TRIM(raw_orders!M580))</f>
        <v>First Class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s="9" t="str">
        <f>PROPER(TRIM(raw_orders!T580))</f>
        <v>Paid</v>
      </c>
      <c r="U580" s="9" t="str">
        <f>PROPER(TRIM(raw_orders!U580))</f>
        <v>Completed</v>
      </c>
      <c r="V580" s="11">
        <f t="shared" si="27"/>
        <v>2</v>
      </c>
      <c r="W580" s="17" t="str">
        <f t="shared" si="28"/>
        <v>ORD-2024-105794534345345CUST-4900Neha GuptaSmall BusinessWestGujaratAhmedabadTechnologyCopiersElite Copiers 682First Class62633.650.0515011.819660.365351.45PaidCompleted2</v>
      </c>
      <c r="X580" s="11" t="str">
        <f t="shared" si="29"/>
        <v>OK</v>
      </c>
      <c r="Y580" s="11"/>
    </row>
    <row r="581" spans="1:25" ht="55.2">
      <c r="A581" t="s">
        <v>2774</v>
      </c>
      <c r="B581" s="10">
        <v>45462</v>
      </c>
      <c r="C581" s="10">
        <v>45467</v>
      </c>
      <c r="D581" t="s">
        <v>2777</v>
      </c>
      <c r="E581" s="9" t="str">
        <f>PROPER(TRIM(raw_orders!E581))</f>
        <v>Aarav Sharma</v>
      </c>
      <c r="F581" s="9" t="str">
        <f>PROPER(TRIM(raw_orders!F581))</f>
        <v>Small Business</v>
      </c>
      <c r="G581" s="9" t="str">
        <f>PROPER(TRIM(raw_orders!G581))</f>
        <v>South</v>
      </c>
      <c r="H581" s="9" t="str">
        <f>PROPER(TRIM(raw_orders!H581))</f>
        <v>Tamil Nadu</v>
      </c>
      <c r="I581" s="9" t="str">
        <f>PROPER(TRIM(raw_orders!I581))</f>
        <v>Chennai</v>
      </c>
      <c r="J581" s="9" t="str">
        <f>PROPER(TRIM(raw_orders!J581))</f>
        <v>Office Supplies</v>
      </c>
      <c r="K581" s="9" t="str">
        <f>PROPER(TRIM(raw_orders!K581))</f>
        <v>Storage</v>
      </c>
      <c r="L581" t="s">
        <v>2778</v>
      </c>
      <c r="M581" s="9" t="str">
        <f>PROPER(TRIM(raw_orders!M581))</f>
        <v>Same Day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s="9" t="str">
        <f>PROPER(TRIM(raw_orders!T581))</f>
        <v>Paid</v>
      </c>
      <c r="U581" s="9" t="str">
        <f>PROPER(TRIM(raw_orders!U581))</f>
        <v>Completed</v>
      </c>
      <c r="V581" s="11">
        <f t="shared" si="27"/>
        <v>5</v>
      </c>
      <c r="W581" s="17" t="str">
        <f t="shared" si="28"/>
        <v>ORD-2024-105804546245467CUST-9617Aarav SharmaSmall BusinessSouthTamil NaduChennaiOffice SuppliesStoragePro Storage 482Same Day13202.4103202.412608.44593.97PaidCompleted5</v>
      </c>
      <c r="X581" s="11" t="str">
        <f t="shared" si="29"/>
        <v>OK</v>
      </c>
      <c r="Y581" s="11"/>
    </row>
    <row r="582" spans="1:25" ht="55.2">
      <c r="A582" t="s">
        <v>2779</v>
      </c>
      <c r="B582" s="10">
        <v>45811</v>
      </c>
      <c r="C582" s="10">
        <v>45729</v>
      </c>
      <c r="D582" t="s">
        <v>2781</v>
      </c>
      <c r="E582" s="9" t="str">
        <f>PROPER(TRIM(raw_orders!E582))</f>
        <v>Kabir Singh</v>
      </c>
      <c r="F582" s="9" t="str">
        <f>PROPER(TRIM(raw_orders!F582))</f>
        <v>Consumer</v>
      </c>
      <c r="G582" s="9" t="str">
        <f>PROPER(TRIM(raw_orders!G582))</f>
        <v>South</v>
      </c>
      <c r="H582" s="9" t="str">
        <f>PROPER(TRIM(raw_orders!H582))</f>
        <v>Kerala</v>
      </c>
      <c r="I582" s="9" t="str">
        <f>PROPER(TRIM(raw_orders!I582))</f>
        <v>Kochi</v>
      </c>
      <c r="J582" s="9" t="str">
        <f>PROPER(TRIM(raw_orders!J582))</f>
        <v>Furniture</v>
      </c>
      <c r="K582" s="9" t="str">
        <f>PROPER(TRIM(raw_orders!K582))</f>
        <v>Chairs</v>
      </c>
      <c r="L582" t="s">
        <v>2782</v>
      </c>
      <c r="M582" s="9" t="str">
        <f>PROPER(TRIM(raw_orders!M582))</f>
        <v>Standard Class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s="9" t="str">
        <f>PROPER(TRIM(raw_orders!T582))</f>
        <v>Failed</v>
      </c>
      <c r="U582" s="9" t="str">
        <f>PROPER(TRIM(raw_orders!U582))</f>
        <v>Returned</v>
      </c>
      <c r="V582" s="11">
        <f t="shared" si="27"/>
        <v>-82</v>
      </c>
      <c r="W582" s="17" t="str">
        <f t="shared" si="28"/>
        <v>ORD-2025-105814581145729CUST-7958Kabir SinghConsumerSouthKeralaKochiFurnitureChairsPro Chairs 888Standard Class3163.720.15417.49261.67155.82FailedReturned-82</v>
      </c>
      <c r="X582" s="11" t="str">
        <f t="shared" si="29"/>
        <v>OK</v>
      </c>
      <c r="Y582" s="11"/>
    </row>
    <row r="583" spans="1:25" ht="55.2">
      <c r="A583" t="s">
        <v>2783</v>
      </c>
      <c r="B583" s="10">
        <v>45878</v>
      </c>
      <c r="C583" s="10">
        <v>45879</v>
      </c>
      <c r="D583" t="s">
        <v>2785</v>
      </c>
      <c r="E583" s="9" t="str">
        <f>PROPER(TRIM(raw_orders!E583))</f>
        <v>Neha Gupta</v>
      </c>
      <c r="F583" s="9" t="str">
        <f>PROPER(TRIM(raw_orders!F583))</f>
        <v>Consumer</v>
      </c>
      <c r="G583" s="9" t="str">
        <f>PROPER(TRIM(raw_orders!G583))</f>
        <v>North</v>
      </c>
      <c r="H583" s="9" t="str">
        <f>PROPER(TRIM(raw_orders!H583))</f>
        <v>Delhi</v>
      </c>
      <c r="I583" s="9" t="str">
        <f>PROPER(TRIM(raw_orders!I583))</f>
        <v>New Delhi</v>
      </c>
      <c r="J583" s="9" t="str">
        <f>PROPER(TRIM(raw_orders!J583))</f>
        <v>Office Supplies</v>
      </c>
      <c r="K583" s="9" t="str">
        <f>PROPER(TRIM(raw_orders!K583))</f>
        <v>Art</v>
      </c>
      <c r="L583" t="s">
        <v>2786</v>
      </c>
      <c r="M583" s="9" t="str">
        <f>PROPER(TRIM(raw_orders!M583))</f>
        <v>Second Class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s="9" t="str">
        <f>PROPER(TRIM(raw_orders!T583))</f>
        <v>Refunded</v>
      </c>
      <c r="U583" s="9" t="str">
        <f>PROPER(TRIM(raw_orders!U583))</f>
        <v>Returned</v>
      </c>
      <c r="V583" s="11">
        <f t="shared" si="27"/>
        <v>1</v>
      </c>
      <c r="W583" s="17" t="str">
        <f t="shared" si="28"/>
        <v>ORD-2025-105824587845879CUST-9931Neha GuptaConsumerNorthDelhiNew DelhiOffice SuppliesArtClassic Art 611Second Class44080.95016323.89965.796358.01RefundedReturned1</v>
      </c>
      <c r="X583" s="11" t="str">
        <f t="shared" si="29"/>
        <v>OK</v>
      </c>
      <c r="Y583" s="11"/>
    </row>
    <row r="584" spans="1:25" ht="55.2">
      <c r="A584" t="s">
        <v>2787</v>
      </c>
      <c r="B584" s="10">
        <v>45580</v>
      </c>
      <c r="C584" s="10">
        <v>45585</v>
      </c>
      <c r="D584" t="s">
        <v>2790</v>
      </c>
      <c r="E584" s="9" t="str">
        <f>PROPER(TRIM(raw_orders!E584))</f>
        <v>Ananya Rao</v>
      </c>
      <c r="F584" s="9" t="str">
        <f>PROPER(TRIM(raw_orders!F584))</f>
        <v>Consumer</v>
      </c>
      <c r="G584" s="9" t="str">
        <f>PROPER(TRIM(raw_orders!G584))</f>
        <v>East</v>
      </c>
      <c r="H584" s="9" t="str">
        <f>PROPER(TRIM(raw_orders!H584))</f>
        <v>Odisha</v>
      </c>
      <c r="I584" s="9" t="str">
        <f>PROPER(TRIM(raw_orders!I584))</f>
        <v>Bhubaneswar</v>
      </c>
      <c r="J584" s="9" t="str">
        <f>PROPER(TRIM(raw_orders!J584))</f>
        <v>Office Supplies</v>
      </c>
      <c r="K584" s="9" t="str">
        <f>PROPER(TRIM(raw_orders!K584))</f>
        <v>Art</v>
      </c>
      <c r="L584" t="s">
        <v>2791</v>
      </c>
      <c r="M584" s="9" t="str">
        <f>PROPER(TRIM(raw_orders!M584))</f>
        <v>First Class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s="9" t="str">
        <f>PROPER(TRIM(raw_orders!T584))</f>
        <v>Pending</v>
      </c>
      <c r="U584" s="9" t="str">
        <f>PROPER(TRIM(raw_orders!U584))</f>
        <v>Returned</v>
      </c>
      <c r="V584" s="11">
        <f t="shared" si="27"/>
        <v>5</v>
      </c>
      <c r="W584" s="17" t="str">
        <f t="shared" si="28"/>
        <v>ORD-2024-105834558045585CUST-2088Ananya RaoConsumerEastOdishaBhubaneswarOffice SuppliesArtBasic Art 174First Class5671.2403356.22205.721150.48PendingReturned5</v>
      </c>
      <c r="X584" s="11" t="str">
        <f t="shared" si="29"/>
        <v>OK</v>
      </c>
      <c r="Y584" s="11"/>
    </row>
    <row r="585" spans="1:25" ht="55.2">
      <c r="A585" t="s">
        <v>2792</v>
      </c>
      <c r="B585" s="10">
        <v>45350</v>
      </c>
      <c r="C585" s="10">
        <v>45350</v>
      </c>
      <c r="D585" t="s">
        <v>2794</v>
      </c>
      <c r="E585" s="9" t="str">
        <f>PROPER(TRIM(raw_orders!E585))</f>
        <v>Rohan Mehta</v>
      </c>
      <c r="F585" s="9" t="str">
        <f>PROPER(TRIM(raw_orders!F585))</f>
        <v>Small Business</v>
      </c>
      <c r="G585" s="9" t="str">
        <f>PROPER(TRIM(raw_orders!G585))</f>
        <v>East</v>
      </c>
      <c r="H585" s="9" t="str">
        <f>PROPER(TRIM(raw_orders!H585))</f>
        <v>West Bengal</v>
      </c>
      <c r="I585" s="9" t="str">
        <f>PROPER(TRIM(raw_orders!I585))</f>
        <v>Kolkata</v>
      </c>
      <c r="J585" s="9" t="str">
        <f>PROPER(TRIM(raw_orders!J585))</f>
        <v>Office Supplies</v>
      </c>
      <c r="K585" s="9" t="str">
        <f>PROPER(TRIM(raw_orders!K585))</f>
        <v>Storage</v>
      </c>
      <c r="L585" t="s">
        <v>2795</v>
      </c>
      <c r="M585" s="9" t="str">
        <f>PROPER(TRIM(raw_orders!M585))</f>
        <v>First Class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s="9" t="str">
        <f>PROPER(TRIM(raw_orders!T585))</f>
        <v>Failed</v>
      </c>
      <c r="U585" s="9" t="str">
        <f>PROPER(TRIM(raw_orders!U585))</f>
        <v>Returned</v>
      </c>
      <c r="V585" s="11">
        <f t="shared" si="27"/>
        <v>0</v>
      </c>
      <c r="W585" s="17" t="str">
        <f t="shared" si="28"/>
        <v>ORD-2024-105844535045350CUST-1686Rohan MehtaSmall BusinessEastWest BengalKolkataOffice SuppliesStorageClassic Storage 451First Class12626.840.22101.471217.83883.64FailedReturned0</v>
      </c>
      <c r="X585" s="11" t="str">
        <f t="shared" si="29"/>
        <v>OK</v>
      </c>
      <c r="Y585" s="11"/>
    </row>
    <row r="586" spans="1:25" ht="55.2">
      <c r="A586" t="s">
        <v>2796</v>
      </c>
      <c r="B586" s="10">
        <v>45508</v>
      </c>
      <c r="C586" s="10">
        <v>45573</v>
      </c>
      <c r="D586" t="s">
        <v>2799</v>
      </c>
      <c r="E586" s="9" t="str">
        <f>PROPER(TRIM(raw_orders!E586))</f>
        <v>Vikram Iyer</v>
      </c>
      <c r="F586" s="9" t="str">
        <f>PROPER(TRIM(raw_orders!F586))</f>
        <v>Consumer</v>
      </c>
      <c r="G586" s="9" t="str">
        <f>PROPER(TRIM(raw_orders!G586))</f>
        <v>East</v>
      </c>
      <c r="H586" s="9" t="str">
        <f>PROPER(TRIM(raw_orders!H586))</f>
        <v>Bihar</v>
      </c>
      <c r="I586" s="9" t="str">
        <f>PROPER(TRIM(raw_orders!I586))</f>
        <v>Patna</v>
      </c>
      <c r="J586" s="9" t="str">
        <f>PROPER(TRIM(raw_orders!J586))</f>
        <v>Office Supplies</v>
      </c>
      <c r="K586" s="9" t="str">
        <f>PROPER(TRIM(raw_orders!K586))</f>
        <v>Art</v>
      </c>
      <c r="L586" t="s">
        <v>2800</v>
      </c>
      <c r="M586" s="9" t="str">
        <f>PROPER(TRIM(raw_orders!M586))</f>
        <v>Same Day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s="9" t="str">
        <f>PROPER(TRIM(raw_orders!T586))</f>
        <v>Pending</v>
      </c>
      <c r="U586" s="9" t="str">
        <f>PROPER(TRIM(raw_orders!U586))</f>
        <v>Returned</v>
      </c>
      <c r="V586" s="11">
        <f t="shared" si="27"/>
        <v>65</v>
      </c>
      <c r="W586" s="17" t="str">
        <f t="shared" si="28"/>
        <v>ORD-2024-105854550845573CUST-4894Vikram IyerConsumerEastBiharPatnaOffice SuppliesArtPro Art 172Same Day1984.930.15837.19583.79253.4PendingReturned65</v>
      </c>
      <c r="X586" s="11" t="str">
        <f t="shared" si="29"/>
        <v>OK</v>
      </c>
      <c r="Y586" s="11"/>
    </row>
    <row r="587" spans="1:25" ht="55.2">
      <c r="A587" t="s">
        <v>2801</v>
      </c>
      <c r="B587" s="10">
        <v>45830</v>
      </c>
      <c r="C587" s="10">
        <v>45833</v>
      </c>
      <c r="D587" t="s">
        <v>2803</v>
      </c>
      <c r="E587" s="9" t="str">
        <f>PROPER(TRIM(raw_orders!E587))</f>
        <v>Diya Patel</v>
      </c>
      <c r="F587" s="9" t="str">
        <f>PROPER(TRIM(raw_orders!F587))</f>
        <v>Small Business</v>
      </c>
      <c r="G587" s="9" t="str">
        <f>PROPER(TRIM(raw_orders!G587))</f>
        <v>West</v>
      </c>
      <c r="H587" s="9" t="str">
        <f>PROPER(TRIM(raw_orders!H587))</f>
        <v>Maharashtra</v>
      </c>
      <c r="I587" s="9" t="str">
        <f>PROPER(TRIM(raw_orders!I587))</f>
        <v>Mumbai</v>
      </c>
      <c r="J587" s="9" t="str">
        <f>PROPER(TRIM(raw_orders!J587))</f>
        <v>Technology</v>
      </c>
      <c r="K587" s="9" t="str">
        <f>PROPER(TRIM(raw_orders!K587))</f>
        <v>Phones</v>
      </c>
      <c r="L587" t="s">
        <v>2804</v>
      </c>
      <c r="M587" s="9" t="str">
        <f>PROPER(TRIM(raw_orders!M587))</f>
        <v>First Class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s="9" t="str">
        <f>PROPER(TRIM(raw_orders!T587))</f>
        <v>Paid</v>
      </c>
      <c r="U587" s="9" t="str">
        <f>PROPER(TRIM(raw_orders!U587))</f>
        <v>Completed</v>
      </c>
      <c r="V587" s="11">
        <f t="shared" si="27"/>
        <v>3</v>
      </c>
      <c r="W587" s="17" t="str">
        <f t="shared" si="28"/>
        <v>ORD-2025-105864583045833CUST-5201Diya PatelSmall BusinessWestMaharashtraMumbaiTechnologyPhonesPrime Phones 744First Class83453.66027629.2822026.485602.8PaidCompleted3</v>
      </c>
      <c r="X587" s="11" t="str">
        <f t="shared" si="29"/>
        <v>OK</v>
      </c>
      <c r="Y587" s="11"/>
    </row>
    <row r="588" spans="1:25" ht="55.2">
      <c r="A588" t="s">
        <v>2805</v>
      </c>
      <c r="B588" s="10">
        <v>45995</v>
      </c>
      <c r="C588" s="10">
        <v>45759</v>
      </c>
      <c r="D588" t="s">
        <v>2808</v>
      </c>
      <c r="E588" s="9" t="str">
        <f>PROPER(TRIM(raw_orders!E588))</f>
        <v>Mira Das</v>
      </c>
      <c r="F588" s="9" t="str">
        <f>PROPER(TRIM(raw_orders!F588))</f>
        <v>Home Office</v>
      </c>
      <c r="G588" s="9" t="str">
        <f>PROPER(TRIM(raw_orders!G588))</f>
        <v>North</v>
      </c>
      <c r="H588" s="9" t="str">
        <f>PROPER(TRIM(raw_orders!H588))</f>
        <v>Punjab</v>
      </c>
      <c r="I588" s="9" t="str">
        <f>PROPER(TRIM(raw_orders!I588))</f>
        <v>Ludhiana</v>
      </c>
      <c r="J588" s="9" t="str">
        <f>PROPER(TRIM(raw_orders!J588))</f>
        <v>Office Supplies</v>
      </c>
      <c r="K588" s="9" t="str">
        <f>PROPER(TRIM(raw_orders!K588))</f>
        <v>Binders</v>
      </c>
      <c r="L588" t="s">
        <v>2809</v>
      </c>
      <c r="M588" s="9" t="str">
        <f>PROPER(TRIM(raw_orders!M588))</f>
        <v>Second Class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s="9" t="str">
        <f>PROPER(TRIM(raw_orders!T588))</f>
        <v>Paid</v>
      </c>
      <c r="U588" s="9" t="str">
        <f>PROPER(TRIM(raw_orders!U588))</f>
        <v>Completed</v>
      </c>
      <c r="V588" s="11">
        <f t="shared" si="27"/>
        <v>-236</v>
      </c>
      <c r="W588" s="17" t="str">
        <f t="shared" si="28"/>
        <v>ORD-2025-105874599545759CUST-8626Mira DasHome OfficeNorthPunjabLudhianaOffice SuppliesBindersPrime Binders 249Second Class71334.20.27471.526184.321287.2PaidCompleted-236</v>
      </c>
      <c r="X588" s="11" t="str">
        <f t="shared" si="29"/>
        <v>OK</v>
      </c>
      <c r="Y588" s="11"/>
    </row>
    <row r="589" spans="1:25" ht="82.8">
      <c r="A589" t="s">
        <v>2810</v>
      </c>
      <c r="B589" s="10">
        <v>45861</v>
      </c>
      <c r="C589" s="10">
        <v>45869</v>
      </c>
      <c r="D589" t="s">
        <v>2813</v>
      </c>
      <c r="E589" s="9" t="str">
        <f>PROPER(TRIM(raw_orders!E589))</f>
        <v>Kabir Singh</v>
      </c>
      <c r="F589" s="9" t="str">
        <f>PROPER(TRIM(raw_orders!F589))</f>
        <v>Home Office</v>
      </c>
      <c r="G589" s="9" t="str">
        <f>PROPER(TRIM(raw_orders!G589))</f>
        <v>West</v>
      </c>
      <c r="H589" s="9" t="str">
        <f>PROPER(TRIM(raw_orders!H589))</f>
        <v>Madhya Pradesh</v>
      </c>
      <c r="I589" s="9" t="str">
        <f>PROPER(TRIM(raw_orders!I589))</f>
        <v>Indore</v>
      </c>
      <c r="J589" s="9" t="str">
        <f>PROPER(TRIM(raw_orders!J589))</f>
        <v>Technology</v>
      </c>
      <c r="K589" s="9" t="str">
        <f>PROPER(TRIM(raw_orders!K589))</f>
        <v>Accessories</v>
      </c>
      <c r="L589" t="s">
        <v>2814</v>
      </c>
      <c r="M589" s="9" t="str">
        <f>PROPER(TRIM(raw_orders!M589))</f>
        <v>First Class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s="9" t="str">
        <f>PROPER(TRIM(raw_orders!T589))</f>
        <v>Refunded</v>
      </c>
      <c r="U589" s="9" t="str">
        <f>PROPER(TRIM(raw_orders!U589))</f>
        <v>Cancelled</v>
      </c>
      <c r="V589" s="11">
        <f t="shared" si="27"/>
        <v>8</v>
      </c>
      <c r="W589" s="17" t="str">
        <f t="shared" si="28"/>
        <v>ORD-2025-105884586145869CUST-1013Kabir SinghHome OfficeWestMadhya PradeshIndoreTechnologyAccessoriesEco Accessories 948First Class14253.840.153615.762951.52664.24RefundedCancelled8</v>
      </c>
      <c r="X589" s="11" t="str">
        <f t="shared" si="29"/>
        <v>OK</v>
      </c>
      <c r="Y589" s="11"/>
    </row>
    <row r="590" spans="1:25" ht="82.8">
      <c r="A590" t="s">
        <v>2815</v>
      </c>
      <c r="B590" s="10">
        <v>45727</v>
      </c>
      <c r="C590" s="10">
        <v>45731</v>
      </c>
      <c r="D590" t="s">
        <v>2818</v>
      </c>
      <c r="E590" s="9" t="str">
        <f>PROPER(TRIM(raw_orders!E590))</f>
        <v>Aarav Sharma</v>
      </c>
      <c r="F590" s="9" t="str">
        <f>PROPER(TRIM(raw_orders!F590))</f>
        <v>Home Office</v>
      </c>
      <c r="G590" s="9" t="str">
        <f>PROPER(TRIM(raw_orders!G590))</f>
        <v>South</v>
      </c>
      <c r="H590" s="9" t="str">
        <f>PROPER(TRIM(raw_orders!H590))</f>
        <v>Karnataka</v>
      </c>
      <c r="I590" s="9" t="str">
        <f>PROPER(TRIM(raw_orders!I590))</f>
        <v>Bengaluru</v>
      </c>
      <c r="J590" s="9" t="str">
        <f>PROPER(TRIM(raw_orders!J590))</f>
        <v>Technology</v>
      </c>
      <c r="K590" s="9" t="str">
        <f>PROPER(TRIM(raw_orders!K590))</f>
        <v>Accessories</v>
      </c>
      <c r="L590" t="s">
        <v>2819</v>
      </c>
      <c r="M590" s="9" t="str">
        <f>PROPER(TRIM(raw_orders!M590))</f>
        <v>Second Class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s="9" t="str">
        <f>PROPER(TRIM(raw_orders!T590))</f>
        <v>Refunded</v>
      </c>
      <c r="U590" s="9" t="str">
        <f>PROPER(TRIM(raw_orders!U590))</f>
        <v>Cancelled</v>
      </c>
      <c r="V590" s="11">
        <f t="shared" si="27"/>
        <v>4</v>
      </c>
      <c r="W590" s="17" t="str">
        <f t="shared" si="28"/>
        <v>ORD-2025-105894572745731CUST-3601Aarav SharmaHome OfficeSouthKarnatakaBengaluruTechnologyAccessoriesClassic Accessories 458Second Class84446.360.132013.7920896.8811116.91RefundedCancelled4</v>
      </c>
      <c r="X590" s="11" t="str">
        <f t="shared" si="29"/>
        <v>OK</v>
      </c>
      <c r="Y590" s="11"/>
    </row>
    <row r="591" spans="1:25" ht="55.2">
      <c r="A591" t="s">
        <v>2820</v>
      </c>
      <c r="B591" s="10">
        <v>45632</v>
      </c>
      <c r="C591" s="10">
        <v>45638</v>
      </c>
      <c r="D591" t="s">
        <v>2823</v>
      </c>
      <c r="E591" s="9" t="str">
        <f>PROPER(TRIM(raw_orders!E591))</f>
        <v>Rohan Mehta</v>
      </c>
      <c r="F591" s="9" t="str">
        <f>PROPER(TRIM(raw_orders!F591))</f>
        <v>Corporate</v>
      </c>
      <c r="G591" s="9" t="str">
        <f>PROPER(TRIM(raw_orders!G591))</f>
        <v>North</v>
      </c>
      <c r="H591" s="9" t="str">
        <f>PROPER(TRIM(raw_orders!H591))</f>
        <v>Uttar Pradesh</v>
      </c>
      <c r="I591" s="9" t="str">
        <f>PROPER(TRIM(raw_orders!I591))</f>
        <v>Noida</v>
      </c>
      <c r="J591" s="9" t="str">
        <f>PROPER(TRIM(raw_orders!J591))</f>
        <v>Technology</v>
      </c>
      <c r="K591" s="9" t="str">
        <f>PROPER(TRIM(raw_orders!K591))</f>
        <v>Phones</v>
      </c>
      <c r="L591" t="s">
        <v>2824</v>
      </c>
      <c r="M591" s="9" t="str">
        <f>PROPER(TRIM(raw_orders!M591))</f>
        <v>First Class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s="9" t="str">
        <f>PROPER(TRIM(raw_orders!T591))</f>
        <v>Paid</v>
      </c>
      <c r="U591" s="9" t="str">
        <f>PROPER(TRIM(raw_orders!U591))</f>
        <v>Completed</v>
      </c>
      <c r="V591" s="11">
        <f t="shared" si="27"/>
        <v>6</v>
      </c>
      <c r="W591" s="17" t="str">
        <f t="shared" si="28"/>
        <v>ORD-2024-105904563245638CUST-7846Rohan MehtaCorporateNorthUttar PradeshNoidaTechnologyPhonesMax Phones 318First Class3524.7501574.251326.12248.13PaidCompleted6</v>
      </c>
      <c r="X591" s="11" t="str">
        <f t="shared" si="29"/>
        <v>OK</v>
      </c>
      <c r="Y591" s="11"/>
    </row>
    <row r="592" spans="1:25" ht="55.2">
      <c r="A592" t="s">
        <v>2825</v>
      </c>
      <c r="B592" s="10">
        <v>45441</v>
      </c>
      <c r="C592" s="10">
        <v>45441</v>
      </c>
      <c r="D592" t="s">
        <v>2827</v>
      </c>
      <c r="E592" s="9" t="str">
        <f>PROPER(TRIM(raw_orders!E592))</f>
        <v>Aarav Sharma</v>
      </c>
      <c r="F592" s="9" t="str">
        <f>PROPER(TRIM(raw_orders!F592))</f>
        <v>Home Office</v>
      </c>
      <c r="G592" s="9" t="str">
        <f>PROPER(TRIM(raw_orders!G592))</f>
        <v>North</v>
      </c>
      <c r="H592" s="9" t="str">
        <f>PROPER(TRIM(raw_orders!H592))</f>
        <v>Delhi</v>
      </c>
      <c r="I592" s="9" t="str">
        <f>PROPER(TRIM(raw_orders!I592))</f>
        <v>New Delhi</v>
      </c>
      <c r="J592" s="9" t="str">
        <f>PROPER(TRIM(raw_orders!J592))</f>
        <v>Furniture</v>
      </c>
      <c r="K592" s="9" t="str">
        <f>PROPER(TRIM(raw_orders!K592))</f>
        <v>Chairs</v>
      </c>
      <c r="L592" t="s">
        <v>2828</v>
      </c>
      <c r="M592" s="9" t="str">
        <f>PROPER(TRIM(raw_orders!M592))</f>
        <v>Same Day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s="9" t="str">
        <f>PROPER(TRIM(raw_orders!T592))</f>
        <v>Pending</v>
      </c>
      <c r="U592" s="9" t="str">
        <f>PROPER(TRIM(raw_orders!U592))</f>
        <v>Cancelled</v>
      </c>
      <c r="V592" s="11">
        <f t="shared" si="27"/>
        <v>0</v>
      </c>
      <c r="W592" s="17" t="str">
        <f t="shared" si="28"/>
        <v>ORD-2024-105914544145441CUST-3433Aarav SharmaHome OfficeNorthDelhiNew DelhiFurnitureChairsElite Chairs 372Same Day63430.35020582.115897.654684.45PendingCancelled0</v>
      </c>
      <c r="X592" s="11" t="str">
        <f t="shared" si="29"/>
        <v>OK</v>
      </c>
      <c r="Y592" s="11"/>
    </row>
    <row r="593" spans="1:25" ht="55.2">
      <c r="A593" t="s">
        <v>2829</v>
      </c>
      <c r="B593" s="10">
        <v>45344</v>
      </c>
      <c r="C593" s="10">
        <v>45346</v>
      </c>
      <c r="D593" t="s">
        <v>2832</v>
      </c>
      <c r="E593" s="9" t="str">
        <f>PROPER(TRIM(raw_orders!E593))</f>
        <v>Sneha Kapoor</v>
      </c>
      <c r="F593" s="9" t="str">
        <f>PROPER(TRIM(raw_orders!F593))</f>
        <v>Consumer</v>
      </c>
      <c r="G593" s="9" t="str">
        <f>PROPER(TRIM(raw_orders!G593))</f>
        <v>South</v>
      </c>
      <c r="H593" s="9" t="str">
        <f>PROPER(TRIM(raw_orders!H593))</f>
        <v>Karnataka</v>
      </c>
      <c r="I593" s="9" t="str">
        <f>PROPER(TRIM(raw_orders!I593))</f>
        <v>Bengaluru</v>
      </c>
      <c r="J593" s="9" t="str">
        <f>PROPER(TRIM(raw_orders!J593))</f>
        <v>Technology</v>
      </c>
      <c r="K593" s="9" t="str">
        <f>PROPER(TRIM(raw_orders!K593))</f>
        <v>Copiers</v>
      </c>
      <c r="L593" t="s">
        <v>2833</v>
      </c>
      <c r="M593" s="9" t="str">
        <f>PROPER(TRIM(raw_orders!M593))</f>
        <v>First Class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s="9" t="str">
        <f>PROPER(TRIM(raw_orders!T593))</f>
        <v>Failed</v>
      </c>
      <c r="U593" s="9" t="str">
        <f>PROPER(TRIM(raw_orders!U593))</f>
        <v>Returned</v>
      </c>
      <c r="V593" s="11">
        <f t="shared" si="27"/>
        <v>2</v>
      </c>
      <c r="W593" s="17" t="str">
        <f t="shared" si="28"/>
        <v>ORD-2024-105924534445346CUST-2423Sneha KapoorConsumerSouthKarnatakaBengaluruTechnologyCopiersEco Copiers 324First Class33545.08010635.246031.884603.36FailedReturned2</v>
      </c>
      <c r="X593" s="11" t="str">
        <f t="shared" si="29"/>
        <v>OK</v>
      </c>
      <c r="Y593" s="11"/>
    </row>
    <row r="594" spans="1:25" ht="82.8">
      <c r="A594" t="s">
        <v>2834</v>
      </c>
      <c r="B594" s="10">
        <v>45385</v>
      </c>
      <c r="C594" s="10">
        <v>45360</v>
      </c>
      <c r="D594" t="s">
        <v>2835</v>
      </c>
      <c r="E594" s="9" t="str">
        <f>PROPER(TRIM(raw_orders!E594))</f>
        <v>Mira Das</v>
      </c>
      <c r="F594" s="9" t="str">
        <f>PROPER(TRIM(raw_orders!F594))</f>
        <v>Consumer</v>
      </c>
      <c r="G594" s="9" t="str">
        <f>PROPER(TRIM(raw_orders!G594))</f>
        <v>East</v>
      </c>
      <c r="H594" s="9" t="str">
        <f>PROPER(TRIM(raw_orders!H594))</f>
        <v>West Bengal</v>
      </c>
      <c r="I594" s="9" t="str">
        <f>PROPER(TRIM(raw_orders!I594))</f>
        <v>Kolkata</v>
      </c>
      <c r="J594" s="9" t="str">
        <f>PROPER(TRIM(raw_orders!J594))</f>
        <v>Technology</v>
      </c>
      <c r="K594" s="9" t="str">
        <f>PROPER(TRIM(raw_orders!K594))</f>
        <v>Accessories</v>
      </c>
      <c r="L594" t="s">
        <v>2836</v>
      </c>
      <c r="M594" s="9" t="str">
        <f>PROPER(TRIM(raw_orders!M594))</f>
        <v>Same Day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s="9" t="str">
        <f>PROPER(TRIM(raw_orders!T594))</f>
        <v>Paid</v>
      </c>
      <c r="U594" s="9" t="str">
        <f>PROPER(TRIM(raw_orders!U594))</f>
        <v>Completed</v>
      </c>
      <c r="V594" s="11">
        <f t="shared" si="27"/>
        <v>-25</v>
      </c>
      <c r="W594" s="17" t="str">
        <f t="shared" si="28"/>
        <v>ORD-2024-105934538545360CUST-3559Mira DasConsumerEastWest BengalKolkataTechnologyAccessoriesClassic Accessories 131Same Day84401.410.1529929.5922436.037493.56PaidCompleted-25</v>
      </c>
      <c r="X594" s="11" t="str">
        <f t="shared" si="29"/>
        <v>OK</v>
      </c>
      <c r="Y594" s="11"/>
    </row>
    <row r="595" spans="1:25" ht="69">
      <c r="A595" t="s">
        <v>2837</v>
      </c>
      <c r="B595" s="10">
        <v>45927</v>
      </c>
      <c r="C595" s="10">
        <v>45929</v>
      </c>
      <c r="D595" t="s">
        <v>2529</v>
      </c>
      <c r="E595" s="9" t="str">
        <f>PROPER(TRIM(raw_orders!E595))</f>
        <v>Arjun Bose</v>
      </c>
      <c r="F595" s="9" t="str">
        <f>PROPER(TRIM(raw_orders!F595))</f>
        <v>Home Office</v>
      </c>
      <c r="G595" s="9" t="str">
        <f>PROPER(TRIM(raw_orders!G595))</f>
        <v>North</v>
      </c>
      <c r="H595" s="9" t="str">
        <f>PROPER(TRIM(raw_orders!H595))</f>
        <v>Uttar Pradesh</v>
      </c>
      <c r="I595" s="9" t="str">
        <f>PROPER(TRIM(raw_orders!I595))</f>
        <v>Noida</v>
      </c>
      <c r="J595" s="9" t="str">
        <f>PROPER(TRIM(raw_orders!J595))</f>
        <v>Furniture</v>
      </c>
      <c r="K595" s="9" t="str">
        <f>PROPER(TRIM(raw_orders!K595))</f>
        <v>Tables</v>
      </c>
      <c r="L595" t="s">
        <v>2839</v>
      </c>
      <c r="M595" s="9" t="str">
        <f>PROPER(TRIM(raw_orders!M595))</f>
        <v>Second Class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s="9" t="str">
        <f>PROPER(TRIM(raw_orders!T595))</f>
        <v>Paid</v>
      </c>
      <c r="U595" s="9" t="str">
        <f>PROPER(TRIM(raw_orders!U595))</f>
        <v>Completed</v>
      </c>
      <c r="V595" s="11">
        <f t="shared" si="27"/>
        <v>2</v>
      </c>
      <c r="W595" s="17" t="str">
        <f t="shared" si="28"/>
        <v>ORD-2025-105944592745929CUST-2917Arjun BoseHome OfficeNorthUttar PradeshNoidaFurnitureTablesEco Tables 550Second Class94100.110.2527675.7415571.0812104.66PaidCompleted2</v>
      </c>
      <c r="X595" s="11" t="str">
        <f t="shared" si="29"/>
        <v>OK</v>
      </c>
      <c r="Y595" s="11"/>
    </row>
    <row r="596" spans="1:25" ht="55.2">
      <c r="A596" t="s">
        <v>2840</v>
      </c>
      <c r="B596" s="10">
        <v>45554</v>
      </c>
      <c r="C596" s="10">
        <v>45556</v>
      </c>
      <c r="D596" t="s">
        <v>2842</v>
      </c>
      <c r="E596" s="9" t="str">
        <f>PROPER(TRIM(raw_orders!E596))</f>
        <v>Karan Malhotra</v>
      </c>
      <c r="F596" s="9" t="str">
        <f>PROPER(TRIM(raw_orders!F596))</f>
        <v>Small Business</v>
      </c>
      <c r="G596" s="9" t="str">
        <f>PROPER(TRIM(raw_orders!G596))</f>
        <v>East</v>
      </c>
      <c r="H596" s="9" t="str">
        <f>PROPER(TRIM(raw_orders!H596))</f>
        <v>West Bengal</v>
      </c>
      <c r="I596" s="9" t="str">
        <f>PROPER(TRIM(raw_orders!I596))</f>
        <v>Kolkata</v>
      </c>
      <c r="J596" s="9" t="str">
        <f>PROPER(TRIM(raw_orders!J596))</f>
        <v>Furniture</v>
      </c>
      <c r="K596" s="9" t="str">
        <f>PROPER(TRIM(raw_orders!K596))</f>
        <v>Chairs</v>
      </c>
      <c r="L596" t="s">
        <v>2843</v>
      </c>
      <c r="M596" s="9" t="str">
        <f>PROPER(TRIM(raw_orders!M596))</f>
        <v>First Class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s="9" t="str">
        <f>PROPER(TRIM(raw_orders!T596))</f>
        <v>Paid</v>
      </c>
      <c r="U596" s="9" t="str">
        <f>PROPER(TRIM(raw_orders!U596))</f>
        <v>Completed</v>
      </c>
      <c r="V596" s="11">
        <f t="shared" si="27"/>
        <v>2</v>
      </c>
      <c r="W596" s="17" t="str">
        <f t="shared" si="28"/>
        <v>ORD-2024-105954555445556CUST-6850Karan MalhotraSmall BusinessEastWest BengalKolkataFurnitureChairsBasic Chairs 932First Class33981.76011945.289700.312244.97PaidCompleted2</v>
      </c>
      <c r="X596" s="11" t="str">
        <f t="shared" si="29"/>
        <v>OK</v>
      </c>
      <c r="Y596" s="11"/>
    </row>
    <row r="597" spans="1:25" ht="55.2">
      <c r="A597" t="s">
        <v>2844</v>
      </c>
      <c r="B597" s="10">
        <v>45699</v>
      </c>
      <c r="C597" s="10">
        <v>45704</v>
      </c>
      <c r="D597" t="s">
        <v>2847</v>
      </c>
      <c r="E597" s="9" t="str">
        <f>PROPER(TRIM(raw_orders!E597))</f>
        <v>Mira Das</v>
      </c>
      <c r="F597" s="9" t="str">
        <f>PROPER(TRIM(raw_orders!F597))</f>
        <v>Corporate</v>
      </c>
      <c r="G597" s="9" t="str">
        <f>PROPER(TRIM(raw_orders!G597))</f>
        <v>North</v>
      </c>
      <c r="H597" s="9" t="str">
        <f>PROPER(TRIM(raw_orders!H597))</f>
        <v>Uttar Pradesh</v>
      </c>
      <c r="I597" s="9" t="str">
        <f>PROPER(TRIM(raw_orders!I597))</f>
        <v>Noida</v>
      </c>
      <c r="J597" s="9" t="str">
        <f>PROPER(TRIM(raw_orders!J597))</f>
        <v>Technology</v>
      </c>
      <c r="K597" s="9" t="str">
        <f>PROPER(TRIM(raw_orders!K597))</f>
        <v>Phones</v>
      </c>
      <c r="L597" t="s">
        <v>2848</v>
      </c>
      <c r="M597" s="9" t="str">
        <f>PROPER(TRIM(raw_orders!M597))</f>
        <v>First Class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s="9" t="str">
        <f>PROPER(TRIM(raw_orders!T597))</f>
        <v>Paid</v>
      </c>
      <c r="U597" s="9" t="str">
        <f>PROPER(TRIM(raw_orders!U597))</f>
        <v>Completed</v>
      </c>
      <c r="V597" s="11">
        <f t="shared" si="27"/>
        <v>5</v>
      </c>
      <c r="W597" s="17" t="str">
        <f t="shared" si="28"/>
        <v>ORD-2025-105964569945704CUST-5566Mira DasCorporateNorthUttar PradeshNoidaTechnologyPhonesClassic Phones 294First Class81825.560.113144.0397643380.03PaidCompleted5</v>
      </c>
      <c r="X597" s="11" t="str">
        <f t="shared" si="29"/>
        <v>OK</v>
      </c>
      <c r="Y597" s="11"/>
    </row>
    <row r="598" spans="1:25" ht="69">
      <c r="A598" t="s">
        <v>2849</v>
      </c>
      <c r="B598" s="10">
        <v>45392</v>
      </c>
      <c r="C598" s="10">
        <v>45398</v>
      </c>
      <c r="D598" t="s">
        <v>2850</v>
      </c>
      <c r="E598" s="9" t="str">
        <f>PROPER(TRIM(raw_orders!E598))</f>
        <v>Aditi Sen</v>
      </c>
      <c r="F598" s="9" t="str">
        <f>PROPER(TRIM(raw_orders!F598))</f>
        <v>Consumer</v>
      </c>
      <c r="G598" s="9" t="str">
        <f>PROPER(TRIM(raw_orders!G598))</f>
        <v>South</v>
      </c>
      <c r="H598" s="9" t="str">
        <f>PROPER(TRIM(raw_orders!H598))</f>
        <v>Kerala</v>
      </c>
      <c r="I598" s="9" t="str">
        <f>PROPER(TRIM(raw_orders!I598))</f>
        <v>Kochi</v>
      </c>
      <c r="J598" s="9" t="str">
        <f>PROPER(TRIM(raw_orders!J598))</f>
        <v>Furniture</v>
      </c>
      <c r="K598" s="9" t="str">
        <f>PROPER(TRIM(raw_orders!K598))</f>
        <v>Chairs</v>
      </c>
      <c r="L598" t="s">
        <v>2851</v>
      </c>
      <c r="M598" s="9" t="str">
        <f>PROPER(TRIM(raw_orders!M598))</f>
        <v>Second Class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s="9" t="str">
        <f>PROPER(TRIM(raw_orders!T598))</f>
        <v>Paid</v>
      </c>
      <c r="U598" s="9" t="str">
        <f>PROPER(TRIM(raw_orders!U598))</f>
        <v>Completed</v>
      </c>
      <c r="V598" s="11">
        <f t="shared" si="27"/>
        <v>6</v>
      </c>
      <c r="W598" s="17" t="str">
        <f t="shared" si="28"/>
        <v>ORD-2024-105974539245398CUST-2593Aditi SenConsumerSouthKeralaKochiFurnitureChairsElite Chairs 700Second Class92723.260.2518382.0113108.25273.81PaidCompleted6</v>
      </c>
      <c r="X598" s="11" t="str">
        <f t="shared" si="29"/>
        <v>OK</v>
      </c>
      <c r="Y598" s="11"/>
    </row>
    <row r="599" spans="1:25" ht="55.2">
      <c r="A599" t="s">
        <v>2852</v>
      </c>
      <c r="B599" s="10">
        <v>45846</v>
      </c>
      <c r="C599" s="10">
        <v>45846</v>
      </c>
      <c r="D599" t="s">
        <v>2854</v>
      </c>
      <c r="E599" s="9" t="str">
        <f>PROPER(TRIM(raw_orders!E599))</f>
        <v>Aditi Sen</v>
      </c>
      <c r="F599" s="9" t="str">
        <f>PROPER(TRIM(raw_orders!F599))</f>
        <v>Consumer</v>
      </c>
      <c r="G599" s="9" t="str">
        <f>PROPER(TRIM(raw_orders!G599))</f>
        <v>South</v>
      </c>
      <c r="H599" s="9" t="str">
        <f>PROPER(TRIM(raw_orders!H599))</f>
        <v>Telangana</v>
      </c>
      <c r="I599" s="9" t="str">
        <f>PROPER(TRIM(raw_orders!I599))</f>
        <v>Hyderabad</v>
      </c>
      <c r="J599" s="9" t="str">
        <f>PROPER(TRIM(raw_orders!J599))</f>
        <v>Technology</v>
      </c>
      <c r="K599" s="9" t="str">
        <f>PROPER(TRIM(raw_orders!K599))</f>
        <v>Copiers</v>
      </c>
      <c r="L599" t="s">
        <v>2855</v>
      </c>
      <c r="M599" s="9" t="str">
        <f>PROPER(TRIM(raw_orders!M599))</f>
        <v>Same Day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s="9" t="str">
        <f>PROPER(TRIM(raw_orders!T599))</f>
        <v>Paid</v>
      </c>
      <c r="U599" s="9" t="str">
        <f>PROPER(TRIM(raw_orders!U599))</f>
        <v>Completed</v>
      </c>
      <c r="V599" s="11">
        <f t="shared" si="27"/>
        <v>0</v>
      </c>
      <c r="W599" s="17" t="str">
        <f t="shared" si="28"/>
        <v>ORD-2025-105984584645846CUST-6957Aditi SenConsumerSouthTelanganaHyderabadTechnologyCopiersPrime Copiers 969Same Day9274.880.251855.441262.74592.7PaidCompleted0</v>
      </c>
      <c r="X599" s="11" t="str">
        <f t="shared" si="29"/>
        <v>OK</v>
      </c>
      <c r="Y599" s="11"/>
    </row>
    <row r="600" spans="1:25" ht="55.2">
      <c r="A600" t="s">
        <v>2856</v>
      </c>
      <c r="B600" s="10">
        <v>45521</v>
      </c>
      <c r="C600" s="10">
        <v>45528</v>
      </c>
      <c r="D600" t="s">
        <v>2858</v>
      </c>
      <c r="E600" s="9" t="str">
        <f>PROPER(TRIM(raw_orders!E600))</f>
        <v>Ananya Rao</v>
      </c>
      <c r="F600" s="9" t="str">
        <f>PROPER(TRIM(raw_orders!F600))</f>
        <v>Corporate</v>
      </c>
      <c r="G600" s="9" t="str">
        <f>PROPER(TRIM(raw_orders!G600))</f>
        <v>East</v>
      </c>
      <c r="H600" s="9" t="str">
        <f>PROPER(TRIM(raw_orders!H600))</f>
        <v>West Bengal</v>
      </c>
      <c r="I600" s="9" t="str">
        <f>PROPER(TRIM(raw_orders!I600))</f>
        <v>Kolkata</v>
      </c>
      <c r="J600" s="9" t="str">
        <f>PROPER(TRIM(raw_orders!J600))</f>
        <v>Technology</v>
      </c>
      <c r="K600" s="9" t="str">
        <f>PROPER(TRIM(raw_orders!K600))</f>
        <v>Copiers</v>
      </c>
      <c r="L600" t="s">
        <v>2859</v>
      </c>
      <c r="M600" s="9" t="str">
        <f>PROPER(TRIM(raw_orders!M600))</f>
        <v>Same Day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s="9" t="str">
        <f>PROPER(TRIM(raw_orders!T600))</f>
        <v>Paid</v>
      </c>
      <c r="U600" s="9" t="str">
        <f>PROPER(TRIM(raw_orders!U600))</f>
        <v>Completed</v>
      </c>
      <c r="V600" s="11">
        <f t="shared" si="27"/>
        <v>7</v>
      </c>
      <c r="W600" s="17" t="str">
        <f t="shared" si="28"/>
        <v>ORD-2024-105994552145528CUST-8498Ananya RaoCorporateEastWest BengalKolkataTechnologyCopiersEco Copiers 268Same Day31490.690.253354.052672.67681.38PaidCompleted7</v>
      </c>
      <c r="X600" s="11" t="str">
        <f t="shared" si="29"/>
        <v>Exact Duplicate</v>
      </c>
      <c r="Y600" s="11"/>
    </row>
    <row r="601" spans="1:25" ht="55.2">
      <c r="A601" t="s">
        <v>2860</v>
      </c>
      <c r="B601" s="10">
        <v>45523</v>
      </c>
      <c r="C601" s="10">
        <v>45525</v>
      </c>
      <c r="D601" t="s">
        <v>2862</v>
      </c>
      <c r="E601" s="9" t="str">
        <f>PROPER(TRIM(raw_orders!E601))</f>
        <v>Arjun Bose</v>
      </c>
      <c r="F601" s="9" t="str">
        <f>PROPER(TRIM(raw_orders!F601))</f>
        <v>Consumer</v>
      </c>
      <c r="G601" s="9" t="str">
        <f>PROPER(TRIM(raw_orders!G601))</f>
        <v>North</v>
      </c>
      <c r="H601" s="9" t="str">
        <f>PROPER(TRIM(raw_orders!H601))</f>
        <v>Punjab</v>
      </c>
      <c r="I601" s="9" t="str">
        <f>PROPER(TRIM(raw_orders!I601))</f>
        <v>Ludhiana</v>
      </c>
      <c r="J601" s="9" t="str">
        <f>PROPER(TRIM(raw_orders!J601))</f>
        <v>Technology</v>
      </c>
      <c r="K601" s="9" t="str">
        <f>PROPER(TRIM(raw_orders!K601))</f>
        <v>Phones</v>
      </c>
      <c r="L601" t="s">
        <v>2863</v>
      </c>
      <c r="M601" s="9" t="str">
        <f>PROPER(TRIM(raw_orders!M601))</f>
        <v>First Class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s="9" t="str">
        <f>PROPER(TRIM(raw_orders!T601))</f>
        <v>Paid</v>
      </c>
      <c r="U601" s="9" t="str">
        <f>PROPER(TRIM(raw_orders!U601))</f>
        <v>Completed</v>
      </c>
      <c r="V601" s="11">
        <f t="shared" si="27"/>
        <v>2</v>
      </c>
      <c r="W601" s="17" t="str">
        <f t="shared" si="28"/>
        <v>ORD-2024-106004552345525CUST-2612Arjun BoseConsumerNorthPunjabLudhianaTechnologyPhonesPro Phones 588First Class31103.540.252482.971621.72861.25PaidCompleted2</v>
      </c>
      <c r="X601" s="11" t="str">
        <f t="shared" si="29"/>
        <v>OK</v>
      </c>
      <c r="Y601" s="11"/>
    </row>
    <row r="602" spans="1:25" ht="55.2">
      <c r="A602" t="s">
        <v>2864</v>
      </c>
      <c r="B602" s="10">
        <v>45780</v>
      </c>
      <c r="C602" s="10">
        <v>45728</v>
      </c>
      <c r="D602" t="s">
        <v>2867</v>
      </c>
      <c r="E602" s="9" t="str">
        <f>PROPER(TRIM(raw_orders!E602))</f>
        <v>Ananya Rao</v>
      </c>
      <c r="F602" s="9" t="str">
        <f>PROPER(TRIM(raw_orders!F602))</f>
        <v>Corporate</v>
      </c>
      <c r="G602" s="9" t="str">
        <f>PROPER(TRIM(raw_orders!G602))</f>
        <v>West</v>
      </c>
      <c r="H602" s="9" t="str">
        <f>PROPER(TRIM(raw_orders!H602))</f>
        <v>Madhya Pradesh</v>
      </c>
      <c r="I602" s="9" t="str">
        <f>PROPER(TRIM(raw_orders!I602))</f>
        <v>Indore</v>
      </c>
      <c r="J602" s="9" t="str">
        <f>PROPER(TRIM(raw_orders!J602))</f>
        <v>Office Supplies</v>
      </c>
      <c r="K602" s="9" t="str">
        <f>PROPER(TRIM(raw_orders!K602))</f>
        <v>Storage</v>
      </c>
      <c r="L602" t="s">
        <v>2868</v>
      </c>
      <c r="M602" s="9" t="str">
        <f>PROPER(TRIM(raw_orders!M602))</f>
        <v>Same Day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s="9" t="str">
        <f>PROPER(TRIM(raw_orders!T602))</f>
        <v>Paid</v>
      </c>
      <c r="U602" s="9" t="str">
        <f>PROPER(TRIM(raw_orders!U602))</f>
        <v>Completed</v>
      </c>
      <c r="V602" s="11">
        <f t="shared" si="27"/>
        <v>-52</v>
      </c>
      <c r="W602" s="17" t="str">
        <f t="shared" si="28"/>
        <v>ORD-2025-106014578045728CUST-6013Ananya RaoCorporateWestMadhya PradeshIndoreOffice SuppliesStoragePrime Storage 432Same Day33682.7511048.259062.721985.53PaidCompleted-52</v>
      </c>
      <c r="X602" s="11" t="str">
        <f t="shared" si="29"/>
        <v>OK</v>
      </c>
      <c r="Y602" s="11"/>
    </row>
    <row r="603" spans="1:25" ht="55.2">
      <c r="A603" t="s">
        <v>2869</v>
      </c>
      <c r="B603" s="10">
        <v>45317</v>
      </c>
      <c r="C603" s="10">
        <v>45322</v>
      </c>
      <c r="D603" t="s">
        <v>2872</v>
      </c>
      <c r="E603" s="9" t="str">
        <f>PROPER(TRIM(raw_orders!E603))</f>
        <v>Ananya Rao</v>
      </c>
      <c r="F603" s="9" t="str">
        <f>PROPER(TRIM(raw_orders!F603))</f>
        <v>Home Office</v>
      </c>
      <c r="G603" s="9" t="str">
        <f>PROPER(TRIM(raw_orders!G603))</f>
        <v>East</v>
      </c>
      <c r="H603" s="9" t="str">
        <f>PROPER(TRIM(raw_orders!H603))</f>
        <v>West Bengal</v>
      </c>
      <c r="I603" s="9" t="str">
        <f>PROPER(TRIM(raw_orders!I603))</f>
        <v>Kolkata</v>
      </c>
      <c r="J603" s="9" t="str">
        <f>PROPER(TRIM(raw_orders!J603))</f>
        <v>Office Supplies</v>
      </c>
      <c r="K603" s="9" t="str">
        <f>PROPER(TRIM(raw_orders!K603))</f>
        <v>Paper</v>
      </c>
      <c r="L603" t="s">
        <v>2873</v>
      </c>
      <c r="M603" s="9" t="str">
        <f>PROPER(TRIM(raw_orders!M603))</f>
        <v>Second Class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s="9" t="str">
        <f>PROPER(TRIM(raw_orders!T603))</f>
        <v>Paid</v>
      </c>
      <c r="U603" s="9" t="str">
        <f>PROPER(TRIM(raw_orders!U603))</f>
        <v>Completed</v>
      </c>
      <c r="V603" s="11">
        <f t="shared" si="27"/>
        <v>5</v>
      </c>
      <c r="W603" s="17" t="str">
        <f t="shared" si="28"/>
        <v>ORD-2024-106024531745322CUST-8289Ananya RaoHome OfficeEastWest BengalKolkataOffice SuppliesPaperBasic Paper 452Second Class51615.030.26460.123604.032856.09PaidCompleted5</v>
      </c>
      <c r="X603" s="11" t="str">
        <f t="shared" si="29"/>
        <v>OK</v>
      </c>
      <c r="Y603" s="11"/>
    </row>
    <row r="604" spans="1:25" ht="69">
      <c r="A604" t="s">
        <v>2874</v>
      </c>
      <c r="B604" s="10">
        <v>45588</v>
      </c>
      <c r="C604" s="10">
        <v>45595</v>
      </c>
      <c r="D604" t="s">
        <v>2877</v>
      </c>
      <c r="E604" s="9" t="str">
        <f>PROPER(TRIM(raw_orders!E604))</f>
        <v>Aarav Sharma</v>
      </c>
      <c r="F604" s="9" t="str">
        <f>PROPER(TRIM(raw_orders!F604))</f>
        <v>Consumer</v>
      </c>
      <c r="G604" s="9" t="str">
        <f>PROPER(TRIM(raw_orders!G604))</f>
        <v>East</v>
      </c>
      <c r="H604" s="9" t="str">
        <f>PROPER(TRIM(raw_orders!H604))</f>
        <v>Jharkhand</v>
      </c>
      <c r="I604" s="9" t="str">
        <f>PROPER(TRIM(raw_orders!I604))</f>
        <v>Ranchi</v>
      </c>
      <c r="J604" s="9" t="str">
        <f>PROPER(TRIM(raw_orders!J604))</f>
        <v>Technology</v>
      </c>
      <c r="K604" s="9" t="str">
        <f>PROPER(TRIM(raw_orders!K604))</f>
        <v>Copiers</v>
      </c>
      <c r="L604" t="s">
        <v>2878</v>
      </c>
      <c r="M604" s="9" t="str">
        <f>PROPER(TRIM(raw_orders!M604))</f>
        <v>Second Class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s="9" t="str">
        <f>PROPER(TRIM(raw_orders!T604))</f>
        <v>Paid</v>
      </c>
      <c r="U604" s="9" t="str">
        <f>PROPER(TRIM(raw_orders!U604))</f>
        <v>Completed</v>
      </c>
      <c r="V604" s="11">
        <f t="shared" si="27"/>
        <v>7</v>
      </c>
      <c r="W604" s="17" t="str">
        <f t="shared" si="28"/>
        <v>ORD-2024-106034558845595CUST-5668Aarav SharmaConsumerEastJharkhandRanchiTechnologyCopiersMax Copiers 477Second Class93423.820.1526192.2220795.555396.67PaidCompleted7</v>
      </c>
      <c r="X604" s="11" t="str">
        <f t="shared" si="29"/>
        <v>OK</v>
      </c>
      <c r="Y604" s="11"/>
    </row>
    <row r="605" spans="1:25" ht="69">
      <c r="A605" t="s">
        <v>2879</v>
      </c>
      <c r="B605" s="10">
        <v>45660</v>
      </c>
      <c r="C605" s="10">
        <v>45962</v>
      </c>
      <c r="D605" t="s">
        <v>480</v>
      </c>
      <c r="E605" s="9" t="str">
        <f>PROPER(TRIM(raw_orders!E605))</f>
        <v>Vikram Iyer</v>
      </c>
      <c r="F605" s="9" t="str">
        <f>PROPER(TRIM(raw_orders!F605))</f>
        <v>Corporate</v>
      </c>
      <c r="G605" s="9" t="str">
        <f>PROPER(TRIM(raw_orders!G605))</f>
        <v>East</v>
      </c>
      <c r="H605" s="9" t="str">
        <f>PROPER(TRIM(raw_orders!H605))</f>
        <v>Bihar</v>
      </c>
      <c r="I605" s="9" t="str">
        <f>PROPER(TRIM(raw_orders!I605))</f>
        <v>Patna</v>
      </c>
      <c r="J605" s="9" t="str">
        <f>PROPER(TRIM(raw_orders!J605))</f>
        <v>Technology</v>
      </c>
      <c r="K605" s="9" t="str">
        <f>PROPER(TRIM(raw_orders!K605))</f>
        <v>Accessories</v>
      </c>
      <c r="L605" t="s">
        <v>2881</v>
      </c>
      <c r="M605" s="9" t="str">
        <f>PROPER(TRIM(raw_orders!M605))</f>
        <v>First Class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s="9" t="str">
        <f>PROPER(TRIM(raw_orders!T605))</f>
        <v>Pending</v>
      </c>
      <c r="U605" s="9" t="str">
        <f>PROPER(TRIM(raw_orders!U605))</f>
        <v>Cancelled</v>
      </c>
      <c r="V605" s="11">
        <f t="shared" si="27"/>
        <v>302</v>
      </c>
      <c r="W605" s="17" t="str">
        <f t="shared" si="28"/>
        <v>ORD-2025-106044566045962CUST-5808Vikram IyerCorporateEastBiharPatnaTechnologyAccessoriesPrime Accessories 300First Class82574.290.0519564.611154.598410.01PendingCancelled302</v>
      </c>
      <c r="X605" s="11" t="str">
        <f t="shared" si="29"/>
        <v>OK</v>
      </c>
      <c r="Y605" s="11"/>
    </row>
    <row r="606" spans="1:25" ht="55.2">
      <c r="A606" t="s">
        <v>2882</v>
      </c>
      <c r="B606" s="10">
        <v>45779</v>
      </c>
      <c r="C606" s="10">
        <v>45694</v>
      </c>
      <c r="D606" t="s">
        <v>2885</v>
      </c>
      <c r="E606" s="9" t="str">
        <f>PROPER(TRIM(raw_orders!E606))</f>
        <v>Ananya Rao</v>
      </c>
      <c r="F606" s="9" t="str">
        <f>PROPER(TRIM(raw_orders!F606))</f>
        <v>Consumer</v>
      </c>
      <c r="G606" s="9" t="str">
        <f>PROPER(TRIM(raw_orders!G606))</f>
        <v>West</v>
      </c>
      <c r="H606" s="9" t="str">
        <f>PROPER(TRIM(raw_orders!H606))</f>
        <v>Madhya Pradesh</v>
      </c>
      <c r="I606" s="9" t="str">
        <f>PROPER(TRIM(raw_orders!I606))</f>
        <v>Indore</v>
      </c>
      <c r="J606" s="9" t="str">
        <f>PROPER(TRIM(raw_orders!J606))</f>
        <v>Office Supplies</v>
      </c>
      <c r="K606" s="9" t="str">
        <f>PROPER(TRIM(raw_orders!K606))</f>
        <v>Binders</v>
      </c>
      <c r="L606" t="s">
        <v>2886</v>
      </c>
      <c r="M606" s="9" t="str">
        <f>PROPER(TRIM(raw_orders!M606))</f>
        <v>Same Day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s="9" t="str">
        <f>PROPER(TRIM(raw_orders!T606))</f>
        <v>Paid</v>
      </c>
      <c r="U606" s="9" t="str">
        <f>PROPER(TRIM(raw_orders!U606))</f>
        <v>Completed</v>
      </c>
      <c r="V606" s="11">
        <f t="shared" si="27"/>
        <v>-85</v>
      </c>
      <c r="W606" s="17" t="str">
        <f t="shared" si="28"/>
        <v>ORD-2025-106054577945694CUST-4526Ananya RaoConsumerWestMadhya PradeshIndoreOffice SuppliesBindersMax Binders 547Same Day31076.303228.91853.231375.67PaidCompleted-85</v>
      </c>
      <c r="X606" s="11" t="str">
        <f t="shared" si="29"/>
        <v>OK</v>
      </c>
      <c r="Y606" s="11"/>
    </row>
    <row r="607" spans="1:25" ht="55.2">
      <c r="A607" t="s">
        <v>2887</v>
      </c>
      <c r="B607" s="10">
        <v>45847</v>
      </c>
      <c r="C607" s="10">
        <v>45851</v>
      </c>
      <c r="D607" t="s">
        <v>2889</v>
      </c>
      <c r="E607" s="9" t="str">
        <f>PROPER(TRIM(raw_orders!E607))</f>
        <v>Kabir Singh</v>
      </c>
      <c r="F607" s="9" t="str">
        <f>PROPER(TRIM(raw_orders!F607))</f>
        <v>Corporate</v>
      </c>
      <c r="G607" s="9" t="str">
        <f>PROPER(TRIM(raw_orders!G607))</f>
        <v>West</v>
      </c>
      <c r="H607" s="9" t="str">
        <f>PROPER(TRIM(raw_orders!H607))</f>
        <v>Goa</v>
      </c>
      <c r="I607" s="9" t="str">
        <f>PROPER(TRIM(raw_orders!I607))</f>
        <v>Panaji</v>
      </c>
      <c r="J607" s="9" t="str">
        <f>PROPER(TRIM(raw_orders!J607))</f>
        <v>Furniture</v>
      </c>
      <c r="K607" s="9" t="str">
        <f>PROPER(TRIM(raw_orders!K607))</f>
        <v>Furnishings</v>
      </c>
      <c r="L607" t="s">
        <v>2890</v>
      </c>
      <c r="M607" s="9" t="str">
        <f>PROPER(TRIM(raw_orders!M607))</f>
        <v>Second Class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s="9" t="str">
        <f>PROPER(TRIM(raw_orders!T607))</f>
        <v>Paid</v>
      </c>
      <c r="U607" s="9" t="str">
        <f>PROPER(TRIM(raw_orders!U607))</f>
        <v>Cancelled</v>
      </c>
      <c r="V607" s="11">
        <f t="shared" si="27"/>
        <v>4</v>
      </c>
      <c r="W607" s="17" t="str">
        <f t="shared" si="28"/>
        <v>ORD-2025-106064584745851CUST-4447Kabir SinghCorporateWestGoaPanajiFurnitureFurnishingsPro Furnishings 267Second Class51680.0185%7560.046448.051111.99PaidCancelled4</v>
      </c>
      <c r="X607" s="11" t="str">
        <f t="shared" si="29"/>
        <v>OK</v>
      </c>
      <c r="Y607" s="11"/>
    </row>
    <row r="608" spans="1:25" ht="55.2">
      <c r="A608" t="s">
        <v>2891</v>
      </c>
      <c r="B608" s="10">
        <v>45710</v>
      </c>
      <c r="C608" s="10">
        <v>45716</v>
      </c>
      <c r="D608" t="s">
        <v>2893</v>
      </c>
      <c r="E608" s="9" t="str">
        <f>PROPER(TRIM(raw_orders!E608))</f>
        <v>Rahul Verma</v>
      </c>
      <c r="F608" s="9" t="str">
        <f>PROPER(TRIM(raw_orders!F608))</f>
        <v>Home Office</v>
      </c>
      <c r="G608" s="9" t="str">
        <f>PROPER(TRIM(raw_orders!G608))</f>
        <v>West</v>
      </c>
      <c r="H608" s="9" t="str">
        <f>PROPER(TRIM(raw_orders!H608))</f>
        <v>Madhya Pradesh</v>
      </c>
      <c r="I608" s="9" t="str">
        <f>PROPER(TRIM(raw_orders!I608))</f>
        <v>Indore</v>
      </c>
      <c r="J608" s="9" t="str">
        <f>PROPER(TRIM(raw_orders!J608))</f>
        <v>Technology</v>
      </c>
      <c r="K608" s="9" t="str">
        <f>PROPER(TRIM(raw_orders!K608))</f>
        <v>Copiers</v>
      </c>
      <c r="L608" t="s">
        <v>2894</v>
      </c>
      <c r="M608" s="9" t="str">
        <f>PROPER(TRIM(raw_orders!M608))</f>
        <v>Same Day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s="9" t="str">
        <f>PROPER(TRIM(raw_orders!T608))</f>
        <v>Paid</v>
      </c>
      <c r="U608" s="9" t="str">
        <f>PROPER(TRIM(raw_orders!U608))</f>
        <v>Completed</v>
      </c>
      <c r="V608" s="11">
        <f t="shared" si="27"/>
        <v>6</v>
      </c>
      <c r="W608" s="17" t="str">
        <f t="shared" si="28"/>
        <v>ORD-2025-106074571045716CUST-2698Rahul VermaHome OfficeWestMadhya PradeshIndoreTechnologyCopiersMax Copiers 520Same Day33890.810.258754.326238.92515.42PaidCompleted6</v>
      </c>
      <c r="X608" s="11" t="str">
        <f t="shared" si="29"/>
        <v>OK</v>
      </c>
      <c r="Y608" s="11"/>
    </row>
    <row r="609" spans="1:25" ht="55.2">
      <c r="A609" t="s">
        <v>2895</v>
      </c>
      <c r="B609" s="10">
        <v>45704</v>
      </c>
      <c r="C609" s="10">
        <v>45710</v>
      </c>
      <c r="D609" t="s">
        <v>2896</v>
      </c>
      <c r="E609" s="9" t="str">
        <f>PROPER(TRIM(raw_orders!E609))</f>
        <v>Sneha Kapoor</v>
      </c>
      <c r="F609" s="9" t="str">
        <f>PROPER(TRIM(raw_orders!F609))</f>
        <v>Home Office</v>
      </c>
      <c r="G609" s="9" t="str">
        <f>PROPER(TRIM(raw_orders!G609))</f>
        <v>East</v>
      </c>
      <c r="H609" s="9" t="str">
        <f>PROPER(TRIM(raw_orders!H609))</f>
        <v>Bihar</v>
      </c>
      <c r="I609" s="9" t="str">
        <f>PROPER(TRIM(raw_orders!I609))</f>
        <v>Patna</v>
      </c>
      <c r="J609" s="9" t="str">
        <f>PROPER(TRIM(raw_orders!J609))</f>
        <v>Office Supplies</v>
      </c>
      <c r="K609" s="9" t="str">
        <f>PROPER(TRIM(raw_orders!K609))</f>
        <v>Storage</v>
      </c>
      <c r="L609" t="s">
        <v>2897</v>
      </c>
      <c r="M609" s="9" t="str">
        <f>PROPER(TRIM(raw_orders!M609))</f>
        <v>Same Day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s="9" t="str">
        <f>PROPER(TRIM(raw_orders!T609))</f>
        <v>Paid</v>
      </c>
      <c r="U609" s="9" t="str">
        <f>PROPER(TRIM(raw_orders!U609))</f>
        <v>Completed</v>
      </c>
      <c r="V609" s="11">
        <f t="shared" si="27"/>
        <v>6</v>
      </c>
      <c r="W609" s="17" t="str">
        <f t="shared" si="28"/>
        <v>ORD-2025-106084570445710CUST-6297Sneha KapoorHome OfficeEastBiharPatnaOffice SuppliesStorageMax Storage 424Same Day5954.670.154057.352862.031195.32PaidCompleted6</v>
      </c>
      <c r="X609" s="11" t="str">
        <f t="shared" si="29"/>
        <v>OK</v>
      </c>
      <c r="Y609" s="11"/>
    </row>
    <row r="610" spans="1:25" ht="69">
      <c r="A610" t="s">
        <v>2898</v>
      </c>
      <c r="B610" s="10">
        <v>45464</v>
      </c>
      <c r="C610" s="10">
        <v>45466</v>
      </c>
      <c r="D610" t="s">
        <v>2574</v>
      </c>
      <c r="E610" s="9" t="str">
        <f>PROPER(TRIM(raw_orders!E610))</f>
        <v>Karan Malhotra</v>
      </c>
      <c r="F610" s="9" t="str">
        <f>PROPER(TRIM(raw_orders!F610))</f>
        <v>Home Office</v>
      </c>
      <c r="G610" s="9" t="str">
        <f>PROPER(TRIM(raw_orders!G610))</f>
        <v>West</v>
      </c>
      <c r="H610" s="9" t="str">
        <f>PROPER(TRIM(raw_orders!H610))</f>
        <v>Goa</v>
      </c>
      <c r="I610" s="9" t="str">
        <f>PROPER(TRIM(raw_orders!I610))</f>
        <v>Panaji</v>
      </c>
      <c r="J610" s="9" t="str">
        <f>PROPER(TRIM(raw_orders!J610))</f>
        <v>Furniture</v>
      </c>
      <c r="K610" s="9" t="str">
        <f>PROPER(TRIM(raw_orders!K610))</f>
        <v>Furnishings</v>
      </c>
      <c r="L610" t="s">
        <v>2899</v>
      </c>
      <c r="M610" s="9" t="str">
        <f>PROPER(TRIM(raw_orders!M610))</f>
        <v>Second Class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s="9" t="str">
        <f>PROPER(TRIM(raw_orders!T610))</f>
        <v>Paid</v>
      </c>
      <c r="U610" s="9" t="str">
        <f>PROPER(TRIM(raw_orders!U610))</f>
        <v>Completed</v>
      </c>
      <c r="V610" s="11">
        <f t="shared" si="27"/>
        <v>2</v>
      </c>
      <c r="W610" s="17" t="str">
        <f t="shared" si="28"/>
        <v>ORD-2024-106094546445466CUST-7690Karan MalhotraHome OfficeWestGoaPanajiFurnitureFurnishingsElite Furnishings 706Second Class92153.75019383.7511667.437716.32PaidCompleted2</v>
      </c>
      <c r="X610" s="11" t="str">
        <f t="shared" si="29"/>
        <v>OK</v>
      </c>
      <c r="Y610" s="11"/>
    </row>
    <row r="611" spans="1:25" ht="69">
      <c r="A611" t="s">
        <v>2900</v>
      </c>
      <c r="B611" s="10">
        <v>45665</v>
      </c>
      <c r="C611" s="10">
        <v>45992</v>
      </c>
      <c r="D611" t="s">
        <v>2901</v>
      </c>
      <c r="E611" s="9" t="str">
        <f>PROPER(TRIM(raw_orders!E611))</f>
        <v>Sneha Kapoor</v>
      </c>
      <c r="F611" s="9" t="str">
        <f>PROPER(TRIM(raw_orders!F611))</f>
        <v>Home Office</v>
      </c>
      <c r="G611" s="9" t="str">
        <f>PROPER(TRIM(raw_orders!G611))</f>
        <v>South</v>
      </c>
      <c r="H611" s="9" t="str">
        <f>PROPER(TRIM(raw_orders!H611))</f>
        <v>Karnataka</v>
      </c>
      <c r="I611" s="9" t="str">
        <f>PROPER(TRIM(raw_orders!I611))</f>
        <v>Bengaluru</v>
      </c>
      <c r="J611" s="9" t="str">
        <f>PROPER(TRIM(raw_orders!J611))</f>
        <v>Furniture</v>
      </c>
      <c r="K611" s="9" t="str">
        <f>PROPER(TRIM(raw_orders!K611))</f>
        <v>Chairs</v>
      </c>
      <c r="L611" t="s">
        <v>2902</v>
      </c>
      <c r="M611" s="9" t="str">
        <f>PROPER(TRIM(raw_orders!M611))</f>
        <v>Standard Class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s="9" t="str">
        <f>PROPER(TRIM(raw_orders!T611))</f>
        <v>Paid</v>
      </c>
      <c r="U611" s="9" t="str">
        <f>PROPER(TRIM(raw_orders!U611))</f>
        <v>Completed</v>
      </c>
      <c r="V611" s="11">
        <f t="shared" si="27"/>
        <v>327</v>
      </c>
      <c r="W611" s="17" t="str">
        <f t="shared" si="28"/>
        <v>ORD-2025-106104566545992CUST-4380Sneha KapoorHome OfficeSouthKarnatakaBengaluruFurnitureChairsPro Chairs 908Standard Class74337.48030362.3625065.45296.96PaidCompleted327</v>
      </c>
      <c r="X611" s="11" t="str">
        <f t="shared" si="29"/>
        <v>OK</v>
      </c>
      <c r="Y611" s="11"/>
    </row>
    <row r="612" spans="1:25" ht="55.2">
      <c r="A612" t="s">
        <v>2903</v>
      </c>
      <c r="B612" s="10">
        <v>45432</v>
      </c>
      <c r="C612" s="10">
        <v>45432</v>
      </c>
      <c r="D612" t="s">
        <v>2080</v>
      </c>
      <c r="E612" s="9" t="str">
        <f>PROPER(TRIM(raw_orders!E612))</f>
        <v>Karan Malhotra</v>
      </c>
      <c r="F612" s="9" t="str">
        <f>PROPER(TRIM(raw_orders!F612))</f>
        <v>Home Office</v>
      </c>
      <c r="G612" s="9" t="str">
        <f>PROPER(TRIM(raw_orders!G612))</f>
        <v>West</v>
      </c>
      <c r="H612" s="9" t="str">
        <f>PROPER(TRIM(raw_orders!H612))</f>
        <v>Madhya Pradesh</v>
      </c>
      <c r="I612" s="9" t="str">
        <f>PROPER(TRIM(raw_orders!I612))</f>
        <v>Indore</v>
      </c>
      <c r="J612" s="9" t="str">
        <f>PROPER(TRIM(raw_orders!J612))</f>
        <v>Furniture</v>
      </c>
      <c r="K612" s="9" t="str">
        <f>PROPER(TRIM(raw_orders!K612))</f>
        <v>Chairs</v>
      </c>
      <c r="L612" t="s">
        <v>2906</v>
      </c>
      <c r="M612" s="9" t="str">
        <f>PROPER(TRIM(raw_orders!M612))</f>
        <v>Standard Class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s="9" t="str">
        <f>PROPER(TRIM(raw_orders!T612))</f>
        <v>Paid</v>
      </c>
      <c r="U612" s="9" t="str">
        <f>PROPER(TRIM(raw_orders!U612))</f>
        <v>Completed</v>
      </c>
      <c r="V612" s="11">
        <f t="shared" si="27"/>
        <v>0</v>
      </c>
      <c r="W612" s="17" t="str">
        <f t="shared" si="28"/>
        <v>ORD-2024-106114543245432CUST-2779Karan MalhotraHome OfficeWestMadhya PradeshIndoreFurnitureChairsPro Chairs 712Standard Class13032.950.12729.651715.361014.29PaidCompleted0</v>
      </c>
      <c r="X612" s="11" t="str">
        <f t="shared" si="29"/>
        <v>OK</v>
      </c>
      <c r="Y612" s="11"/>
    </row>
    <row r="613" spans="1:25" ht="55.2">
      <c r="A613" t="s">
        <v>2907</v>
      </c>
      <c r="B613" s="10">
        <v>45876</v>
      </c>
      <c r="C613" s="10">
        <v>45853</v>
      </c>
      <c r="D613" t="s">
        <v>2909</v>
      </c>
      <c r="E613" s="9" t="str">
        <f>PROPER(TRIM(raw_orders!E613))</f>
        <v>Ananya Rao</v>
      </c>
      <c r="F613" s="9" t="str">
        <f>PROPER(TRIM(raw_orders!F613))</f>
        <v>Small Business</v>
      </c>
      <c r="G613" s="9" t="str">
        <f>PROPER(TRIM(raw_orders!G613))</f>
        <v>North</v>
      </c>
      <c r="H613" s="9" t="str">
        <f>PROPER(TRIM(raw_orders!H613))</f>
        <v>Rajasthan</v>
      </c>
      <c r="I613" s="9" t="str">
        <f>PROPER(TRIM(raw_orders!I613))</f>
        <v>Jaipur</v>
      </c>
      <c r="J613" s="9" t="str">
        <f>PROPER(TRIM(raw_orders!J613))</f>
        <v>Office Supplies</v>
      </c>
      <c r="K613" s="9" t="str">
        <f>PROPER(TRIM(raw_orders!K613))</f>
        <v>Binders</v>
      </c>
      <c r="L613" t="s">
        <v>2910</v>
      </c>
      <c r="M613" s="9" t="str">
        <f>PROPER(TRIM(raw_orders!M613))</f>
        <v>Same Day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s="9" t="str">
        <f>PROPER(TRIM(raw_orders!T613))</f>
        <v>Paid</v>
      </c>
      <c r="U613" s="9" t="str">
        <f>PROPER(TRIM(raw_orders!U613))</f>
        <v>Completed</v>
      </c>
      <c r="V613" s="11">
        <f t="shared" si="27"/>
        <v>-23</v>
      </c>
      <c r="W613" s="17" t="str">
        <f t="shared" si="28"/>
        <v>ORD-2025-106124587645853CUST-6108Ananya RaoSmall BusinessNorthRajasthanJaipurOffice SuppliesBindersMax Binders 785Same Day8655.280.14718.023908.23809.79PaidCompleted-23</v>
      </c>
      <c r="X613" s="11" t="str">
        <f t="shared" si="29"/>
        <v>OK</v>
      </c>
      <c r="Y613" s="11"/>
    </row>
    <row r="614" spans="1:25" ht="55.2">
      <c r="A614" t="s">
        <v>2911</v>
      </c>
      <c r="B614" s="10">
        <v>45753</v>
      </c>
      <c r="C614" s="10">
        <v>45760</v>
      </c>
      <c r="D614" t="s">
        <v>2914</v>
      </c>
      <c r="E614" s="9" t="str">
        <f>PROPER(TRIM(raw_orders!E614))</f>
        <v>Aditi Sen</v>
      </c>
      <c r="F614" s="9" t="str">
        <f>PROPER(TRIM(raw_orders!F614))</f>
        <v>Consumer</v>
      </c>
      <c r="G614" s="9" t="str">
        <f>PROPER(TRIM(raw_orders!G614))</f>
        <v/>
      </c>
      <c r="H614" s="9" t="str">
        <f>PROPER(TRIM(raw_orders!H614))</f>
        <v>Odisha</v>
      </c>
      <c r="I614" s="9" t="str">
        <f>PROPER(TRIM(raw_orders!I614))</f>
        <v>Bhubaneswar</v>
      </c>
      <c r="J614" s="9" t="str">
        <f>PROPER(TRIM(raw_orders!J614))</f>
        <v>Technology</v>
      </c>
      <c r="K614" s="9" t="str">
        <f>PROPER(TRIM(raw_orders!K614))</f>
        <v>Phones</v>
      </c>
      <c r="L614" t="s">
        <v>2915</v>
      </c>
      <c r="M614" s="9" t="str">
        <f>PROPER(TRIM(raw_orders!M614))</f>
        <v>Standard Class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s="9" t="str">
        <f>PROPER(TRIM(raw_orders!T614))</f>
        <v>Paid</v>
      </c>
      <c r="U614" s="9" t="str">
        <f>PROPER(TRIM(raw_orders!U614))</f>
        <v>Completed</v>
      </c>
      <c r="V614" s="11">
        <f t="shared" si="27"/>
        <v>7</v>
      </c>
      <c r="W614" s="17" t="str">
        <f t="shared" si="28"/>
        <v>ORD-2025-106134575345760CUST-5663Aditi SenConsumerOdishaBhubaneswarTechnologyPhonesElite Phones 239Standard Class13844.0103844.012195.791648.22PaidCompleted7</v>
      </c>
      <c r="X614" s="11" t="str">
        <f t="shared" si="29"/>
        <v>OK</v>
      </c>
      <c r="Y614" s="11"/>
    </row>
    <row r="615" spans="1:25" ht="55.2">
      <c r="A615" t="s">
        <v>2916</v>
      </c>
      <c r="B615" s="10">
        <v>45570</v>
      </c>
      <c r="C615" s="10">
        <v>45575</v>
      </c>
      <c r="D615" t="s">
        <v>2918</v>
      </c>
      <c r="E615" s="9" t="str">
        <f>PROPER(TRIM(raw_orders!E615))</f>
        <v>Diya Patel</v>
      </c>
      <c r="F615" s="9" t="str">
        <f>PROPER(TRIM(raw_orders!F615))</f>
        <v>Home Office</v>
      </c>
      <c r="G615" s="9" t="str">
        <f>PROPER(TRIM(raw_orders!G615))</f>
        <v>West</v>
      </c>
      <c r="H615" s="9" t="str">
        <f>PROPER(TRIM(raw_orders!H615))</f>
        <v>Gujarat</v>
      </c>
      <c r="I615" s="9" t="str">
        <f>PROPER(TRIM(raw_orders!I615))</f>
        <v>Ahmedabad</v>
      </c>
      <c r="J615" s="9" t="str">
        <f>PROPER(TRIM(raw_orders!J615))</f>
        <v>Technology</v>
      </c>
      <c r="K615" s="9" t="str">
        <f>PROPER(TRIM(raw_orders!K615))</f>
        <v>Machines</v>
      </c>
      <c r="L615" t="s">
        <v>2919</v>
      </c>
      <c r="M615" s="9" t="str">
        <f>PROPER(TRIM(raw_orders!M615))</f>
        <v>Same Day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s="9" t="str">
        <f>PROPER(TRIM(raw_orders!T615))</f>
        <v>Paid</v>
      </c>
      <c r="U615" s="9" t="str">
        <f>PROPER(TRIM(raw_orders!U615))</f>
        <v>Completed</v>
      </c>
      <c r="V615" s="11">
        <f t="shared" si="27"/>
        <v>5</v>
      </c>
      <c r="W615" s="17" t="str">
        <f t="shared" si="28"/>
        <v>ORD-2024-106144557045575CUST-9311Diya PatelHome OfficeWestGujaratAhmedabadTechnologyMachinesBasic Machines 413Same Day93361.30.2522688.7814672.418016.37PaidCompleted5</v>
      </c>
      <c r="X615" s="11" t="str">
        <f t="shared" si="29"/>
        <v>OK</v>
      </c>
      <c r="Y615" s="11"/>
    </row>
    <row r="616" spans="1:25" ht="69">
      <c r="A616" t="s">
        <v>2920</v>
      </c>
      <c r="B616" s="10">
        <v>45598</v>
      </c>
      <c r="C616" s="10">
        <v>45341</v>
      </c>
      <c r="D616" t="s">
        <v>2922</v>
      </c>
      <c r="E616" s="9" t="str">
        <f>PROPER(TRIM(raw_orders!E616))</f>
        <v>Ananya Rao</v>
      </c>
      <c r="F616" s="9" t="str">
        <f>PROPER(TRIM(raw_orders!F616))</f>
        <v>Home Office</v>
      </c>
      <c r="G616" s="9" t="str">
        <f>PROPER(TRIM(raw_orders!G616))</f>
        <v>South</v>
      </c>
      <c r="H616" s="9" t="str">
        <f>PROPER(TRIM(raw_orders!H616))</f>
        <v>Telangana</v>
      </c>
      <c r="I616" s="9" t="str">
        <f>PROPER(TRIM(raw_orders!I616))</f>
        <v>Hyderabad</v>
      </c>
      <c r="J616" s="9" t="str">
        <f>PROPER(TRIM(raw_orders!J616))</f>
        <v>Furniture</v>
      </c>
      <c r="K616" s="9" t="str">
        <f>PROPER(TRIM(raw_orders!K616))</f>
        <v>Chairs</v>
      </c>
      <c r="L616" t="s">
        <v>2923</v>
      </c>
      <c r="M616" s="9" t="str">
        <f>PROPER(TRIM(raw_orders!M616))</f>
        <v>Standard Class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s="9" t="str">
        <f>PROPER(TRIM(raw_orders!T616))</f>
        <v>Refunded</v>
      </c>
      <c r="U616" s="9" t="str">
        <f>PROPER(TRIM(raw_orders!U616))</f>
        <v>Cancelled</v>
      </c>
      <c r="V616" s="11">
        <f t="shared" si="27"/>
        <v>-257</v>
      </c>
      <c r="W616" s="17" t="str">
        <f t="shared" si="28"/>
        <v>ORD-2024-106154559845341CUST-8154Ananya RaoHome OfficeSouthTelanganaHyderabadFurnitureChairsElite Chairs 140Standard Class83398.320.2520389.9216661.083728.84RefundedCancelled-257</v>
      </c>
      <c r="X616" s="11" t="str">
        <f t="shared" si="29"/>
        <v>OK</v>
      </c>
      <c r="Y616" s="11"/>
    </row>
    <row r="617" spans="1:25" ht="55.2">
      <c r="A617" t="s">
        <v>2924</v>
      </c>
      <c r="B617" s="10">
        <v>45569</v>
      </c>
      <c r="C617" s="10">
        <v>45572</v>
      </c>
      <c r="D617" t="s">
        <v>2927</v>
      </c>
      <c r="E617" s="9" t="str">
        <f>PROPER(TRIM(raw_orders!E617))</f>
        <v>Rahul Verma</v>
      </c>
      <c r="F617" s="9" t="str">
        <f>PROPER(TRIM(raw_orders!F617))</f>
        <v>Corporate</v>
      </c>
      <c r="G617" s="9" t="str">
        <f>PROPER(TRIM(raw_orders!G617))</f>
        <v>South</v>
      </c>
      <c r="H617" s="9" t="str">
        <f>PROPER(TRIM(raw_orders!H617))</f>
        <v>Kerala</v>
      </c>
      <c r="I617" s="9" t="str">
        <f>PROPER(TRIM(raw_orders!I617))</f>
        <v>Kochi</v>
      </c>
      <c r="J617" s="9" t="str">
        <f>PROPER(TRIM(raw_orders!J617))</f>
        <v>Office Supplies</v>
      </c>
      <c r="K617" s="9" t="str">
        <f>PROPER(TRIM(raw_orders!K617))</f>
        <v>Art</v>
      </c>
      <c r="L617" t="s">
        <v>2928</v>
      </c>
      <c r="M617" s="9" t="str">
        <f>PROPER(TRIM(raw_orders!M617))</f>
        <v>Second Class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s="9" t="str">
        <f>PROPER(TRIM(raw_orders!T617))</f>
        <v>Paid</v>
      </c>
      <c r="U617" s="9" t="str">
        <f>PROPER(TRIM(raw_orders!U617))</f>
        <v>Completed</v>
      </c>
      <c r="V617" s="11">
        <f t="shared" si="27"/>
        <v>3</v>
      </c>
      <c r="W617" s="17" t="str">
        <f t="shared" si="28"/>
        <v>ORD-2024-106164556945572CUST-4462Rahul VermaCorporateSouthKeralaKochiOffice SuppliesArtBasic Art 771Second Class23144.380.15904.574337.791322.09PaidCompleted3</v>
      </c>
      <c r="X617" s="11" t="str">
        <f t="shared" si="29"/>
        <v>OK</v>
      </c>
      <c r="Y617" s="11"/>
    </row>
    <row r="618" spans="1:25" ht="69">
      <c r="A618" t="s">
        <v>2929</v>
      </c>
      <c r="B618" s="10">
        <v>45520</v>
      </c>
      <c r="C618" s="10">
        <v>45523</v>
      </c>
      <c r="D618" t="s">
        <v>2931</v>
      </c>
      <c r="E618" s="9" t="str">
        <f>PROPER(TRIM(raw_orders!E618))</f>
        <v>Kabir Singh</v>
      </c>
      <c r="F618" s="9" t="str">
        <f>PROPER(TRIM(raw_orders!F618))</f>
        <v>Consumer</v>
      </c>
      <c r="G618" s="9" t="str">
        <f>PROPER(TRIM(raw_orders!G618))</f>
        <v>South</v>
      </c>
      <c r="H618" s="9" t="str">
        <f>PROPER(TRIM(raw_orders!H618))</f>
        <v>Telangana</v>
      </c>
      <c r="I618" s="9" t="str">
        <f>PROPER(TRIM(raw_orders!I618))</f>
        <v>Hyderabad</v>
      </c>
      <c r="J618" s="9" t="str">
        <f>PROPER(TRIM(raw_orders!J618))</f>
        <v>Office Supplies</v>
      </c>
      <c r="K618" s="9" t="str">
        <f>PROPER(TRIM(raw_orders!K618))</f>
        <v>Paper</v>
      </c>
      <c r="L618" t="s">
        <v>2932</v>
      </c>
      <c r="M618" s="9" t="str">
        <f>PROPER(TRIM(raw_orders!M618))</f>
        <v>Standard Class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s="9" t="str">
        <f>PROPER(TRIM(raw_orders!T618))</f>
        <v>Paid</v>
      </c>
      <c r="U618" s="9" t="str">
        <f>PROPER(TRIM(raw_orders!U618))</f>
        <v>Completed</v>
      </c>
      <c r="V618" s="11">
        <f t="shared" si="27"/>
        <v>3</v>
      </c>
      <c r="W618" s="17" t="str">
        <f t="shared" si="28"/>
        <v>ORD-2024-106174552045523CUST-4660Kabir SinghConsumerSouthTelanganaHyderabadOffice SuppliesPaperPrime Paper 664Standard Class63925.550.218842.6411840.587002.06PaidCompleted3</v>
      </c>
      <c r="X618" s="11" t="str">
        <f t="shared" si="29"/>
        <v>OK</v>
      </c>
      <c r="Y618" s="11"/>
    </row>
    <row r="619" spans="1:25" ht="55.2">
      <c r="A619" t="s">
        <v>2933</v>
      </c>
      <c r="B619" s="10">
        <v>45564</v>
      </c>
      <c r="C619" s="10">
        <v>45565</v>
      </c>
      <c r="D619" t="s">
        <v>2935</v>
      </c>
      <c r="E619" s="9" t="str">
        <f>PROPER(TRIM(raw_orders!E619))</f>
        <v>Mira Das</v>
      </c>
      <c r="F619" s="9" t="str">
        <f>PROPER(TRIM(raw_orders!F619))</f>
        <v>Home Office</v>
      </c>
      <c r="G619" s="9" t="str">
        <f>PROPER(TRIM(raw_orders!G619))</f>
        <v>South</v>
      </c>
      <c r="H619" s="9" t="str">
        <f>PROPER(TRIM(raw_orders!H619))</f>
        <v>Telangana</v>
      </c>
      <c r="I619" s="9" t="str">
        <f>PROPER(TRIM(raw_orders!I619))</f>
        <v>Hyderabad</v>
      </c>
      <c r="J619" s="9" t="str">
        <f>PROPER(TRIM(raw_orders!J619))</f>
        <v>Technology</v>
      </c>
      <c r="K619" s="9" t="str">
        <f>PROPER(TRIM(raw_orders!K619))</f>
        <v>Phones</v>
      </c>
      <c r="L619" t="s">
        <v>2936</v>
      </c>
      <c r="M619" s="9" t="str">
        <f>PROPER(TRIM(raw_orders!M619))</f>
        <v>Standard Class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s="9" t="str">
        <f>PROPER(TRIM(raw_orders!T619))</f>
        <v>Paid</v>
      </c>
      <c r="U619" s="9" t="str">
        <f>PROPER(TRIM(raw_orders!U619))</f>
        <v>Completed</v>
      </c>
      <c r="V619" s="11">
        <f t="shared" si="27"/>
        <v>1</v>
      </c>
      <c r="W619" s="17" t="str">
        <f t="shared" si="28"/>
        <v>ORD-2024-106184556445565CUST-9002Mira DasHome OfficeSouthTelanganaHyderabadTechnologyPhonesPro Phones 226Standard Class92741.91024677.1920350.854326.34PaidCompleted1</v>
      </c>
      <c r="X619" s="11" t="str">
        <f t="shared" si="29"/>
        <v>OK</v>
      </c>
      <c r="Y619" s="11"/>
    </row>
    <row r="620" spans="1:25" ht="55.2">
      <c r="A620" t="s">
        <v>2937</v>
      </c>
      <c r="B620" s="10">
        <v>45496</v>
      </c>
      <c r="C620" s="10">
        <v>45503</v>
      </c>
      <c r="D620" t="s">
        <v>2939</v>
      </c>
      <c r="E620" s="9" t="str">
        <f>PROPER(TRIM(raw_orders!E620))</f>
        <v>Kabir Singh</v>
      </c>
      <c r="F620" s="9" t="str">
        <f>PROPER(TRIM(raw_orders!F620))</f>
        <v>Corporate</v>
      </c>
      <c r="G620" s="9" t="str">
        <f>PROPER(TRIM(raw_orders!G620))</f>
        <v>North</v>
      </c>
      <c r="H620" s="9" t="str">
        <f>PROPER(TRIM(raw_orders!H620))</f>
        <v>Rajasthan</v>
      </c>
      <c r="I620" s="9" t="str">
        <f>PROPER(TRIM(raw_orders!I620))</f>
        <v>Jaipur</v>
      </c>
      <c r="J620" s="9" t="str">
        <f>PROPER(TRIM(raw_orders!J620))</f>
        <v>Furniture</v>
      </c>
      <c r="K620" s="9" t="str">
        <f>PROPER(TRIM(raw_orders!K620))</f>
        <v>Tables</v>
      </c>
      <c r="L620" t="s">
        <v>2940</v>
      </c>
      <c r="M620" s="9" t="str">
        <f>PROPER(TRIM(raw_orders!M620))</f>
        <v>Same Day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s="9" t="str">
        <f>PROPER(TRIM(raw_orders!T620))</f>
        <v>Failed</v>
      </c>
      <c r="U620" s="9" t="str">
        <f>PROPER(TRIM(raw_orders!U620))</f>
        <v>Cancelled</v>
      </c>
      <c r="V620" s="11">
        <f t="shared" si="27"/>
        <v>7</v>
      </c>
      <c r="W620" s="17" t="str">
        <f t="shared" si="28"/>
        <v>ORD-2024-106194549645503CUST-1057Kabir SinghCorporateNorthRajasthanJaipurFurnitureTablesBasic Tables 684Same Day91870.110.2512623.2410540.82082.44FailedCancelled7</v>
      </c>
      <c r="X620" s="11" t="str">
        <f t="shared" si="29"/>
        <v>OK</v>
      </c>
      <c r="Y620" s="11"/>
    </row>
    <row r="621" spans="1:25" ht="69">
      <c r="A621" t="s">
        <v>2941</v>
      </c>
      <c r="B621" s="10">
        <v>45618</v>
      </c>
      <c r="C621" s="10">
        <v>45623</v>
      </c>
      <c r="D621" t="s">
        <v>2943</v>
      </c>
      <c r="E621" s="9" t="str">
        <f>PROPER(TRIM(raw_orders!E621))</f>
        <v>Priya Menon</v>
      </c>
      <c r="F621" s="9" t="str">
        <f>PROPER(TRIM(raw_orders!F621))</f>
        <v>Corporate</v>
      </c>
      <c r="G621" s="9" t="str">
        <f>PROPER(TRIM(raw_orders!G621))</f>
        <v>South</v>
      </c>
      <c r="H621" s="9" t="str">
        <f>PROPER(TRIM(raw_orders!H621))</f>
        <v>Tamil Nadu</v>
      </c>
      <c r="I621" s="9" t="str">
        <f>PROPER(TRIM(raw_orders!I621))</f>
        <v>Chennai</v>
      </c>
      <c r="J621" s="9" t="str">
        <f>PROPER(TRIM(raw_orders!J621))</f>
        <v>Office Supplies</v>
      </c>
      <c r="K621" s="9" t="str">
        <f>PROPER(TRIM(raw_orders!K621))</f>
        <v>Binders</v>
      </c>
      <c r="L621" t="s">
        <v>2944</v>
      </c>
      <c r="M621" s="9" t="str">
        <f>PROPER(TRIM(raw_orders!M621))</f>
        <v>First Class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s="9" t="str">
        <f>PROPER(TRIM(raw_orders!T621))</f>
        <v>Refunded</v>
      </c>
      <c r="U621" s="9" t="str">
        <f>PROPER(TRIM(raw_orders!U621))</f>
        <v>Returned</v>
      </c>
      <c r="V621" s="11">
        <f t="shared" si="27"/>
        <v>5</v>
      </c>
      <c r="W621" s="17" t="str">
        <f t="shared" si="28"/>
        <v>ORD-2024-106204561845623CUST-9596Priya MenonCorporateSouthTamil NaduChennaiOffice SuppliesBindersPrime Binders 938First Class14251.260.23401.012917.54483.47RefundedReturned5</v>
      </c>
      <c r="X621" s="11" t="str">
        <f t="shared" si="29"/>
        <v>OK</v>
      </c>
      <c r="Y621" s="11"/>
    </row>
    <row r="622" spans="1:25" ht="69">
      <c r="A622" t="s">
        <v>2945</v>
      </c>
      <c r="B622" s="10">
        <v>45522</v>
      </c>
      <c r="C622" s="10">
        <v>45525</v>
      </c>
      <c r="D622" t="s">
        <v>2948</v>
      </c>
      <c r="E622" s="9" t="str">
        <f>PROPER(TRIM(raw_orders!E622))</f>
        <v>Vikram Iyer</v>
      </c>
      <c r="F622" s="9" t="str">
        <f>PROPER(TRIM(raw_orders!F622))</f>
        <v>Consumer</v>
      </c>
      <c r="G622" s="9" t="str">
        <f>PROPER(TRIM(raw_orders!G622))</f>
        <v>North</v>
      </c>
      <c r="H622" s="9" t="str">
        <f>PROPER(TRIM(raw_orders!H622))</f>
        <v>Uttar Pradesh</v>
      </c>
      <c r="I622" s="9" t="str">
        <f>PROPER(TRIM(raw_orders!I622))</f>
        <v>Noida</v>
      </c>
      <c r="J622" s="9" t="str">
        <f>PROPER(TRIM(raw_orders!J622))</f>
        <v>Technology</v>
      </c>
      <c r="K622" s="9" t="str">
        <f>PROPER(TRIM(raw_orders!K622))</f>
        <v>Machines</v>
      </c>
      <c r="L622" t="s">
        <v>2949</v>
      </c>
      <c r="M622" s="9" t="str">
        <f>PROPER(TRIM(raw_orders!M622))</f>
        <v>Standard Class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s="9" t="str">
        <f>PROPER(TRIM(raw_orders!T622))</f>
        <v>Paid</v>
      </c>
      <c r="U622" s="9" t="str">
        <f>PROPER(TRIM(raw_orders!U622))</f>
        <v>Completed</v>
      </c>
      <c r="V622" s="11">
        <f t="shared" si="27"/>
        <v>3</v>
      </c>
      <c r="W622" s="17" t="str">
        <f t="shared" si="28"/>
        <v>ORD-2024-106214552245525CUST-6947Vikram IyerConsumerNorthUttar PradeshNoidaTechnologyMachinesClassic Machines 337Standard Class9734.3406609.064946.781662.28PaidCompleted3</v>
      </c>
      <c r="X622" s="11" t="str">
        <f t="shared" si="29"/>
        <v>OK</v>
      </c>
      <c r="Y622" s="11"/>
    </row>
    <row r="623" spans="1:25" ht="55.2">
      <c r="A623" t="s">
        <v>2950</v>
      </c>
      <c r="B623" s="10">
        <v>45624</v>
      </c>
      <c r="C623" s="10">
        <v>45455</v>
      </c>
      <c r="D623" t="s">
        <v>2952</v>
      </c>
      <c r="E623" s="9" t="str">
        <f>PROPER(TRIM(raw_orders!E623))</f>
        <v>Aditi Sen</v>
      </c>
      <c r="F623" s="9" t="str">
        <f>PROPER(TRIM(raw_orders!F623))</f>
        <v>Consumer</v>
      </c>
      <c r="G623" s="9" t="str">
        <f>PROPER(TRIM(raw_orders!G623))</f>
        <v>West</v>
      </c>
      <c r="H623" s="9" t="str">
        <f>PROPER(TRIM(raw_orders!H623))</f>
        <v>Maharashtra</v>
      </c>
      <c r="I623" s="9" t="str">
        <f>PROPER(TRIM(raw_orders!I623))</f>
        <v>Mumbai</v>
      </c>
      <c r="J623" s="9" t="str">
        <f>PROPER(TRIM(raw_orders!J623))</f>
        <v>Furniture</v>
      </c>
      <c r="K623" s="9" t="str">
        <f>PROPER(TRIM(raw_orders!K623))</f>
        <v>Chairs</v>
      </c>
      <c r="L623" t="s">
        <v>2953</v>
      </c>
      <c r="M623" s="9" t="str">
        <f>PROPER(TRIM(raw_orders!M623))</f>
        <v>Same Day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s="9" t="str">
        <f>PROPER(TRIM(raw_orders!T623))</f>
        <v>Paid</v>
      </c>
      <c r="U623" s="9" t="str">
        <f>PROPER(TRIM(raw_orders!U623))</f>
        <v>Completed</v>
      </c>
      <c r="V623" s="11">
        <f t="shared" si="27"/>
        <v>-169</v>
      </c>
      <c r="W623" s="17" t="str">
        <f t="shared" si="28"/>
        <v>ORD-2024-106224562445455CUST-7236Aditi SenConsumerWestMaharashtraMumbaiFurnitureChairsMax Chairs 748Same Day51092.845464.23318.092146.11PaidCompleted-169</v>
      </c>
      <c r="X623" s="11" t="str">
        <f t="shared" si="29"/>
        <v>OK</v>
      </c>
      <c r="Y623" s="11"/>
    </row>
    <row r="624" spans="1:25" ht="69">
      <c r="A624" t="s">
        <v>2954</v>
      </c>
      <c r="B624" s="10">
        <v>45686</v>
      </c>
      <c r="C624" s="10">
        <v>45694</v>
      </c>
      <c r="D624" t="s">
        <v>2957</v>
      </c>
      <c r="E624" s="9" t="str">
        <f>PROPER(TRIM(raw_orders!E624))</f>
        <v>Vikram Iyer</v>
      </c>
      <c r="F624" s="9" t="str">
        <f>PROPER(TRIM(raw_orders!F624))</f>
        <v>Consumer</v>
      </c>
      <c r="G624" s="9" t="str">
        <f>PROPER(TRIM(raw_orders!G624))</f>
        <v>East</v>
      </c>
      <c r="H624" s="9" t="str">
        <f>PROPER(TRIM(raw_orders!H624))</f>
        <v>Bihar</v>
      </c>
      <c r="I624" s="9" t="str">
        <f>PROPER(TRIM(raw_orders!I624))</f>
        <v>Patna</v>
      </c>
      <c r="J624" s="9" t="str">
        <f>PROPER(TRIM(raw_orders!J624))</f>
        <v>Office Supplies</v>
      </c>
      <c r="K624" s="9" t="str">
        <f>PROPER(TRIM(raw_orders!K624))</f>
        <v>Storage</v>
      </c>
      <c r="L624" t="s">
        <v>2958</v>
      </c>
      <c r="M624" s="9" t="str">
        <f>PROPER(TRIM(raw_orders!M624))</f>
        <v>Standard Class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s="9" t="str">
        <f>PROPER(TRIM(raw_orders!T624))</f>
        <v>Paid</v>
      </c>
      <c r="U624" s="9" t="str">
        <f>PROPER(TRIM(raw_orders!U624))</f>
        <v>Completed</v>
      </c>
      <c r="V624" s="11">
        <f t="shared" si="27"/>
        <v>8</v>
      </c>
      <c r="W624" s="17" t="str">
        <f t="shared" si="28"/>
        <v>ORD-2025-106234568645694CUST-1127Vikram IyerConsumerEastBiharPatnaOffice SuppliesStorageBasic Storage 934Standard Class42759.010.0510484.246680.153804.09PaidCompleted8</v>
      </c>
      <c r="X624" s="11" t="str">
        <f t="shared" si="29"/>
        <v>OK</v>
      </c>
      <c r="Y624" s="11"/>
    </row>
    <row r="625" spans="1:25" ht="69">
      <c r="A625" t="s">
        <v>2959</v>
      </c>
      <c r="B625" s="10">
        <v>45512</v>
      </c>
      <c r="C625" s="10">
        <v>45518</v>
      </c>
      <c r="D625" t="s">
        <v>2962</v>
      </c>
      <c r="E625" s="9" t="str">
        <f>PROPER(TRIM(raw_orders!E625))</f>
        <v>Vikram Iyer</v>
      </c>
      <c r="F625" s="9" t="str">
        <f>PROPER(TRIM(raw_orders!F625))</f>
        <v>Home Office</v>
      </c>
      <c r="G625" s="9" t="str">
        <f>PROPER(TRIM(raw_orders!G625))</f>
        <v>North</v>
      </c>
      <c r="H625" s="9" t="str">
        <f>PROPER(TRIM(raw_orders!H625))</f>
        <v>Punjab</v>
      </c>
      <c r="I625" s="9" t="str">
        <f>PROPER(TRIM(raw_orders!I625))</f>
        <v>Ludhiana</v>
      </c>
      <c r="J625" s="9" t="str">
        <f>PROPER(TRIM(raw_orders!J625))</f>
        <v>Office Supplies</v>
      </c>
      <c r="K625" s="9" t="str">
        <f>PROPER(TRIM(raw_orders!K625))</f>
        <v>Storage</v>
      </c>
      <c r="L625" t="s">
        <v>2963</v>
      </c>
      <c r="M625" s="9" t="str">
        <f>PROPER(TRIM(raw_orders!M625))</f>
        <v>Second Class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s="9" t="str">
        <f>PROPER(TRIM(raw_orders!T625))</f>
        <v>Paid</v>
      </c>
      <c r="U625" s="9" t="str">
        <f>PROPER(TRIM(raw_orders!U625))</f>
        <v>Completed</v>
      </c>
      <c r="V625" s="11">
        <f t="shared" si="27"/>
        <v>6</v>
      </c>
      <c r="W625" s="17" t="str">
        <f t="shared" si="28"/>
        <v>ORD-2024-106244551245518CUST-6262Vikram IyerHome OfficeNorthPunjabLudhianaOffice SuppliesStoragePro Storage 509Second Class81359.190.0510329.847512.222817.62PaidCompleted6</v>
      </c>
      <c r="X625" s="11" t="str">
        <f t="shared" si="29"/>
        <v>OK</v>
      </c>
      <c r="Y625" s="11"/>
    </row>
    <row r="626" spans="1:25" ht="55.2">
      <c r="A626" t="s">
        <v>2964</v>
      </c>
      <c r="B626" s="10">
        <v>45321</v>
      </c>
      <c r="C626" s="10">
        <v>45323</v>
      </c>
      <c r="D626" t="s">
        <v>2967</v>
      </c>
      <c r="E626" s="9" t="str">
        <f>PROPER(TRIM(raw_orders!E626))</f>
        <v>Neha Gupta</v>
      </c>
      <c r="F626" s="9" t="str">
        <f>PROPER(TRIM(raw_orders!F626))</f>
        <v>Home Office</v>
      </c>
      <c r="G626" s="9" t="str">
        <f>PROPER(TRIM(raw_orders!G626))</f>
        <v>East</v>
      </c>
      <c r="H626" s="9" t="str">
        <f>PROPER(TRIM(raw_orders!H626))</f>
        <v>Assam</v>
      </c>
      <c r="I626" s="9" t="str">
        <f>PROPER(TRIM(raw_orders!I626))</f>
        <v>Guwahati</v>
      </c>
      <c r="J626" s="9" t="str">
        <f>PROPER(TRIM(raw_orders!J626))</f>
        <v>Furniture</v>
      </c>
      <c r="K626" s="9" t="str">
        <f>PROPER(TRIM(raw_orders!K626))</f>
        <v>Chairs</v>
      </c>
      <c r="L626" t="s">
        <v>2968</v>
      </c>
      <c r="M626" s="9" t="str">
        <f>PROPER(TRIM(raw_orders!M626))</f>
        <v>First Class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s="9" t="str">
        <f>PROPER(TRIM(raw_orders!T626))</f>
        <v>Paid</v>
      </c>
      <c r="U626" s="9" t="str">
        <f>PROPER(TRIM(raw_orders!U626))</f>
        <v>Completed</v>
      </c>
      <c r="V626" s="11">
        <f t="shared" si="27"/>
        <v>2</v>
      </c>
      <c r="W626" s="17" t="str">
        <f t="shared" si="28"/>
        <v>ORD-2024-106254532145323CUST-5070Neha GuptaHome OfficeEastAssamGuwahatiFurnitureChairsPrime Chairs 765First Class24451.030.058456.965462.852994.11PaidCompleted2</v>
      </c>
      <c r="X626" s="11" t="str">
        <f t="shared" si="29"/>
        <v>OK</v>
      </c>
      <c r="Y626" s="11"/>
    </row>
    <row r="627" spans="1:25" ht="55.2">
      <c r="A627" t="s">
        <v>2969</v>
      </c>
      <c r="B627" s="10">
        <v>45641</v>
      </c>
      <c r="C627" s="10">
        <v>45647</v>
      </c>
      <c r="D627" t="s">
        <v>2971</v>
      </c>
      <c r="E627" s="9" t="str">
        <f>PROPER(TRIM(raw_orders!E627))</f>
        <v>Diya Patel</v>
      </c>
      <c r="F627" s="9" t="str">
        <f>PROPER(TRIM(raw_orders!F627))</f>
        <v>Corporate</v>
      </c>
      <c r="G627" s="9" t="str">
        <f>PROPER(TRIM(raw_orders!G627))</f>
        <v>West</v>
      </c>
      <c r="H627" s="9" t="str">
        <f>PROPER(TRIM(raw_orders!H627))</f>
        <v>Rajasthan</v>
      </c>
      <c r="I627" s="9" t="str">
        <f>PROPER(TRIM(raw_orders!I627))</f>
        <v>Udaipur</v>
      </c>
      <c r="J627" s="9" t="str">
        <f>PROPER(TRIM(raw_orders!J627))</f>
        <v>Furniture</v>
      </c>
      <c r="K627" s="9" t="str">
        <f>PROPER(TRIM(raw_orders!K627))</f>
        <v>Chairs</v>
      </c>
      <c r="L627" t="s">
        <v>2972</v>
      </c>
      <c r="M627" s="9" t="str">
        <f>PROPER(TRIM(raw_orders!M627))</f>
        <v>Same Day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s="9" t="str">
        <f>PROPER(TRIM(raw_orders!T627))</f>
        <v>Paid</v>
      </c>
      <c r="U627" s="9" t="str">
        <f>PROPER(TRIM(raw_orders!U627))</f>
        <v>Completed</v>
      </c>
      <c r="V627" s="11">
        <f t="shared" si="27"/>
        <v>6</v>
      </c>
      <c r="W627" s="17" t="str">
        <f t="shared" si="28"/>
        <v>ORD-2024-106264564145647CUST-7946Diya PatelCorporateWestRajasthanUdaipurFurnitureChairsElite Chairs 358Same Day3527.670.21266.41983.92282.49PaidCompleted6</v>
      </c>
      <c r="X627" s="11" t="str">
        <f t="shared" si="29"/>
        <v>OK</v>
      </c>
      <c r="Y627" s="11"/>
    </row>
    <row r="628" spans="1:25" ht="82.8">
      <c r="A628" t="s">
        <v>2973</v>
      </c>
      <c r="B628" s="10">
        <v>45753</v>
      </c>
      <c r="C628" s="10">
        <v>45815</v>
      </c>
      <c r="D628" t="s">
        <v>2975</v>
      </c>
      <c r="E628" s="9" t="str">
        <f>PROPER(TRIM(raw_orders!E628))</f>
        <v>Sneha Kapoor</v>
      </c>
      <c r="F628" s="9" t="str">
        <f>PROPER(TRIM(raw_orders!F628))</f>
        <v>Home Office</v>
      </c>
      <c r="G628" s="9" t="str">
        <f>PROPER(TRIM(raw_orders!G628))</f>
        <v>East</v>
      </c>
      <c r="H628" s="9" t="str">
        <f>PROPER(TRIM(raw_orders!H628))</f>
        <v>Assam</v>
      </c>
      <c r="I628" s="9" t="str">
        <f>PROPER(TRIM(raw_orders!I628))</f>
        <v>Guwahati</v>
      </c>
      <c r="J628" s="9" t="str">
        <f>PROPER(TRIM(raw_orders!J628))</f>
        <v>Technology</v>
      </c>
      <c r="K628" s="9" t="str">
        <f>PROPER(TRIM(raw_orders!K628))</f>
        <v>Machines</v>
      </c>
      <c r="L628" t="s">
        <v>2976</v>
      </c>
      <c r="M628" s="9" t="str">
        <f>PROPER(TRIM(raw_orders!M628))</f>
        <v>Standard Class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s="9" t="str">
        <f>PROPER(TRIM(raw_orders!T628))</f>
        <v>Pending</v>
      </c>
      <c r="U628" s="9" t="str">
        <f>PROPER(TRIM(raw_orders!U628))</f>
        <v>Returned</v>
      </c>
      <c r="V628" s="11">
        <f t="shared" si="27"/>
        <v>62</v>
      </c>
      <c r="W628" s="17" t="str">
        <f t="shared" si="28"/>
        <v>ORD-2025-106274575345815CUST-1793Sneha KapoorHome OfficeEastAssamGuwahatiTechnologyMachinesElite Machines 971Standard Class81434.13011473.048931.332541.71PendingReturned62</v>
      </c>
      <c r="X628" s="11" t="str">
        <f t="shared" si="29"/>
        <v>OK</v>
      </c>
      <c r="Y628" s="11"/>
    </row>
    <row r="629" spans="1:25" ht="82.8">
      <c r="A629" t="s">
        <v>2977</v>
      </c>
      <c r="B629" s="10">
        <v>45701</v>
      </c>
      <c r="C629" s="10">
        <v>45709</v>
      </c>
      <c r="D629" t="s">
        <v>2978</v>
      </c>
      <c r="E629" s="9" t="str">
        <f>PROPER(TRIM(raw_orders!E629))</f>
        <v>Karan Malhotra</v>
      </c>
      <c r="F629" s="9" t="str">
        <f>PROPER(TRIM(raw_orders!F629))</f>
        <v>Small Business</v>
      </c>
      <c r="G629" s="9" t="str">
        <f>PROPER(TRIM(raw_orders!G629))</f>
        <v>South</v>
      </c>
      <c r="H629" s="9" t="str">
        <f>PROPER(TRIM(raw_orders!H629))</f>
        <v>Kerala</v>
      </c>
      <c r="I629" s="9" t="str">
        <f>PROPER(TRIM(raw_orders!I629))</f>
        <v>Kochi</v>
      </c>
      <c r="J629" s="9" t="str">
        <f>PROPER(TRIM(raw_orders!J629))</f>
        <v>Technology</v>
      </c>
      <c r="K629" s="9" t="str">
        <f>PROPER(TRIM(raw_orders!K629))</f>
        <v>Phones</v>
      </c>
      <c r="L629" t="s">
        <v>2979</v>
      </c>
      <c r="M629" s="9" t="str">
        <f>PROPER(TRIM(raw_orders!M629))</f>
        <v>Second Class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s="9" t="str">
        <f>PROPER(TRIM(raw_orders!T629))</f>
        <v>Pending</v>
      </c>
      <c r="U629" s="9" t="str">
        <f>PROPER(TRIM(raw_orders!U629))</f>
        <v>Cancelled</v>
      </c>
      <c r="V629" s="11">
        <f t="shared" si="27"/>
        <v>8</v>
      </c>
      <c r="W629" s="17" t="str">
        <f t="shared" si="28"/>
        <v>ORD-2025-106284570145709CUST-8839Karan MalhotraSmall BusinessSouthKeralaKochiTechnologyPhonesMax Phones 825Second Class22360.020.154012.033142.92869.11PendingCancelled8</v>
      </c>
      <c r="X629" s="11" t="str">
        <f t="shared" si="29"/>
        <v>OK</v>
      </c>
      <c r="Y629" s="11"/>
    </row>
    <row r="630" spans="1:25" ht="55.2">
      <c r="A630" t="s">
        <v>2980</v>
      </c>
      <c r="B630" s="10">
        <v>45935</v>
      </c>
      <c r="C630" s="10">
        <v>45942</v>
      </c>
      <c r="D630" t="s">
        <v>2982</v>
      </c>
      <c r="E630" s="9" t="str">
        <f>PROPER(TRIM(raw_orders!E630))</f>
        <v>Ananya Rao</v>
      </c>
      <c r="F630" s="9" t="str">
        <f>PROPER(TRIM(raw_orders!F630))</f>
        <v>Home Office</v>
      </c>
      <c r="G630" s="9" t="str">
        <f>PROPER(TRIM(raw_orders!G630))</f>
        <v>East</v>
      </c>
      <c r="H630" s="9" t="str">
        <f>PROPER(TRIM(raw_orders!H630))</f>
        <v>Jharkhand</v>
      </c>
      <c r="I630" s="9" t="str">
        <f>PROPER(TRIM(raw_orders!I630))</f>
        <v>Ranchi</v>
      </c>
      <c r="J630" s="9" t="str">
        <f>PROPER(TRIM(raw_orders!J630))</f>
        <v>Technology</v>
      </c>
      <c r="K630" s="9" t="str">
        <f>PROPER(TRIM(raw_orders!K630))</f>
        <v>Accessories</v>
      </c>
      <c r="L630" t="s">
        <v>2983</v>
      </c>
      <c r="M630" s="9" t="str">
        <f>PROPER(TRIM(raw_orders!M630))</f>
        <v>Same Day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s="9" t="str">
        <f>PROPER(TRIM(raw_orders!T630))</f>
        <v>Paid</v>
      </c>
      <c r="U630" s="9" t="str">
        <f>PROPER(TRIM(raw_orders!U630))</f>
        <v>Completed</v>
      </c>
      <c r="V630" s="11">
        <f t="shared" si="27"/>
        <v>7</v>
      </c>
      <c r="W630" s="17" t="str">
        <f t="shared" si="28"/>
        <v>ORD-2025-106294593545942CUST-6725Ananya RaoHome OfficeEastJharkhandRanchiTechnologyAccessoriesEco Accessories 933Same Day7806.670.055364.364391.29973.07PaidCompleted7</v>
      </c>
      <c r="X630" s="11" t="str">
        <f t="shared" si="29"/>
        <v>OK</v>
      </c>
      <c r="Y630" s="11"/>
    </row>
    <row r="631" spans="1:25" ht="55.2">
      <c r="A631" t="s">
        <v>2984</v>
      </c>
      <c r="B631" s="10">
        <v>45910</v>
      </c>
      <c r="C631" s="10">
        <v>45914</v>
      </c>
      <c r="D631" t="s">
        <v>2986</v>
      </c>
      <c r="E631" s="9" t="str">
        <f>PROPER(TRIM(raw_orders!E631))</f>
        <v>Arjun Bose</v>
      </c>
      <c r="F631" s="9" t="str">
        <f>PROPER(TRIM(raw_orders!F631))</f>
        <v>Home Office</v>
      </c>
      <c r="G631" s="9" t="str">
        <f>PROPER(TRIM(raw_orders!G631))</f>
        <v>West</v>
      </c>
      <c r="H631" s="9" t="str">
        <f>PROPER(TRIM(raw_orders!H631))</f>
        <v>Gujarat</v>
      </c>
      <c r="I631" s="9" t="str">
        <f>PROPER(TRIM(raw_orders!I631))</f>
        <v>Ahmedabad</v>
      </c>
      <c r="J631" s="9" t="str">
        <f>PROPER(TRIM(raw_orders!J631))</f>
        <v>Furniture</v>
      </c>
      <c r="K631" s="9" t="str">
        <f>PROPER(TRIM(raw_orders!K631))</f>
        <v>Tables</v>
      </c>
      <c r="L631" t="s">
        <v>2987</v>
      </c>
      <c r="M631" s="9" t="str">
        <f>PROPER(TRIM(raw_orders!M631))</f>
        <v>Same Day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s="9" t="str">
        <f>PROPER(TRIM(raw_orders!T631))</f>
        <v>Paid</v>
      </c>
      <c r="U631" s="9" t="str">
        <f>PROPER(TRIM(raw_orders!U631))</f>
        <v>Completed</v>
      </c>
      <c r="V631" s="11">
        <f t="shared" si="27"/>
        <v>4</v>
      </c>
      <c r="W631" s="17" t="str">
        <f t="shared" si="28"/>
        <v>ORD-2025-106304591045914CUST-3793Arjun BoseHome OfficeWestGujaratAhmedabadFurnitureTablesMax Tables 908Same Day34198.460.1510706.075927.14778.97PaidCompleted4</v>
      </c>
      <c r="X631" s="11" t="str">
        <f t="shared" si="29"/>
        <v>OK</v>
      </c>
      <c r="Y631" s="11"/>
    </row>
    <row r="632" spans="1:25" ht="55.2">
      <c r="A632" t="s">
        <v>2988</v>
      </c>
      <c r="B632" s="10">
        <v>45391</v>
      </c>
      <c r="C632" s="10">
        <v>45392</v>
      </c>
      <c r="D632" t="s">
        <v>2989</v>
      </c>
      <c r="E632" s="9" t="str">
        <f>PROPER(TRIM(raw_orders!E632))</f>
        <v>Priya Menon</v>
      </c>
      <c r="F632" s="9" t="str">
        <f>PROPER(TRIM(raw_orders!F632))</f>
        <v>Corporate</v>
      </c>
      <c r="G632" s="9" t="str">
        <f>PROPER(TRIM(raw_orders!G632))</f>
        <v>East</v>
      </c>
      <c r="H632" s="9" t="str">
        <f>PROPER(TRIM(raw_orders!H632))</f>
        <v>Assam</v>
      </c>
      <c r="I632" s="9" t="str">
        <f>PROPER(TRIM(raw_orders!I632))</f>
        <v>Guwahati</v>
      </c>
      <c r="J632" s="9" t="str">
        <f>PROPER(TRIM(raw_orders!J632))</f>
        <v>Office Supplies</v>
      </c>
      <c r="K632" s="9" t="str">
        <f>PROPER(TRIM(raw_orders!K632))</f>
        <v>Paper</v>
      </c>
      <c r="L632" t="s">
        <v>2990</v>
      </c>
      <c r="M632" s="9" t="str">
        <f>PROPER(TRIM(raw_orders!M632))</f>
        <v>Standard Class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s="9" t="str">
        <f>PROPER(TRIM(raw_orders!T632))</f>
        <v>Paid</v>
      </c>
      <c r="U632" s="9" t="str">
        <f>PROPER(TRIM(raw_orders!U632))</f>
        <v>Completed</v>
      </c>
      <c r="V632" s="11">
        <f t="shared" si="27"/>
        <v>1</v>
      </c>
      <c r="W632" s="17" t="str">
        <f t="shared" si="28"/>
        <v>ORD-2024-106314539145392CUST-6075Priya MenonCorporateEastAssamGuwahatiOffice SuppliesPaperElite Paper 239Standard Class43047.050.110969.389254.461714.92PaidCompleted1</v>
      </c>
      <c r="X632" s="11" t="str">
        <f t="shared" si="29"/>
        <v>OK</v>
      </c>
      <c r="Y632" s="11"/>
    </row>
    <row r="633" spans="1:25" ht="82.8">
      <c r="A633" t="s">
        <v>2991</v>
      </c>
      <c r="B633" s="10">
        <v>45392</v>
      </c>
      <c r="C633" s="10">
        <v>45397</v>
      </c>
      <c r="D633" t="s">
        <v>2992</v>
      </c>
      <c r="E633" s="9" t="str">
        <f>PROPER(TRIM(raw_orders!E633))</f>
        <v>Aarav Sharma</v>
      </c>
      <c r="F633" s="9" t="str">
        <f>PROPER(TRIM(raw_orders!F633))</f>
        <v>Home Office</v>
      </c>
      <c r="G633" s="9" t="str">
        <f>PROPER(TRIM(raw_orders!G633))</f>
        <v>West</v>
      </c>
      <c r="H633" s="9" t="str">
        <f>PROPER(TRIM(raw_orders!H633))</f>
        <v>Rajasthan</v>
      </c>
      <c r="I633" s="9" t="str">
        <f>PROPER(TRIM(raw_orders!I633))</f>
        <v>Udaipur</v>
      </c>
      <c r="J633" s="9" t="str">
        <f>PROPER(TRIM(raw_orders!J633))</f>
        <v>Furniture</v>
      </c>
      <c r="K633" s="9" t="str">
        <f>PROPER(TRIM(raw_orders!K633))</f>
        <v>Chairs</v>
      </c>
      <c r="L633" t="s">
        <v>2993</v>
      </c>
      <c r="M633" s="9" t="str">
        <f>PROPER(TRIM(raw_orders!M633))</f>
        <v>Standard Class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s="9" t="str">
        <f>PROPER(TRIM(raw_orders!T633))</f>
        <v>Paid</v>
      </c>
      <c r="U633" s="9" t="str">
        <f>PROPER(TRIM(raw_orders!U633))</f>
        <v>Completed</v>
      </c>
      <c r="V633" s="11">
        <f t="shared" si="27"/>
        <v>5</v>
      </c>
      <c r="W633" s="17" t="str">
        <f t="shared" si="28"/>
        <v>ORD-2024-106324539245397CUST-6381Aarav SharmaHome OfficeWestRajasthanUdaipurFurnitureChairsEco Chairs 452Standard Class84362.480.131409.8622523.548886.32PaidCompleted5</v>
      </c>
      <c r="X633" s="11" t="str">
        <f t="shared" si="29"/>
        <v>OK</v>
      </c>
      <c r="Y633" s="11"/>
    </row>
    <row r="634" spans="1:25" ht="69">
      <c r="A634" t="s">
        <v>2994</v>
      </c>
      <c r="B634" s="10">
        <v>45762</v>
      </c>
      <c r="C634" s="10">
        <v>45763</v>
      </c>
      <c r="D634" t="s">
        <v>2997</v>
      </c>
      <c r="E634" s="9" t="str">
        <f>PROPER(TRIM(raw_orders!E634))</f>
        <v>Sneha Kapoor</v>
      </c>
      <c r="F634" s="9" t="str">
        <f>PROPER(TRIM(raw_orders!F634))</f>
        <v>Small Business</v>
      </c>
      <c r="G634" s="9" t="str">
        <f>PROPER(TRIM(raw_orders!G634))</f>
        <v>South</v>
      </c>
      <c r="H634" s="9" t="str">
        <f>PROPER(TRIM(raw_orders!H634))</f>
        <v>Karnataka</v>
      </c>
      <c r="I634" s="9" t="str">
        <f>PROPER(TRIM(raw_orders!I634))</f>
        <v>Bengaluru</v>
      </c>
      <c r="J634" s="9" t="str">
        <f>PROPER(TRIM(raw_orders!J634))</f>
        <v>Furniture</v>
      </c>
      <c r="K634" s="9" t="str">
        <f>PROPER(TRIM(raw_orders!K634))</f>
        <v>Furnishings</v>
      </c>
      <c r="L634" t="s">
        <v>2998</v>
      </c>
      <c r="M634" s="9" t="str">
        <f>PROPER(TRIM(raw_orders!M634))</f>
        <v>First Class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s="9" t="str">
        <f>PROPER(TRIM(raw_orders!T634))</f>
        <v>Paid</v>
      </c>
      <c r="U634" s="9" t="str">
        <f>PROPER(TRIM(raw_orders!U634))</f>
        <v>Completed</v>
      </c>
      <c r="V634" s="11">
        <f t="shared" si="27"/>
        <v>1</v>
      </c>
      <c r="W634" s="17" t="str">
        <f t="shared" si="28"/>
        <v>ORD-2025-106334576245763CUST-4593Sneha KapoorSmall BusinessSouthKarnatakaBengaluruFurnitureFurnishingsSmart Furnishings 721First Class52850.53014252.6511558.312694.34PaidCompleted1</v>
      </c>
      <c r="X634" s="11" t="str">
        <f t="shared" si="29"/>
        <v>Exact Duplicate</v>
      </c>
      <c r="Y634" s="11"/>
    </row>
    <row r="635" spans="1:25" ht="69">
      <c r="A635" t="s">
        <v>2999</v>
      </c>
      <c r="B635" s="10">
        <v>45765</v>
      </c>
      <c r="C635" s="10">
        <v>45767</v>
      </c>
      <c r="D635" t="s">
        <v>3002</v>
      </c>
      <c r="E635" s="9" t="str">
        <f>PROPER(TRIM(raw_orders!E635))</f>
        <v>Aarav Sharma</v>
      </c>
      <c r="F635" s="9" t="str">
        <f>PROPER(TRIM(raw_orders!F635))</f>
        <v>Small Business</v>
      </c>
      <c r="G635" s="9" t="str">
        <f>PROPER(TRIM(raw_orders!G635))</f>
        <v>South</v>
      </c>
      <c r="H635" s="9" t="str">
        <f>PROPER(TRIM(raw_orders!H635))</f>
        <v>Tamil Nadu</v>
      </c>
      <c r="I635" s="9" t="str">
        <f>PROPER(TRIM(raw_orders!I635))</f>
        <v>Chennai</v>
      </c>
      <c r="J635" s="9" t="str">
        <f>PROPER(TRIM(raw_orders!J635))</f>
        <v>Technology</v>
      </c>
      <c r="K635" s="9" t="str">
        <f>PROPER(TRIM(raw_orders!K635))</f>
        <v>Accessories</v>
      </c>
      <c r="L635" t="s">
        <v>3003</v>
      </c>
      <c r="M635" s="9" t="str">
        <f>PROPER(TRIM(raw_orders!M635))</f>
        <v>Second Class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s="9" t="str">
        <f>PROPER(TRIM(raw_orders!T635))</f>
        <v>Paid</v>
      </c>
      <c r="U635" s="9" t="str">
        <f>PROPER(TRIM(raw_orders!U635))</f>
        <v>Completed</v>
      </c>
      <c r="V635" s="11">
        <f t="shared" si="27"/>
        <v>2</v>
      </c>
      <c r="W635" s="17" t="str">
        <f t="shared" si="28"/>
        <v>ORD-2025-106344576545767CUST-5043Aarav SharmaSmall BusinessSouthTamil NaduChennaiTechnologyAccessoriesBasic Accessories 729Second Class11626.080.151382.17810.03572.14PaidCompleted2</v>
      </c>
      <c r="X635" s="11" t="str">
        <f t="shared" si="29"/>
        <v>OK</v>
      </c>
      <c r="Y635" s="11"/>
    </row>
    <row r="636" spans="1:25" ht="55.2">
      <c r="A636" t="s">
        <v>3004</v>
      </c>
      <c r="B636" s="10">
        <v>45668</v>
      </c>
      <c r="C636" s="10">
        <v>45669</v>
      </c>
      <c r="D636" t="s">
        <v>3006</v>
      </c>
      <c r="E636" s="9" t="str">
        <f>PROPER(TRIM(raw_orders!E636))</f>
        <v>Aditi Sen</v>
      </c>
      <c r="F636" s="9" t="str">
        <f>PROPER(TRIM(raw_orders!F636))</f>
        <v>Consumer</v>
      </c>
      <c r="G636" s="9" t="str">
        <f>PROPER(TRIM(raw_orders!G636))</f>
        <v>South</v>
      </c>
      <c r="H636" s="9" t="str">
        <f>PROPER(TRIM(raw_orders!H636))</f>
        <v>Telangana</v>
      </c>
      <c r="I636" s="9" t="str">
        <f>PROPER(TRIM(raw_orders!I636))</f>
        <v>Hyderabad</v>
      </c>
      <c r="J636" s="9" t="str">
        <f>PROPER(TRIM(raw_orders!J636))</f>
        <v>Furniture</v>
      </c>
      <c r="K636" s="9" t="str">
        <f>PROPER(TRIM(raw_orders!K636))</f>
        <v>Chairs</v>
      </c>
      <c r="L636" t="s">
        <v>3007</v>
      </c>
      <c r="M636" s="9" t="str">
        <f>PROPER(TRIM(raw_orders!M636))</f>
        <v>Second Class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s="9" t="str">
        <f>PROPER(TRIM(raw_orders!T636))</f>
        <v>Paid</v>
      </c>
      <c r="U636" s="9" t="str">
        <f>PROPER(TRIM(raw_orders!U636))</f>
        <v>Completed</v>
      </c>
      <c r="V636" s="11">
        <f t="shared" si="27"/>
        <v>1</v>
      </c>
      <c r="W636" s="17" t="str">
        <f t="shared" si="28"/>
        <v>ORD-2025-106354566845669CUST-4722Aditi SenConsumerSouthTelanganaHyderabadFurnitureChairsClassic Chairs 220Second Class42427.150.059223.175103.74119.47PaidCompleted1</v>
      </c>
      <c r="X636" s="11" t="str">
        <f t="shared" si="29"/>
        <v>OK</v>
      </c>
      <c r="Y636" s="11"/>
    </row>
    <row r="637" spans="1:25" ht="55.2">
      <c r="A637" t="s">
        <v>3008</v>
      </c>
      <c r="B637" s="10">
        <v>45432</v>
      </c>
      <c r="C637" s="10">
        <v>45437</v>
      </c>
      <c r="D637" t="s">
        <v>3010</v>
      </c>
      <c r="E637" s="9" t="str">
        <f>PROPER(TRIM(raw_orders!E637))</f>
        <v>Mira Das</v>
      </c>
      <c r="F637" s="9" t="str">
        <f>PROPER(TRIM(raw_orders!F637))</f>
        <v>Corporate</v>
      </c>
      <c r="G637" s="9" t="str">
        <f>PROPER(TRIM(raw_orders!G637))</f>
        <v>South</v>
      </c>
      <c r="H637" s="9" t="str">
        <f>PROPER(TRIM(raw_orders!H637))</f>
        <v>Andhra Pradesh</v>
      </c>
      <c r="I637" s="9" t="str">
        <f>PROPER(TRIM(raw_orders!I637))</f>
        <v>Vijayawada</v>
      </c>
      <c r="J637" s="9" t="str">
        <f>PROPER(TRIM(raw_orders!J637))</f>
        <v>Furniture</v>
      </c>
      <c r="K637" s="9" t="str">
        <f>PROPER(TRIM(raw_orders!K637))</f>
        <v>Chairs</v>
      </c>
      <c r="L637" t="s">
        <v>3011</v>
      </c>
      <c r="M637" s="9" t="str">
        <f>PROPER(TRIM(raw_orders!M637))</f>
        <v>Same Day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s="9" t="str">
        <f>PROPER(TRIM(raw_orders!T637))</f>
        <v>Paid</v>
      </c>
      <c r="U637" s="9" t="str">
        <f>PROPER(TRIM(raw_orders!U637))</f>
        <v>Completed</v>
      </c>
      <c r="V637" s="11">
        <f t="shared" si="27"/>
        <v>5</v>
      </c>
      <c r="W637" s="17" t="str">
        <f t="shared" si="28"/>
        <v>ORD-2024-106364543245437CUST-7931Mira DasCorporateSouthAndhra PradeshVijayawadaFurnitureChairsMax Chairs 305Same Day73122.850.2516394.9610404.175990.79PaidCompleted5</v>
      </c>
      <c r="X637" s="11" t="str">
        <f t="shared" si="29"/>
        <v>OK</v>
      </c>
      <c r="Y637" s="11"/>
    </row>
    <row r="638" spans="1:25" ht="69">
      <c r="A638" t="s">
        <v>3012</v>
      </c>
      <c r="B638" s="10">
        <v>45567</v>
      </c>
      <c r="C638" s="10">
        <v>45574</v>
      </c>
      <c r="D638" t="s">
        <v>3015</v>
      </c>
      <c r="E638" s="9" t="str">
        <f>PROPER(TRIM(raw_orders!E638))</f>
        <v>Ananya Rao</v>
      </c>
      <c r="F638" s="9" t="str">
        <f>PROPER(TRIM(raw_orders!F638))</f>
        <v>Consumer</v>
      </c>
      <c r="G638" s="9" t="str">
        <f>PROPER(TRIM(raw_orders!G638))</f>
        <v>South</v>
      </c>
      <c r="H638" s="9" t="str">
        <f>PROPER(TRIM(raw_orders!H638))</f>
        <v>Tamil Nadu</v>
      </c>
      <c r="I638" s="9" t="str">
        <f>PROPER(TRIM(raw_orders!I638))</f>
        <v>Chennai</v>
      </c>
      <c r="J638" s="9" t="str">
        <f>PROPER(TRIM(raw_orders!J638))</f>
        <v>Office Supplies</v>
      </c>
      <c r="K638" s="9" t="str">
        <f>PROPER(TRIM(raw_orders!K638))</f>
        <v>Paper</v>
      </c>
      <c r="L638" t="s">
        <v>3016</v>
      </c>
      <c r="M638" s="9" t="str">
        <f>PROPER(TRIM(raw_orders!M638))</f>
        <v>Standard Class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s="9" t="str">
        <f>PROPER(TRIM(raw_orders!T638))</f>
        <v>Paid</v>
      </c>
      <c r="U638" s="9" t="str">
        <f>PROPER(TRIM(raw_orders!U638))</f>
        <v>Completed</v>
      </c>
      <c r="V638" s="11">
        <f t="shared" si="27"/>
        <v>7</v>
      </c>
      <c r="W638" s="17" t="str">
        <f t="shared" si="28"/>
        <v>ORD-2024-106374556745574CUST-7221Ananya RaoConsumerSouthTamil NaduChennaiOffice SuppliesPaperSmart Paper 872Standard Class81910.310.1512990.1110200.82789.31PaidCompleted7</v>
      </c>
      <c r="X638" s="11" t="str">
        <f t="shared" si="29"/>
        <v>OK</v>
      </c>
      <c r="Y638" s="11"/>
    </row>
    <row r="639" spans="1:25" ht="55.2">
      <c r="A639" t="s">
        <v>3017</v>
      </c>
      <c r="B639" s="10">
        <v>45438</v>
      </c>
      <c r="C639" s="10">
        <v>45438</v>
      </c>
      <c r="D639" t="s">
        <v>3020</v>
      </c>
      <c r="E639" s="9" t="str">
        <f>PROPER(TRIM(raw_orders!E639))</f>
        <v>Rahul Verma</v>
      </c>
      <c r="F639" s="9" t="str">
        <f>PROPER(TRIM(raw_orders!F639))</f>
        <v>Small Business</v>
      </c>
      <c r="G639" s="9" t="str">
        <f>PROPER(TRIM(raw_orders!G639))</f>
        <v>West</v>
      </c>
      <c r="H639" s="9" t="str">
        <f>PROPER(TRIM(raw_orders!H639))</f>
        <v>Goa</v>
      </c>
      <c r="I639" s="9" t="str">
        <f>PROPER(TRIM(raw_orders!I639))</f>
        <v>Panaji</v>
      </c>
      <c r="J639" s="9" t="str">
        <f>PROPER(TRIM(raw_orders!J639))</f>
        <v>Technology</v>
      </c>
      <c r="K639" s="9" t="str">
        <f>PROPER(TRIM(raw_orders!K639))</f>
        <v>Copiers</v>
      </c>
      <c r="L639" t="s">
        <v>3021</v>
      </c>
      <c r="M639" s="9" t="str">
        <f>PROPER(TRIM(raw_orders!M639))</f>
        <v>First Class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s="9" t="str">
        <f>PROPER(TRIM(raw_orders!T639))</f>
        <v>Paid</v>
      </c>
      <c r="U639" s="9" t="str">
        <f>PROPER(TRIM(raw_orders!U639))</f>
        <v>Completed</v>
      </c>
      <c r="V639" s="11">
        <f t="shared" si="27"/>
        <v>0</v>
      </c>
      <c r="W639" s="17" t="str">
        <f t="shared" si="28"/>
        <v>ORD-2024-106384543845438CUST-2594Rahul VermaSmall BusinessWestGoaPanajiTechnologyCopiersMax Copiers 994First Class23192.470.25107.953133.081974.87PaidCompleted0</v>
      </c>
      <c r="X639" s="11" t="str">
        <f t="shared" si="29"/>
        <v>OK</v>
      </c>
      <c r="Y639" s="11"/>
    </row>
    <row r="640" spans="1:25" ht="55.2">
      <c r="A640" t="s">
        <v>3022</v>
      </c>
      <c r="B640" s="10">
        <v>45317</v>
      </c>
      <c r="C640" s="10">
        <v>45322</v>
      </c>
      <c r="D640" t="s">
        <v>3024</v>
      </c>
      <c r="E640" s="9" t="str">
        <f>PROPER(TRIM(raw_orders!E640))</f>
        <v>Karan Malhotra</v>
      </c>
      <c r="F640" s="9" t="str">
        <f>PROPER(TRIM(raw_orders!F640))</f>
        <v>Corporate</v>
      </c>
      <c r="G640" s="9" t="str">
        <f>PROPER(TRIM(raw_orders!G640))</f>
        <v>South</v>
      </c>
      <c r="H640" s="9" t="str">
        <f>PROPER(TRIM(raw_orders!H640))</f>
        <v>Kerala</v>
      </c>
      <c r="I640" s="9" t="str">
        <f>PROPER(TRIM(raw_orders!I640))</f>
        <v>Kochi</v>
      </c>
      <c r="J640" s="9" t="str">
        <f>PROPER(TRIM(raw_orders!J640))</f>
        <v>Office Supplies</v>
      </c>
      <c r="K640" s="9" t="str">
        <f>PROPER(TRIM(raw_orders!K640))</f>
        <v>Storage</v>
      </c>
      <c r="L640" t="s">
        <v>3025</v>
      </c>
      <c r="M640" s="9" t="str">
        <f>PROPER(TRIM(raw_orders!M640))</f>
        <v>Second Class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s="9" t="str">
        <f>PROPER(TRIM(raw_orders!T640))</f>
        <v>Failed</v>
      </c>
      <c r="U640" s="9" t="str">
        <f>PROPER(TRIM(raw_orders!U640))</f>
        <v>Returned</v>
      </c>
      <c r="V640" s="11">
        <f t="shared" si="27"/>
        <v>5</v>
      </c>
      <c r="W640" s="17" t="str">
        <f t="shared" si="28"/>
        <v>ORD-2024-106394531745322CUST-2111Karan MalhotraCorporateSouthKeralaKochiOffice SuppliesStoragePro Storage 744Second Class33224.320.27738.374626.853111.52FailedReturned5</v>
      </c>
      <c r="X640" s="11" t="str">
        <f t="shared" si="29"/>
        <v>OK</v>
      </c>
      <c r="Y640" s="11"/>
    </row>
    <row r="641" spans="1:25" ht="55.2">
      <c r="A641" t="s">
        <v>3026</v>
      </c>
      <c r="B641" s="10">
        <v>45653</v>
      </c>
      <c r="C641" s="10">
        <v>45657</v>
      </c>
      <c r="D641" t="s">
        <v>3028</v>
      </c>
      <c r="E641" s="9" t="str">
        <f>PROPER(TRIM(raw_orders!E641))</f>
        <v>Isha Nair</v>
      </c>
      <c r="F641" s="9" t="str">
        <f>PROPER(TRIM(raw_orders!F641))</f>
        <v>Small Business</v>
      </c>
      <c r="G641" s="9" t="str">
        <f>PROPER(TRIM(raw_orders!G641))</f>
        <v>East</v>
      </c>
      <c r="H641" s="9" t="str">
        <f>PROPER(TRIM(raw_orders!H641))</f>
        <v>Odisha</v>
      </c>
      <c r="I641" s="9" t="str">
        <f>PROPER(TRIM(raw_orders!I641))</f>
        <v>Bhubaneswar</v>
      </c>
      <c r="J641" s="9" t="str">
        <f>PROPER(TRIM(raw_orders!J641))</f>
        <v>Furniture</v>
      </c>
      <c r="K641" s="9" t="str">
        <f>PROPER(TRIM(raw_orders!K641))</f>
        <v>Chairs</v>
      </c>
      <c r="L641" t="s">
        <v>3029</v>
      </c>
      <c r="M641" s="9" t="str">
        <f>PROPER(TRIM(raw_orders!M641))</f>
        <v>Second Class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s="9" t="str">
        <f>PROPER(TRIM(raw_orders!T641))</f>
        <v>Paid</v>
      </c>
      <c r="U641" s="9" t="str">
        <f>PROPER(TRIM(raw_orders!U641))</f>
        <v>Completed</v>
      </c>
      <c r="V641" s="11">
        <f t="shared" si="27"/>
        <v>4</v>
      </c>
      <c r="W641" s="17" t="str">
        <f t="shared" si="28"/>
        <v>ORD-2024-106404565345657CUST-6829Isha NairSmall BusinessEastOdishaBhubaneswarFurnitureChairsElite Chairs 744Second Class11594.70.051514.961046.17468.79PaidCompleted4</v>
      </c>
      <c r="X641" s="11" t="str">
        <f t="shared" si="29"/>
        <v>OK</v>
      </c>
      <c r="Y641" s="11"/>
    </row>
    <row r="642" spans="1:25" ht="55.2">
      <c r="A642" t="s">
        <v>3030</v>
      </c>
      <c r="B642" s="10">
        <v>45671</v>
      </c>
      <c r="C642" s="10">
        <v>45674</v>
      </c>
      <c r="D642" t="s">
        <v>3033</v>
      </c>
      <c r="E642" s="9" t="str">
        <f>PROPER(TRIM(raw_orders!E642))</f>
        <v>Vikram Iyer</v>
      </c>
      <c r="F642" s="9" t="str">
        <f>PROPER(TRIM(raw_orders!F642))</f>
        <v>Consumer</v>
      </c>
      <c r="G642" s="9" t="str">
        <f>PROPER(TRIM(raw_orders!G642))</f>
        <v>West</v>
      </c>
      <c r="H642" s="9" t="str">
        <f>PROPER(TRIM(raw_orders!H642))</f>
        <v>Goa</v>
      </c>
      <c r="I642" s="9" t="str">
        <f>PROPER(TRIM(raw_orders!I642))</f>
        <v>Panaji</v>
      </c>
      <c r="J642" s="9" t="str">
        <f>PROPER(TRIM(raw_orders!J642))</f>
        <v>Office Supplies</v>
      </c>
      <c r="K642" s="9" t="str">
        <f>PROPER(TRIM(raw_orders!K642))</f>
        <v>Storage</v>
      </c>
      <c r="L642" t="s">
        <v>3034</v>
      </c>
      <c r="M642" s="9" t="str">
        <f>PROPER(TRIM(raw_orders!M642))</f>
        <v>First Class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s="9" t="str">
        <f>PROPER(TRIM(raw_orders!T642))</f>
        <v>Paid</v>
      </c>
      <c r="U642" s="9" t="str">
        <f>PROPER(TRIM(raw_orders!U642))</f>
        <v>Completed</v>
      </c>
      <c r="V642" s="11">
        <f t="shared" si="27"/>
        <v>3</v>
      </c>
      <c r="W642" s="17" t="str">
        <f t="shared" si="28"/>
        <v>ORD-2025-106414567145674CUST-5061Vikram IyerConsumerWestGoaPanajiOffice SuppliesStorageBasic Storage 973First Class11584.120.21267.3923.53343.77PaidCompleted3</v>
      </c>
      <c r="X642" s="11" t="str">
        <f t="shared" si="29"/>
        <v>OK</v>
      </c>
      <c r="Y642" s="11"/>
    </row>
    <row r="643" spans="1:25" ht="55.2">
      <c r="A643" t="s">
        <v>3035</v>
      </c>
      <c r="B643" s="10">
        <v>45756</v>
      </c>
      <c r="C643" s="10">
        <v>45761</v>
      </c>
      <c r="D643" t="s">
        <v>3037</v>
      </c>
      <c r="E643" s="9" t="str">
        <f>PROPER(TRIM(raw_orders!E643))</f>
        <v>Karan Malhotra</v>
      </c>
      <c r="F643" s="9" t="str">
        <f>PROPER(TRIM(raw_orders!F643))</f>
        <v>Consumer</v>
      </c>
      <c r="G643" s="9" t="str">
        <f>PROPER(TRIM(raw_orders!G643))</f>
        <v>North</v>
      </c>
      <c r="H643" s="9" t="str">
        <f>PROPER(TRIM(raw_orders!H643))</f>
        <v>Delhi</v>
      </c>
      <c r="I643" s="9" t="str">
        <f>PROPER(TRIM(raw_orders!I643))</f>
        <v>New Delhi</v>
      </c>
      <c r="J643" s="9" t="str">
        <f>PROPER(TRIM(raw_orders!J643))</f>
        <v>Furniture</v>
      </c>
      <c r="K643" s="9" t="str">
        <f>PROPER(TRIM(raw_orders!K643))</f>
        <v>Furnishings</v>
      </c>
      <c r="L643" t="s">
        <v>3038</v>
      </c>
      <c r="M643" s="9" t="str">
        <f>PROPER(TRIM(raw_orders!M643))</f>
        <v>Same Day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s="9" t="str">
        <f>PROPER(TRIM(raw_orders!T643))</f>
        <v>Paid</v>
      </c>
      <c r="U643" s="9" t="str">
        <f>PROPER(TRIM(raw_orders!U643))</f>
        <v>Completed</v>
      </c>
      <c r="V643" s="11">
        <f t="shared" ref="V643:V706" si="30">C643-B643</f>
        <v>5</v>
      </c>
      <c r="W643" s="17" t="str">
        <f t="shared" ref="W643:W706" si="31">A643&amp;B643&amp;C643&amp;D643&amp;E643&amp;F643&amp;G643&amp;H643&amp;I643&amp;J643&amp;K643&amp;L643&amp;M643&amp;N643&amp;O643&amp;P643&amp;Q643&amp;R643&amp;S643&amp;T643&amp;U643&amp;V643</f>
        <v>ORD-2025-106424575645761CUST-7915Karan MalhotraConsumerNorthDelhiNew DelhiFurnitureFurnishingsSmart Furnishings 783Same Day23202.8706405.743561.872843.87PaidCompleted5</v>
      </c>
      <c r="X643" s="11" t="str">
        <f t="shared" ref="X643:X706" si="32">IF(COUNTIF($A$2:$A$933,A643)=1,"OK",IF(COUNTIF($W$2:$W$933,W643)&gt;1,"Exact Duplicate", "Review Required"))</f>
        <v>OK</v>
      </c>
      <c r="Y643" s="11"/>
    </row>
    <row r="644" spans="1:25" ht="55.2">
      <c r="A644" t="s">
        <v>3039</v>
      </c>
      <c r="B644" s="10">
        <v>45533</v>
      </c>
      <c r="C644" s="10">
        <v>45535</v>
      </c>
      <c r="D644" t="s">
        <v>3040</v>
      </c>
      <c r="E644" s="9" t="str">
        <f>PROPER(TRIM(raw_orders!E644))</f>
        <v>Isha Nair</v>
      </c>
      <c r="F644" s="9" t="str">
        <f>PROPER(TRIM(raw_orders!F644))</f>
        <v>Home Office</v>
      </c>
      <c r="G644" s="9" t="str">
        <f>PROPER(TRIM(raw_orders!G644))</f>
        <v>East</v>
      </c>
      <c r="H644" s="9" t="str">
        <f>PROPER(TRIM(raw_orders!H644))</f>
        <v>Assam</v>
      </c>
      <c r="I644" s="9" t="str">
        <f>PROPER(TRIM(raw_orders!I644))</f>
        <v>Guwahati</v>
      </c>
      <c r="J644" s="9" t="str">
        <f>PROPER(TRIM(raw_orders!J644))</f>
        <v>Office Supplies</v>
      </c>
      <c r="K644" s="9" t="str">
        <f>PROPER(TRIM(raw_orders!K644))</f>
        <v>Binders</v>
      </c>
      <c r="L644" t="s">
        <v>3042</v>
      </c>
      <c r="M644" s="9" t="str">
        <f>PROPER(TRIM(raw_orders!M644))</f>
        <v>Second Class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s="9" t="str">
        <f>PROPER(TRIM(raw_orders!T644))</f>
        <v>Failed</v>
      </c>
      <c r="U644" s="9" t="str">
        <f>PROPER(TRIM(raw_orders!U644))</f>
        <v>Returned</v>
      </c>
      <c r="V644" s="11">
        <f t="shared" si="30"/>
        <v>2</v>
      </c>
      <c r="W644" s="17" t="str">
        <f t="shared" si="31"/>
        <v>ORD-2024-106434553345535CUST-1940Isha NairHome OfficeEastAssamGuwahatiOffice SuppliesBindersPrime Binders 287Second Class91275.210.258607.675337.643270.03FailedReturned2</v>
      </c>
      <c r="X644" s="11" t="str">
        <f t="shared" si="32"/>
        <v>OK</v>
      </c>
      <c r="Y644" s="11"/>
    </row>
    <row r="645" spans="1:25" ht="69">
      <c r="A645" t="s">
        <v>3043</v>
      </c>
      <c r="B645" s="10">
        <v>45414</v>
      </c>
      <c r="C645" s="10">
        <v>45335</v>
      </c>
      <c r="D645" t="s">
        <v>1096</v>
      </c>
      <c r="E645" s="9" t="str">
        <f>PROPER(TRIM(raw_orders!E645))</f>
        <v>Aarav Sharma</v>
      </c>
      <c r="F645" s="9" t="str">
        <f>PROPER(TRIM(raw_orders!F645))</f>
        <v>Home Office</v>
      </c>
      <c r="G645" s="9" t="str">
        <f>PROPER(TRIM(raw_orders!G645))</f>
        <v>North</v>
      </c>
      <c r="H645" s="9" t="str">
        <f>PROPER(TRIM(raw_orders!H645))</f>
        <v>Uttar Pradesh</v>
      </c>
      <c r="I645" s="9" t="str">
        <f>PROPER(TRIM(raw_orders!I645))</f>
        <v>Noida</v>
      </c>
      <c r="J645" s="9" t="str">
        <f>PROPER(TRIM(raw_orders!J645))</f>
        <v>Office Supplies</v>
      </c>
      <c r="K645" s="9" t="str">
        <f>PROPER(TRIM(raw_orders!K645))</f>
        <v>Labels</v>
      </c>
      <c r="L645" t="s">
        <v>3046</v>
      </c>
      <c r="M645" s="9" t="str">
        <f>PROPER(TRIM(raw_orders!M645))</f>
        <v>Standard Class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s="9" t="str">
        <f>PROPER(TRIM(raw_orders!T645))</f>
        <v>Failed</v>
      </c>
      <c r="U645" s="9" t="str">
        <f>PROPER(TRIM(raw_orders!U645))</f>
        <v>Returned</v>
      </c>
      <c r="V645" s="11">
        <f t="shared" si="30"/>
        <v>-79</v>
      </c>
      <c r="W645" s="17" t="str">
        <f t="shared" si="31"/>
        <v>ORD-2024-106444541445335CUST-1986Aarav SharmaHome OfficeNorthUttar PradeshNoidaOffice SuppliesLabelsElite Labels 654Standard Class83871.180.1526324.0216277.9610046.06FailedReturned-79</v>
      </c>
      <c r="X645" s="11" t="str">
        <f t="shared" si="32"/>
        <v>OK</v>
      </c>
      <c r="Y645" s="11"/>
    </row>
    <row r="646" spans="1:25" ht="69">
      <c r="A646" t="s">
        <v>3047</v>
      </c>
      <c r="B646" s="10">
        <v>45757</v>
      </c>
      <c r="C646" s="10">
        <v>45764</v>
      </c>
      <c r="D646" t="s">
        <v>3049</v>
      </c>
      <c r="E646" s="9" t="str">
        <f>PROPER(TRIM(raw_orders!E646))</f>
        <v>Vikram Iyer</v>
      </c>
      <c r="F646" s="9" t="str">
        <f>PROPER(TRIM(raw_orders!F646))</f>
        <v>Consumer</v>
      </c>
      <c r="G646" s="9" t="str">
        <f>PROPER(TRIM(raw_orders!G646))</f>
        <v>East</v>
      </c>
      <c r="H646" s="9" t="str">
        <f>PROPER(TRIM(raw_orders!H646))</f>
        <v>West Bengal</v>
      </c>
      <c r="I646" s="9" t="str">
        <f>PROPER(TRIM(raw_orders!I646))</f>
        <v>Kolkata</v>
      </c>
      <c r="J646" s="9" t="str">
        <f>PROPER(TRIM(raw_orders!J646))</f>
        <v>Furniture</v>
      </c>
      <c r="K646" s="9" t="str">
        <f>PROPER(TRIM(raw_orders!K646))</f>
        <v>Chairs</v>
      </c>
      <c r="L646" t="s">
        <v>3050</v>
      </c>
      <c r="M646" s="9" t="str">
        <f>PROPER(TRIM(raw_orders!M646))</f>
        <v>Standard Class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s="9" t="str">
        <f>PROPER(TRIM(raw_orders!T646))</f>
        <v>Paid</v>
      </c>
      <c r="U646" s="9" t="str">
        <f>PROPER(TRIM(raw_orders!U646))</f>
        <v>Completed</v>
      </c>
      <c r="V646" s="11">
        <f t="shared" si="30"/>
        <v>7</v>
      </c>
      <c r="W646" s="17" t="str">
        <f t="shared" si="31"/>
        <v>ORD-2025-106454575745764CUST-5549Vikram IyerConsumerEastWest BengalKolkataFurnitureChairsPro Chairs 812Standard Class43750.020.0514250.0810914.923335.16PaidCompleted7</v>
      </c>
      <c r="X646" s="11" t="str">
        <f t="shared" si="32"/>
        <v>OK</v>
      </c>
      <c r="Y646" s="11"/>
    </row>
    <row r="647" spans="1:25" ht="69">
      <c r="A647" t="s">
        <v>3051</v>
      </c>
      <c r="B647" s="10">
        <v>45295</v>
      </c>
      <c r="C647" s="10">
        <v>45536</v>
      </c>
      <c r="D647" t="s">
        <v>3053</v>
      </c>
      <c r="E647" s="9" t="str">
        <f>PROPER(TRIM(raw_orders!E647))</f>
        <v>Kabir Singh</v>
      </c>
      <c r="F647" s="9" t="str">
        <f>PROPER(TRIM(raw_orders!F647))</f>
        <v>Consumer</v>
      </c>
      <c r="G647" s="9" t="str">
        <f>PROPER(TRIM(raw_orders!G647))</f>
        <v>East</v>
      </c>
      <c r="H647" s="9" t="str">
        <f>PROPER(TRIM(raw_orders!H647))</f>
        <v>Bihar</v>
      </c>
      <c r="I647" s="9" t="str">
        <f>PROPER(TRIM(raw_orders!I647))</f>
        <v>Patna</v>
      </c>
      <c r="J647" s="9" t="str">
        <f>PROPER(TRIM(raw_orders!J647))</f>
        <v>Furniture</v>
      </c>
      <c r="K647" s="9" t="str">
        <f>PROPER(TRIM(raw_orders!K647))</f>
        <v>Chairs</v>
      </c>
      <c r="L647" t="s">
        <v>3054</v>
      </c>
      <c r="M647" s="9" t="str">
        <f>PROPER(TRIM(raw_orders!M647))</f>
        <v>Second Class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s="9" t="str">
        <f>PROPER(TRIM(raw_orders!T647))</f>
        <v>Paid</v>
      </c>
      <c r="U647" s="9" t="str">
        <f>PROPER(TRIM(raw_orders!U647))</f>
        <v>Completed</v>
      </c>
      <c r="V647" s="11">
        <f t="shared" si="30"/>
        <v>241</v>
      </c>
      <c r="W647" s="17" t="str">
        <f t="shared" si="31"/>
        <v>ORD-2024-106464529545536CUST-2314Kabir SinghConsumerEastBiharPatnaFurnitureChairsBasic Chairs 480Second Class62423.610.113087.497608.895133.22PaidCompleted241</v>
      </c>
      <c r="X647" s="11" t="str">
        <f t="shared" si="32"/>
        <v>OK</v>
      </c>
      <c r="Y647" s="11"/>
    </row>
    <row r="648" spans="1:25" ht="55.2">
      <c r="A648" t="s">
        <v>3055</v>
      </c>
      <c r="B648" s="10">
        <v>45553</v>
      </c>
      <c r="C648" s="10">
        <v>45559</v>
      </c>
      <c r="D648" t="s">
        <v>3058</v>
      </c>
      <c r="E648" s="9" t="str">
        <f>PROPER(TRIM(raw_orders!E648))</f>
        <v>Vikram Iyer</v>
      </c>
      <c r="F648" s="9" t="str">
        <f>PROPER(TRIM(raw_orders!F648))</f>
        <v>Small Business</v>
      </c>
      <c r="G648" s="9" t="str">
        <f>PROPER(TRIM(raw_orders!G648))</f>
        <v>East</v>
      </c>
      <c r="H648" s="9" t="str">
        <f>PROPER(TRIM(raw_orders!H648))</f>
        <v>Jharkhand</v>
      </c>
      <c r="I648" s="9" t="str">
        <f>PROPER(TRIM(raw_orders!I648))</f>
        <v>Ranchi</v>
      </c>
      <c r="J648" s="9" t="str">
        <f>PROPER(TRIM(raw_orders!J648))</f>
        <v>Technology</v>
      </c>
      <c r="K648" s="9" t="str">
        <f>PROPER(TRIM(raw_orders!K648))</f>
        <v>Machines</v>
      </c>
      <c r="L648" t="s">
        <v>3059</v>
      </c>
      <c r="M648" s="9" t="str">
        <f>PROPER(TRIM(raw_orders!M648))</f>
        <v>First Class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s="9" t="str">
        <f>PROPER(TRIM(raw_orders!T648))</f>
        <v>Paid</v>
      </c>
      <c r="U648" s="9" t="str">
        <f>PROPER(TRIM(raw_orders!U648))</f>
        <v>Completed</v>
      </c>
      <c r="V648" s="11">
        <f t="shared" si="30"/>
        <v>6</v>
      </c>
      <c r="W648" s="17" t="str">
        <f t="shared" si="31"/>
        <v>ORD-2024-106474555345559CUST-6360Vikram IyerSmall BusinessEastJharkhandRanchiTechnologyMachinesElite Machines 955First Class3729.140.251640.571136.98503.59PaidCompleted6</v>
      </c>
      <c r="X648" s="11" t="str">
        <f t="shared" si="32"/>
        <v>OK</v>
      </c>
      <c r="Y648" s="11"/>
    </row>
    <row r="649" spans="1:25" ht="69">
      <c r="A649" t="s">
        <v>3060</v>
      </c>
      <c r="B649" s="10">
        <v>45658</v>
      </c>
      <c r="C649" s="10">
        <v>45901</v>
      </c>
      <c r="D649" t="s">
        <v>3062</v>
      </c>
      <c r="E649" s="9" t="str">
        <f>PROPER(TRIM(raw_orders!E649))</f>
        <v>Rohan Mehta</v>
      </c>
      <c r="F649" s="9" t="str">
        <f>PROPER(TRIM(raw_orders!F649))</f>
        <v>Small Business</v>
      </c>
      <c r="G649" s="9" t="str">
        <f>PROPER(TRIM(raw_orders!G649))</f>
        <v>North</v>
      </c>
      <c r="H649" s="9" t="str">
        <f>PROPER(TRIM(raw_orders!H649))</f>
        <v>Punjab</v>
      </c>
      <c r="I649" s="9" t="str">
        <f>PROPER(TRIM(raw_orders!I649))</f>
        <v>Ludhiana</v>
      </c>
      <c r="J649" s="9" t="str">
        <f>PROPER(TRIM(raw_orders!J649))</f>
        <v>Office Supplies</v>
      </c>
      <c r="K649" s="9" t="str">
        <f>PROPER(TRIM(raw_orders!K649))</f>
        <v>Art</v>
      </c>
      <c r="L649" t="s">
        <v>3064</v>
      </c>
      <c r="M649" s="9" t="str">
        <f>PROPER(TRIM(raw_orders!M649))</f>
        <v>First Class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s="9" t="str">
        <f>PROPER(TRIM(raw_orders!T649))</f>
        <v>Paid</v>
      </c>
      <c r="U649" s="9" t="str">
        <f>PROPER(TRIM(raw_orders!U649))</f>
        <v>Completed</v>
      </c>
      <c r="V649" s="11">
        <f t="shared" si="30"/>
        <v>243</v>
      </c>
      <c r="W649" s="17" t="str">
        <f t="shared" si="31"/>
        <v>ORD-2025-106484565845901CUST-9942Rohan MehtaSmall BusinessNorthPunjabLudhianaOffice SuppliesArtPrime Art 461First Class82123.810.1514441.9110872.893569.02PaidCompleted243</v>
      </c>
      <c r="X649" s="11" t="str">
        <f t="shared" si="32"/>
        <v>OK</v>
      </c>
      <c r="Y649" s="11"/>
    </row>
    <row r="650" spans="1:25" ht="55.2">
      <c r="A650" t="s">
        <v>3065</v>
      </c>
      <c r="B650" s="10">
        <v>45403</v>
      </c>
      <c r="C650" s="10">
        <v>45406</v>
      </c>
      <c r="D650" t="s">
        <v>3067</v>
      </c>
      <c r="E650" s="9" t="str">
        <f>PROPER(TRIM(raw_orders!E650))</f>
        <v>Neha Gupta</v>
      </c>
      <c r="F650" s="9" t="str">
        <f>PROPER(TRIM(raw_orders!F650))</f>
        <v>Small Business</v>
      </c>
      <c r="G650" s="9" t="str">
        <f>PROPER(TRIM(raw_orders!G650))</f>
        <v>South</v>
      </c>
      <c r="H650" s="9" t="str">
        <f>PROPER(TRIM(raw_orders!H650))</f>
        <v>Andhra Pradesh</v>
      </c>
      <c r="I650" s="9" t="str">
        <f>PROPER(TRIM(raw_orders!I650))</f>
        <v>Vijayawada</v>
      </c>
      <c r="J650" s="9" t="str">
        <f>PROPER(TRIM(raw_orders!J650))</f>
        <v>Office Supplies</v>
      </c>
      <c r="K650" s="9" t="str">
        <f>PROPER(TRIM(raw_orders!K650))</f>
        <v>Art</v>
      </c>
      <c r="L650" t="s">
        <v>3068</v>
      </c>
      <c r="M650" s="9" t="str">
        <f>PROPER(TRIM(raw_orders!M650))</f>
        <v>Same Day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s="9" t="str">
        <f>PROPER(TRIM(raw_orders!T650))</f>
        <v>Failed</v>
      </c>
      <c r="U650" s="9" t="str">
        <f>PROPER(TRIM(raw_orders!U650))</f>
        <v>Returned</v>
      </c>
      <c r="V650" s="11">
        <f t="shared" si="30"/>
        <v>3</v>
      </c>
      <c r="W650" s="17" t="str">
        <f t="shared" si="31"/>
        <v>ORD-2024-106494540345406CUST-1808Neha GuptaSmall BusinessSouthAndhra PradeshVijayawadaOffice SuppliesArtPrime Art 301Same Day9703.590.25065.853517.231548.62FailedReturned3</v>
      </c>
      <c r="X650" s="11" t="str">
        <f t="shared" si="32"/>
        <v>OK</v>
      </c>
      <c r="Y650" s="11"/>
    </row>
    <row r="651" spans="1:25" ht="55.2">
      <c r="A651" t="s">
        <v>3069</v>
      </c>
      <c r="B651" s="10">
        <v>45880</v>
      </c>
      <c r="C651" s="10">
        <v>45888</v>
      </c>
      <c r="D651" t="s">
        <v>3072</v>
      </c>
      <c r="E651" s="9" t="str">
        <f>PROPER(TRIM(raw_orders!E651))</f>
        <v>Kabir Singh</v>
      </c>
      <c r="F651" s="9" t="str">
        <f>PROPER(TRIM(raw_orders!F651))</f>
        <v>Small Business</v>
      </c>
      <c r="G651" s="9" t="str">
        <f>PROPER(TRIM(raw_orders!G651))</f>
        <v>South</v>
      </c>
      <c r="H651" s="9" t="str">
        <f>PROPER(TRIM(raw_orders!H651))</f>
        <v>Kerala</v>
      </c>
      <c r="I651" s="9" t="str">
        <f>PROPER(TRIM(raw_orders!I651))</f>
        <v>Kochi</v>
      </c>
      <c r="J651" s="9" t="str">
        <f>PROPER(TRIM(raw_orders!J651))</f>
        <v>Technology</v>
      </c>
      <c r="K651" s="9" t="str">
        <f>PROPER(TRIM(raw_orders!K651))</f>
        <v>Accessories</v>
      </c>
      <c r="L651" t="s">
        <v>3073</v>
      </c>
      <c r="M651" s="9" t="str">
        <f>PROPER(TRIM(raw_orders!M651))</f>
        <v>Standard Class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s="9" t="str">
        <f>PROPER(TRIM(raw_orders!T651))</f>
        <v>Paid</v>
      </c>
      <c r="U651" s="9" t="str">
        <f>PROPER(TRIM(raw_orders!U651))</f>
        <v>Completed</v>
      </c>
      <c r="V651" s="11">
        <f t="shared" si="30"/>
        <v>8</v>
      </c>
      <c r="W651" s="17" t="str">
        <f t="shared" si="31"/>
        <v>ORD-2025-106504588045888CUST-7277Kabir SinghSmall BusinessSouthKeralaKochiTechnologyAccessoriesClassic Accessories 354Standard Class42258.960.256776.883836.242940.64PaidCompleted8</v>
      </c>
      <c r="X651" s="11" t="str">
        <f t="shared" si="32"/>
        <v>OK</v>
      </c>
      <c r="Y651" s="11"/>
    </row>
    <row r="652" spans="1:25" ht="69">
      <c r="A652" t="s">
        <v>3074</v>
      </c>
      <c r="B652" s="10">
        <v>45395</v>
      </c>
      <c r="C652" s="10">
        <v>45403</v>
      </c>
      <c r="D652" t="s">
        <v>547</v>
      </c>
      <c r="E652" s="9" t="str">
        <f>PROPER(TRIM(raw_orders!E652))</f>
        <v>Aarav Sharma</v>
      </c>
      <c r="F652" s="9" t="str">
        <f>PROPER(TRIM(raw_orders!F652))</f>
        <v>Home Office</v>
      </c>
      <c r="G652" s="9" t="str">
        <f>PROPER(TRIM(raw_orders!G652))</f>
        <v>East</v>
      </c>
      <c r="H652" s="9" t="str">
        <f>PROPER(TRIM(raw_orders!H652))</f>
        <v>Bihar</v>
      </c>
      <c r="I652" s="9" t="str">
        <f>PROPER(TRIM(raw_orders!I652))</f>
        <v>Patna</v>
      </c>
      <c r="J652" s="9" t="str">
        <f>PROPER(TRIM(raw_orders!J652))</f>
        <v>Technology</v>
      </c>
      <c r="K652" s="9" t="str">
        <f>PROPER(TRIM(raw_orders!K652))</f>
        <v>Accessories</v>
      </c>
      <c r="L652" t="s">
        <v>3077</v>
      </c>
      <c r="M652" s="9" t="str">
        <f>PROPER(TRIM(raw_orders!M652))</f>
        <v>Same Day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s="9" t="str">
        <f>PROPER(TRIM(raw_orders!T652))</f>
        <v>Failed</v>
      </c>
      <c r="U652" s="9" t="str">
        <f>PROPER(TRIM(raw_orders!U652))</f>
        <v>Returned</v>
      </c>
      <c r="V652" s="11">
        <f t="shared" si="30"/>
        <v>8</v>
      </c>
      <c r="W652" s="17" t="str">
        <f t="shared" si="31"/>
        <v>ORD-2024-106514539545403CUST-7744Aarav SharmaHome OfficeEastBiharPatnaTechnologyAccessoriesBasic Accessories 210Same Day72648.760.1515760.129931.535828.59FailedReturned8</v>
      </c>
      <c r="X652" s="11" t="str">
        <f t="shared" si="32"/>
        <v>OK</v>
      </c>
      <c r="Y652" s="11"/>
    </row>
    <row r="653" spans="1:25" ht="55.2">
      <c r="A653" t="s">
        <v>3078</v>
      </c>
      <c r="B653" s="10">
        <v>45875</v>
      </c>
      <c r="C653" s="10">
        <v>45908</v>
      </c>
      <c r="D653" t="s">
        <v>3080</v>
      </c>
      <c r="E653" s="9" t="str">
        <f>PROPER(TRIM(raw_orders!E653))</f>
        <v>Mira Das</v>
      </c>
      <c r="F653" s="9" t="str">
        <f>PROPER(TRIM(raw_orders!F653))</f>
        <v>Small Business</v>
      </c>
      <c r="G653" s="9" t="str">
        <f>PROPER(TRIM(raw_orders!G653))</f>
        <v>South</v>
      </c>
      <c r="H653" s="9" t="str">
        <f>PROPER(TRIM(raw_orders!H653))</f>
        <v>Andhra Pradesh</v>
      </c>
      <c r="I653" s="9" t="str">
        <f>PROPER(TRIM(raw_orders!I653))</f>
        <v>Vijayawada</v>
      </c>
      <c r="J653" s="9" t="str">
        <f>PROPER(TRIM(raw_orders!J653))</f>
        <v>Office Supplies</v>
      </c>
      <c r="K653" s="9" t="str">
        <f>PROPER(TRIM(raw_orders!K653))</f>
        <v>Paper</v>
      </c>
      <c r="L653" t="s">
        <v>3081</v>
      </c>
      <c r="M653" s="9" t="str">
        <f>PROPER(TRIM(raw_orders!M653))</f>
        <v>Second Class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s="9" t="str">
        <f>PROPER(TRIM(raw_orders!T653))</f>
        <v>Paid</v>
      </c>
      <c r="U653" s="9" t="str">
        <f>PROPER(TRIM(raw_orders!U653))</f>
        <v>Completed</v>
      </c>
      <c r="V653" s="11">
        <f t="shared" si="30"/>
        <v>33</v>
      </c>
      <c r="W653" s="17" t="str">
        <f t="shared" si="31"/>
        <v>ORD-2025-106524587545908CUST-2660Mira DasSmall BusinessSouthAndhra PradeshVijayawadaOffice SuppliesPaperSmart Paper 364Second Class3598.5501795.65996.72798.93PaidCompleted33</v>
      </c>
      <c r="X653" s="11" t="str">
        <f t="shared" si="32"/>
        <v>OK</v>
      </c>
      <c r="Y653" s="11"/>
    </row>
    <row r="654" spans="1:25" ht="69">
      <c r="A654" t="s">
        <v>3082</v>
      </c>
      <c r="B654" s="10">
        <v>45733</v>
      </c>
      <c r="C654" s="10">
        <v>45737</v>
      </c>
      <c r="D654" t="s">
        <v>2567</v>
      </c>
      <c r="E654" s="9" t="str">
        <f>PROPER(TRIM(raw_orders!E654))</f>
        <v>Sneha Kapoor</v>
      </c>
      <c r="F654" s="9" t="str">
        <f>PROPER(TRIM(raw_orders!F654))</f>
        <v>Consumer</v>
      </c>
      <c r="G654" s="9" t="str">
        <f>PROPER(TRIM(raw_orders!G654))</f>
        <v>North</v>
      </c>
      <c r="H654" s="9" t="str">
        <f>PROPER(TRIM(raw_orders!H654))</f>
        <v>Uttar Pradesh</v>
      </c>
      <c r="I654" s="9" t="str">
        <f>PROPER(TRIM(raw_orders!I654))</f>
        <v>Noida</v>
      </c>
      <c r="J654" s="9" t="str">
        <f>PROPER(TRIM(raw_orders!J654))</f>
        <v>Office Supplies</v>
      </c>
      <c r="K654" s="9" t="str">
        <f>PROPER(TRIM(raw_orders!K654))</f>
        <v>Binders</v>
      </c>
      <c r="L654" t="s">
        <v>3085</v>
      </c>
      <c r="M654" s="9" t="str">
        <f>PROPER(TRIM(raw_orders!M654))</f>
        <v>Standard Class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s="9" t="str">
        <f>PROPER(TRIM(raw_orders!T654))</f>
        <v>Paid</v>
      </c>
      <c r="U654" s="9" t="str">
        <f>PROPER(TRIM(raw_orders!U654))</f>
        <v>Completed</v>
      </c>
      <c r="V654" s="11">
        <f t="shared" si="30"/>
        <v>4</v>
      </c>
      <c r="W654" s="17" t="str">
        <f t="shared" si="31"/>
        <v>ORD-2025-106534573345737CUST-8177Sneha KapoorConsumerNorthUttar PradeshNoidaOffice SuppliesBindersSmart Binders 999Standard Class54320.590.1518362.5111133.977228.54PaidCompleted4</v>
      </c>
      <c r="X654" s="11" t="str">
        <f t="shared" si="32"/>
        <v>OK</v>
      </c>
      <c r="Y654" s="11"/>
    </row>
    <row r="655" spans="1:25" ht="69">
      <c r="A655" t="s">
        <v>3086</v>
      </c>
      <c r="B655" s="10">
        <v>45751</v>
      </c>
      <c r="C655" s="10">
        <v>45754</v>
      </c>
      <c r="D655" t="s">
        <v>3089</v>
      </c>
      <c r="E655" s="9" t="str">
        <f>PROPER(TRIM(raw_orders!E655))</f>
        <v>Priya Menon</v>
      </c>
      <c r="F655" s="9" t="str">
        <f>PROPER(TRIM(raw_orders!F655))</f>
        <v>Small Business</v>
      </c>
      <c r="G655" s="9" t="str">
        <f>PROPER(TRIM(raw_orders!G655))</f>
        <v>South</v>
      </c>
      <c r="H655" s="9" t="str">
        <f>PROPER(TRIM(raw_orders!H655))</f>
        <v>Tamil Nadu</v>
      </c>
      <c r="I655" s="9" t="str">
        <f>PROPER(TRIM(raw_orders!I655))</f>
        <v>Chennai</v>
      </c>
      <c r="J655" s="9" t="str">
        <f>PROPER(TRIM(raw_orders!J655))</f>
        <v>Technology</v>
      </c>
      <c r="K655" s="9" t="str">
        <f>PROPER(TRIM(raw_orders!K655))</f>
        <v>Copiers</v>
      </c>
      <c r="L655" t="s">
        <v>3090</v>
      </c>
      <c r="M655" s="9" t="str">
        <f>PROPER(TRIM(raw_orders!M655))</f>
        <v>Second Class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s="9" t="str">
        <f>PROPER(TRIM(raw_orders!T655))</f>
        <v>Paid</v>
      </c>
      <c r="U655" s="9" t="str">
        <f>PROPER(TRIM(raw_orders!U655))</f>
        <v>Completed</v>
      </c>
      <c r="V655" s="11">
        <f t="shared" si="30"/>
        <v>3</v>
      </c>
      <c r="W655" s="17" t="str">
        <f t="shared" si="31"/>
        <v>ORD-2025-106544575145754CUST-3970Priya MenonSmall BusinessSouthTamil NaduChennaiTechnologyCopiersMax Copiers 356Second Class74457.930.1526524.6820574.35950.38PaidCompleted3</v>
      </c>
      <c r="X655" s="11" t="str">
        <f t="shared" si="32"/>
        <v>OK</v>
      </c>
      <c r="Y655" s="11"/>
    </row>
    <row r="656" spans="1:25" ht="55.2">
      <c r="A656" t="s">
        <v>3091</v>
      </c>
      <c r="B656" s="10">
        <v>45942</v>
      </c>
      <c r="C656" s="10">
        <v>45946</v>
      </c>
      <c r="D656" t="s">
        <v>1416</v>
      </c>
      <c r="E656" s="9" t="str">
        <f>PROPER(TRIM(raw_orders!E656))</f>
        <v>Diya Patel</v>
      </c>
      <c r="F656" s="9" t="str">
        <f>PROPER(TRIM(raw_orders!F656))</f>
        <v>Corporate</v>
      </c>
      <c r="G656" s="9" t="str">
        <f>PROPER(TRIM(raw_orders!G656))</f>
        <v>East</v>
      </c>
      <c r="H656" s="9" t="str">
        <f>PROPER(TRIM(raw_orders!H656))</f>
        <v>Bihar</v>
      </c>
      <c r="I656" s="9" t="str">
        <f>PROPER(TRIM(raw_orders!I656))</f>
        <v>Patna</v>
      </c>
      <c r="J656" s="9" t="str">
        <f>PROPER(TRIM(raw_orders!J656))</f>
        <v>Technology</v>
      </c>
      <c r="K656" s="9" t="str">
        <f>PROPER(TRIM(raw_orders!K656))</f>
        <v>Machines</v>
      </c>
      <c r="L656" t="s">
        <v>3093</v>
      </c>
      <c r="M656" s="9" t="str">
        <f>PROPER(TRIM(raw_orders!M656))</f>
        <v>Same Day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s="9" t="str">
        <f>PROPER(TRIM(raw_orders!T656))</f>
        <v>Paid</v>
      </c>
      <c r="U656" s="9" t="str">
        <f>PROPER(TRIM(raw_orders!U656))</f>
        <v>Completed</v>
      </c>
      <c r="V656" s="11">
        <f t="shared" si="30"/>
        <v>4</v>
      </c>
      <c r="W656" s="17" t="str">
        <f t="shared" si="31"/>
        <v>ORD-2025-106554594245946CUST-8249Diya PatelCorporateEastBiharPatnaTechnologyMachinesClassic Machines 639Same Day12570.060.22056.051662.39393.66PaidCompleted4</v>
      </c>
      <c r="X656" s="11" t="str">
        <f t="shared" si="32"/>
        <v>OK</v>
      </c>
      <c r="Y656" s="11"/>
    </row>
    <row r="657" spans="1:25" ht="55.2">
      <c r="A657" t="s">
        <v>3094</v>
      </c>
      <c r="B657" s="10">
        <v>45895</v>
      </c>
      <c r="C657" s="10">
        <v>45895</v>
      </c>
      <c r="D657" t="s">
        <v>3095</v>
      </c>
      <c r="E657" s="9" t="str">
        <f>PROPER(TRIM(raw_orders!E657))</f>
        <v>Neha Gupta</v>
      </c>
      <c r="F657" s="9" t="str">
        <f>PROPER(TRIM(raw_orders!F657))</f>
        <v>Home Office</v>
      </c>
      <c r="G657" s="9" t="str">
        <f>PROPER(TRIM(raw_orders!G657))</f>
        <v>East</v>
      </c>
      <c r="H657" s="9" t="str">
        <f>PROPER(TRIM(raw_orders!H657))</f>
        <v>West Bengal</v>
      </c>
      <c r="I657" s="9" t="str">
        <f>PROPER(TRIM(raw_orders!I657))</f>
        <v>Kolkata</v>
      </c>
      <c r="J657" s="9" t="str">
        <f>PROPER(TRIM(raw_orders!J657))</f>
        <v>Furniture</v>
      </c>
      <c r="K657" s="9" t="str">
        <f>PROPER(TRIM(raw_orders!K657))</f>
        <v>Furnishings</v>
      </c>
      <c r="L657" t="s">
        <v>3096</v>
      </c>
      <c r="M657" s="9" t="str">
        <f>PROPER(TRIM(raw_orders!M657))</f>
        <v>Standard Class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s="9" t="str">
        <f>PROPER(TRIM(raw_orders!T657))</f>
        <v>Paid</v>
      </c>
      <c r="U657" s="9" t="str">
        <f>PROPER(TRIM(raw_orders!U657))</f>
        <v>Completed</v>
      </c>
      <c r="V657" s="11">
        <f t="shared" si="30"/>
        <v>0</v>
      </c>
      <c r="W657" s="17" t="str">
        <f t="shared" si="31"/>
        <v>ORD-2025-106564589545895CUST-8039Neha GuptaHome OfficeEastWest BengalKolkataFurnitureFurnishingsSmart Furnishings 748Standard Class42151.8208607.285124.013483.27PaidCompleted0</v>
      </c>
      <c r="X657" s="11" t="str">
        <f t="shared" si="32"/>
        <v>OK</v>
      </c>
      <c r="Y657" s="11"/>
    </row>
    <row r="658" spans="1:25" ht="55.2">
      <c r="A658" t="s">
        <v>3097</v>
      </c>
      <c r="B658" s="10">
        <v>45478</v>
      </c>
      <c r="C658" s="10">
        <v>45426</v>
      </c>
      <c r="D658" t="s">
        <v>3099</v>
      </c>
      <c r="E658" s="9" t="str">
        <f>PROPER(TRIM(raw_orders!E658))</f>
        <v>Neha Gupta</v>
      </c>
      <c r="F658" s="9" t="str">
        <f>PROPER(TRIM(raw_orders!F658))</f>
        <v>Small Business</v>
      </c>
      <c r="G658" s="9" t="str">
        <f>PROPER(TRIM(raw_orders!G658))</f>
        <v>North</v>
      </c>
      <c r="H658" s="9" t="str">
        <f>PROPER(TRIM(raw_orders!H658))</f>
        <v>Haryana</v>
      </c>
      <c r="I658" s="9" t="str">
        <f>PROPER(TRIM(raw_orders!I658))</f>
        <v>Gurugram</v>
      </c>
      <c r="J658" s="9" t="str">
        <f>PROPER(TRIM(raw_orders!J658))</f>
        <v>Technology</v>
      </c>
      <c r="K658" s="9" t="str">
        <f>PROPER(TRIM(raw_orders!K658))</f>
        <v>Machines</v>
      </c>
      <c r="L658" t="s">
        <v>3100</v>
      </c>
      <c r="M658" s="9" t="str">
        <f>PROPER(TRIM(raw_orders!M658))</f>
        <v>Same Day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s="9" t="str">
        <f>PROPER(TRIM(raw_orders!T658))</f>
        <v>Paid</v>
      </c>
      <c r="U658" s="9" t="str">
        <f>PROPER(TRIM(raw_orders!U658))</f>
        <v>Completed</v>
      </c>
      <c r="V658" s="11">
        <f t="shared" si="30"/>
        <v>-52</v>
      </c>
      <c r="W658" s="17" t="str">
        <f t="shared" si="31"/>
        <v>ORD-2024-106574547845426CUST-4446Neha GuptaSmall BusinessNorthHaryanaGurugramTechnologyMachinesPro Machines 589Same Day42751.1-0.059903.967696.282207.68PaidCompleted-52</v>
      </c>
      <c r="X658" s="11" t="str">
        <f t="shared" si="32"/>
        <v>OK</v>
      </c>
      <c r="Y658" s="11"/>
    </row>
    <row r="659" spans="1:25" ht="55.2">
      <c r="A659" t="s">
        <v>3101</v>
      </c>
      <c r="B659" s="10">
        <v>45876</v>
      </c>
      <c r="C659" s="10">
        <v>45879</v>
      </c>
      <c r="D659" t="s">
        <v>3104</v>
      </c>
      <c r="E659" s="9" t="str">
        <f>PROPER(TRIM(raw_orders!E659))</f>
        <v>Aditi Sen</v>
      </c>
      <c r="F659" s="9" t="str">
        <f>PROPER(TRIM(raw_orders!F659))</f>
        <v>Home Office</v>
      </c>
      <c r="G659" s="9" t="str">
        <f>PROPER(TRIM(raw_orders!G659))</f>
        <v>East</v>
      </c>
      <c r="H659" s="9" t="str">
        <f>PROPER(TRIM(raw_orders!H659))</f>
        <v>Bihar</v>
      </c>
      <c r="I659" s="9" t="str">
        <f>PROPER(TRIM(raw_orders!I659))</f>
        <v>Patna</v>
      </c>
      <c r="J659" s="9" t="str">
        <f>PROPER(TRIM(raw_orders!J659))</f>
        <v>Office Supplies</v>
      </c>
      <c r="K659" s="9" t="str">
        <f>PROPER(TRIM(raw_orders!K659))</f>
        <v>Storage</v>
      </c>
      <c r="L659" t="s">
        <v>3105</v>
      </c>
      <c r="M659" s="9" t="str">
        <f>PROPER(TRIM(raw_orders!M659))</f>
        <v>Second Class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s="9" t="str">
        <f>PROPER(TRIM(raw_orders!T659))</f>
        <v>Paid</v>
      </c>
      <c r="U659" s="9" t="str">
        <f>PROPER(TRIM(raw_orders!U659))</f>
        <v>Completed</v>
      </c>
      <c r="V659" s="11">
        <f t="shared" si="30"/>
        <v>3</v>
      </c>
      <c r="W659" s="17" t="str">
        <f t="shared" si="31"/>
        <v>ORD-2025-106584587645879CUST-7787Aditi SenHome OfficeEastBiharPatnaOffice SuppliesStorageEco Storage 316Second Class12541.250.220331291.41741.59PaidCompleted3</v>
      </c>
      <c r="X659" s="11" t="str">
        <f t="shared" si="32"/>
        <v>OK</v>
      </c>
      <c r="Y659" s="11"/>
    </row>
    <row r="660" spans="1:25" ht="69">
      <c r="A660" t="s">
        <v>3106</v>
      </c>
      <c r="B660" s="10">
        <v>45817</v>
      </c>
      <c r="C660" s="10">
        <v>45820</v>
      </c>
      <c r="D660" t="s">
        <v>3108</v>
      </c>
      <c r="E660" s="9" t="str">
        <f>PROPER(TRIM(raw_orders!E660))</f>
        <v>Sneha Kapoor</v>
      </c>
      <c r="F660" s="9" t="str">
        <f>PROPER(TRIM(raw_orders!F660))</f>
        <v>Consumer</v>
      </c>
      <c r="G660" s="9" t="str">
        <f>PROPER(TRIM(raw_orders!G660))</f>
        <v/>
      </c>
      <c r="H660" s="9" t="str">
        <f>PROPER(TRIM(raw_orders!H660))</f>
        <v>Bihar</v>
      </c>
      <c r="I660" s="9" t="str">
        <f>PROPER(TRIM(raw_orders!I660))</f>
        <v>Patna</v>
      </c>
      <c r="J660" s="9" t="str">
        <f>PROPER(TRIM(raw_orders!J660))</f>
        <v>Office Supplies</v>
      </c>
      <c r="K660" s="9" t="str">
        <f>PROPER(TRIM(raw_orders!K660))</f>
        <v>Art</v>
      </c>
      <c r="L660" t="s">
        <v>3109</v>
      </c>
      <c r="M660" s="9" t="str">
        <f>PROPER(TRIM(raw_orders!M660))</f>
        <v>First Class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s="9" t="str">
        <f>PROPER(TRIM(raw_orders!T660))</f>
        <v>Refunded</v>
      </c>
      <c r="U660" s="9" t="str">
        <f>PROPER(TRIM(raw_orders!U660))</f>
        <v>Cancelled</v>
      </c>
      <c r="V660" s="11">
        <f t="shared" si="30"/>
        <v>3</v>
      </c>
      <c r="W660" s="17" t="str">
        <f t="shared" si="31"/>
        <v>ORD-2025-106594581745820CUST-9074Sneha KapoorConsumerBiharPatnaOffice SuppliesArtEco Art 763First Class72852.42019966.9412690.837276.11RefundedCancelled3</v>
      </c>
      <c r="X660" s="11" t="str">
        <f t="shared" si="32"/>
        <v>OK</v>
      </c>
      <c r="Y660" s="11"/>
    </row>
    <row r="661" spans="1:25" ht="55.2">
      <c r="A661" t="s">
        <v>3110</v>
      </c>
      <c r="B661" s="10">
        <v>45678</v>
      </c>
      <c r="C661" s="10">
        <v>45679</v>
      </c>
      <c r="D661" t="s">
        <v>3111</v>
      </c>
      <c r="E661" s="9" t="str">
        <f>PROPER(TRIM(raw_orders!E661))</f>
        <v>Diya Patel</v>
      </c>
      <c r="F661" s="9" t="str">
        <f>PROPER(TRIM(raw_orders!F661))</f>
        <v>Corporate</v>
      </c>
      <c r="G661" s="9" t="str">
        <f>PROPER(TRIM(raw_orders!G661))</f>
        <v>South</v>
      </c>
      <c r="H661" s="9" t="str">
        <f>PROPER(TRIM(raw_orders!H661))</f>
        <v>Karnataka</v>
      </c>
      <c r="I661" s="9" t="str">
        <f>PROPER(TRIM(raw_orders!I661))</f>
        <v>Bengaluru</v>
      </c>
      <c r="J661" s="9" t="str">
        <f>PROPER(TRIM(raw_orders!J661))</f>
        <v>Technology</v>
      </c>
      <c r="K661" s="9" t="str">
        <f>PROPER(TRIM(raw_orders!K661))</f>
        <v>Phones</v>
      </c>
      <c r="L661" t="s">
        <v>3112</v>
      </c>
      <c r="M661" s="9" t="str">
        <f>PROPER(TRIM(raw_orders!M661))</f>
        <v>Second Class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s="9" t="str">
        <f>PROPER(TRIM(raw_orders!T661))</f>
        <v>Refunded</v>
      </c>
      <c r="U661" s="9" t="str">
        <f>PROPER(TRIM(raw_orders!U661))</f>
        <v>Cancelled</v>
      </c>
      <c r="V661" s="11">
        <f t="shared" si="30"/>
        <v>1</v>
      </c>
      <c r="W661" s="17" t="str">
        <f t="shared" si="31"/>
        <v>ORD-2025-106604567845679CUST-8330Diya PatelCorporateSouthKarnatakaBengaluruTechnologyPhonesPro Phones 356Second Class2444.310.2710.9513.88197.02RefundedCancelled1</v>
      </c>
      <c r="X661" s="11" t="str">
        <f t="shared" si="32"/>
        <v>OK</v>
      </c>
      <c r="Y661" s="11"/>
    </row>
    <row r="662" spans="1:25" ht="55.2">
      <c r="A662" t="s">
        <v>3113</v>
      </c>
      <c r="B662" s="10">
        <v>45853</v>
      </c>
      <c r="C662" s="10">
        <v>45853</v>
      </c>
      <c r="D662" t="s">
        <v>3115</v>
      </c>
      <c r="E662" s="9" t="str">
        <f>PROPER(TRIM(raw_orders!E662))</f>
        <v>Arjun Bose</v>
      </c>
      <c r="F662" s="9" t="str">
        <f>PROPER(TRIM(raw_orders!F662))</f>
        <v>Small Business</v>
      </c>
      <c r="G662" s="9" t="str">
        <f>PROPER(TRIM(raw_orders!G662))</f>
        <v>East</v>
      </c>
      <c r="H662" s="9" t="str">
        <f>PROPER(TRIM(raw_orders!H662))</f>
        <v>Jharkhand</v>
      </c>
      <c r="I662" s="9" t="str">
        <f>PROPER(TRIM(raw_orders!I662))</f>
        <v>Ranchi</v>
      </c>
      <c r="J662" s="9" t="str">
        <f>PROPER(TRIM(raw_orders!J662))</f>
        <v>Technology</v>
      </c>
      <c r="K662" s="9" t="str">
        <f>PROPER(TRIM(raw_orders!K662))</f>
        <v>Phones</v>
      </c>
      <c r="L662" t="s">
        <v>3116</v>
      </c>
      <c r="M662" s="9" t="str">
        <f>PROPER(TRIM(raw_orders!M662))</f>
        <v>Same Day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s="9" t="str">
        <f>PROPER(TRIM(raw_orders!T662))</f>
        <v>Paid</v>
      </c>
      <c r="U662" s="9" t="str">
        <f>PROPER(TRIM(raw_orders!U662))</f>
        <v>Completed</v>
      </c>
      <c r="V662" s="11">
        <f t="shared" si="30"/>
        <v>0</v>
      </c>
      <c r="W662" s="17" t="str">
        <f t="shared" si="31"/>
        <v>ORD-2025-106614585345853CUST-5638Arjun BoseSmall BusinessEastJharkhandRanchiTechnologyPhonesBasic Phones 865Same Day44442.910.115994.489224.286770.2PaidCompleted0</v>
      </c>
      <c r="X662" s="11" t="str">
        <f t="shared" si="32"/>
        <v>OK</v>
      </c>
      <c r="Y662" s="11"/>
    </row>
    <row r="663" spans="1:25" ht="55.2">
      <c r="A663" t="s">
        <v>3117</v>
      </c>
      <c r="B663" s="10">
        <v>45429</v>
      </c>
      <c r="C663" s="10">
        <v>45434</v>
      </c>
      <c r="D663" t="s">
        <v>3120</v>
      </c>
      <c r="E663" s="9" t="str">
        <f>PROPER(TRIM(raw_orders!E663))</f>
        <v>Sneha Kapoor</v>
      </c>
      <c r="F663" s="9" t="str">
        <f>PROPER(TRIM(raw_orders!F663))</f>
        <v>Consumer</v>
      </c>
      <c r="G663" s="9" t="str">
        <f>PROPER(TRIM(raw_orders!G663))</f>
        <v>South</v>
      </c>
      <c r="H663" s="9" t="str">
        <f>PROPER(TRIM(raw_orders!H663))</f>
        <v>Andhra Pradesh</v>
      </c>
      <c r="I663" s="9" t="str">
        <f>PROPER(TRIM(raw_orders!I663))</f>
        <v>Vijayawada</v>
      </c>
      <c r="J663" s="9" t="str">
        <f>PROPER(TRIM(raw_orders!J663))</f>
        <v>Technology</v>
      </c>
      <c r="K663" s="9" t="str">
        <f>PROPER(TRIM(raw_orders!K663))</f>
        <v>Machines</v>
      </c>
      <c r="L663" t="s">
        <v>3121</v>
      </c>
      <c r="M663" s="9" t="str">
        <f>PROPER(TRIM(raw_orders!M663))</f>
        <v>Second Class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s="9" t="str">
        <f>PROPER(TRIM(raw_orders!T663))</f>
        <v>Paid</v>
      </c>
      <c r="U663" s="9" t="str">
        <f>PROPER(TRIM(raw_orders!U663))</f>
        <v>Completed</v>
      </c>
      <c r="V663" s="11">
        <f t="shared" si="30"/>
        <v>5</v>
      </c>
      <c r="W663" s="17" t="str">
        <f t="shared" si="31"/>
        <v>ORD-2024-106624542945434CUST-4537Sneha KapoorConsumerSouthAndhra PradeshVijayawadaTechnologyMachinesMax Machines 595Second Class7232.501627.5939.9687.6PaidCompleted5</v>
      </c>
      <c r="X663" s="11" t="str">
        <f t="shared" si="32"/>
        <v>OK</v>
      </c>
      <c r="Y663" s="11"/>
    </row>
    <row r="664" spans="1:25" ht="55.2">
      <c r="A664" t="s">
        <v>3122</v>
      </c>
      <c r="B664" s="10">
        <v>45305</v>
      </c>
      <c r="C664" s="10">
        <v>45309</v>
      </c>
      <c r="D664" t="s">
        <v>3125</v>
      </c>
      <c r="E664" s="9" t="str">
        <f>PROPER(TRIM(raw_orders!E664))</f>
        <v>Mira Das</v>
      </c>
      <c r="F664" s="9" t="str">
        <f>PROPER(TRIM(raw_orders!F664))</f>
        <v>Home Office</v>
      </c>
      <c r="G664" s="9" t="str">
        <f>PROPER(TRIM(raw_orders!G664))</f>
        <v>West</v>
      </c>
      <c r="H664" s="9" t="str">
        <f>PROPER(TRIM(raw_orders!H664))</f>
        <v>Rajasthan</v>
      </c>
      <c r="I664" s="9" t="str">
        <f>PROPER(TRIM(raw_orders!I664))</f>
        <v>Udaipur</v>
      </c>
      <c r="J664" s="9" t="str">
        <f>PROPER(TRIM(raw_orders!J664))</f>
        <v>Technology</v>
      </c>
      <c r="K664" s="9" t="str">
        <f>PROPER(TRIM(raw_orders!K664))</f>
        <v>Machines</v>
      </c>
      <c r="L664" t="s">
        <v>3126</v>
      </c>
      <c r="M664" s="9" t="str">
        <f>PROPER(TRIM(raw_orders!M664))</f>
        <v>Same Day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s="9" t="str">
        <f>PROPER(TRIM(raw_orders!T664))</f>
        <v>Paid</v>
      </c>
      <c r="U664" s="9" t="str">
        <f>PROPER(TRIM(raw_orders!U664))</f>
        <v>Completed</v>
      </c>
      <c r="V664" s="11">
        <f t="shared" si="30"/>
        <v>4</v>
      </c>
      <c r="W664" s="17" t="str">
        <f t="shared" si="31"/>
        <v>ORD-2024-106634530545309CUST-3181Mira DasHome OfficeWestRajasthanUdaipurTechnologyMachinesElite Machines 367Same Day61784.80.19637.927329.292308.63PaidCompleted4</v>
      </c>
      <c r="X664" s="11" t="str">
        <f t="shared" si="32"/>
        <v>OK</v>
      </c>
      <c r="Y664" s="11"/>
    </row>
    <row r="665" spans="1:25" ht="55.2">
      <c r="A665" t="s">
        <v>3127</v>
      </c>
      <c r="B665" s="10">
        <v>45414</v>
      </c>
      <c r="C665" s="10">
        <v>45420</v>
      </c>
      <c r="D665" t="s">
        <v>3128</v>
      </c>
      <c r="E665" s="9" t="str">
        <f>PROPER(TRIM(raw_orders!E665))</f>
        <v>Rahul Verma</v>
      </c>
      <c r="F665" s="9" t="str">
        <f>PROPER(TRIM(raw_orders!F665))</f>
        <v>Home Office</v>
      </c>
      <c r="G665" s="9" t="str">
        <f>PROPER(TRIM(raw_orders!G665))</f>
        <v>East</v>
      </c>
      <c r="H665" s="9" t="str">
        <f>PROPER(TRIM(raw_orders!H665))</f>
        <v>Jharkhand</v>
      </c>
      <c r="I665" s="9" t="str">
        <f>PROPER(TRIM(raw_orders!I665))</f>
        <v>Ranchi</v>
      </c>
      <c r="J665" s="9" t="str">
        <f>PROPER(TRIM(raw_orders!J665))</f>
        <v>Technology</v>
      </c>
      <c r="K665" s="9" t="str">
        <f>PROPER(TRIM(raw_orders!K665))</f>
        <v>Copiers</v>
      </c>
      <c r="L665" t="s">
        <v>3129</v>
      </c>
      <c r="M665" s="9" t="str">
        <f>PROPER(TRIM(raw_orders!M665))</f>
        <v>Second Class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s="9" t="str">
        <f>PROPER(TRIM(raw_orders!T665))</f>
        <v>Paid</v>
      </c>
      <c r="U665" s="9" t="str">
        <f>PROPER(TRIM(raw_orders!U665))</f>
        <v>Completed</v>
      </c>
      <c r="V665" s="11">
        <f t="shared" si="30"/>
        <v>6</v>
      </c>
      <c r="W665" s="17" t="str">
        <f t="shared" si="31"/>
        <v>ORD-2024-106644541445420CUST-1015Rahul VermaHome OfficeEastJharkhandRanchiTechnologyCopiersBasic Copiers 787Second Class23185.01-0.244777.523152.981624.54PaidCompleted6</v>
      </c>
      <c r="X665" s="11" t="str">
        <f t="shared" si="32"/>
        <v>OK</v>
      </c>
      <c r="Y665" s="11"/>
    </row>
    <row r="666" spans="1:25" ht="55.2">
      <c r="A666" t="s">
        <v>3130</v>
      </c>
      <c r="B666" s="10">
        <v>45633</v>
      </c>
      <c r="C666" s="10">
        <v>45636</v>
      </c>
      <c r="D666" t="s">
        <v>3133</v>
      </c>
      <c r="E666" s="9" t="str">
        <f>PROPER(TRIM(raw_orders!E666))</f>
        <v>Mira Das</v>
      </c>
      <c r="F666" s="9" t="str">
        <f>PROPER(TRIM(raw_orders!F666))</f>
        <v>Home Office</v>
      </c>
      <c r="G666" s="9" t="str">
        <f>PROPER(TRIM(raw_orders!G666))</f>
        <v>South</v>
      </c>
      <c r="H666" s="9" t="str">
        <f>PROPER(TRIM(raw_orders!H666))</f>
        <v>Telangana</v>
      </c>
      <c r="I666" s="9" t="str">
        <f>PROPER(TRIM(raw_orders!I666))</f>
        <v>Hyderabad</v>
      </c>
      <c r="J666" s="9" t="str">
        <f>PROPER(TRIM(raw_orders!J666))</f>
        <v>Technology</v>
      </c>
      <c r="K666" s="9" t="str">
        <f>PROPER(TRIM(raw_orders!K666))</f>
        <v>Accessories</v>
      </c>
      <c r="L666" t="s">
        <v>3134</v>
      </c>
      <c r="M666" s="9" t="str">
        <f>PROPER(TRIM(raw_orders!M666))</f>
        <v>Standard Class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s="9" t="str">
        <f>PROPER(TRIM(raw_orders!T666))</f>
        <v>Paid</v>
      </c>
      <c r="U666" s="9" t="str">
        <f>PROPER(TRIM(raw_orders!U666))</f>
        <v>Completed</v>
      </c>
      <c r="V666" s="11">
        <f t="shared" si="30"/>
        <v>3</v>
      </c>
      <c r="W666" s="17" t="str">
        <f t="shared" si="31"/>
        <v>ORD-2024-106654563345636CUST-2709Mira DasHome OfficeSouthTelanganaHyderabadTechnologyAccessoriesMax Accessories 903Standard Class11908.830.21527.061055.89471.17PaidCompleted3</v>
      </c>
      <c r="X666" s="11" t="str">
        <f t="shared" si="32"/>
        <v>OK</v>
      </c>
      <c r="Y666" s="11"/>
    </row>
    <row r="667" spans="1:25" ht="55.2">
      <c r="A667" t="s">
        <v>3135</v>
      </c>
      <c r="B667" s="10">
        <v>45670</v>
      </c>
      <c r="C667" s="10">
        <v>45670</v>
      </c>
      <c r="D667" t="s">
        <v>3138</v>
      </c>
      <c r="E667" s="9" t="str">
        <f>PROPER(TRIM(raw_orders!E667))</f>
        <v>Rahul Verma</v>
      </c>
      <c r="F667" s="9" t="str">
        <f>PROPER(TRIM(raw_orders!F667))</f>
        <v>Home Office</v>
      </c>
      <c r="G667" s="9" t="str">
        <f>PROPER(TRIM(raw_orders!G667))</f>
        <v>West</v>
      </c>
      <c r="H667" s="9" t="str">
        <f>PROPER(TRIM(raw_orders!H667))</f>
        <v>Gujarat</v>
      </c>
      <c r="I667" s="9" t="str">
        <f>PROPER(TRIM(raw_orders!I667))</f>
        <v>Ahmedabad</v>
      </c>
      <c r="J667" s="9" t="str">
        <f>PROPER(TRIM(raw_orders!J667))</f>
        <v>Office Supplies</v>
      </c>
      <c r="K667" s="9" t="str">
        <f>PROPER(TRIM(raw_orders!K667))</f>
        <v>Art</v>
      </c>
      <c r="L667" t="s">
        <v>3139</v>
      </c>
      <c r="M667" s="9" t="str">
        <f>PROPER(TRIM(raw_orders!M667))</f>
        <v>Standard Class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s="9" t="str">
        <f>PROPER(TRIM(raw_orders!T667))</f>
        <v>Failed</v>
      </c>
      <c r="U667" s="9" t="str">
        <f>PROPER(TRIM(raw_orders!U667))</f>
        <v>Cancelled</v>
      </c>
      <c r="V667" s="11">
        <f t="shared" si="30"/>
        <v>0</v>
      </c>
      <c r="W667" s="17" t="str">
        <f t="shared" si="31"/>
        <v>ORD-2025-106664567045670CUST-1197Rahul VermaHome OfficeWestGujaratAhmedabadOffice SuppliesArtMax Art 660Standard Class32110.520.15698.43640.892057.51FailedCancelled0</v>
      </c>
      <c r="X667" s="11" t="str">
        <f t="shared" si="32"/>
        <v>OK</v>
      </c>
      <c r="Y667" s="11"/>
    </row>
    <row r="668" spans="1:25" ht="55.2">
      <c r="A668" t="s">
        <v>3140</v>
      </c>
      <c r="B668" s="10">
        <v>45464</v>
      </c>
      <c r="C668" s="10">
        <v>45469</v>
      </c>
      <c r="D668" t="s">
        <v>3141</v>
      </c>
      <c r="E668" s="9" t="str">
        <f>PROPER(TRIM(raw_orders!E668))</f>
        <v>Rohan Mehta</v>
      </c>
      <c r="F668" s="9" t="str">
        <f>PROPER(TRIM(raw_orders!F668))</f>
        <v>Small Business</v>
      </c>
      <c r="G668" s="9" t="str">
        <f>PROPER(TRIM(raw_orders!G668))</f>
        <v>North</v>
      </c>
      <c r="H668" s="9" t="str">
        <f>PROPER(TRIM(raw_orders!H668))</f>
        <v>Punjab</v>
      </c>
      <c r="I668" s="9" t="str">
        <f>PROPER(TRIM(raw_orders!I668))</f>
        <v>Ludhiana</v>
      </c>
      <c r="J668" s="9" t="str">
        <f>PROPER(TRIM(raw_orders!J668))</f>
        <v>Technology</v>
      </c>
      <c r="K668" s="9" t="str">
        <f>PROPER(TRIM(raw_orders!K668))</f>
        <v>Copiers</v>
      </c>
      <c r="L668" t="s">
        <v>3142</v>
      </c>
      <c r="M668" s="9" t="str">
        <f>PROPER(TRIM(raw_orders!M668))</f>
        <v>Same Day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s="9" t="str">
        <f>PROPER(TRIM(raw_orders!T668))</f>
        <v>Paid</v>
      </c>
      <c r="U668" s="9" t="str">
        <f>PROPER(TRIM(raw_orders!U668))</f>
        <v>Completed</v>
      </c>
      <c r="V668" s="11">
        <f t="shared" si="30"/>
        <v>5</v>
      </c>
      <c r="W668" s="17" t="str">
        <f t="shared" si="31"/>
        <v>ORD-2024-106674546445469CUST-7758Rohan MehtaSmall BusinessNorthPunjabLudhianaTechnologyCopiersClassic Copiers 908Same Day1279.830.05265.84223.4942.35PaidCompleted5</v>
      </c>
      <c r="X668" s="11" t="str">
        <f t="shared" si="32"/>
        <v>OK</v>
      </c>
      <c r="Y668" s="11"/>
    </row>
    <row r="669" spans="1:25" ht="55.2">
      <c r="A669" t="s">
        <v>3143</v>
      </c>
      <c r="B669" s="10">
        <v>45797</v>
      </c>
      <c r="C669" s="10">
        <v>45804</v>
      </c>
      <c r="D669" t="s">
        <v>3146</v>
      </c>
      <c r="E669" s="9" t="str">
        <f>PROPER(TRIM(raw_orders!E669))</f>
        <v>Diya Patel</v>
      </c>
      <c r="F669" s="9" t="str">
        <f>PROPER(TRIM(raw_orders!F669))</f>
        <v>Small Business</v>
      </c>
      <c r="G669" s="9" t="str">
        <f>PROPER(TRIM(raw_orders!G669))</f>
        <v>East</v>
      </c>
      <c r="H669" s="9" t="str">
        <f>PROPER(TRIM(raw_orders!H669))</f>
        <v>Bihar</v>
      </c>
      <c r="I669" s="9" t="str">
        <f>PROPER(TRIM(raw_orders!I669))</f>
        <v>Patna</v>
      </c>
      <c r="J669" s="9" t="str">
        <f>PROPER(TRIM(raw_orders!J669))</f>
        <v>Technology</v>
      </c>
      <c r="K669" s="9" t="str">
        <f>PROPER(TRIM(raw_orders!K669))</f>
        <v>Machines</v>
      </c>
      <c r="L669" t="s">
        <v>3147</v>
      </c>
      <c r="M669" s="9" t="str">
        <f>PROPER(TRIM(raw_orders!M669))</f>
        <v>Standard Class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s="9" t="str">
        <f>PROPER(TRIM(raw_orders!T669))</f>
        <v>Pending</v>
      </c>
      <c r="U669" s="9" t="str">
        <f>PROPER(TRIM(raw_orders!U669))</f>
        <v>Returned</v>
      </c>
      <c r="V669" s="11">
        <f t="shared" si="30"/>
        <v>7</v>
      </c>
      <c r="W669" s="17" t="str">
        <f t="shared" si="31"/>
        <v>ORD-2025-106684579745804CUST-3912Diya PatelSmall BusinessEastBiharPatnaTechnologyMachinesPro Machines 706Standard Class13959.1403959.143239.53719.61PendingReturned7</v>
      </c>
      <c r="X669" s="11" t="str">
        <f t="shared" si="32"/>
        <v>OK</v>
      </c>
      <c r="Y669" s="11"/>
    </row>
    <row r="670" spans="1:25" ht="55.2">
      <c r="A670" t="s">
        <v>3148</v>
      </c>
      <c r="B670" s="10">
        <v>45617</v>
      </c>
      <c r="C670" s="10">
        <v>45619</v>
      </c>
      <c r="D670" t="s">
        <v>3150</v>
      </c>
      <c r="E670" s="9" t="str">
        <f>PROPER(TRIM(raw_orders!E670))</f>
        <v>Mira Das</v>
      </c>
      <c r="F670" s="9" t="str">
        <f>PROPER(TRIM(raw_orders!F670))</f>
        <v>Corporate</v>
      </c>
      <c r="G670" s="9" t="str">
        <f>PROPER(TRIM(raw_orders!G670))</f>
        <v>West</v>
      </c>
      <c r="H670" s="9" t="str">
        <f>PROPER(TRIM(raw_orders!H670))</f>
        <v>Gujarat</v>
      </c>
      <c r="I670" s="9" t="str">
        <f>PROPER(TRIM(raw_orders!I670))</f>
        <v>Ahmedabad</v>
      </c>
      <c r="J670" s="9" t="str">
        <f>PROPER(TRIM(raw_orders!J670))</f>
        <v>Office Supplies</v>
      </c>
      <c r="K670" s="9" t="str">
        <f>PROPER(TRIM(raw_orders!K670))</f>
        <v>Paper</v>
      </c>
      <c r="L670" t="s">
        <v>3151</v>
      </c>
      <c r="M670" s="9" t="str">
        <f>PROPER(TRIM(raw_orders!M670))</f>
        <v>Second Class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s="9" t="str">
        <f>PROPER(TRIM(raw_orders!T670))</f>
        <v>Paid</v>
      </c>
      <c r="U670" s="9" t="str">
        <f>PROPER(TRIM(raw_orders!U670))</f>
        <v>Completed</v>
      </c>
      <c r="V670" s="11">
        <f t="shared" si="30"/>
        <v>2</v>
      </c>
      <c r="W670" s="17" t="str">
        <f t="shared" si="31"/>
        <v>ORD-2024-106694561745619CUST-4190Mira DasCorporateWestGujaratAhmedabadOffice SuppliesPaperPro Paper 187Second Class5600.460.22401.841873.11528.73PaidCompleted2</v>
      </c>
      <c r="X670" s="11" t="str">
        <f t="shared" si="32"/>
        <v>OK</v>
      </c>
      <c r="Y670" s="11"/>
    </row>
    <row r="671" spans="1:25" ht="55.2">
      <c r="A671" t="s">
        <v>3152</v>
      </c>
      <c r="B671" s="10">
        <v>45375</v>
      </c>
      <c r="C671" s="10">
        <v>45383</v>
      </c>
      <c r="D671" t="s">
        <v>3155</v>
      </c>
      <c r="E671" s="9" t="str">
        <f>PROPER(TRIM(raw_orders!E671))</f>
        <v>Ananya Rao</v>
      </c>
      <c r="F671" s="9" t="str">
        <f>PROPER(TRIM(raw_orders!F671))</f>
        <v>Home Office</v>
      </c>
      <c r="G671" s="9" t="str">
        <f>PROPER(TRIM(raw_orders!G671))</f>
        <v>West</v>
      </c>
      <c r="H671" s="9" t="str">
        <f>PROPER(TRIM(raw_orders!H671))</f>
        <v>Maharashtra</v>
      </c>
      <c r="I671" s="9" t="str">
        <f>PROPER(TRIM(raw_orders!I671))</f>
        <v>Mumbai</v>
      </c>
      <c r="J671" s="9" t="str">
        <f>PROPER(TRIM(raw_orders!J671))</f>
        <v>Furniture</v>
      </c>
      <c r="K671" s="9" t="str">
        <f>PROPER(TRIM(raw_orders!K671))</f>
        <v>Tables</v>
      </c>
      <c r="L671" t="s">
        <v>3156</v>
      </c>
      <c r="M671" s="9" t="str">
        <f>PROPER(TRIM(raw_orders!M671))</f>
        <v>Second Class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s="9" t="str">
        <f>PROPER(TRIM(raw_orders!T671))</f>
        <v>Paid</v>
      </c>
      <c r="U671" s="9" t="str">
        <f>PROPER(TRIM(raw_orders!U671))</f>
        <v>Completed</v>
      </c>
      <c r="V671" s="11">
        <f t="shared" si="30"/>
        <v>8</v>
      </c>
      <c r="W671" s="17" t="str">
        <f t="shared" si="31"/>
        <v>ORD-2024-106704537545383CUST-7568Ananya RaoHome OfficeWestMaharashtraMumbaiFurnitureTablesClassic Tables 606Second Class41700.720.255102.163226.451875.71PaidCompleted8</v>
      </c>
      <c r="X671" s="11" t="str">
        <f t="shared" si="32"/>
        <v>OK</v>
      </c>
      <c r="Y671" s="11"/>
    </row>
    <row r="672" spans="1:25" ht="55.2">
      <c r="A672" t="s">
        <v>3157</v>
      </c>
      <c r="B672" s="10">
        <v>45690</v>
      </c>
      <c r="C672" s="10">
        <v>45694</v>
      </c>
      <c r="D672" t="s">
        <v>2431</v>
      </c>
      <c r="E672" s="9" t="str">
        <f>PROPER(TRIM(raw_orders!E672))</f>
        <v>Sneha Kapoor</v>
      </c>
      <c r="F672" s="9" t="str">
        <f>PROPER(TRIM(raw_orders!F672))</f>
        <v>Corporate</v>
      </c>
      <c r="G672" s="9" t="str">
        <f>PROPER(TRIM(raw_orders!G672))</f>
        <v>North</v>
      </c>
      <c r="H672" s="9" t="str">
        <f>PROPER(TRIM(raw_orders!H672))</f>
        <v>Uttar Pradesh</v>
      </c>
      <c r="I672" s="9" t="str">
        <f>PROPER(TRIM(raw_orders!I672))</f>
        <v>Noida</v>
      </c>
      <c r="J672" s="9" t="str">
        <f>PROPER(TRIM(raw_orders!J672))</f>
        <v>Furniture</v>
      </c>
      <c r="K672" s="9" t="str">
        <f>PROPER(TRIM(raw_orders!K672))</f>
        <v>Tables</v>
      </c>
      <c r="L672" t="s">
        <v>3159</v>
      </c>
      <c r="M672" s="9" t="str">
        <f>PROPER(TRIM(raw_orders!M672))</f>
        <v>Standard Class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s="9" t="str">
        <f>PROPER(TRIM(raw_orders!T672))</f>
        <v>Paid</v>
      </c>
      <c r="U672" s="9" t="str">
        <f>PROPER(TRIM(raw_orders!U672))</f>
        <v>Completed</v>
      </c>
      <c r="V672" s="11">
        <f t="shared" si="30"/>
        <v>4</v>
      </c>
      <c r="W672" s="17" t="str">
        <f t="shared" si="31"/>
        <v>ORD-2025-106714569045694CUST-5604Sneha KapoorCorporateNorthUttar PradeshNoidaFurnitureTablesSmart Tables 835Standard Class8857.860.16176.593560.962615.63PaidCompleted4</v>
      </c>
      <c r="X672" s="11" t="str">
        <f t="shared" si="32"/>
        <v>OK</v>
      </c>
      <c r="Y672" s="11"/>
    </row>
    <row r="673" spans="1:25" ht="69">
      <c r="A673" t="s">
        <v>3160</v>
      </c>
      <c r="B673" s="10">
        <v>45373</v>
      </c>
      <c r="C673" s="10">
        <v>45378</v>
      </c>
      <c r="D673" t="s">
        <v>3163</v>
      </c>
      <c r="E673" s="9" t="str">
        <f>PROPER(TRIM(raw_orders!E673))</f>
        <v>Aditi Sen</v>
      </c>
      <c r="F673" s="9" t="str">
        <f>PROPER(TRIM(raw_orders!F673))</f>
        <v>Home Office</v>
      </c>
      <c r="G673" s="9" t="str">
        <f>PROPER(TRIM(raw_orders!G673))</f>
        <v>West</v>
      </c>
      <c r="H673" s="9" t="str">
        <f>PROPER(TRIM(raw_orders!H673))</f>
        <v>Goa</v>
      </c>
      <c r="I673" s="9" t="str">
        <f>PROPER(TRIM(raw_orders!I673))</f>
        <v>Panaji</v>
      </c>
      <c r="J673" s="9" t="str">
        <f>PROPER(TRIM(raw_orders!J673))</f>
        <v>Technology</v>
      </c>
      <c r="K673" s="9" t="str">
        <f>PROPER(TRIM(raw_orders!K673))</f>
        <v>Copiers</v>
      </c>
      <c r="L673" t="s">
        <v>3165</v>
      </c>
      <c r="M673" s="9" t="str">
        <f>PROPER(TRIM(raw_orders!M673))</f>
        <v>Second Class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s="9" t="str">
        <f>PROPER(TRIM(raw_orders!T673))</f>
        <v>Paid</v>
      </c>
      <c r="U673" s="9" t="str">
        <f>PROPER(TRIM(raw_orders!U673))</f>
        <v>Completed</v>
      </c>
      <c r="V673" s="11">
        <f t="shared" si="30"/>
        <v>5</v>
      </c>
      <c r="W673" s="17" t="str">
        <f t="shared" si="31"/>
        <v>ORD-2024-106724537345378CUST-3293Aditi SenHome OfficeWestGoaPanajiTechnologyCopiersClassic Copiers 583Second Class93649.510.0531203.3117738.1313465.18PaidCompleted5</v>
      </c>
      <c r="X673" s="11" t="str">
        <f t="shared" si="32"/>
        <v>OK</v>
      </c>
      <c r="Y673" s="11"/>
    </row>
    <row r="674" spans="1:25" ht="55.2">
      <c r="A674" t="s">
        <v>3166</v>
      </c>
      <c r="B674" s="10">
        <v>45539</v>
      </c>
      <c r="C674" s="10">
        <v>45540</v>
      </c>
      <c r="D674" t="s">
        <v>3169</v>
      </c>
      <c r="E674" s="9" t="str">
        <f>PROPER(TRIM(raw_orders!E674))</f>
        <v>Aditi Sen</v>
      </c>
      <c r="F674" s="9" t="str">
        <f>PROPER(TRIM(raw_orders!F674))</f>
        <v>Corporate</v>
      </c>
      <c r="G674" s="9" t="str">
        <f>PROPER(TRIM(raw_orders!G674))</f>
        <v>West</v>
      </c>
      <c r="H674" s="9" t="str">
        <f>PROPER(TRIM(raw_orders!H674))</f>
        <v>Madhya Pradesh</v>
      </c>
      <c r="I674" s="9" t="str">
        <f>PROPER(TRIM(raw_orders!I674))</f>
        <v>Indore</v>
      </c>
      <c r="J674" s="9" t="str">
        <f>PROPER(TRIM(raw_orders!J674))</f>
        <v>Furniture</v>
      </c>
      <c r="K674" s="9" t="str">
        <f>PROPER(TRIM(raw_orders!K674))</f>
        <v>Chairs</v>
      </c>
      <c r="L674" t="s">
        <v>3170</v>
      </c>
      <c r="M674" s="9" t="str">
        <f>PROPER(TRIM(raw_orders!M674))</f>
        <v>Standard Class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s="9" t="str">
        <f>PROPER(TRIM(raw_orders!T674))</f>
        <v>Paid</v>
      </c>
      <c r="U674" s="9" t="str">
        <f>PROPER(TRIM(raw_orders!U674))</f>
        <v>Returned</v>
      </c>
      <c r="V674" s="11">
        <f t="shared" si="30"/>
        <v>1</v>
      </c>
      <c r="W674" s="17" t="str">
        <f t="shared" si="31"/>
        <v>ORD-2024-106734553945540CUST-8180Aditi SenCorporateWestMadhya PradeshIndoreFurnitureChairsClassic Chairs 460Standard Class52528.530.0512010.527864.614145.91PaidReturned1</v>
      </c>
      <c r="X674" s="11" t="str">
        <f t="shared" si="32"/>
        <v>OK</v>
      </c>
      <c r="Y674" s="11"/>
    </row>
    <row r="675" spans="1:25" ht="55.2">
      <c r="A675" t="s">
        <v>3171</v>
      </c>
      <c r="B675" s="10">
        <v>45701</v>
      </c>
      <c r="C675" s="10">
        <v>45704</v>
      </c>
      <c r="D675" t="s">
        <v>3173</v>
      </c>
      <c r="E675" s="9" t="str">
        <f>PROPER(TRIM(raw_orders!E675))</f>
        <v>Arjun Bose</v>
      </c>
      <c r="F675" s="9" t="str">
        <f>PROPER(TRIM(raw_orders!F675))</f>
        <v>Small Business</v>
      </c>
      <c r="G675" s="9" t="str">
        <f>PROPER(TRIM(raw_orders!G675))</f>
        <v>West</v>
      </c>
      <c r="H675" s="9" t="str">
        <f>PROPER(TRIM(raw_orders!H675))</f>
        <v>Rajasthan</v>
      </c>
      <c r="I675" s="9" t="str">
        <f>PROPER(TRIM(raw_orders!I675))</f>
        <v>Udaipur</v>
      </c>
      <c r="J675" s="9" t="str">
        <f>PROPER(TRIM(raw_orders!J675))</f>
        <v>Furniture</v>
      </c>
      <c r="K675" s="9" t="str">
        <f>PROPER(TRIM(raw_orders!K675))</f>
        <v>Bookcases</v>
      </c>
      <c r="L675" t="s">
        <v>3174</v>
      </c>
      <c r="M675" s="9" t="str">
        <f>PROPER(TRIM(raw_orders!M675))</f>
        <v>Second Class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s="9" t="str">
        <f>PROPER(TRIM(raw_orders!T675))</f>
        <v>Paid</v>
      </c>
      <c r="U675" s="9" t="str">
        <f>PROPER(TRIM(raw_orders!U675))</f>
        <v>Completed</v>
      </c>
      <c r="V675" s="11">
        <f t="shared" si="30"/>
        <v>3</v>
      </c>
      <c r="W675" s="17" t="str">
        <f t="shared" si="31"/>
        <v>ORD-2025-106744570145704CUST-2807Arjun BoseSmall BusinessWestRajasthanUdaipurFurnitureBookcasesClassic Bookcases 488Second Class44072.90.1513847.868471.785376.08PaidCompleted3</v>
      </c>
      <c r="X675" s="11" t="str">
        <f t="shared" si="32"/>
        <v>OK</v>
      </c>
      <c r="Y675" s="11"/>
    </row>
    <row r="676" spans="1:25" ht="55.2">
      <c r="A676" t="s">
        <v>3175</v>
      </c>
      <c r="B676" s="10">
        <v>45430</v>
      </c>
      <c r="C676" s="10">
        <v>45433</v>
      </c>
      <c r="D676" t="s">
        <v>3178</v>
      </c>
      <c r="E676" s="9" t="str">
        <f>PROPER(TRIM(raw_orders!E676))</f>
        <v>Vikram Iyer</v>
      </c>
      <c r="F676" s="9" t="str">
        <f>PROPER(TRIM(raw_orders!F676))</f>
        <v>Corporate</v>
      </c>
      <c r="G676" s="9" t="str">
        <f>PROPER(TRIM(raw_orders!G676))</f>
        <v>East</v>
      </c>
      <c r="H676" s="9" t="str">
        <f>PROPER(TRIM(raw_orders!H676))</f>
        <v>Jharkhand</v>
      </c>
      <c r="I676" s="9" t="str">
        <f>PROPER(TRIM(raw_orders!I676))</f>
        <v>Ranchi</v>
      </c>
      <c r="J676" s="9" t="str">
        <f>PROPER(TRIM(raw_orders!J676))</f>
        <v>Technology</v>
      </c>
      <c r="K676" s="9" t="str">
        <f>PROPER(TRIM(raw_orders!K676))</f>
        <v>Accessories</v>
      </c>
      <c r="L676" t="s">
        <v>3179</v>
      </c>
      <c r="M676" s="9" t="str">
        <f>PROPER(TRIM(raw_orders!M676))</f>
        <v>Second Class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s="9" t="str">
        <f>PROPER(TRIM(raw_orders!T676))</f>
        <v>Pending</v>
      </c>
      <c r="U676" s="9" t="str">
        <f>PROPER(TRIM(raw_orders!U676))</f>
        <v>Returned</v>
      </c>
      <c r="V676" s="11">
        <f t="shared" si="30"/>
        <v>3</v>
      </c>
      <c r="W676" s="17" t="str">
        <f t="shared" si="31"/>
        <v>ORD-2024-106754543045433CUST-4081Vikram IyerCorporateEastJharkhandRanchiTechnologyAccessoriesBasic Accessories 944Second Class11033.7101033.71630.82402.89PendingReturned3</v>
      </c>
      <c r="X676" s="11" t="str">
        <f t="shared" si="32"/>
        <v>OK</v>
      </c>
      <c r="Y676" s="11"/>
    </row>
    <row r="677" spans="1:25" ht="55.2">
      <c r="A677" t="s">
        <v>3180</v>
      </c>
      <c r="B677" s="10">
        <v>45844</v>
      </c>
      <c r="C677" s="10">
        <v>45818</v>
      </c>
      <c r="D677" t="s">
        <v>3033</v>
      </c>
      <c r="E677" s="9" t="str">
        <f>PROPER(TRIM(raw_orders!E677))</f>
        <v>Aarav Sharma</v>
      </c>
      <c r="F677" s="9" t="str">
        <f>PROPER(TRIM(raw_orders!F677))</f>
        <v>Consumer</v>
      </c>
      <c r="G677" s="9" t="str">
        <f>PROPER(TRIM(raw_orders!G677))</f>
        <v>North</v>
      </c>
      <c r="H677" s="9" t="str">
        <f>PROPER(TRIM(raw_orders!H677))</f>
        <v>Rajasthan</v>
      </c>
      <c r="I677" s="9" t="str">
        <f>PROPER(TRIM(raw_orders!I677))</f>
        <v>Jaipur</v>
      </c>
      <c r="J677" s="9" t="str">
        <f>PROPER(TRIM(raw_orders!J677))</f>
        <v>Furniture</v>
      </c>
      <c r="K677" s="9" t="str">
        <f>PROPER(TRIM(raw_orders!K677))</f>
        <v>Furnishings</v>
      </c>
      <c r="L677" t="s">
        <v>3183</v>
      </c>
      <c r="M677" s="9" t="str">
        <f>PROPER(TRIM(raw_orders!M677))</f>
        <v>Same Day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s="9" t="str">
        <f>PROPER(TRIM(raw_orders!T677))</f>
        <v>Paid</v>
      </c>
      <c r="U677" s="9" t="str">
        <f>PROPER(TRIM(raw_orders!U677))</f>
        <v>Completed</v>
      </c>
      <c r="V677" s="11">
        <f t="shared" si="30"/>
        <v>-26</v>
      </c>
      <c r="W677" s="17" t="str">
        <f t="shared" si="31"/>
        <v>ORD-2025-106764584445818CUST-5061Aarav SharmaConsumerNorthRajasthanJaipurFurnitureFurnishingsEco Furnishings 217Same Day3963.2602889.781811.231078.55PaidCompleted-26</v>
      </c>
      <c r="X677" s="11" t="str">
        <f t="shared" si="32"/>
        <v>OK</v>
      </c>
      <c r="Y677" s="11"/>
    </row>
    <row r="678" spans="1:25" ht="55.2">
      <c r="A678" t="s">
        <v>3184</v>
      </c>
      <c r="B678" s="10">
        <v>45911</v>
      </c>
      <c r="C678" s="10">
        <v>45918</v>
      </c>
      <c r="D678" t="s">
        <v>3187</v>
      </c>
      <c r="E678" s="9" t="str">
        <f>PROPER(TRIM(raw_orders!E678))</f>
        <v>Rahul Verma</v>
      </c>
      <c r="F678" s="9" t="str">
        <f>PROPER(TRIM(raw_orders!F678))</f>
        <v>Small Business</v>
      </c>
      <c r="G678" s="9" t="str">
        <f>PROPER(TRIM(raw_orders!G678))</f>
        <v>North</v>
      </c>
      <c r="H678" s="9" t="str">
        <f>PROPER(TRIM(raw_orders!H678))</f>
        <v>Delhi</v>
      </c>
      <c r="I678" s="9" t="str">
        <f>PROPER(TRIM(raw_orders!I678))</f>
        <v>New Delhi</v>
      </c>
      <c r="J678" s="9" t="str">
        <f>PROPER(TRIM(raw_orders!J678))</f>
        <v>Technology</v>
      </c>
      <c r="K678" s="9" t="str">
        <f>PROPER(TRIM(raw_orders!K678))</f>
        <v>Phones</v>
      </c>
      <c r="L678" t="s">
        <v>3188</v>
      </c>
      <c r="M678" s="9" t="str">
        <f>PROPER(TRIM(raw_orders!M678))</f>
        <v>Same Day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s="9" t="str">
        <f>PROPER(TRIM(raw_orders!T678))</f>
        <v>Paid</v>
      </c>
      <c r="U678" s="9" t="str">
        <f>PROPER(TRIM(raw_orders!U678))</f>
        <v>Completed</v>
      </c>
      <c r="V678" s="11">
        <f t="shared" si="30"/>
        <v>7</v>
      </c>
      <c r="W678" s="17" t="str">
        <f t="shared" si="31"/>
        <v>ORD-2025-106774591145918CUST-9212Rahul VermaSmall BusinessNorthDelhiNew DelhiTechnologyPhonesSmart Phones 967Same Day73411.210.1520296.714920.875375.83PaidCompleted7</v>
      </c>
      <c r="X678" s="11" t="str">
        <f t="shared" si="32"/>
        <v>Exact Duplicate</v>
      </c>
      <c r="Y678" s="11"/>
    </row>
    <row r="679" spans="1:25" ht="55.2">
      <c r="A679" t="s">
        <v>3189</v>
      </c>
      <c r="B679" s="10">
        <v>45465</v>
      </c>
      <c r="C679" s="10">
        <v>45470</v>
      </c>
      <c r="D679" t="s">
        <v>24</v>
      </c>
      <c r="E679" s="9" t="str">
        <f>PROPER(TRIM(raw_orders!E679))</f>
        <v>Isha Nair</v>
      </c>
      <c r="F679" s="9" t="str">
        <f>PROPER(TRIM(raw_orders!F679))</f>
        <v>Home Office</v>
      </c>
      <c r="G679" s="9" t="str">
        <f>PROPER(TRIM(raw_orders!G679))</f>
        <v>South</v>
      </c>
      <c r="H679" s="9" t="str">
        <f>PROPER(TRIM(raw_orders!H679))</f>
        <v>Karnataka</v>
      </c>
      <c r="I679" s="9" t="str">
        <f>PROPER(TRIM(raw_orders!I679))</f>
        <v>Bengaluru</v>
      </c>
      <c r="J679" s="9" t="str">
        <f>PROPER(TRIM(raw_orders!J679))</f>
        <v>Furniture</v>
      </c>
      <c r="K679" s="9" t="str">
        <f>PROPER(TRIM(raw_orders!K679))</f>
        <v>Chairs</v>
      </c>
      <c r="L679" t="s">
        <v>3192</v>
      </c>
      <c r="M679" s="9" t="str">
        <f>PROPER(TRIM(raw_orders!M679))</f>
        <v>Same Day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s="9" t="str">
        <f>PROPER(TRIM(raw_orders!T679))</f>
        <v>Paid</v>
      </c>
      <c r="U679" s="9" t="str">
        <f>PROPER(TRIM(raw_orders!U679))</f>
        <v>Completed</v>
      </c>
      <c r="V679" s="11">
        <f t="shared" si="30"/>
        <v>5</v>
      </c>
      <c r="W679" s="17" t="str">
        <f t="shared" si="31"/>
        <v>ORD-2024-106784546545470CUST-4655Isha NairHome OfficeSouthKarnatakaBengaluruFurnitureChairsSmart Chairs 610Same Day72623.48018364.3615445.812918.55PaidCompleted5</v>
      </c>
      <c r="X679" s="11" t="str">
        <f t="shared" si="32"/>
        <v>OK</v>
      </c>
      <c r="Y679" s="11"/>
    </row>
    <row r="680" spans="1:25" ht="69">
      <c r="A680" t="s">
        <v>3193</v>
      </c>
      <c r="B680" s="10">
        <v>45620</v>
      </c>
      <c r="C680" s="10">
        <v>45627</v>
      </c>
      <c r="D680" t="s">
        <v>3196</v>
      </c>
      <c r="E680" s="9" t="str">
        <f>PROPER(TRIM(raw_orders!E680))</f>
        <v>Kabir Singh</v>
      </c>
      <c r="F680" s="9" t="str">
        <f>PROPER(TRIM(raw_orders!F680))</f>
        <v>Corporate</v>
      </c>
      <c r="G680" s="9" t="str">
        <f>PROPER(TRIM(raw_orders!G680))</f>
        <v>South</v>
      </c>
      <c r="H680" s="9" t="str">
        <f>PROPER(TRIM(raw_orders!H680))</f>
        <v>Karnataka</v>
      </c>
      <c r="I680" s="9" t="str">
        <f>PROPER(TRIM(raw_orders!I680))</f>
        <v>Bengaluru</v>
      </c>
      <c r="J680" s="9" t="str">
        <f>PROPER(TRIM(raw_orders!J680))</f>
        <v>Furniture</v>
      </c>
      <c r="K680" s="9" t="str">
        <f>PROPER(TRIM(raw_orders!K680))</f>
        <v>Tables</v>
      </c>
      <c r="L680" t="s">
        <v>3197</v>
      </c>
      <c r="M680" s="9" t="str">
        <f>PROPER(TRIM(raw_orders!M680))</f>
        <v>Second Class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s="9" t="str">
        <f>PROPER(TRIM(raw_orders!T680))</f>
        <v>Paid</v>
      </c>
      <c r="U680" s="9" t="str">
        <f>PROPER(TRIM(raw_orders!U680))</f>
        <v>Completed</v>
      </c>
      <c r="V680" s="11">
        <f t="shared" si="30"/>
        <v>7</v>
      </c>
      <c r="W680" s="17" t="str">
        <f t="shared" si="31"/>
        <v>ORD-2024-106794562045627CUST-1674Kabir SinghCorporateSouthKarnatakaBengaluruFurnitureTablesPrime Tables 123Second Class92763.610.1521141.6211676.339465.29PaidCompleted7</v>
      </c>
      <c r="X680" s="11" t="str">
        <f t="shared" si="32"/>
        <v>OK</v>
      </c>
      <c r="Y680" s="11"/>
    </row>
    <row r="681" spans="1:25" ht="69">
      <c r="A681" t="s">
        <v>3198</v>
      </c>
      <c r="B681" s="10">
        <v>45885</v>
      </c>
      <c r="C681" s="10">
        <v>45892</v>
      </c>
      <c r="D681" t="s">
        <v>3200</v>
      </c>
      <c r="E681" s="9" t="str">
        <f>PROPER(TRIM(raw_orders!E681))</f>
        <v>Rohan Mehta</v>
      </c>
      <c r="F681" s="9" t="str">
        <f>PROPER(TRIM(raw_orders!F681))</f>
        <v>Corporate</v>
      </c>
      <c r="G681" s="9" t="str">
        <f>PROPER(TRIM(raw_orders!G681))</f>
        <v>North</v>
      </c>
      <c r="H681" s="9" t="str">
        <f>PROPER(TRIM(raw_orders!H681))</f>
        <v>Punjab</v>
      </c>
      <c r="I681" s="9" t="str">
        <f>PROPER(TRIM(raw_orders!I681))</f>
        <v>Ludhiana</v>
      </c>
      <c r="J681" s="9" t="str">
        <f>PROPER(TRIM(raw_orders!J681))</f>
        <v>Technology</v>
      </c>
      <c r="K681" s="9" t="str">
        <f>PROPER(TRIM(raw_orders!K681))</f>
        <v>Copiers</v>
      </c>
      <c r="L681" t="s">
        <v>3201</v>
      </c>
      <c r="M681" s="9" t="str">
        <f>PROPER(TRIM(raw_orders!M681))</f>
        <v>Same Day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s="9" t="str">
        <f>PROPER(TRIM(raw_orders!T681))</f>
        <v>Refunded</v>
      </c>
      <c r="U681" s="9" t="str">
        <f>PROPER(TRIM(raw_orders!U681))</f>
        <v>Cancelled</v>
      </c>
      <c r="V681" s="11">
        <f t="shared" si="30"/>
        <v>7</v>
      </c>
      <c r="W681" s="17" t="str">
        <f t="shared" si="31"/>
        <v>ORD-2025-106804588545892CUST-2897Rohan MehtaCorporateNorthPunjabLudhianaTechnologyCopiersSmart Copiers 579Same Day41410.5770%5360.173881.511478.66RefundedCancelled7</v>
      </c>
      <c r="X681" s="11" t="str">
        <f t="shared" si="32"/>
        <v>OK</v>
      </c>
      <c r="Y681" s="11"/>
    </row>
    <row r="682" spans="1:25" ht="69">
      <c r="A682" t="s">
        <v>3202</v>
      </c>
      <c r="B682" s="10">
        <v>45441</v>
      </c>
      <c r="C682" s="10">
        <v>45448</v>
      </c>
      <c r="D682" t="s">
        <v>3203</v>
      </c>
      <c r="E682" s="9" t="str">
        <f>PROPER(TRIM(raw_orders!E682))</f>
        <v>Kabir Singh</v>
      </c>
      <c r="F682" s="9" t="str">
        <f>PROPER(TRIM(raw_orders!F682))</f>
        <v>Corporate</v>
      </c>
      <c r="G682" s="9" t="str">
        <f>PROPER(TRIM(raw_orders!G682))</f>
        <v>South</v>
      </c>
      <c r="H682" s="9" t="str">
        <f>PROPER(TRIM(raw_orders!H682))</f>
        <v>Tamil Nadu</v>
      </c>
      <c r="I682" s="9" t="str">
        <f>PROPER(TRIM(raw_orders!I682))</f>
        <v>Chennai</v>
      </c>
      <c r="J682" s="9" t="str">
        <f>PROPER(TRIM(raw_orders!J682))</f>
        <v>Technology</v>
      </c>
      <c r="K682" s="9" t="str">
        <f>PROPER(TRIM(raw_orders!K682))</f>
        <v>Accessories</v>
      </c>
      <c r="L682" t="s">
        <v>3204</v>
      </c>
      <c r="M682" s="9" t="str">
        <f>PROPER(TRIM(raw_orders!M682))</f>
        <v>First Class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s="9" t="str">
        <f>PROPER(TRIM(raw_orders!T682))</f>
        <v>Paid</v>
      </c>
      <c r="U682" s="9" t="str">
        <f>PROPER(TRIM(raw_orders!U682))</f>
        <v>Completed</v>
      </c>
      <c r="V682" s="11">
        <f t="shared" si="30"/>
        <v>7</v>
      </c>
      <c r="W682" s="17" t="str">
        <f t="shared" si="31"/>
        <v>ORD-2024-106814544145448CUST-1136Kabir SinghCorporateSouthTamil NaduChennaiTechnologyAccessoriesEco Accessories 658First Class43700.24014800.9612048.392752.57PaidCompleted7</v>
      </c>
      <c r="X682" s="11" t="str">
        <f t="shared" si="32"/>
        <v>OK</v>
      </c>
      <c r="Y682" s="11"/>
    </row>
    <row r="683" spans="1:25" ht="55.2">
      <c r="A683" t="s">
        <v>3205</v>
      </c>
      <c r="B683" s="10">
        <v>45477</v>
      </c>
      <c r="C683" s="10">
        <v>45483</v>
      </c>
      <c r="D683" t="s">
        <v>3208</v>
      </c>
      <c r="E683" s="9" t="str">
        <f>PROPER(TRIM(raw_orders!E683))</f>
        <v>Vikram Iyer</v>
      </c>
      <c r="F683" s="9" t="str">
        <f>PROPER(TRIM(raw_orders!F683))</f>
        <v>Corporate</v>
      </c>
      <c r="G683" s="9" t="str">
        <f>PROPER(TRIM(raw_orders!G683))</f>
        <v>North</v>
      </c>
      <c r="H683" s="9" t="str">
        <f>PROPER(TRIM(raw_orders!H683))</f>
        <v>Delhi</v>
      </c>
      <c r="I683" s="9" t="str">
        <f>PROPER(TRIM(raw_orders!I683))</f>
        <v>New Delhi</v>
      </c>
      <c r="J683" s="9" t="str">
        <f>PROPER(TRIM(raw_orders!J683))</f>
        <v>Furniture</v>
      </c>
      <c r="K683" s="9" t="str">
        <f>PROPER(TRIM(raw_orders!K683))</f>
        <v>Tables</v>
      </c>
      <c r="L683" t="s">
        <v>3209</v>
      </c>
      <c r="M683" s="9" t="str">
        <f>PROPER(TRIM(raw_orders!M683))</f>
        <v>Second Class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s="9" t="str">
        <f>PROPER(TRIM(raw_orders!T683))</f>
        <v>Paid</v>
      </c>
      <c r="U683" s="9" t="str">
        <f>PROPER(TRIM(raw_orders!U683))</f>
        <v>Cancelled</v>
      </c>
      <c r="V683" s="11">
        <f t="shared" si="30"/>
        <v>6</v>
      </c>
      <c r="W683" s="17" t="str">
        <f t="shared" si="31"/>
        <v>ORD-2024-106824547745483CUST-1376Vikram IyerCorporateNorthDelhiNew DelhiFurnitureTablesSmart Tables 777Second Class51200.2706001.354182.991818.36PaidCancelled6</v>
      </c>
      <c r="X683" s="11" t="str">
        <f t="shared" si="32"/>
        <v>OK</v>
      </c>
      <c r="Y683" s="11"/>
    </row>
    <row r="684" spans="1:25" ht="55.2">
      <c r="A684" t="s">
        <v>3210</v>
      </c>
      <c r="B684" s="10">
        <v>45693</v>
      </c>
      <c r="C684" s="10">
        <v>45779</v>
      </c>
      <c r="D684" t="s">
        <v>3211</v>
      </c>
      <c r="E684" s="9" t="str">
        <f>PROPER(TRIM(raw_orders!E684))</f>
        <v>Ananya Rao</v>
      </c>
      <c r="F684" s="9" t="str">
        <f>PROPER(TRIM(raw_orders!F684))</f>
        <v>Corporate</v>
      </c>
      <c r="G684" s="9" t="str">
        <f>PROPER(TRIM(raw_orders!G684))</f>
        <v>North</v>
      </c>
      <c r="H684" s="9" t="str">
        <f>PROPER(TRIM(raw_orders!H684))</f>
        <v>Haryana</v>
      </c>
      <c r="I684" s="9" t="str">
        <f>PROPER(TRIM(raw_orders!I684))</f>
        <v>Gurugram</v>
      </c>
      <c r="J684" s="9" t="str">
        <f>PROPER(TRIM(raw_orders!J684))</f>
        <v>Office Supplies</v>
      </c>
      <c r="K684" s="9" t="str">
        <f>PROPER(TRIM(raw_orders!K684))</f>
        <v>Storage</v>
      </c>
      <c r="L684" t="s">
        <v>3213</v>
      </c>
      <c r="M684" s="9" t="str">
        <f>PROPER(TRIM(raw_orders!M684))</f>
        <v>Same Day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s="9" t="str">
        <f>PROPER(TRIM(raw_orders!T684))</f>
        <v>Paid</v>
      </c>
      <c r="U684" s="9" t="str">
        <f>PROPER(TRIM(raw_orders!U684))</f>
        <v>Completed</v>
      </c>
      <c r="V684" s="11">
        <f t="shared" si="30"/>
        <v>86</v>
      </c>
      <c r="W684" s="17" t="str">
        <f t="shared" si="31"/>
        <v>ORD-2025-106834569345779CUST-1553Ananya RaoCorporateNorthHaryanaGurugramOffice SuppliesStorageEco Storage 861Same Day32590.787383.724113.663270.06PaidCompleted86</v>
      </c>
      <c r="X684" s="11" t="str">
        <f t="shared" si="32"/>
        <v>OK</v>
      </c>
      <c r="Y684" s="11"/>
    </row>
    <row r="685" spans="1:25" ht="69">
      <c r="A685" t="s">
        <v>3214</v>
      </c>
      <c r="B685" s="10">
        <v>45858</v>
      </c>
      <c r="C685" s="10">
        <v>45862</v>
      </c>
      <c r="D685" t="s">
        <v>3216</v>
      </c>
      <c r="E685" s="9" t="str">
        <f>PROPER(TRIM(raw_orders!E685))</f>
        <v>Arjun Bose</v>
      </c>
      <c r="F685" s="9" t="str">
        <f>PROPER(TRIM(raw_orders!F685))</f>
        <v>Small Business</v>
      </c>
      <c r="G685" s="9" t="str">
        <f>PROPER(TRIM(raw_orders!G685))</f>
        <v>South</v>
      </c>
      <c r="H685" s="9" t="str">
        <f>PROPER(TRIM(raw_orders!H685))</f>
        <v>Telangana</v>
      </c>
      <c r="I685" s="9" t="str">
        <f>PROPER(TRIM(raw_orders!I685))</f>
        <v>Hyderabad</v>
      </c>
      <c r="J685" s="9" t="str">
        <f>PROPER(TRIM(raw_orders!J685))</f>
        <v>Furniture</v>
      </c>
      <c r="K685" s="9" t="str">
        <f>PROPER(TRIM(raw_orders!K685))</f>
        <v>Furnishings</v>
      </c>
      <c r="L685" t="s">
        <v>3217</v>
      </c>
      <c r="M685" s="9" t="str">
        <f>PROPER(TRIM(raw_orders!M685))</f>
        <v>Second Class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s="9" t="str">
        <f>PROPER(TRIM(raw_orders!T685))</f>
        <v>Refunded</v>
      </c>
      <c r="U685" s="9" t="str">
        <f>PROPER(TRIM(raw_orders!U685))</f>
        <v>Cancelled</v>
      </c>
      <c r="V685" s="11">
        <f t="shared" si="30"/>
        <v>4</v>
      </c>
      <c r="W685" s="17" t="str">
        <f t="shared" si="31"/>
        <v>ORD-2025-106844585845862CUST-5704Arjun BoseSmall BusinessSouthTelanganaHyderabadFurnitureFurnishingsEco Furnishings 875Second Class61646.450.27902.965512.032390.93RefundedCancelled4</v>
      </c>
      <c r="X685" s="11" t="str">
        <f t="shared" si="32"/>
        <v>OK</v>
      </c>
      <c r="Y685" s="11"/>
    </row>
    <row r="686" spans="1:25" ht="69">
      <c r="A686" t="s">
        <v>3218</v>
      </c>
      <c r="B686" s="10">
        <v>45859</v>
      </c>
      <c r="C686" s="10">
        <v>45859</v>
      </c>
      <c r="D686" t="s">
        <v>3220</v>
      </c>
      <c r="E686" s="9" t="str">
        <f>PROPER(TRIM(raw_orders!E686))</f>
        <v>Isha Nair</v>
      </c>
      <c r="F686" s="9" t="str">
        <f>PROPER(TRIM(raw_orders!F686))</f>
        <v>Home Office</v>
      </c>
      <c r="G686" s="9" t="str">
        <f>PROPER(TRIM(raw_orders!G686))</f>
        <v>South</v>
      </c>
      <c r="H686" s="9" t="str">
        <f>PROPER(TRIM(raw_orders!H686))</f>
        <v>Tamil Nadu</v>
      </c>
      <c r="I686" s="9" t="str">
        <f>PROPER(TRIM(raw_orders!I686))</f>
        <v>Chennai</v>
      </c>
      <c r="J686" s="9" t="str">
        <f>PROPER(TRIM(raw_orders!J686))</f>
        <v>Furniture</v>
      </c>
      <c r="K686" s="9" t="str">
        <f>PROPER(TRIM(raw_orders!K686))</f>
        <v>Bookcases</v>
      </c>
      <c r="L686" t="s">
        <v>3221</v>
      </c>
      <c r="M686" s="9" t="str">
        <f>PROPER(TRIM(raw_orders!M686))</f>
        <v>First Class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s="9" t="str">
        <f>PROPER(TRIM(raw_orders!T686))</f>
        <v>Refunded</v>
      </c>
      <c r="U686" s="9" t="str">
        <f>PROPER(TRIM(raw_orders!U686))</f>
        <v>Cancelled</v>
      </c>
      <c r="V686" s="11">
        <f t="shared" si="30"/>
        <v>0</v>
      </c>
      <c r="W686" s="17" t="str">
        <f t="shared" si="31"/>
        <v>ORD-2025-106854585945859CUST-6738Isha NairHome OfficeSouthTamil NaduChennaiFurnitureBookcasesPrime Bookcases 784First Class74396.650.224621.2417155.487465.76RefundedCancelled0</v>
      </c>
      <c r="X686" s="11" t="str">
        <f t="shared" si="32"/>
        <v>OK</v>
      </c>
      <c r="Y686" s="11"/>
    </row>
    <row r="687" spans="1:25" ht="55.2">
      <c r="A687" t="s">
        <v>3222</v>
      </c>
      <c r="B687" s="10">
        <v>45931</v>
      </c>
      <c r="C687" s="10">
        <v>45933</v>
      </c>
      <c r="D687" t="s">
        <v>2734</v>
      </c>
      <c r="E687" s="9" t="str">
        <f>PROPER(TRIM(raw_orders!E687))</f>
        <v>Neha Gupta</v>
      </c>
      <c r="F687" s="9" t="str">
        <f>PROPER(TRIM(raw_orders!F687))</f>
        <v>Corporate</v>
      </c>
      <c r="G687" s="9" t="str">
        <f>PROPER(TRIM(raw_orders!G687))</f>
        <v>West</v>
      </c>
      <c r="H687" s="9" t="str">
        <f>PROPER(TRIM(raw_orders!H687))</f>
        <v>Goa</v>
      </c>
      <c r="I687" s="9" t="str">
        <f>PROPER(TRIM(raw_orders!I687))</f>
        <v>Panaji</v>
      </c>
      <c r="J687" s="9" t="str">
        <f>PROPER(TRIM(raw_orders!J687))</f>
        <v>Office Supplies</v>
      </c>
      <c r="K687" s="9" t="str">
        <f>PROPER(TRIM(raw_orders!K687))</f>
        <v>Art</v>
      </c>
      <c r="L687" t="s">
        <v>3224</v>
      </c>
      <c r="M687" s="9" t="str">
        <f>PROPER(TRIM(raw_orders!M687))</f>
        <v>Standard Class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s="9" t="str">
        <f>PROPER(TRIM(raw_orders!T687))</f>
        <v>Failed</v>
      </c>
      <c r="U687" s="9" t="str">
        <f>PROPER(TRIM(raw_orders!U687))</f>
        <v>Cancelled</v>
      </c>
      <c r="V687" s="11">
        <f t="shared" si="30"/>
        <v>2</v>
      </c>
      <c r="W687" s="17" t="str">
        <f t="shared" si="31"/>
        <v>ORD-2025-106864593145933CUST-2586Neha GuptaCorporateWestGoaPanajiOffice SuppliesArtClassic Art 380Standard Class9818.150.556627.015606.791020.22FailedCancelled2</v>
      </c>
      <c r="X687" s="11" t="str">
        <f t="shared" si="32"/>
        <v>OK</v>
      </c>
      <c r="Y687" s="11"/>
    </row>
    <row r="688" spans="1:25" ht="55.2">
      <c r="A688" t="s">
        <v>3225</v>
      </c>
      <c r="B688" s="10">
        <v>45376</v>
      </c>
      <c r="C688" s="10">
        <v>45384</v>
      </c>
      <c r="D688" t="s">
        <v>3227</v>
      </c>
      <c r="E688" s="9" t="str">
        <f>PROPER(TRIM(raw_orders!E688))</f>
        <v>Sneha Kapoor</v>
      </c>
      <c r="F688" s="9" t="str">
        <f>PROPER(TRIM(raw_orders!F688))</f>
        <v>Home Office</v>
      </c>
      <c r="G688" s="9" t="str">
        <f>PROPER(TRIM(raw_orders!G688))</f>
        <v>South</v>
      </c>
      <c r="H688" s="9" t="str">
        <f>PROPER(TRIM(raw_orders!H688))</f>
        <v>Tamil Nadu</v>
      </c>
      <c r="I688" s="9" t="str">
        <f>PROPER(TRIM(raw_orders!I688))</f>
        <v>Chennai</v>
      </c>
      <c r="J688" s="9" t="str">
        <f>PROPER(TRIM(raw_orders!J688))</f>
        <v>Technology</v>
      </c>
      <c r="K688" s="9" t="str">
        <f>PROPER(TRIM(raw_orders!K688))</f>
        <v>Copiers</v>
      </c>
      <c r="L688" t="s">
        <v>3228</v>
      </c>
      <c r="M688" s="9" t="str">
        <f>PROPER(TRIM(raw_orders!M688))</f>
        <v>Standard Class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s="9" t="str">
        <f>PROPER(TRIM(raw_orders!T688))</f>
        <v>Paid</v>
      </c>
      <c r="U688" s="9" t="str">
        <f>PROPER(TRIM(raw_orders!U688))</f>
        <v>Completed</v>
      </c>
      <c r="V688" s="11">
        <f t="shared" si="30"/>
        <v>8</v>
      </c>
      <c r="W688" s="17" t="str">
        <f t="shared" si="31"/>
        <v>ORD-2024-106874537645384CUST-3127Sneha KapoorHome OfficeSouthTamil NaduChennaiTechnologyCopiersPro Copiers 502Standard Class22349.1304698.262654.922043.34PaidCompleted8</v>
      </c>
      <c r="X688" s="11" t="str">
        <f t="shared" si="32"/>
        <v>OK</v>
      </c>
      <c r="Y688" s="11"/>
    </row>
    <row r="689" spans="1:25" ht="41.4">
      <c r="A689" t="s">
        <v>3229</v>
      </c>
      <c r="B689" s="10">
        <v>45938</v>
      </c>
      <c r="C689" s="10">
        <v>45943</v>
      </c>
      <c r="D689" t="s">
        <v>3231</v>
      </c>
      <c r="E689" s="9" t="str">
        <f>PROPER(TRIM(raw_orders!E689))</f>
        <v>Mira Das</v>
      </c>
      <c r="F689" s="9" t="str">
        <f>PROPER(TRIM(raw_orders!F689))</f>
        <v>Home Office</v>
      </c>
      <c r="G689" s="9" t="str">
        <f>PROPER(TRIM(raw_orders!G689))</f>
        <v>North</v>
      </c>
      <c r="H689" s="9" t="str">
        <f>PROPER(TRIM(raw_orders!H689))</f>
        <v>Punjab</v>
      </c>
      <c r="I689" s="9" t="str">
        <f>PROPER(TRIM(raw_orders!I689))</f>
        <v>Ludhiana</v>
      </c>
      <c r="J689" s="9" t="str">
        <f>PROPER(TRIM(raw_orders!J689))</f>
        <v>Furniture</v>
      </c>
      <c r="K689" s="9" t="str">
        <f>PROPER(TRIM(raw_orders!K689))</f>
        <v>Tables</v>
      </c>
      <c r="L689" t="s">
        <v>3232</v>
      </c>
      <c r="M689" s="9" t="str">
        <f>PROPER(TRIM(raw_orders!M689))</f>
        <v>First Class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s="9" t="str">
        <f>PROPER(TRIM(raw_orders!T689))</f>
        <v>Failed</v>
      </c>
      <c r="U689" s="9" t="str">
        <f>PROPER(TRIM(raw_orders!U689))</f>
        <v>Cancelled</v>
      </c>
      <c r="V689" s="11">
        <f t="shared" si="30"/>
        <v>5</v>
      </c>
      <c r="W689" s="17" t="str">
        <f t="shared" si="31"/>
        <v>ORD-2025-106884593845943CUST-9347Mira DasHome OfficeNorthPunjabLudhianaFurnitureTablesPrime Tables 604First Class4172.050688.2497.68190.52FailedCancelled5</v>
      </c>
      <c r="X689" s="11" t="str">
        <f t="shared" si="32"/>
        <v>OK</v>
      </c>
      <c r="Y689" s="11"/>
    </row>
    <row r="690" spans="1:25" ht="69">
      <c r="A690" t="s">
        <v>3233</v>
      </c>
      <c r="B690" s="10">
        <v>45714</v>
      </c>
      <c r="C690" s="10">
        <v>45715</v>
      </c>
      <c r="D690" t="s">
        <v>3235</v>
      </c>
      <c r="E690" s="9" t="str">
        <f>PROPER(TRIM(raw_orders!E690))</f>
        <v>Neha Gupta</v>
      </c>
      <c r="F690" s="9" t="str">
        <f>PROPER(TRIM(raw_orders!F690))</f>
        <v>Home Office</v>
      </c>
      <c r="G690" s="9" t="str">
        <f>PROPER(TRIM(raw_orders!G690))</f>
        <v>North</v>
      </c>
      <c r="H690" s="9" t="str">
        <f>PROPER(TRIM(raw_orders!H690))</f>
        <v>Haryana</v>
      </c>
      <c r="I690" s="9" t="str">
        <f>PROPER(TRIM(raw_orders!I690))</f>
        <v>Gurugram</v>
      </c>
      <c r="J690" s="9" t="str">
        <f>PROPER(TRIM(raw_orders!J690))</f>
        <v>Office Supplies</v>
      </c>
      <c r="K690" s="9" t="str">
        <f>PROPER(TRIM(raw_orders!K690))</f>
        <v>Art</v>
      </c>
      <c r="L690" t="s">
        <v>3236</v>
      </c>
      <c r="M690" s="9" t="str">
        <f>PROPER(TRIM(raw_orders!M690))</f>
        <v>Second Class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s="9" t="str">
        <f>PROPER(TRIM(raw_orders!T690))</f>
        <v>Paid</v>
      </c>
      <c r="U690" s="9" t="str">
        <f>PROPER(TRIM(raw_orders!U690))</f>
        <v>Completed</v>
      </c>
      <c r="V690" s="11">
        <f t="shared" si="30"/>
        <v>1</v>
      </c>
      <c r="W690" s="17" t="str">
        <f t="shared" si="31"/>
        <v>ORD-2025-106894571445715CUST-8575Neha GuptaHome OfficeNorthHaryanaGurugramOffice SuppliesArtBasic Art 798Second Class63037.660.1515492.0712581.232910.84PaidCompleted1</v>
      </c>
      <c r="X690" s="11" t="str">
        <f t="shared" si="32"/>
        <v>OK</v>
      </c>
      <c r="Y690" s="11"/>
    </row>
    <row r="691" spans="1:25" ht="69">
      <c r="A691" t="s">
        <v>3237</v>
      </c>
      <c r="B691" s="10">
        <v>45422</v>
      </c>
      <c r="C691" s="10">
        <v>45571</v>
      </c>
      <c r="D691" t="s">
        <v>3240</v>
      </c>
      <c r="E691" s="9" t="str">
        <f>PROPER(TRIM(raw_orders!E691))</f>
        <v>Rohan Mehta</v>
      </c>
      <c r="F691" s="9" t="str">
        <f>PROPER(TRIM(raw_orders!F691))</f>
        <v>Small Business</v>
      </c>
      <c r="G691" s="9" t="str">
        <f>PROPER(TRIM(raw_orders!G691))</f>
        <v>North</v>
      </c>
      <c r="H691" s="9" t="str">
        <f>PROPER(TRIM(raw_orders!H691))</f>
        <v>Punjab</v>
      </c>
      <c r="I691" s="9" t="str">
        <f>PROPER(TRIM(raw_orders!I691))</f>
        <v>Ludhiana</v>
      </c>
      <c r="J691" s="9" t="str">
        <f>PROPER(TRIM(raw_orders!J691))</f>
        <v>Furniture</v>
      </c>
      <c r="K691" s="9" t="str">
        <f>PROPER(TRIM(raw_orders!K691))</f>
        <v>Tables</v>
      </c>
      <c r="L691" t="s">
        <v>3241</v>
      </c>
      <c r="M691" s="9" t="str">
        <f>PROPER(TRIM(raw_orders!M691))</f>
        <v>Standard Class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s="9" t="str">
        <f>PROPER(TRIM(raw_orders!T691))</f>
        <v>Failed</v>
      </c>
      <c r="U691" s="9" t="str">
        <f>PROPER(TRIM(raw_orders!U691))</f>
        <v>Cancelled</v>
      </c>
      <c r="V691" s="11">
        <f t="shared" si="30"/>
        <v>149</v>
      </c>
      <c r="W691" s="17" t="str">
        <f t="shared" si="31"/>
        <v>ORD-2024-106904542245571CUST-4382Rohan MehtaSmall BusinessNorthPunjabLudhianaFurnitureTablesElite Tables 717Standard Class9489.580.153745.292302.651442.64FailedCancelled149</v>
      </c>
      <c r="X691" s="11" t="str">
        <f t="shared" si="32"/>
        <v>OK</v>
      </c>
      <c r="Y691" s="11"/>
    </row>
    <row r="692" spans="1:25" ht="55.2">
      <c r="A692" t="s">
        <v>3242</v>
      </c>
      <c r="B692" s="10">
        <v>45546</v>
      </c>
      <c r="C692" s="10">
        <v>45550</v>
      </c>
      <c r="D692" t="s">
        <v>3244</v>
      </c>
      <c r="E692" s="9" t="str">
        <f>PROPER(TRIM(raw_orders!E692))</f>
        <v>Sneha Kapoor</v>
      </c>
      <c r="F692" s="9" t="str">
        <f>PROPER(TRIM(raw_orders!F692))</f>
        <v>Corporate</v>
      </c>
      <c r="G692" s="9" t="str">
        <f>PROPER(TRIM(raw_orders!G692))</f>
        <v>South</v>
      </c>
      <c r="H692" s="9" t="str">
        <f>PROPER(TRIM(raw_orders!H692))</f>
        <v>Tamil Nadu</v>
      </c>
      <c r="I692" s="9" t="str">
        <f>PROPER(TRIM(raw_orders!I692))</f>
        <v>Chennai</v>
      </c>
      <c r="J692" s="9" t="str">
        <f>PROPER(TRIM(raw_orders!J692))</f>
        <v>Office Supplies</v>
      </c>
      <c r="K692" s="9" t="str">
        <f>PROPER(TRIM(raw_orders!K692))</f>
        <v>Art</v>
      </c>
      <c r="L692" t="s">
        <v>3245</v>
      </c>
      <c r="M692" s="9" t="str">
        <f>PROPER(TRIM(raw_orders!M692))</f>
        <v>Standard Class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s="9" t="str">
        <f>PROPER(TRIM(raw_orders!T692))</f>
        <v>Failed</v>
      </c>
      <c r="U692" s="9" t="str">
        <f>PROPER(TRIM(raw_orders!U692))</f>
        <v>Returned</v>
      </c>
      <c r="V692" s="11">
        <f t="shared" si="30"/>
        <v>4</v>
      </c>
      <c r="W692" s="17" t="str">
        <f t="shared" si="31"/>
        <v>ORD-2024-106914554645550CUST-6815Sneha KapoorCorporateSouthTamil NaduChennaiOffice SuppliesArtMax Art 725Standard Class4865.6303462.522797.29665.23FailedReturned4</v>
      </c>
      <c r="X692" s="11" t="str">
        <f t="shared" si="32"/>
        <v>OK</v>
      </c>
      <c r="Y692" s="11"/>
    </row>
    <row r="693" spans="1:25" ht="55.2">
      <c r="A693" t="s">
        <v>3246</v>
      </c>
      <c r="B693" s="10">
        <v>45641</v>
      </c>
      <c r="C693" s="10">
        <v>45642</v>
      </c>
      <c r="D693" t="s">
        <v>3248</v>
      </c>
      <c r="E693" s="9" t="str">
        <f>PROPER(TRIM(raw_orders!E693))</f>
        <v>Rohan Mehta</v>
      </c>
      <c r="F693" s="9" t="str">
        <f>PROPER(TRIM(raw_orders!F693))</f>
        <v>Consumer</v>
      </c>
      <c r="G693" s="9" t="str">
        <f>PROPER(TRIM(raw_orders!G693))</f>
        <v>East</v>
      </c>
      <c r="H693" s="9" t="str">
        <f>PROPER(TRIM(raw_orders!H693))</f>
        <v>Odisha</v>
      </c>
      <c r="I693" s="9" t="str">
        <f>PROPER(TRIM(raw_orders!I693))</f>
        <v>Bhubaneswar</v>
      </c>
      <c r="J693" s="9" t="str">
        <f>PROPER(TRIM(raw_orders!J693))</f>
        <v>Technology</v>
      </c>
      <c r="K693" s="9" t="str">
        <f>PROPER(TRIM(raw_orders!K693))</f>
        <v>Copiers</v>
      </c>
      <c r="L693" t="s">
        <v>3249</v>
      </c>
      <c r="M693" s="9" t="str">
        <f>PROPER(TRIM(raw_orders!M693))</f>
        <v>Second Class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s="9" t="str">
        <f>PROPER(TRIM(raw_orders!T693))</f>
        <v>Paid</v>
      </c>
      <c r="U693" s="9" t="str">
        <f>PROPER(TRIM(raw_orders!U693))</f>
        <v>Completed</v>
      </c>
      <c r="V693" s="11">
        <f t="shared" si="30"/>
        <v>1</v>
      </c>
      <c r="W693" s="17" t="str">
        <f t="shared" si="31"/>
        <v>ORD-2024-106924564145642CUST-7309Rohan MehtaConsumerEastOdishaBhubaneswarTechnologyCopiersSmart Copiers 456Second Class61538.10.058767.175098.23668.97PaidCompleted1</v>
      </c>
      <c r="X693" s="11" t="str">
        <f t="shared" si="32"/>
        <v>OK</v>
      </c>
      <c r="Y693" s="11"/>
    </row>
    <row r="694" spans="1:25" ht="69">
      <c r="A694" t="s">
        <v>3250</v>
      </c>
      <c r="B694" s="10">
        <v>45787</v>
      </c>
      <c r="C694" s="10">
        <v>45940</v>
      </c>
      <c r="D694" t="s">
        <v>3252</v>
      </c>
      <c r="E694" s="9" t="str">
        <f>PROPER(TRIM(raw_orders!E694))</f>
        <v>Isha Nair</v>
      </c>
      <c r="F694" s="9" t="str">
        <f>PROPER(TRIM(raw_orders!F694))</f>
        <v>Corporate</v>
      </c>
      <c r="G694" s="9" t="str">
        <f>PROPER(TRIM(raw_orders!G694))</f>
        <v>South</v>
      </c>
      <c r="H694" s="9" t="str">
        <f>PROPER(TRIM(raw_orders!H694))</f>
        <v>Karnataka</v>
      </c>
      <c r="I694" s="9" t="str">
        <f>PROPER(TRIM(raw_orders!I694))</f>
        <v>Bengaluru</v>
      </c>
      <c r="J694" s="9" t="str">
        <f>PROPER(TRIM(raw_orders!J694))</f>
        <v>Furniture</v>
      </c>
      <c r="K694" s="9" t="str">
        <f>PROPER(TRIM(raw_orders!K694))</f>
        <v>Furnishings</v>
      </c>
      <c r="L694" t="s">
        <v>3253</v>
      </c>
      <c r="M694" s="9" t="str">
        <f>PROPER(TRIM(raw_orders!M694))</f>
        <v>Second Class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s="9" t="str">
        <f>PROPER(TRIM(raw_orders!T694))</f>
        <v>Paid</v>
      </c>
      <c r="U694" s="9" t="str">
        <f>PROPER(TRIM(raw_orders!U694))</f>
        <v>Completed</v>
      </c>
      <c r="V694" s="11">
        <f t="shared" si="30"/>
        <v>153</v>
      </c>
      <c r="W694" s="17" t="str">
        <f t="shared" si="31"/>
        <v>ORD-2025-106934578745940CUST-9531Isha NairCorporateSouthKarnatakaBengaluruFurnitureFurnishingsPrime Furnishings 883Second Class42365.680.18516.455903.812612.64PaidCompleted153</v>
      </c>
      <c r="X694" s="11" t="str">
        <f t="shared" si="32"/>
        <v>OK</v>
      </c>
      <c r="Y694" s="11"/>
    </row>
    <row r="695" spans="1:25" ht="82.8">
      <c r="A695" t="s">
        <v>3254</v>
      </c>
      <c r="B695" s="10">
        <v>45720</v>
      </c>
      <c r="C695" s="10">
        <v>45758</v>
      </c>
      <c r="D695" t="s">
        <v>3256</v>
      </c>
      <c r="E695" s="9" t="str">
        <f>PROPER(TRIM(raw_orders!E695))</f>
        <v>Arjun Bose</v>
      </c>
      <c r="F695" s="9" t="str">
        <f>PROPER(TRIM(raw_orders!F695))</f>
        <v>Consumer</v>
      </c>
      <c r="G695" s="9" t="str">
        <f>PROPER(TRIM(raw_orders!G695))</f>
        <v>South</v>
      </c>
      <c r="H695" s="9" t="str">
        <f>PROPER(TRIM(raw_orders!H695))</f>
        <v>Tamil Nadu</v>
      </c>
      <c r="I695" s="9" t="str">
        <f>PROPER(TRIM(raw_orders!I695))</f>
        <v>Chennai</v>
      </c>
      <c r="J695" s="9" t="str">
        <f>PROPER(TRIM(raw_orders!J695))</f>
        <v>Furniture</v>
      </c>
      <c r="K695" s="9" t="str">
        <f>PROPER(TRIM(raw_orders!K695))</f>
        <v>Bookcases</v>
      </c>
      <c r="L695" t="s">
        <v>3257</v>
      </c>
      <c r="M695" s="9" t="str">
        <f>PROPER(TRIM(raw_orders!M695))</f>
        <v>Second Class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s="9" t="str">
        <f>PROPER(TRIM(raw_orders!T695))</f>
        <v>Paid</v>
      </c>
      <c r="U695" s="9" t="str">
        <f>PROPER(TRIM(raw_orders!U695))</f>
        <v>Completed</v>
      </c>
      <c r="V695" s="11">
        <f t="shared" si="30"/>
        <v>38</v>
      </c>
      <c r="W695" s="17" t="str">
        <f t="shared" si="31"/>
        <v>ORD-2025-106944572045758CUST-6032Arjun BoseConsumerSouthTamil NaduChennaiFurnitureBookcasesSmart Bookcases 828Second Class34149.770.0511826.848035.963790.88PaidCompleted38</v>
      </c>
      <c r="X695" s="11" t="str">
        <f t="shared" si="32"/>
        <v>OK</v>
      </c>
      <c r="Y695" s="11"/>
    </row>
    <row r="696" spans="1:25" ht="69">
      <c r="A696" t="s">
        <v>3258</v>
      </c>
      <c r="B696" s="10">
        <v>45665</v>
      </c>
      <c r="C696" s="10">
        <v>45908</v>
      </c>
      <c r="D696" t="s">
        <v>1738</v>
      </c>
      <c r="E696" s="9" t="str">
        <f>PROPER(TRIM(raw_orders!E696))</f>
        <v>Isha Nair</v>
      </c>
      <c r="F696" s="9" t="str">
        <f>PROPER(TRIM(raw_orders!F696))</f>
        <v>Consumer</v>
      </c>
      <c r="G696" s="9" t="str">
        <f>PROPER(TRIM(raw_orders!G696))</f>
        <v>South</v>
      </c>
      <c r="H696" s="9" t="str">
        <f>PROPER(TRIM(raw_orders!H696))</f>
        <v>Andhra Pradesh</v>
      </c>
      <c r="I696" s="9" t="str">
        <f>PROPER(TRIM(raw_orders!I696))</f>
        <v>Vijayawada</v>
      </c>
      <c r="J696" s="9" t="str">
        <f>PROPER(TRIM(raw_orders!J696))</f>
        <v>Office Supplies</v>
      </c>
      <c r="K696" s="9" t="str">
        <f>PROPER(TRIM(raw_orders!K696))</f>
        <v>Storage</v>
      </c>
      <c r="L696" t="s">
        <v>3259</v>
      </c>
      <c r="M696" s="9" t="str">
        <f>PROPER(TRIM(raw_orders!M696))</f>
        <v>First Class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s="9" t="str">
        <f>PROPER(TRIM(raw_orders!T696))</f>
        <v>Paid</v>
      </c>
      <c r="U696" s="9" t="str">
        <f>PROPER(TRIM(raw_orders!U696))</f>
        <v>Completed</v>
      </c>
      <c r="V696" s="11">
        <f t="shared" si="30"/>
        <v>243</v>
      </c>
      <c r="W696" s="17" t="str">
        <f t="shared" si="31"/>
        <v>ORD-2025-106954566545908CUST-8025Isha NairConsumerSouthAndhra PradeshVijayawadaOffice SuppliesStorageClassic Storage 291First Class52736.240.1511629.029627.212001.81PaidCompleted243</v>
      </c>
      <c r="X696" s="11" t="str">
        <f t="shared" si="32"/>
        <v>Exact Duplicate</v>
      </c>
      <c r="Y696" s="11"/>
    </row>
    <row r="697" spans="1:25" ht="69">
      <c r="A697" t="s">
        <v>3260</v>
      </c>
      <c r="B697" s="10">
        <v>45474</v>
      </c>
      <c r="C697" s="10">
        <v>45298</v>
      </c>
      <c r="D697" t="s">
        <v>3262</v>
      </c>
      <c r="E697" s="9" t="str">
        <f>PROPER(TRIM(raw_orders!E697))</f>
        <v>Aarav Sharma</v>
      </c>
      <c r="F697" s="9" t="str">
        <f>PROPER(TRIM(raw_orders!F697))</f>
        <v>Consumer</v>
      </c>
      <c r="G697" s="9" t="str">
        <f>PROPER(TRIM(raw_orders!G697))</f>
        <v>West</v>
      </c>
      <c r="H697" s="9" t="str">
        <f>PROPER(TRIM(raw_orders!H697))</f>
        <v>Madhya Pradesh</v>
      </c>
      <c r="I697" s="9" t="str">
        <f>PROPER(TRIM(raw_orders!I697))</f>
        <v>Indore</v>
      </c>
      <c r="J697" s="9" t="str">
        <f>PROPER(TRIM(raw_orders!J697))</f>
        <v>Technology</v>
      </c>
      <c r="K697" s="9" t="str">
        <f>PROPER(TRIM(raw_orders!K697))</f>
        <v>Machines</v>
      </c>
      <c r="L697" t="s">
        <v>3263</v>
      </c>
      <c r="M697" s="9" t="str">
        <f>PROPER(TRIM(raw_orders!M697))</f>
        <v>Standard Class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s="9" t="str">
        <f>PROPER(TRIM(raw_orders!T697))</f>
        <v>Paid</v>
      </c>
      <c r="U697" s="9" t="str">
        <f>PROPER(TRIM(raw_orders!U697))</f>
        <v>Completed</v>
      </c>
      <c r="V697" s="11">
        <f t="shared" si="30"/>
        <v>-176</v>
      </c>
      <c r="W697" s="17" t="str">
        <f t="shared" si="31"/>
        <v>ORD-2024-106964547445298CUST-6257Aarav SharmaConsumerWestMadhya PradeshIndoreTechnologyMachinesPrime Machines 102Standard Class4257.3901029.56626.33403.23PaidCompleted-176</v>
      </c>
      <c r="X697" s="11" t="str">
        <f t="shared" si="32"/>
        <v>OK</v>
      </c>
      <c r="Y697" s="11"/>
    </row>
    <row r="698" spans="1:25" ht="55.2">
      <c r="A698" t="s">
        <v>3264</v>
      </c>
      <c r="B698" s="10">
        <v>45922</v>
      </c>
      <c r="C698" s="10">
        <v>45925</v>
      </c>
      <c r="D698" t="s">
        <v>3267</v>
      </c>
      <c r="E698" s="9" t="str">
        <f>PROPER(TRIM(raw_orders!E698))</f>
        <v>Isha Nair</v>
      </c>
      <c r="F698" s="9" t="str">
        <f>PROPER(TRIM(raw_orders!F698))</f>
        <v>Small Business</v>
      </c>
      <c r="G698" s="9" t="str">
        <f>PROPER(TRIM(raw_orders!G698))</f>
        <v>South</v>
      </c>
      <c r="H698" s="9" t="str">
        <f>PROPER(TRIM(raw_orders!H698))</f>
        <v>Kerala</v>
      </c>
      <c r="I698" s="9" t="str">
        <f>PROPER(TRIM(raw_orders!I698))</f>
        <v>Kochi</v>
      </c>
      <c r="J698" s="9" t="str">
        <f>PROPER(TRIM(raw_orders!J698))</f>
        <v>Technology</v>
      </c>
      <c r="K698" s="9" t="str">
        <f>PROPER(TRIM(raw_orders!K698))</f>
        <v>Phones</v>
      </c>
      <c r="L698" t="s">
        <v>3268</v>
      </c>
      <c r="M698" s="9" t="str">
        <f>PROPER(TRIM(raw_orders!M698))</f>
        <v/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s="9" t="str">
        <f>PROPER(TRIM(raw_orders!T698))</f>
        <v>Paid</v>
      </c>
      <c r="U698" s="9" t="str">
        <f>PROPER(TRIM(raw_orders!U698))</f>
        <v>Completed</v>
      </c>
      <c r="V698" s="11">
        <f t="shared" si="30"/>
        <v>3</v>
      </c>
      <c r="W698" s="17" t="str">
        <f t="shared" si="31"/>
        <v>ORD-2025-106974592245925CUST-7812Isha NairSmall BusinessSouthKeralaKochiTechnologyPhonesClassic Phones 84241178.840.253536.522102.411363.28PaidCompleted3</v>
      </c>
      <c r="X698" s="11" t="str">
        <f t="shared" si="32"/>
        <v>OK</v>
      </c>
      <c r="Y698" s="11"/>
    </row>
    <row r="699" spans="1:25" ht="55.2">
      <c r="A699" t="s">
        <v>3269</v>
      </c>
      <c r="B699" s="10">
        <v>45717</v>
      </c>
      <c r="C699" s="10">
        <v>45841</v>
      </c>
      <c r="D699" t="s">
        <v>3270</v>
      </c>
      <c r="E699" s="9" t="str">
        <f>PROPER(TRIM(raw_orders!E699))</f>
        <v>Arjun Bose</v>
      </c>
      <c r="F699" s="9" t="str">
        <f>PROPER(TRIM(raw_orders!F699))</f>
        <v>Corporate</v>
      </c>
      <c r="G699" s="9" t="str">
        <f>PROPER(TRIM(raw_orders!G699))</f>
        <v>South</v>
      </c>
      <c r="H699" s="9" t="str">
        <f>PROPER(TRIM(raw_orders!H699))</f>
        <v>Andhra Pradesh</v>
      </c>
      <c r="I699" s="9" t="str">
        <f>PROPER(TRIM(raw_orders!I699))</f>
        <v>Vijayawada</v>
      </c>
      <c r="J699" s="9" t="str">
        <f>PROPER(TRIM(raw_orders!J699))</f>
        <v>Office Supplies</v>
      </c>
      <c r="K699" s="9" t="str">
        <f>PROPER(TRIM(raw_orders!K699))</f>
        <v>Labels</v>
      </c>
      <c r="L699" t="s">
        <v>3271</v>
      </c>
      <c r="M699" s="9" t="str">
        <f>PROPER(TRIM(raw_orders!M699))</f>
        <v>First Class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s="9" t="str">
        <f>PROPER(TRIM(raw_orders!T699))</f>
        <v>Refunded</v>
      </c>
      <c r="U699" s="9" t="str">
        <f>PROPER(TRIM(raw_orders!U699))</f>
        <v>Returned</v>
      </c>
      <c r="V699" s="11">
        <f t="shared" si="30"/>
        <v>124</v>
      </c>
      <c r="W699" s="17" t="str">
        <f t="shared" si="31"/>
        <v>ORD-2025-106984571745841CUST-6205Arjun BoseCorporateSouthAndhra PradeshVijayawadaOffice SuppliesLabelsMax Labels 970First Class7567.152977.541849.31128.24RefundedReturned124</v>
      </c>
      <c r="X699" s="11" t="str">
        <f t="shared" si="32"/>
        <v>OK</v>
      </c>
      <c r="Y699" s="11"/>
    </row>
    <row r="700" spans="1:25" ht="55.2">
      <c r="A700" t="s">
        <v>3272</v>
      </c>
      <c r="B700" s="10">
        <v>45549</v>
      </c>
      <c r="C700" s="10">
        <v>45549</v>
      </c>
      <c r="D700" t="s">
        <v>3274</v>
      </c>
      <c r="E700" s="9" t="str">
        <f>PROPER(TRIM(raw_orders!E700))</f>
        <v>Mira Das</v>
      </c>
      <c r="F700" s="9" t="str">
        <f>PROPER(TRIM(raw_orders!F700))</f>
        <v>Corporate</v>
      </c>
      <c r="G700" s="9" t="str">
        <f>PROPER(TRIM(raw_orders!G700))</f>
        <v>North</v>
      </c>
      <c r="H700" s="9" t="str">
        <f>PROPER(TRIM(raw_orders!H700))</f>
        <v>Rajasthan</v>
      </c>
      <c r="I700" s="9" t="str">
        <f>PROPER(TRIM(raw_orders!I700))</f>
        <v>Jaipur</v>
      </c>
      <c r="J700" s="9" t="str">
        <f>PROPER(TRIM(raw_orders!J700))</f>
        <v>Technology</v>
      </c>
      <c r="K700" s="9" t="str">
        <f>PROPER(TRIM(raw_orders!K700))</f>
        <v>Machines</v>
      </c>
      <c r="L700" t="s">
        <v>3275</v>
      </c>
      <c r="M700" s="9" t="str">
        <f>PROPER(TRIM(raw_orders!M700))</f>
        <v>Standard Class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s="9" t="str">
        <f>PROPER(TRIM(raw_orders!T700))</f>
        <v>Paid</v>
      </c>
      <c r="U700" s="9" t="str">
        <f>PROPER(TRIM(raw_orders!U700))</f>
        <v>Returned</v>
      </c>
      <c r="V700" s="11">
        <f t="shared" si="30"/>
        <v>0</v>
      </c>
      <c r="W700" s="17" t="str">
        <f t="shared" si="31"/>
        <v>ORD-2024-106994554945549CUST-5357Mira DasCorporateNorthRajasthanJaipurTechnologyMachinesClassic Machines 648Standard Class84081.660.1528208.123751.914003.38PaidReturned0</v>
      </c>
      <c r="X700" s="11" t="str">
        <f t="shared" si="32"/>
        <v>OK</v>
      </c>
      <c r="Y700" s="11"/>
    </row>
    <row r="701" spans="1:25" ht="55.2">
      <c r="A701" t="s">
        <v>3276</v>
      </c>
      <c r="B701" s="10">
        <v>45454</v>
      </c>
      <c r="C701" s="10">
        <v>45454</v>
      </c>
      <c r="D701" t="s">
        <v>3279</v>
      </c>
      <c r="E701" s="9" t="str">
        <f>PROPER(TRIM(raw_orders!E701))</f>
        <v>Arjun Bose</v>
      </c>
      <c r="F701" s="9" t="str">
        <f>PROPER(TRIM(raw_orders!F701))</f>
        <v>Small Business</v>
      </c>
      <c r="G701" s="9" t="str">
        <f>PROPER(TRIM(raw_orders!G701))</f>
        <v>South</v>
      </c>
      <c r="H701" s="9" t="str">
        <f>PROPER(TRIM(raw_orders!H701))</f>
        <v>Karnataka</v>
      </c>
      <c r="I701" s="9" t="str">
        <f>PROPER(TRIM(raw_orders!I701))</f>
        <v>Bengaluru</v>
      </c>
      <c r="J701" s="9" t="str">
        <f>PROPER(TRIM(raw_orders!J701))</f>
        <v>Furniture</v>
      </c>
      <c r="K701" s="9" t="str">
        <f>PROPER(TRIM(raw_orders!K701))</f>
        <v>Bookcases</v>
      </c>
      <c r="L701" t="s">
        <v>3280</v>
      </c>
      <c r="M701" s="9" t="str">
        <f>PROPER(TRIM(raw_orders!M701))</f>
        <v>Standard Class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s="9" t="str">
        <f>PROPER(TRIM(raw_orders!T701))</f>
        <v>Paid</v>
      </c>
      <c r="U701" s="9" t="str">
        <f>PROPER(TRIM(raw_orders!U701))</f>
        <v>Completed</v>
      </c>
      <c r="V701" s="11">
        <f t="shared" si="30"/>
        <v>0</v>
      </c>
      <c r="W701" s="17" t="str">
        <f t="shared" si="31"/>
        <v>ORD-2024-107004545445454CUST-9802Arjun BoseSmall BusinessSouthKarnatakaBengaluruFurnitureBookcasesMax Bookcases 565Standard Class91400.110.259450.747798.561652.18PaidCompleted0</v>
      </c>
      <c r="X701" s="11" t="str">
        <f t="shared" si="32"/>
        <v>OK</v>
      </c>
      <c r="Y701" s="11"/>
    </row>
    <row r="702" spans="1:25" ht="69">
      <c r="A702" t="s">
        <v>3281</v>
      </c>
      <c r="B702" s="10">
        <v>45553</v>
      </c>
      <c r="C702" s="10">
        <v>45556</v>
      </c>
      <c r="D702" t="s">
        <v>3283</v>
      </c>
      <c r="E702" s="9" t="str">
        <f>PROPER(TRIM(raw_orders!E702))</f>
        <v>Neha Gupta</v>
      </c>
      <c r="F702" s="9" t="str">
        <f>PROPER(TRIM(raw_orders!F702))</f>
        <v>Corporate</v>
      </c>
      <c r="G702" s="9" t="str">
        <f>PROPER(TRIM(raw_orders!G702))</f>
        <v>East</v>
      </c>
      <c r="H702" s="9" t="str">
        <f>PROPER(TRIM(raw_orders!H702))</f>
        <v>West Bengal</v>
      </c>
      <c r="I702" s="9" t="str">
        <f>PROPER(TRIM(raw_orders!I702))</f>
        <v>Kolkata</v>
      </c>
      <c r="J702" s="9" t="str">
        <f>PROPER(TRIM(raw_orders!J702))</f>
        <v>Technology</v>
      </c>
      <c r="K702" s="9" t="str">
        <f>PROPER(TRIM(raw_orders!K702))</f>
        <v>Machines</v>
      </c>
      <c r="L702" t="s">
        <v>3284</v>
      </c>
      <c r="M702" s="9" t="str">
        <f>PROPER(TRIM(raw_orders!M702))</f>
        <v>Standard Class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s="9" t="str">
        <f>PROPER(TRIM(raw_orders!T702))</f>
        <v>Paid</v>
      </c>
      <c r="U702" s="9" t="str">
        <f>PROPER(TRIM(raw_orders!U702))</f>
        <v>Completed</v>
      </c>
      <c r="V702" s="11">
        <f t="shared" si="30"/>
        <v>3</v>
      </c>
      <c r="W702" s="17" t="str">
        <f t="shared" si="31"/>
        <v>ORD-2024-107014555345556CUST-5646Neha GuptaCorporateEastWest BengalKolkataTechnologyMachinesBasic Machines 220Standard Class33055.90.157792.554691.733100.82PaidCompleted3</v>
      </c>
      <c r="X702" s="11" t="str">
        <f t="shared" si="32"/>
        <v>OK</v>
      </c>
      <c r="Y702" s="11"/>
    </row>
    <row r="703" spans="1:25" ht="55.2">
      <c r="A703" t="s">
        <v>3285</v>
      </c>
      <c r="B703" s="10">
        <v>45412</v>
      </c>
      <c r="C703" s="10">
        <v>45416</v>
      </c>
      <c r="D703" t="s">
        <v>3286</v>
      </c>
      <c r="E703" s="9" t="str">
        <f>PROPER(TRIM(raw_orders!E703))</f>
        <v>Rohan Mehta</v>
      </c>
      <c r="F703" s="9" t="str">
        <f>PROPER(TRIM(raw_orders!F703))</f>
        <v>Small Business</v>
      </c>
      <c r="G703" s="9" t="str">
        <f>PROPER(TRIM(raw_orders!G703))</f>
        <v>West</v>
      </c>
      <c r="H703" s="9" t="str">
        <f>PROPER(TRIM(raw_orders!H703))</f>
        <v>Gujarat</v>
      </c>
      <c r="I703" s="9" t="str">
        <f>PROPER(TRIM(raw_orders!I703))</f>
        <v>Ahmedabad</v>
      </c>
      <c r="J703" s="9" t="str">
        <f>PROPER(TRIM(raw_orders!J703))</f>
        <v>Office Supplies</v>
      </c>
      <c r="K703" s="9" t="str">
        <f>PROPER(TRIM(raw_orders!K703))</f>
        <v>Art</v>
      </c>
      <c r="L703" t="s">
        <v>3287</v>
      </c>
      <c r="M703" s="9" t="str">
        <f>PROPER(TRIM(raw_orders!M703))</f>
        <v>Same Day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s="9" t="str">
        <f>PROPER(TRIM(raw_orders!T703))</f>
        <v>Paid</v>
      </c>
      <c r="U703" s="9" t="str">
        <f>PROPER(TRIM(raw_orders!U703))</f>
        <v>Returned</v>
      </c>
      <c r="V703" s="11">
        <f t="shared" si="30"/>
        <v>4</v>
      </c>
      <c r="W703" s="17" t="str">
        <f t="shared" si="31"/>
        <v>ORD-2024-107024541245416CUST-7171Rohan MehtaSmall BusinessWestGujaratAhmedabadOffice SuppliesArtPro Art 151Same Day71224.9408574.586685.811888.77PaidReturned4</v>
      </c>
      <c r="X703" s="11" t="str">
        <f t="shared" si="32"/>
        <v>OK</v>
      </c>
      <c r="Y703" s="11"/>
    </row>
    <row r="704" spans="1:25" ht="69">
      <c r="A704" t="s">
        <v>3288</v>
      </c>
      <c r="B704" s="10">
        <v>45690</v>
      </c>
      <c r="C704" s="10">
        <v>45694</v>
      </c>
      <c r="D704" t="s">
        <v>3290</v>
      </c>
      <c r="E704" s="9" t="str">
        <f>PROPER(TRIM(raw_orders!E704))</f>
        <v>Karan Malhotra</v>
      </c>
      <c r="F704" s="9" t="str">
        <f>PROPER(TRIM(raw_orders!F704))</f>
        <v>Small Business</v>
      </c>
      <c r="G704" s="9" t="str">
        <f>PROPER(TRIM(raw_orders!G704))</f>
        <v>West</v>
      </c>
      <c r="H704" s="9" t="str">
        <f>PROPER(TRIM(raw_orders!H704))</f>
        <v>Rajasthan</v>
      </c>
      <c r="I704" s="9" t="str">
        <f>PROPER(TRIM(raw_orders!I704))</f>
        <v>Udaipur</v>
      </c>
      <c r="J704" s="9" t="str">
        <f>PROPER(TRIM(raw_orders!J704))</f>
        <v>Furniture</v>
      </c>
      <c r="K704" s="9" t="str">
        <f>PROPER(TRIM(raw_orders!K704))</f>
        <v>Tables</v>
      </c>
      <c r="L704" t="s">
        <v>3291</v>
      </c>
      <c r="M704" s="9" t="str">
        <f>PROPER(TRIM(raw_orders!M704))</f>
        <v>Second Class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s="9" t="str">
        <f>PROPER(TRIM(raw_orders!T704))</f>
        <v>Paid</v>
      </c>
      <c r="U704" s="9" t="str">
        <f>PROPER(TRIM(raw_orders!U704))</f>
        <v>Completed</v>
      </c>
      <c r="V704" s="11">
        <f t="shared" si="30"/>
        <v>4</v>
      </c>
      <c r="W704" s="17" t="str">
        <f t="shared" si="31"/>
        <v>ORD-2025-107034569045694CUST-5231Karan MalhotraSmall BusinessWestRajasthanUdaipurFurnitureTablesPro Tables 980Second Class3997.340.12692.821820.08872.74PaidCompleted4</v>
      </c>
      <c r="X704" s="11" t="str">
        <f t="shared" si="32"/>
        <v>OK</v>
      </c>
      <c r="Y704" s="11"/>
    </row>
    <row r="705" spans="1:25" ht="55.2">
      <c r="A705" t="s">
        <v>3292</v>
      </c>
      <c r="B705" s="10">
        <v>45584</v>
      </c>
      <c r="C705" s="10">
        <v>45585</v>
      </c>
      <c r="D705" t="s">
        <v>3294</v>
      </c>
      <c r="E705" s="9" t="str">
        <f>PROPER(TRIM(raw_orders!E705))</f>
        <v>Aditi Sen</v>
      </c>
      <c r="F705" s="9" t="str">
        <f>PROPER(TRIM(raw_orders!F705))</f>
        <v>Corporate</v>
      </c>
      <c r="G705" s="9" t="str">
        <f>PROPER(TRIM(raw_orders!G705))</f>
        <v>North</v>
      </c>
      <c r="H705" s="9" t="str">
        <f>PROPER(TRIM(raw_orders!H705))</f>
        <v>Rajasthan</v>
      </c>
      <c r="I705" s="9" t="str">
        <f>PROPER(TRIM(raw_orders!I705))</f>
        <v>Jaipur</v>
      </c>
      <c r="J705" s="9" t="str">
        <f>PROPER(TRIM(raw_orders!J705))</f>
        <v>Furniture</v>
      </c>
      <c r="K705" s="9" t="str">
        <f>PROPER(TRIM(raw_orders!K705))</f>
        <v>Tables</v>
      </c>
      <c r="L705" t="s">
        <v>3295</v>
      </c>
      <c r="M705" s="9" t="str">
        <f>PROPER(TRIM(raw_orders!M705))</f>
        <v>First Class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s="9" t="str">
        <f>PROPER(TRIM(raw_orders!T705))</f>
        <v>Paid</v>
      </c>
      <c r="U705" s="9" t="str">
        <f>PROPER(TRIM(raw_orders!U705))</f>
        <v>Completed</v>
      </c>
      <c r="V705" s="11">
        <f t="shared" si="30"/>
        <v>1</v>
      </c>
      <c r="W705" s="17" t="str">
        <f t="shared" si="31"/>
        <v>ORD-2024-107044558445585CUST-8734Aditi SenCorporateNorthRajasthanJaipurFurnitureTablesClassic Tables 997First Class11150.030.11035.03854.35180.68PaidCompleted1</v>
      </c>
      <c r="X705" s="11" t="str">
        <f t="shared" si="32"/>
        <v>OK</v>
      </c>
      <c r="Y705" s="11"/>
    </row>
    <row r="706" spans="1:25" ht="55.2">
      <c r="A706" t="s">
        <v>3296</v>
      </c>
      <c r="B706" s="10">
        <v>45364</v>
      </c>
      <c r="C706" s="10">
        <v>45371</v>
      </c>
      <c r="D706" t="s">
        <v>3298</v>
      </c>
      <c r="E706" s="9" t="str">
        <f>PROPER(TRIM(raw_orders!E706))</f>
        <v>Priya Menon</v>
      </c>
      <c r="F706" s="9" t="str">
        <f>PROPER(TRIM(raw_orders!F706))</f>
        <v>Home Office</v>
      </c>
      <c r="G706" s="9" t="str">
        <f>PROPER(TRIM(raw_orders!G706))</f>
        <v>South</v>
      </c>
      <c r="H706" s="9" t="str">
        <f>PROPER(TRIM(raw_orders!H706))</f>
        <v>Tamil Nadu</v>
      </c>
      <c r="I706" s="9" t="str">
        <f>PROPER(TRIM(raw_orders!I706))</f>
        <v>Chennai</v>
      </c>
      <c r="J706" s="9" t="str">
        <f>PROPER(TRIM(raw_orders!J706))</f>
        <v>Furniture</v>
      </c>
      <c r="K706" s="9" t="str">
        <f>PROPER(TRIM(raw_orders!K706))</f>
        <v>Bookcases</v>
      </c>
      <c r="L706" t="s">
        <v>3299</v>
      </c>
      <c r="M706" s="9" t="str">
        <f>PROPER(TRIM(raw_orders!M706))</f>
        <v/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s="9" t="str">
        <f>PROPER(TRIM(raw_orders!T706))</f>
        <v>Paid</v>
      </c>
      <c r="U706" s="9" t="str">
        <f>PROPER(TRIM(raw_orders!U706))</f>
        <v>Completed</v>
      </c>
      <c r="V706" s="11">
        <f t="shared" si="30"/>
        <v>7</v>
      </c>
      <c r="W706" s="17" t="str">
        <f t="shared" si="31"/>
        <v>ORD-2024-107054536445371CUST-4916Priya MenonHome OfficeSouthTamil NaduChennaiFurnitureBookcasesMax Bookcases 73812825.630.152401.791820.34581.45PaidCompleted7</v>
      </c>
      <c r="X706" s="11" t="str">
        <f t="shared" si="32"/>
        <v>Exact Duplicate</v>
      </c>
      <c r="Y706" s="11"/>
    </row>
    <row r="707" spans="1:25" ht="69">
      <c r="A707" t="s">
        <v>3300</v>
      </c>
      <c r="B707" s="10">
        <v>45543</v>
      </c>
      <c r="C707" s="10">
        <v>45549</v>
      </c>
      <c r="D707" t="s">
        <v>3303</v>
      </c>
      <c r="E707" s="9" t="str">
        <f>PROPER(TRIM(raw_orders!E707))</f>
        <v>Rohan Mehta</v>
      </c>
      <c r="F707" s="9" t="str">
        <f>PROPER(TRIM(raw_orders!F707))</f>
        <v>Consumer</v>
      </c>
      <c r="G707" s="9" t="str">
        <f>PROPER(TRIM(raw_orders!G707))</f>
        <v>North</v>
      </c>
      <c r="H707" s="9" t="str">
        <f>PROPER(TRIM(raw_orders!H707))</f>
        <v>Rajasthan</v>
      </c>
      <c r="I707" s="9" t="str">
        <f>PROPER(TRIM(raw_orders!I707))</f>
        <v>Jaipur</v>
      </c>
      <c r="J707" s="9" t="str">
        <f>PROPER(TRIM(raw_orders!J707))</f>
        <v>Office Supplies</v>
      </c>
      <c r="K707" s="9" t="str">
        <f>PROPER(TRIM(raw_orders!K707))</f>
        <v>Binders</v>
      </c>
      <c r="L707" t="s">
        <v>3304</v>
      </c>
      <c r="M707" s="9" t="str">
        <f>PROPER(TRIM(raw_orders!M707))</f>
        <v>Standard Class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s="9" t="str">
        <f>PROPER(TRIM(raw_orders!T707))</f>
        <v>Paid</v>
      </c>
      <c r="U707" s="9" t="str">
        <f>PROPER(TRIM(raw_orders!U707))</f>
        <v>Completed</v>
      </c>
      <c r="V707" s="11">
        <f t="shared" ref="V707:V770" si="33">C707-B707</f>
        <v>6</v>
      </c>
      <c r="W707" s="17" t="str">
        <f t="shared" ref="W707:W770" si="34">A707&amp;B707&amp;C707&amp;D707&amp;E707&amp;F707&amp;G707&amp;H707&amp;I707&amp;J707&amp;K707&amp;L707&amp;M707&amp;N707&amp;O707&amp;P707&amp;Q707&amp;R707&amp;S707&amp;T707&amp;U707&amp;V707</f>
        <v>ORD-2024-107064554345549CUST-3289Rohan MehtaConsumerNorthRajasthanJaipurOffice SuppliesBindersMax Binders 411Standard Class53371.750.0516015.8111352.384663.43PaidCompleted6</v>
      </c>
      <c r="X707" s="11" t="str">
        <f t="shared" ref="X707:X770" si="35">IF(COUNTIF($A$2:$A$933,A707)=1,"OK",IF(COUNTIF($W$2:$W$933,W707)&gt;1,"Exact Duplicate", "Review Required"))</f>
        <v>OK</v>
      </c>
      <c r="Y707" s="11"/>
    </row>
    <row r="708" spans="1:25" ht="55.2">
      <c r="A708" t="s">
        <v>3305</v>
      </c>
      <c r="B708" s="10">
        <v>45467</v>
      </c>
      <c r="C708" s="10">
        <v>45471</v>
      </c>
      <c r="D708" t="s">
        <v>3307</v>
      </c>
      <c r="E708" s="9" t="str">
        <f>PROPER(TRIM(raw_orders!E708))</f>
        <v>Isha Nair</v>
      </c>
      <c r="F708" s="9" t="str">
        <f>PROPER(TRIM(raw_orders!F708))</f>
        <v>Small Business</v>
      </c>
      <c r="G708" s="9" t="str">
        <f>PROPER(TRIM(raw_orders!G708))</f>
        <v>East</v>
      </c>
      <c r="H708" s="9" t="str">
        <f>PROPER(TRIM(raw_orders!H708))</f>
        <v>Odisha</v>
      </c>
      <c r="I708" s="9" t="str">
        <f>PROPER(TRIM(raw_orders!I708))</f>
        <v>Bhubaneswar</v>
      </c>
      <c r="J708" s="9" t="str">
        <f>PROPER(TRIM(raw_orders!J708))</f>
        <v>Office Supplies</v>
      </c>
      <c r="K708" s="9" t="str">
        <f>PROPER(TRIM(raw_orders!K708))</f>
        <v>Paper</v>
      </c>
      <c r="L708" t="s">
        <v>3308</v>
      </c>
      <c r="M708" s="9" t="str">
        <f>PROPER(TRIM(raw_orders!M708))</f>
        <v>Same Day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s="9" t="str">
        <f>PROPER(TRIM(raw_orders!T708))</f>
        <v>Paid</v>
      </c>
      <c r="U708" s="9" t="str">
        <f>PROPER(TRIM(raw_orders!U708))</f>
        <v>Completed</v>
      </c>
      <c r="V708" s="11">
        <f t="shared" si="33"/>
        <v>4</v>
      </c>
      <c r="W708" s="17" t="str">
        <f t="shared" si="34"/>
        <v>ORD-2024-107074546745471CUST-4928Isha NairSmall BusinessEastOdishaBhubaneswarOffice SuppliesPaperMax Paper 343Same Day12112.750.11901.481354.28547.2PaidCompleted4</v>
      </c>
      <c r="X708" s="11" t="str">
        <f t="shared" si="35"/>
        <v>OK</v>
      </c>
      <c r="Y708" s="11"/>
    </row>
    <row r="709" spans="1:25" ht="55.2">
      <c r="A709" t="s">
        <v>3309</v>
      </c>
      <c r="B709" s="10">
        <v>45832</v>
      </c>
      <c r="C709" s="10">
        <v>45834</v>
      </c>
      <c r="D709" t="s">
        <v>3311</v>
      </c>
      <c r="E709" s="9" t="str">
        <f>PROPER(TRIM(raw_orders!E709))</f>
        <v>Vikram Iyer</v>
      </c>
      <c r="F709" s="9" t="str">
        <f>PROPER(TRIM(raw_orders!F709))</f>
        <v>Consumer</v>
      </c>
      <c r="G709" s="9" t="str">
        <f>PROPER(TRIM(raw_orders!G709))</f>
        <v>North</v>
      </c>
      <c r="H709" s="9" t="str">
        <f>PROPER(TRIM(raw_orders!H709))</f>
        <v>Rajasthan</v>
      </c>
      <c r="I709" s="9" t="str">
        <f>PROPER(TRIM(raw_orders!I709))</f>
        <v>Jaipur</v>
      </c>
      <c r="J709" s="9" t="str">
        <f>PROPER(TRIM(raw_orders!J709))</f>
        <v>Technology</v>
      </c>
      <c r="K709" s="9" t="str">
        <f>PROPER(TRIM(raw_orders!K709))</f>
        <v>Accessories</v>
      </c>
      <c r="L709" t="s">
        <v>3312</v>
      </c>
      <c r="M709" s="9" t="str">
        <f>PROPER(TRIM(raw_orders!M709))</f>
        <v>Same Day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s="9" t="str">
        <f>PROPER(TRIM(raw_orders!T709))</f>
        <v>Paid</v>
      </c>
      <c r="U709" s="9" t="str">
        <f>PROPER(TRIM(raw_orders!U709))</f>
        <v>Completed</v>
      </c>
      <c r="V709" s="11">
        <f t="shared" si="33"/>
        <v>2</v>
      </c>
      <c r="W709" s="17" t="str">
        <f t="shared" si="34"/>
        <v>ORD-2025-107084583245834CUST-4902Vikram IyerConsumerNorthRajasthanJaipurTechnologyAccessoriesPro Accessories 485Same Day53722.660.5516751.9711678.325073.65PaidCompleted2</v>
      </c>
      <c r="X709" s="11" t="str">
        <f t="shared" si="35"/>
        <v>OK</v>
      </c>
      <c r="Y709" s="11"/>
    </row>
    <row r="710" spans="1:25" ht="69">
      <c r="A710" t="s">
        <v>3313</v>
      </c>
      <c r="B710" s="10">
        <v>45736</v>
      </c>
      <c r="C710" s="10">
        <v>45742</v>
      </c>
      <c r="D710" t="s">
        <v>3316</v>
      </c>
      <c r="E710" s="9" t="str">
        <f>PROPER(TRIM(raw_orders!E710))</f>
        <v>Sneha Kapoor</v>
      </c>
      <c r="F710" s="9" t="str">
        <f>PROPER(TRIM(raw_orders!F710))</f>
        <v>Consumer</v>
      </c>
      <c r="G710" s="9" t="str">
        <f>PROPER(TRIM(raw_orders!G710))</f>
        <v>East</v>
      </c>
      <c r="H710" s="9" t="str">
        <f>PROPER(TRIM(raw_orders!H710))</f>
        <v>Assam</v>
      </c>
      <c r="I710" s="9" t="str">
        <f>PROPER(TRIM(raw_orders!I710))</f>
        <v>Guwahati</v>
      </c>
      <c r="J710" s="9" t="str">
        <f>PROPER(TRIM(raw_orders!J710))</f>
        <v>Furniture</v>
      </c>
      <c r="K710" s="9" t="str">
        <f>PROPER(TRIM(raw_orders!K710))</f>
        <v>Bookcases</v>
      </c>
      <c r="L710" t="s">
        <v>3317</v>
      </c>
      <c r="M710" s="9" t="str">
        <f>PROPER(TRIM(raw_orders!M710))</f>
        <v>First Class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s="9" t="str">
        <f>PROPER(TRIM(raw_orders!T710))</f>
        <v>Paid</v>
      </c>
      <c r="U710" s="9" t="str">
        <f>PROPER(TRIM(raw_orders!U710))</f>
        <v>Completed</v>
      </c>
      <c r="V710" s="11">
        <f t="shared" si="33"/>
        <v>6</v>
      </c>
      <c r="W710" s="17" t="str">
        <f t="shared" si="34"/>
        <v>ORD-2025-107094573645742CUST-6504Sneha KapoorConsumerEastAssamGuwahatiFurnitureBookcasesElite Bookcases 113First Class44357.660.0516559.1113233.793325.32PaidCompleted6</v>
      </c>
      <c r="X710" s="11" t="str">
        <f t="shared" si="35"/>
        <v>OK</v>
      </c>
      <c r="Y710" s="11"/>
    </row>
    <row r="711" spans="1:25" ht="55.2">
      <c r="A711" t="s">
        <v>3318</v>
      </c>
      <c r="B711" s="10">
        <v>45676</v>
      </c>
      <c r="C711" s="10">
        <v>45680</v>
      </c>
      <c r="D711" t="s">
        <v>3319</v>
      </c>
      <c r="E711" s="9" t="str">
        <f>PROPER(TRIM(raw_orders!E711))</f>
        <v>Kabir Singh</v>
      </c>
      <c r="F711" s="9" t="str">
        <f>PROPER(TRIM(raw_orders!F711))</f>
        <v>Home Office</v>
      </c>
      <c r="G711" s="9" t="str">
        <f>PROPER(TRIM(raw_orders!G711))</f>
        <v>North</v>
      </c>
      <c r="H711" s="9" t="str">
        <f>PROPER(TRIM(raw_orders!H711))</f>
        <v>Punjab</v>
      </c>
      <c r="I711" s="9" t="str">
        <f>PROPER(TRIM(raw_orders!I711))</f>
        <v>Ludhiana</v>
      </c>
      <c r="J711" s="9" t="str">
        <f>PROPER(TRIM(raw_orders!J711))</f>
        <v>Technology</v>
      </c>
      <c r="K711" s="9" t="str">
        <f>PROPER(TRIM(raw_orders!K711))</f>
        <v>Phones</v>
      </c>
      <c r="L711" t="s">
        <v>3320</v>
      </c>
      <c r="M711" s="9" t="str">
        <f>PROPER(TRIM(raw_orders!M711))</f>
        <v>Same Day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s="9" t="str">
        <f>PROPER(TRIM(raw_orders!T711))</f>
        <v>Paid</v>
      </c>
      <c r="U711" s="9" t="str">
        <f>PROPER(TRIM(raw_orders!U711))</f>
        <v>Cancelled</v>
      </c>
      <c r="V711" s="11">
        <f t="shared" si="33"/>
        <v>4</v>
      </c>
      <c r="W711" s="17" t="str">
        <f t="shared" si="34"/>
        <v>ORD-2025-107104567645680CUST-8036Kabir SinghHome OfficeNorthPunjabLudhianaTechnologyPhonesEco Phones 787Same Day71363.040.158110.096417.321692.77PaidCancelled4</v>
      </c>
      <c r="X711" s="11" t="str">
        <f t="shared" si="35"/>
        <v>OK</v>
      </c>
      <c r="Y711" s="11"/>
    </row>
    <row r="712" spans="1:25" ht="55.2">
      <c r="A712" t="s">
        <v>3321</v>
      </c>
      <c r="B712" s="10">
        <v>45485</v>
      </c>
      <c r="C712" s="10">
        <v>45492</v>
      </c>
      <c r="D712" t="s">
        <v>3324</v>
      </c>
      <c r="E712" s="9" t="str">
        <f>PROPER(TRIM(raw_orders!E712))</f>
        <v>Vikram Iyer</v>
      </c>
      <c r="F712" s="9" t="str">
        <f>PROPER(TRIM(raw_orders!F712))</f>
        <v>Corporate</v>
      </c>
      <c r="G712" s="9" t="str">
        <f>PROPER(TRIM(raw_orders!G712))</f>
        <v>North</v>
      </c>
      <c r="H712" s="9" t="str">
        <f>PROPER(TRIM(raw_orders!H712))</f>
        <v>Punjab</v>
      </c>
      <c r="I712" s="9" t="str">
        <f>PROPER(TRIM(raw_orders!I712))</f>
        <v>Ludhiana</v>
      </c>
      <c r="J712" s="9" t="str">
        <f>PROPER(TRIM(raw_orders!J712))</f>
        <v>Office Supplies</v>
      </c>
      <c r="K712" s="9" t="str">
        <f>PROPER(TRIM(raw_orders!K712))</f>
        <v>Art</v>
      </c>
      <c r="L712" t="s">
        <v>3325</v>
      </c>
      <c r="M712" s="9" t="str">
        <f>PROPER(TRIM(raw_orders!M712))</f>
        <v>Second Class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s="9" t="str">
        <f>PROPER(TRIM(raw_orders!T712))</f>
        <v>Paid</v>
      </c>
      <c r="U712" s="9" t="str">
        <f>PROPER(TRIM(raw_orders!U712))</f>
        <v>Completed</v>
      </c>
      <c r="V712" s="11">
        <f t="shared" si="33"/>
        <v>7</v>
      </c>
      <c r="W712" s="17" t="str">
        <f t="shared" si="34"/>
        <v>ORD-2024-107114548545492CUST-7199Vikram IyerCorporateNorthPunjabLudhianaOffice SuppliesArtSmart Art 279Second Class51559.160.057406.015941.741464.27PaidCompleted7</v>
      </c>
      <c r="X712" s="11" t="str">
        <f t="shared" si="35"/>
        <v>OK</v>
      </c>
      <c r="Y712" s="11"/>
    </row>
    <row r="713" spans="1:25" ht="69">
      <c r="A713" t="s">
        <v>3326</v>
      </c>
      <c r="B713" s="10">
        <v>45690</v>
      </c>
      <c r="C713" s="10">
        <v>45690</v>
      </c>
      <c r="D713" t="s">
        <v>3328</v>
      </c>
      <c r="E713" s="9" t="str">
        <f>PROPER(TRIM(raw_orders!E713))</f>
        <v>Kabir Singh</v>
      </c>
      <c r="F713" s="9" t="str">
        <f>PROPER(TRIM(raw_orders!F713))</f>
        <v>Corporate</v>
      </c>
      <c r="G713" s="9" t="str">
        <f>PROPER(TRIM(raw_orders!G713))</f>
        <v>East</v>
      </c>
      <c r="H713" s="9" t="str">
        <f>PROPER(TRIM(raw_orders!H713))</f>
        <v>West Bengal</v>
      </c>
      <c r="I713" s="9" t="str">
        <f>PROPER(TRIM(raw_orders!I713))</f>
        <v>Kolkata</v>
      </c>
      <c r="J713" s="9" t="str">
        <f>PROPER(TRIM(raw_orders!J713))</f>
        <v>Technology</v>
      </c>
      <c r="K713" s="9" t="str">
        <f>PROPER(TRIM(raw_orders!K713))</f>
        <v>Machines</v>
      </c>
      <c r="L713" t="s">
        <v>3329</v>
      </c>
      <c r="M713" s="9" t="str">
        <f>PROPER(TRIM(raw_orders!M713))</f>
        <v>First Class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s="9" t="str">
        <f>PROPER(TRIM(raw_orders!T713))</f>
        <v>Pending</v>
      </c>
      <c r="U713" s="9" t="str">
        <f>PROPER(TRIM(raw_orders!U713))</f>
        <v>Returned</v>
      </c>
      <c r="V713" s="11">
        <f t="shared" si="33"/>
        <v>0</v>
      </c>
      <c r="W713" s="17" t="str">
        <f t="shared" si="34"/>
        <v>ORD-2025-107124569045690CUST-6176Kabir SinghCorporateEastWest BengalKolkataTechnologyMachinesBasic Machines 172First Class14326.750.054110.412394.141716.27PendingReturned0</v>
      </c>
      <c r="X713" s="11" t="str">
        <f t="shared" si="35"/>
        <v>OK</v>
      </c>
      <c r="Y713" s="11"/>
    </row>
    <row r="714" spans="1:25" ht="55.2">
      <c r="A714" t="s">
        <v>3330</v>
      </c>
      <c r="B714" s="10">
        <v>45332</v>
      </c>
      <c r="C714" s="10">
        <v>45340</v>
      </c>
      <c r="D714" t="s">
        <v>3332</v>
      </c>
      <c r="E714" s="9" t="str">
        <f>PROPER(TRIM(raw_orders!E714))</f>
        <v>Isha Nair</v>
      </c>
      <c r="F714" s="9" t="str">
        <f>PROPER(TRIM(raw_orders!F714))</f>
        <v>Home Office</v>
      </c>
      <c r="G714" s="9" t="str">
        <f>PROPER(TRIM(raw_orders!G714))</f>
        <v>West</v>
      </c>
      <c r="H714" s="9" t="str">
        <f>PROPER(TRIM(raw_orders!H714))</f>
        <v>Madhya Pradesh</v>
      </c>
      <c r="I714" s="9" t="str">
        <f>PROPER(TRIM(raw_orders!I714))</f>
        <v>Indore</v>
      </c>
      <c r="J714" s="9" t="str">
        <f>PROPER(TRIM(raw_orders!J714))</f>
        <v>Furniture</v>
      </c>
      <c r="K714" s="9" t="str">
        <f>PROPER(TRIM(raw_orders!K714))</f>
        <v>Chairs</v>
      </c>
      <c r="L714" t="s">
        <v>3333</v>
      </c>
      <c r="M714" s="9" t="str">
        <f>PROPER(TRIM(raw_orders!M714))</f>
        <v>First Class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s="9" t="str">
        <f>PROPER(TRIM(raw_orders!T714))</f>
        <v>Paid</v>
      </c>
      <c r="U714" s="9" t="str">
        <f>PROPER(TRIM(raw_orders!U714))</f>
        <v>Completed</v>
      </c>
      <c r="V714" s="11">
        <f t="shared" si="33"/>
        <v>8</v>
      </c>
      <c r="W714" s="17" t="str">
        <f t="shared" si="34"/>
        <v>ORD-2024-107134533245340CUST-5127Isha NairHome OfficeWestMadhya PradeshIndoreFurnitureChairsSmart Chairs 259First Class71382.8609680.026876.662803.36PaidCompleted8</v>
      </c>
      <c r="X714" s="11" t="str">
        <f t="shared" si="35"/>
        <v>Exact Duplicate</v>
      </c>
      <c r="Y714" s="11"/>
    </row>
    <row r="715" spans="1:25" ht="55.2">
      <c r="A715" t="s">
        <v>3334</v>
      </c>
      <c r="B715" s="10">
        <v>45814</v>
      </c>
      <c r="C715" s="10">
        <v>45818</v>
      </c>
      <c r="D715" t="s">
        <v>903</v>
      </c>
      <c r="E715" s="9" t="str">
        <f>PROPER(TRIM(raw_orders!E715))</f>
        <v>Mira Das</v>
      </c>
      <c r="F715" s="9" t="str">
        <f>PROPER(TRIM(raw_orders!F715))</f>
        <v>Consumer</v>
      </c>
      <c r="G715" s="9" t="str">
        <f>PROPER(TRIM(raw_orders!G715))</f>
        <v>West</v>
      </c>
      <c r="H715" s="9" t="str">
        <f>PROPER(TRIM(raw_orders!H715))</f>
        <v>Rajasthan</v>
      </c>
      <c r="I715" s="9" t="str">
        <f>PROPER(TRIM(raw_orders!I715))</f>
        <v>Udaipur</v>
      </c>
      <c r="J715" s="9" t="str">
        <f>PROPER(TRIM(raw_orders!J715))</f>
        <v>Technology</v>
      </c>
      <c r="K715" s="9" t="str">
        <f>PROPER(TRIM(raw_orders!K715))</f>
        <v>Machines</v>
      </c>
      <c r="L715" t="s">
        <v>3336</v>
      </c>
      <c r="M715" s="9" t="str">
        <f>PROPER(TRIM(raw_orders!M715))</f>
        <v>Second Class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s="9" t="str">
        <f>PROPER(TRIM(raw_orders!T715))</f>
        <v>Paid</v>
      </c>
      <c r="U715" s="9" t="str">
        <f>PROPER(TRIM(raw_orders!U715))</f>
        <v>Completed</v>
      </c>
      <c r="V715" s="11">
        <f t="shared" si="33"/>
        <v>4</v>
      </c>
      <c r="W715" s="17" t="str">
        <f t="shared" si="34"/>
        <v>ORD-2025-107144581445818CUST-2548Mira DasConsumerWestRajasthanUdaipurTechnologyMachinesPro Machines 987Second Class1289.970.25217.48132.1385.35PaidCompleted4</v>
      </c>
      <c r="X715" s="11" t="str">
        <f t="shared" si="35"/>
        <v>OK</v>
      </c>
      <c r="Y715" s="11"/>
    </row>
    <row r="716" spans="1:25" ht="55.2">
      <c r="A716" t="s">
        <v>3337</v>
      </c>
      <c r="B716" s="10">
        <v>45738</v>
      </c>
      <c r="C716" s="10">
        <v>45739</v>
      </c>
      <c r="D716" t="s">
        <v>3338</v>
      </c>
      <c r="E716" s="9" t="str">
        <f>PROPER(TRIM(raw_orders!E716))</f>
        <v>Karan Malhotra</v>
      </c>
      <c r="F716" s="9" t="str">
        <f>PROPER(TRIM(raw_orders!F716))</f>
        <v>Home Office</v>
      </c>
      <c r="G716" s="9" t="str">
        <f>PROPER(TRIM(raw_orders!G716))</f>
        <v>North</v>
      </c>
      <c r="H716" s="9" t="str">
        <f>PROPER(TRIM(raw_orders!H716))</f>
        <v>Delhi</v>
      </c>
      <c r="I716" s="9" t="str">
        <f>PROPER(TRIM(raw_orders!I716))</f>
        <v>New Delhi</v>
      </c>
      <c r="J716" s="9" t="str">
        <f>PROPER(TRIM(raw_orders!J716))</f>
        <v>Technology</v>
      </c>
      <c r="K716" s="9" t="str">
        <f>PROPER(TRIM(raw_orders!K716))</f>
        <v>Copiers</v>
      </c>
      <c r="L716" t="s">
        <v>3339</v>
      </c>
      <c r="M716" s="9" t="str">
        <f>PROPER(TRIM(raw_orders!M716))</f>
        <v>Standard Class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s="9" t="str">
        <f>PROPER(TRIM(raw_orders!T716))</f>
        <v>Paid</v>
      </c>
      <c r="U716" s="9" t="str">
        <f>PROPER(TRIM(raw_orders!U716))</f>
        <v>Completed</v>
      </c>
      <c r="V716" s="11">
        <f t="shared" si="33"/>
        <v>1</v>
      </c>
      <c r="W716" s="17" t="str">
        <f t="shared" si="34"/>
        <v>ORD-2025-107154573845739CUST-9902Karan MalhotraHome OfficeNorthDelhiNew DelhiTechnologyCopiersPro Copiers 206Standard Class92075.02018675.1813974.74700.48PaidCompleted1</v>
      </c>
      <c r="X716" s="11" t="str">
        <f t="shared" si="35"/>
        <v>OK</v>
      </c>
      <c r="Y716" s="11"/>
    </row>
    <row r="717" spans="1:25" ht="69">
      <c r="A717" t="s">
        <v>3340</v>
      </c>
      <c r="B717" s="10">
        <v>45891</v>
      </c>
      <c r="C717" s="10">
        <v>45896</v>
      </c>
      <c r="D717" t="s">
        <v>3341</v>
      </c>
      <c r="E717" s="9" t="str">
        <f>PROPER(TRIM(raw_orders!E717))</f>
        <v>Priya Menon</v>
      </c>
      <c r="F717" s="9" t="str">
        <f>PROPER(TRIM(raw_orders!F717))</f>
        <v>Consumer</v>
      </c>
      <c r="G717" s="9" t="str">
        <f>PROPER(TRIM(raw_orders!G717))</f>
        <v>North</v>
      </c>
      <c r="H717" s="9" t="str">
        <f>PROPER(TRIM(raw_orders!H717))</f>
        <v>Haryana</v>
      </c>
      <c r="I717" s="9" t="str">
        <f>PROPER(TRIM(raw_orders!I717))</f>
        <v>Gurugram</v>
      </c>
      <c r="J717" s="9" t="str">
        <f>PROPER(TRIM(raw_orders!J717))</f>
        <v>Furniture</v>
      </c>
      <c r="K717" s="9" t="str">
        <f>PROPER(TRIM(raw_orders!K717))</f>
        <v>Chairs</v>
      </c>
      <c r="L717" t="s">
        <v>3342</v>
      </c>
      <c r="M717" s="9" t="str">
        <f>PROPER(TRIM(raw_orders!M717))</f>
        <v>Second Class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s="9" t="str">
        <f>PROPER(TRIM(raw_orders!T717))</f>
        <v>Refunded</v>
      </c>
      <c r="U717" s="9" t="str">
        <f>PROPER(TRIM(raw_orders!U717))</f>
        <v>Cancelled</v>
      </c>
      <c r="V717" s="11">
        <f t="shared" si="33"/>
        <v>5</v>
      </c>
      <c r="W717" s="17" t="str">
        <f t="shared" si="34"/>
        <v>ORD-2025-107164589145896CUST-7446Priya MenonConsumerNorthHaryanaGurugramFurnitureChairsMax Chairs 372Second Class72843.09019901.6315492.034409.6RefundedCancelled5</v>
      </c>
      <c r="X717" s="11" t="str">
        <f t="shared" si="35"/>
        <v>OK</v>
      </c>
      <c r="Y717" s="11"/>
    </row>
    <row r="718" spans="1:25" ht="55.2">
      <c r="A718" t="s">
        <v>3343</v>
      </c>
      <c r="B718" s="10">
        <v>45895</v>
      </c>
      <c r="C718" s="10">
        <v>45900</v>
      </c>
      <c r="D718" t="s">
        <v>3345</v>
      </c>
      <c r="E718" s="9" t="str">
        <f>PROPER(TRIM(raw_orders!E718))</f>
        <v>Diya Patel</v>
      </c>
      <c r="F718" s="9" t="str">
        <f>PROPER(TRIM(raw_orders!F718))</f>
        <v>Small Business</v>
      </c>
      <c r="G718" s="9" t="str">
        <f>PROPER(TRIM(raw_orders!G718))</f>
        <v>North</v>
      </c>
      <c r="H718" s="9" t="str">
        <f>PROPER(TRIM(raw_orders!H718))</f>
        <v>Haryana</v>
      </c>
      <c r="I718" s="9" t="str">
        <f>PROPER(TRIM(raw_orders!I718))</f>
        <v>Gurugram</v>
      </c>
      <c r="J718" s="9" t="str">
        <f>PROPER(TRIM(raw_orders!J718))</f>
        <v>Technology</v>
      </c>
      <c r="K718" s="9" t="str">
        <f>PROPER(TRIM(raw_orders!K718))</f>
        <v>Phones</v>
      </c>
      <c r="L718" t="s">
        <v>3346</v>
      </c>
      <c r="M718" s="9" t="str">
        <f>PROPER(TRIM(raw_orders!M718))</f>
        <v>First Class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s="9" t="str">
        <f>PROPER(TRIM(raw_orders!T718))</f>
        <v>Paid</v>
      </c>
      <c r="U718" s="9" t="str">
        <f>PROPER(TRIM(raw_orders!U718))</f>
        <v>Completed</v>
      </c>
      <c r="V718" s="11">
        <f t="shared" si="33"/>
        <v>5</v>
      </c>
      <c r="W718" s="17" t="str">
        <f t="shared" si="34"/>
        <v>ORD-2025-107174589545900CUST-7540Diya PatelSmall BusinessNorthHaryanaGurugramTechnologyPhonesBasic Phones 496First Class13388.020.152879.821824.881054.94PaidCompleted5</v>
      </c>
      <c r="X718" s="11" t="str">
        <f t="shared" si="35"/>
        <v>OK</v>
      </c>
      <c r="Y718" s="11"/>
    </row>
    <row r="719" spans="1:25" ht="69">
      <c r="A719" t="s">
        <v>3347</v>
      </c>
      <c r="B719" s="10">
        <v>46001</v>
      </c>
      <c r="C719" s="10">
        <v>45945</v>
      </c>
      <c r="D719" t="s">
        <v>3349</v>
      </c>
      <c r="E719" s="9" t="str">
        <f>PROPER(TRIM(raw_orders!E719))</f>
        <v>Kabir Singh</v>
      </c>
      <c r="F719" s="9" t="str">
        <f>PROPER(TRIM(raw_orders!F719))</f>
        <v>Small Business</v>
      </c>
      <c r="G719" s="9" t="str">
        <f>PROPER(TRIM(raw_orders!G719))</f>
        <v>North</v>
      </c>
      <c r="H719" s="9" t="str">
        <f>PROPER(TRIM(raw_orders!H719))</f>
        <v>Haryana</v>
      </c>
      <c r="I719" s="9" t="str">
        <f>PROPER(TRIM(raw_orders!I719))</f>
        <v>Gurugram</v>
      </c>
      <c r="J719" s="9" t="str">
        <f>PROPER(TRIM(raw_orders!J719))</f>
        <v>Technology</v>
      </c>
      <c r="K719" s="9" t="str">
        <f>PROPER(TRIM(raw_orders!K719))</f>
        <v>Machines</v>
      </c>
      <c r="L719" t="s">
        <v>3350</v>
      </c>
      <c r="M719" s="9" t="str">
        <f>PROPER(TRIM(raw_orders!M719))</f>
        <v>Standard Class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s="9" t="str">
        <f>PROPER(TRIM(raw_orders!T719))</f>
        <v>Pending</v>
      </c>
      <c r="U719" s="9" t="str">
        <f>PROPER(TRIM(raw_orders!U719))</f>
        <v>Cancelled</v>
      </c>
      <c r="V719" s="11">
        <f t="shared" si="33"/>
        <v>-56</v>
      </c>
      <c r="W719" s="17" t="str">
        <f t="shared" si="34"/>
        <v>ORD-2025-107184600145945CUST-8351Kabir SinghSmall BusinessNorthHaryanaGurugramTechnologyMachinesPrime Machines 612Standard Class92598.920.218712.2211852.226860PendingCancelled-56</v>
      </c>
      <c r="X719" s="11" t="str">
        <f t="shared" si="35"/>
        <v>OK</v>
      </c>
      <c r="Y719" s="11"/>
    </row>
    <row r="720" spans="1:25" ht="55.2">
      <c r="A720" t="s">
        <v>3351</v>
      </c>
      <c r="B720" s="10">
        <v>45541</v>
      </c>
      <c r="C720" s="10">
        <v>45544</v>
      </c>
      <c r="D720" t="s">
        <v>3353</v>
      </c>
      <c r="E720" s="9" t="str">
        <f>PROPER(TRIM(raw_orders!E720))</f>
        <v>Mira Das</v>
      </c>
      <c r="F720" s="9" t="str">
        <f>PROPER(TRIM(raw_orders!F720))</f>
        <v>Consumer</v>
      </c>
      <c r="G720" s="9" t="str">
        <f>PROPER(TRIM(raw_orders!G720))</f>
        <v>West</v>
      </c>
      <c r="H720" s="9" t="str">
        <f>PROPER(TRIM(raw_orders!H720))</f>
        <v>Maharashtra</v>
      </c>
      <c r="I720" s="9" t="str">
        <f>PROPER(TRIM(raw_orders!I720))</f>
        <v>Mumbai</v>
      </c>
      <c r="J720" s="9" t="str">
        <f>PROPER(TRIM(raw_orders!J720))</f>
        <v>Office Supplies</v>
      </c>
      <c r="K720" s="9" t="str">
        <f>PROPER(TRIM(raw_orders!K720))</f>
        <v>Art</v>
      </c>
      <c r="L720" t="s">
        <v>3354</v>
      </c>
      <c r="M720" s="9" t="str">
        <f>PROPER(TRIM(raw_orders!M720))</f>
        <v>Same Day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s="9" t="str">
        <f>PROPER(TRIM(raw_orders!T720))</f>
        <v>Paid</v>
      </c>
      <c r="U720" s="9" t="str">
        <f>PROPER(TRIM(raw_orders!U720))</f>
        <v>Completed</v>
      </c>
      <c r="V720" s="11">
        <f t="shared" si="33"/>
        <v>3</v>
      </c>
      <c r="W720" s="17" t="str">
        <f t="shared" si="34"/>
        <v>ORD-2024-107194554145544CUST-3918Mira DasConsumerWestMaharashtraMumbaiOffice SuppliesArtSmart Art 866Same Day31972.270.24733.453672.321061.13PaidCompleted3</v>
      </c>
      <c r="X720" s="11" t="str">
        <f t="shared" si="35"/>
        <v>OK</v>
      </c>
      <c r="Y720" s="11"/>
    </row>
    <row r="721" spans="1:25" ht="55.2">
      <c r="A721" t="s">
        <v>3355</v>
      </c>
      <c r="B721" s="10">
        <v>45908</v>
      </c>
      <c r="C721" s="10">
        <v>45909</v>
      </c>
      <c r="D721" t="s">
        <v>185</v>
      </c>
      <c r="E721" s="9" t="str">
        <f>PROPER(TRIM(raw_orders!E721))</f>
        <v>Kabir Singh</v>
      </c>
      <c r="F721" s="9" t="str">
        <f>PROPER(TRIM(raw_orders!F721))</f>
        <v>Corporate</v>
      </c>
      <c r="G721" s="9" t="str">
        <f>PROPER(TRIM(raw_orders!G721))</f>
        <v>West</v>
      </c>
      <c r="H721" s="9" t="str">
        <f>PROPER(TRIM(raw_orders!H721))</f>
        <v>Gujarat</v>
      </c>
      <c r="I721" s="9" t="str">
        <f>PROPER(TRIM(raw_orders!I721))</f>
        <v>Ahmedabad</v>
      </c>
      <c r="J721" s="9" t="str">
        <f>PROPER(TRIM(raw_orders!J721))</f>
        <v>Office Supplies</v>
      </c>
      <c r="K721" s="9" t="str">
        <f>PROPER(TRIM(raw_orders!K721))</f>
        <v>Art</v>
      </c>
      <c r="L721" t="s">
        <v>3356</v>
      </c>
      <c r="M721" s="9" t="str">
        <f>PROPER(TRIM(raw_orders!M721))</f>
        <v>Same Day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s="9" t="str">
        <f>PROPER(TRIM(raw_orders!T721))</f>
        <v>Paid</v>
      </c>
      <c r="U721" s="9" t="str">
        <f>PROPER(TRIM(raw_orders!U721))</f>
        <v>Completed</v>
      </c>
      <c r="V721" s="11">
        <f t="shared" si="33"/>
        <v>1</v>
      </c>
      <c r="W721" s="17" t="str">
        <f t="shared" si="34"/>
        <v>ORD-2025-107204590845909CUST-3190Kabir SinghCorporateWestGujaratAhmedabadOffice SuppliesArtPro Art 447Same Day22372.410.23795.862264.921530.94PaidCompleted1</v>
      </c>
      <c r="X721" s="11" t="str">
        <f t="shared" si="35"/>
        <v>Exact Duplicate</v>
      </c>
      <c r="Y721" s="11"/>
    </row>
    <row r="722" spans="1:25" ht="55.2">
      <c r="A722" t="s">
        <v>3357</v>
      </c>
      <c r="B722" s="10">
        <v>45489</v>
      </c>
      <c r="C722" s="10">
        <v>45489</v>
      </c>
      <c r="D722" t="s">
        <v>3359</v>
      </c>
      <c r="E722" s="9" t="str">
        <f>PROPER(TRIM(raw_orders!E722))</f>
        <v>Aditi Sen</v>
      </c>
      <c r="F722" s="9" t="str">
        <f>PROPER(TRIM(raw_orders!F722))</f>
        <v>Home Office</v>
      </c>
      <c r="G722" s="9" t="str">
        <f>PROPER(TRIM(raw_orders!G722))</f>
        <v>West</v>
      </c>
      <c r="H722" s="9" t="str">
        <f>PROPER(TRIM(raw_orders!H722))</f>
        <v>Madhya Pradesh</v>
      </c>
      <c r="I722" s="9" t="str">
        <f>PROPER(TRIM(raw_orders!I722))</f>
        <v>Indore</v>
      </c>
      <c r="J722" s="9" t="str">
        <f>PROPER(TRIM(raw_orders!J722))</f>
        <v>Technology</v>
      </c>
      <c r="K722" s="9" t="str">
        <f>PROPER(TRIM(raw_orders!K722))</f>
        <v>Copiers</v>
      </c>
      <c r="L722" t="s">
        <v>3360</v>
      </c>
      <c r="M722" s="9" t="str">
        <f>PROPER(TRIM(raw_orders!M722))</f>
        <v>Same Day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s="9" t="str">
        <f>PROPER(TRIM(raw_orders!T722))</f>
        <v>Paid</v>
      </c>
      <c r="U722" s="9" t="str">
        <f>PROPER(TRIM(raw_orders!U722))</f>
        <v>Completed</v>
      </c>
      <c r="V722" s="11">
        <f t="shared" si="33"/>
        <v>0</v>
      </c>
      <c r="W722" s="17" t="str">
        <f t="shared" si="34"/>
        <v>ORD-2024-107214548945489CUST-1991Aditi SenHome OfficeWestMadhya PradeshIndoreTechnologyCopiersSmart Copiers 196Same Day44479.920.1515231.7312451.462780.27PaidCompleted0</v>
      </c>
      <c r="X722" s="11" t="str">
        <f t="shared" si="35"/>
        <v>OK</v>
      </c>
      <c r="Y722" s="11"/>
    </row>
    <row r="723" spans="1:25" ht="55.2">
      <c r="A723" t="s">
        <v>3361</v>
      </c>
      <c r="B723" s="10">
        <v>45827</v>
      </c>
      <c r="C723" s="10">
        <v>45831</v>
      </c>
      <c r="D723" t="s">
        <v>3363</v>
      </c>
      <c r="E723" s="9" t="str">
        <f>PROPER(TRIM(raw_orders!E723))</f>
        <v>Sneha Kapoor</v>
      </c>
      <c r="F723" s="9" t="str">
        <f>PROPER(TRIM(raw_orders!F723))</f>
        <v>Consumer</v>
      </c>
      <c r="G723" s="9" t="str">
        <f>PROPER(TRIM(raw_orders!G723))</f>
        <v>South</v>
      </c>
      <c r="H723" s="9" t="str">
        <f>PROPER(TRIM(raw_orders!H723))</f>
        <v>Karnataka</v>
      </c>
      <c r="I723" s="9" t="str">
        <f>PROPER(TRIM(raw_orders!I723))</f>
        <v>Bengaluru</v>
      </c>
      <c r="J723" s="9" t="str">
        <f>PROPER(TRIM(raw_orders!J723))</f>
        <v>Technology</v>
      </c>
      <c r="K723" s="9" t="str">
        <f>PROPER(TRIM(raw_orders!K723))</f>
        <v>Copiers</v>
      </c>
      <c r="L723" t="s">
        <v>3364</v>
      </c>
      <c r="M723" s="9" t="str">
        <f>PROPER(TRIM(raw_orders!M723))</f>
        <v>First Class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s="9" t="str">
        <f>PROPER(TRIM(raw_orders!T723))</f>
        <v>Paid</v>
      </c>
      <c r="U723" s="9" t="str">
        <f>PROPER(TRIM(raw_orders!U723))</f>
        <v>Completed</v>
      </c>
      <c r="V723" s="11">
        <f t="shared" si="33"/>
        <v>4</v>
      </c>
      <c r="W723" s="17" t="str">
        <f t="shared" si="34"/>
        <v>ORD-2025-107224582745831CUST-7606Sneha KapoorConsumerSouthKarnatakaBengaluruTechnologyCopiersPro Copiers 532First Class52729.95013649.7510288.033361.72PaidCompleted4</v>
      </c>
      <c r="X723" s="11" t="str">
        <f t="shared" si="35"/>
        <v>OK</v>
      </c>
      <c r="Y723" s="11"/>
    </row>
    <row r="724" spans="1:25" ht="55.2">
      <c r="A724" t="s">
        <v>3365</v>
      </c>
      <c r="B724" s="10">
        <v>45572</v>
      </c>
      <c r="C724" s="10">
        <v>45575</v>
      </c>
      <c r="D724" t="s">
        <v>3367</v>
      </c>
      <c r="E724" s="9" t="str">
        <f>PROPER(TRIM(raw_orders!E724))</f>
        <v>Vikram Iyer</v>
      </c>
      <c r="F724" s="9" t="str">
        <f>PROPER(TRIM(raw_orders!F724))</f>
        <v>Consumer</v>
      </c>
      <c r="G724" s="9" t="str">
        <f>PROPER(TRIM(raw_orders!G724))</f>
        <v>East</v>
      </c>
      <c r="H724" s="9" t="str">
        <f>PROPER(TRIM(raw_orders!H724))</f>
        <v>West Bengal</v>
      </c>
      <c r="I724" s="9" t="str">
        <f>PROPER(TRIM(raw_orders!I724))</f>
        <v>Kolkata</v>
      </c>
      <c r="J724" s="9" t="str">
        <f>PROPER(TRIM(raw_orders!J724))</f>
        <v>Furniture</v>
      </c>
      <c r="K724" s="9" t="str">
        <f>PROPER(TRIM(raw_orders!K724))</f>
        <v>Chairs</v>
      </c>
      <c r="L724" t="s">
        <v>3368</v>
      </c>
      <c r="M724" s="9" t="str">
        <f>PROPER(TRIM(raw_orders!M724))</f>
        <v>Second Class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s="9" t="str">
        <f>PROPER(TRIM(raw_orders!T724))</f>
        <v>Refunded</v>
      </c>
      <c r="U724" s="9" t="str">
        <f>PROPER(TRIM(raw_orders!U724))</f>
        <v>Cancelled</v>
      </c>
      <c r="V724" s="11">
        <f t="shared" si="33"/>
        <v>3</v>
      </c>
      <c r="W724" s="17" t="str">
        <f t="shared" si="34"/>
        <v>ORD-2024-107234557245575CUST-8844Vikram IyerConsumerEastWest BengalKolkataFurnitureChairsEco Chairs 442Second Class9481.514333.592533.591800RefundedCancelled3</v>
      </c>
      <c r="X724" s="11" t="str">
        <f t="shared" si="35"/>
        <v>OK</v>
      </c>
      <c r="Y724" s="11"/>
    </row>
    <row r="725" spans="1:25" ht="55.2">
      <c r="A725" t="s">
        <v>3369</v>
      </c>
      <c r="B725" s="10">
        <v>45936</v>
      </c>
      <c r="C725" s="10">
        <v>45943</v>
      </c>
      <c r="D725" t="s">
        <v>3371</v>
      </c>
      <c r="E725" s="9" t="str">
        <f>PROPER(TRIM(raw_orders!E725))</f>
        <v>Kabir Singh</v>
      </c>
      <c r="F725" s="9" t="str">
        <f>PROPER(TRIM(raw_orders!F725))</f>
        <v>Home Office</v>
      </c>
      <c r="G725" s="9" t="str">
        <f>PROPER(TRIM(raw_orders!G725))</f>
        <v>East</v>
      </c>
      <c r="H725" s="9" t="str">
        <f>PROPER(TRIM(raw_orders!H725))</f>
        <v>Jharkhand</v>
      </c>
      <c r="I725" s="9" t="str">
        <f>PROPER(TRIM(raw_orders!I725))</f>
        <v>Ranchi</v>
      </c>
      <c r="J725" s="9" t="str">
        <f>PROPER(TRIM(raw_orders!J725))</f>
        <v>Technology</v>
      </c>
      <c r="K725" s="9" t="str">
        <f>PROPER(TRIM(raw_orders!K725))</f>
        <v>Accessories</v>
      </c>
      <c r="L725" t="s">
        <v>3372</v>
      </c>
      <c r="M725" s="9" t="str">
        <f>PROPER(TRIM(raw_orders!M725))</f>
        <v>Standard Class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s="9" t="str">
        <f>PROPER(TRIM(raw_orders!T725))</f>
        <v>Failed</v>
      </c>
      <c r="U725" s="9" t="str">
        <f>PROPER(TRIM(raw_orders!U725))</f>
        <v>Returned</v>
      </c>
      <c r="V725" s="11">
        <f t="shared" si="33"/>
        <v>7</v>
      </c>
      <c r="W725" s="17" t="str">
        <f t="shared" si="34"/>
        <v>ORD-2025-107244593645943CUST-4335Kabir SinghHome OfficeEastJharkhandRanchiTechnologyAccessoriesEco Accessories 364Standard Class62391.930.05136349589.814044.19FailedReturned7</v>
      </c>
      <c r="X725" s="11" t="str">
        <f t="shared" si="35"/>
        <v>OK</v>
      </c>
      <c r="Y725" s="11"/>
    </row>
    <row r="726" spans="1:25" ht="55.2">
      <c r="A726" t="s">
        <v>3373</v>
      </c>
      <c r="B726" s="10">
        <v>45332</v>
      </c>
      <c r="C726" s="10">
        <v>45338</v>
      </c>
      <c r="D726" t="s">
        <v>3375</v>
      </c>
      <c r="E726" s="9" t="str">
        <f>PROPER(TRIM(raw_orders!E726))</f>
        <v>Karan Malhotra</v>
      </c>
      <c r="F726" s="9" t="str">
        <f>PROPER(TRIM(raw_orders!F726))</f>
        <v>Consumer</v>
      </c>
      <c r="G726" s="9" t="str">
        <f>PROPER(TRIM(raw_orders!G726))</f>
        <v>West</v>
      </c>
      <c r="H726" s="9" t="str">
        <f>PROPER(TRIM(raw_orders!H726))</f>
        <v>Goa</v>
      </c>
      <c r="I726" s="9" t="str">
        <f>PROPER(TRIM(raw_orders!I726))</f>
        <v>Panaji</v>
      </c>
      <c r="J726" s="9" t="str">
        <f>PROPER(TRIM(raw_orders!J726))</f>
        <v>Furniture</v>
      </c>
      <c r="K726" s="9" t="str">
        <f>PROPER(TRIM(raw_orders!K726))</f>
        <v>Furnishings</v>
      </c>
      <c r="L726" t="s">
        <v>3376</v>
      </c>
      <c r="M726" s="9" t="str">
        <f>PROPER(TRIM(raw_orders!M726))</f>
        <v>Second Class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s="9" t="str">
        <f>PROPER(TRIM(raw_orders!T726))</f>
        <v>Paid</v>
      </c>
      <c r="U726" s="9" t="str">
        <f>PROPER(TRIM(raw_orders!U726))</f>
        <v>Completed</v>
      </c>
      <c r="V726" s="11">
        <f t="shared" si="33"/>
        <v>6</v>
      </c>
      <c r="W726" s="17" t="str">
        <f t="shared" si="34"/>
        <v>ORD-2024-107254533245338CUST-5891Karan MalhotraConsumerWestGoaPanajiFurnitureFurnishingsElite Furnishings 921Second Class3253.430760.29497.77262.52PaidCompleted6</v>
      </c>
      <c r="X726" s="11" t="str">
        <f t="shared" si="35"/>
        <v>OK</v>
      </c>
      <c r="Y726" s="11"/>
    </row>
    <row r="727" spans="1:25" ht="55.2">
      <c r="A727" t="s">
        <v>3377</v>
      </c>
      <c r="B727" s="10">
        <v>45935</v>
      </c>
      <c r="C727" s="10">
        <v>45942</v>
      </c>
      <c r="D727" t="s">
        <v>3379</v>
      </c>
      <c r="E727" s="9" t="str">
        <f>PROPER(TRIM(raw_orders!E727))</f>
        <v>Priya Menon</v>
      </c>
      <c r="F727" s="9" t="str">
        <f>PROPER(TRIM(raw_orders!F727))</f>
        <v>Corporate</v>
      </c>
      <c r="G727" s="9" t="str">
        <f>PROPER(TRIM(raw_orders!G727))</f>
        <v>South</v>
      </c>
      <c r="H727" s="9" t="str">
        <f>PROPER(TRIM(raw_orders!H727))</f>
        <v>Karnataka</v>
      </c>
      <c r="I727" s="9" t="str">
        <f>PROPER(TRIM(raw_orders!I727))</f>
        <v>Bengaluru</v>
      </c>
      <c r="J727" s="9" t="str">
        <f>PROPER(TRIM(raw_orders!J727))</f>
        <v>Furniture</v>
      </c>
      <c r="K727" s="9" t="str">
        <f>PROPER(TRIM(raw_orders!K727))</f>
        <v>Tables</v>
      </c>
      <c r="L727" t="s">
        <v>3380</v>
      </c>
      <c r="M727" s="9" t="str">
        <f>PROPER(TRIM(raw_orders!M727))</f>
        <v>Second Class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s="9" t="str">
        <f>PROPER(TRIM(raw_orders!T727))</f>
        <v>Paid</v>
      </c>
      <c r="U727" s="9" t="str">
        <f>PROPER(TRIM(raw_orders!U727))</f>
        <v>Completed</v>
      </c>
      <c r="V727" s="11">
        <f t="shared" si="33"/>
        <v>7</v>
      </c>
      <c r="W727" s="17" t="str">
        <f t="shared" si="34"/>
        <v>ORD-2025-107264593545942CUST-6371Priya MenonCorporateSouthKarnatakaBengaluruFurnitureTablesMax Tables 309Second Class72134.73014943.118521.56421.61PaidCompleted7</v>
      </c>
      <c r="X727" s="11" t="str">
        <f t="shared" si="35"/>
        <v>OK</v>
      </c>
      <c r="Y727" s="11"/>
    </row>
    <row r="728" spans="1:25" ht="55.2">
      <c r="A728" t="s">
        <v>3381</v>
      </c>
      <c r="B728" s="10">
        <v>45308</v>
      </c>
      <c r="C728" s="10">
        <v>45314</v>
      </c>
      <c r="D728" t="s">
        <v>3384</v>
      </c>
      <c r="E728" s="9" t="str">
        <f>PROPER(TRIM(raw_orders!E728))</f>
        <v>Kabir Singh</v>
      </c>
      <c r="F728" s="9" t="str">
        <f>PROPER(TRIM(raw_orders!F728))</f>
        <v>Home Office</v>
      </c>
      <c r="G728" s="9" t="str">
        <f>PROPER(TRIM(raw_orders!G728))</f>
        <v>West</v>
      </c>
      <c r="H728" s="9" t="str">
        <f>PROPER(TRIM(raw_orders!H728))</f>
        <v>Gujarat</v>
      </c>
      <c r="I728" s="9" t="str">
        <f>PROPER(TRIM(raw_orders!I728))</f>
        <v>Ahmedabad</v>
      </c>
      <c r="J728" s="9" t="str">
        <f>PROPER(TRIM(raw_orders!J728))</f>
        <v>Technology</v>
      </c>
      <c r="K728" s="9" t="str">
        <f>PROPER(TRIM(raw_orders!K728))</f>
        <v>Phones</v>
      </c>
      <c r="L728" t="s">
        <v>3385</v>
      </c>
      <c r="M728" s="9" t="str">
        <f>PROPER(TRIM(raw_orders!M728))</f>
        <v>Standard Class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s="9" t="str">
        <f>PROPER(TRIM(raw_orders!T728))</f>
        <v>Pending</v>
      </c>
      <c r="U728" s="9" t="str">
        <f>PROPER(TRIM(raw_orders!U728))</f>
        <v>Returned</v>
      </c>
      <c r="V728" s="11">
        <f t="shared" si="33"/>
        <v>6</v>
      </c>
      <c r="W728" s="17" t="str">
        <f t="shared" si="34"/>
        <v>ORD-2024-107274530845314CUST-6655Kabir SinghHome OfficeWestGujaratAhmedabadTechnologyPhonesPro Phones 857Standard Class520180.280725379.222692.78PendingReturned6</v>
      </c>
      <c r="X728" s="11" t="str">
        <f t="shared" si="35"/>
        <v>OK</v>
      </c>
      <c r="Y728" s="11"/>
    </row>
    <row r="729" spans="1:25" ht="82.8">
      <c r="A729" t="s">
        <v>3386</v>
      </c>
      <c r="B729" s="10">
        <v>45578</v>
      </c>
      <c r="C729" s="10">
        <v>45578</v>
      </c>
      <c r="D729" t="s">
        <v>3388</v>
      </c>
      <c r="E729" s="9" t="str">
        <f>PROPER(TRIM(raw_orders!E729))</f>
        <v>Aarav Sharma</v>
      </c>
      <c r="F729" s="9" t="str">
        <f>PROPER(TRIM(raw_orders!F729))</f>
        <v>Small Business</v>
      </c>
      <c r="G729" s="9" t="str">
        <f>PROPER(TRIM(raw_orders!G729))</f>
        <v>East</v>
      </c>
      <c r="H729" s="9" t="str">
        <f>PROPER(TRIM(raw_orders!H729))</f>
        <v>Assam</v>
      </c>
      <c r="I729" s="9" t="str">
        <f>PROPER(TRIM(raw_orders!I729))</f>
        <v>Guwahati</v>
      </c>
      <c r="J729" s="9" t="str">
        <f>PROPER(TRIM(raw_orders!J729))</f>
        <v>Technology</v>
      </c>
      <c r="K729" s="9" t="str">
        <f>PROPER(TRIM(raw_orders!K729))</f>
        <v>Accessories</v>
      </c>
      <c r="L729" t="s">
        <v>3389</v>
      </c>
      <c r="M729" s="9" t="str">
        <f>PROPER(TRIM(raw_orders!M729))</f>
        <v>Second Class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s="9" t="str">
        <f>PROPER(TRIM(raw_orders!T729))</f>
        <v>Paid</v>
      </c>
      <c r="U729" s="9" t="str">
        <f>PROPER(TRIM(raw_orders!U729))</f>
        <v>Completed</v>
      </c>
      <c r="V729" s="11">
        <f t="shared" si="33"/>
        <v>0</v>
      </c>
      <c r="W729" s="17" t="str">
        <f t="shared" si="34"/>
        <v>ORD-2024-107284557845578CUST-6492Aarav SharmaSmall BusinessEastAssamGuwahatiTechnologyAccessoriesMax Accessories 567Second Class83730.660.0528353.0219257.859095.17PaidCompleted0</v>
      </c>
      <c r="X729" s="11" t="str">
        <f t="shared" si="35"/>
        <v>OK</v>
      </c>
      <c r="Y729" s="11"/>
    </row>
    <row r="730" spans="1:25" ht="82.8">
      <c r="A730" t="s">
        <v>3390</v>
      </c>
      <c r="B730" s="10">
        <v>45295</v>
      </c>
      <c r="C730" s="10">
        <v>45474</v>
      </c>
      <c r="D730" t="s">
        <v>3391</v>
      </c>
      <c r="E730" s="9" t="str">
        <f>PROPER(TRIM(raw_orders!E730))</f>
        <v>Sneha Kapoor</v>
      </c>
      <c r="F730" s="9" t="str">
        <f>PROPER(TRIM(raw_orders!F730))</f>
        <v>Small Business</v>
      </c>
      <c r="G730" s="9" t="str">
        <f>PROPER(TRIM(raw_orders!G730))</f>
        <v>South</v>
      </c>
      <c r="H730" s="9" t="str">
        <f>PROPER(TRIM(raw_orders!H730))</f>
        <v>Karnataka</v>
      </c>
      <c r="I730" s="9" t="str">
        <f>PROPER(TRIM(raw_orders!I730))</f>
        <v>Bengaluru</v>
      </c>
      <c r="J730" s="9" t="str">
        <f>PROPER(TRIM(raw_orders!J730))</f>
        <v>Technology</v>
      </c>
      <c r="K730" s="9" t="str">
        <f>PROPER(TRIM(raw_orders!K730))</f>
        <v>Machines</v>
      </c>
      <c r="L730" t="s">
        <v>3392</v>
      </c>
      <c r="M730" s="9" t="str">
        <f>PROPER(TRIM(raw_orders!M730))</f>
        <v>First Class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s="9" t="str">
        <f>PROPER(TRIM(raw_orders!T730))</f>
        <v>Paid</v>
      </c>
      <c r="U730" s="9" t="str">
        <f>PROPER(TRIM(raw_orders!U730))</f>
        <v>Completed</v>
      </c>
      <c r="V730" s="11">
        <f t="shared" si="33"/>
        <v>179</v>
      </c>
      <c r="W730" s="17" t="str">
        <f t="shared" si="34"/>
        <v>ORD-2024-107294529545474CUST-1154Sneha KapoorSmall BusinessSouthKarnatakaBengaluruTechnologyMachinesMax Machines 200First Class12363.020.152008.571194.83813.74PaidCompleted179</v>
      </c>
      <c r="X730" s="11" t="str">
        <f t="shared" si="35"/>
        <v>OK</v>
      </c>
      <c r="Y730" s="11"/>
    </row>
    <row r="731" spans="1:25" ht="55.2">
      <c r="A731" t="s">
        <v>3393</v>
      </c>
      <c r="B731" s="10">
        <v>45794</v>
      </c>
      <c r="C731" s="10">
        <v>45802</v>
      </c>
      <c r="D731" t="s">
        <v>3396</v>
      </c>
      <c r="E731" s="9" t="str">
        <f>PROPER(TRIM(raw_orders!E731))</f>
        <v>Ananya Rao</v>
      </c>
      <c r="F731" s="9" t="str">
        <f>PROPER(TRIM(raw_orders!F731))</f>
        <v>Corporate</v>
      </c>
      <c r="G731" s="9" t="str">
        <f>PROPER(TRIM(raw_orders!G731))</f>
        <v>South</v>
      </c>
      <c r="H731" s="9" t="str">
        <f>PROPER(TRIM(raw_orders!H731))</f>
        <v>Tamil Nadu</v>
      </c>
      <c r="I731" s="9" t="str">
        <f>PROPER(TRIM(raw_orders!I731))</f>
        <v>Chennai</v>
      </c>
      <c r="J731" s="9" t="str">
        <f>PROPER(TRIM(raw_orders!J731))</f>
        <v>Technology</v>
      </c>
      <c r="K731" s="9" t="str">
        <f>PROPER(TRIM(raw_orders!K731))</f>
        <v>Machines</v>
      </c>
      <c r="L731" t="s">
        <v>3397</v>
      </c>
      <c r="M731" s="9" t="str">
        <f>PROPER(TRIM(raw_orders!M731))</f>
        <v>Same Day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s="9" t="str">
        <f>PROPER(TRIM(raw_orders!T731))</f>
        <v>Paid</v>
      </c>
      <c r="U731" s="9" t="str">
        <f>PROPER(TRIM(raw_orders!U731))</f>
        <v>Completed</v>
      </c>
      <c r="V731" s="11">
        <f t="shared" si="33"/>
        <v>8</v>
      </c>
      <c r="W731" s="17" t="str">
        <f t="shared" si="34"/>
        <v>ORD-2025-107304579445802CUST-8713Ananya RaoCorporateSouthTamil NaduChennaiTechnologyMachinesPro Machines 563Same Day61810.630.159234.215516.523717.69PaidCompleted8</v>
      </c>
      <c r="X731" s="11" t="str">
        <f t="shared" si="35"/>
        <v>Exact Duplicate</v>
      </c>
      <c r="Y731" s="11"/>
    </row>
    <row r="732" spans="1:25" ht="69">
      <c r="A732" t="s">
        <v>3398</v>
      </c>
      <c r="B732" s="10">
        <v>45827</v>
      </c>
      <c r="C732" s="10">
        <v>45832</v>
      </c>
      <c r="D732" t="s">
        <v>3400</v>
      </c>
      <c r="E732" s="9" t="str">
        <f>PROPER(TRIM(raw_orders!E732))</f>
        <v>Arjun Bose</v>
      </c>
      <c r="F732" s="9" t="str">
        <f>PROPER(TRIM(raw_orders!F732))</f>
        <v>Consumer</v>
      </c>
      <c r="G732" s="9" t="str">
        <f>PROPER(TRIM(raw_orders!G732))</f>
        <v>East</v>
      </c>
      <c r="H732" s="9" t="str">
        <f>PROPER(TRIM(raw_orders!H732))</f>
        <v>West Bengal</v>
      </c>
      <c r="I732" s="9" t="str">
        <f>PROPER(TRIM(raw_orders!I732))</f>
        <v>Kolkata</v>
      </c>
      <c r="J732" s="9" t="str">
        <f>PROPER(TRIM(raw_orders!J732))</f>
        <v>Office Supplies</v>
      </c>
      <c r="K732" s="9" t="str">
        <f>PROPER(TRIM(raw_orders!K732))</f>
        <v>Art</v>
      </c>
      <c r="L732" t="s">
        <v>3401</v>
      </c>
      <c r="M732" s="9" t="str">
        <f>PROPER(TRIM(raw_orders!M732))</f>
        <v>Second Class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s="9" t="str">
        <f>PROPER(TRIM(raw_orders!T732))</f>
        <v>Refunded</v>
      </c>
      <c r="U732" s="9" t="str">
        <f>PROPER(TRIM(raw_orders!U732))</f>
        <v>Returned</v>
      </c>
      <c r="V732" s="11">
        <f t="shared" si="33"/>
        <v>5</v>
      </c>
      <c r="W732" s="17" t="str">
        <f t="shared" si="34"/>
        <v>ORD-2025-107314582745832CUST-6765Arjun BoseConsumerEastWest BengalKolkataOffice SuppliesArtElite Art 696Second Class4782.010.152658.832226.97431.86RefundedReturned5</v>
      </c>
      <c r="X732" s="11" t="str">
        <f t="shared" si="35"/>
        <v>OK</v>
      </c>
      <c r="Y732" s="11"/>
    </row>
    <row r="733" spans="1:25" ht="69">
      <c r="A733" t="s">
        <v>3402</v>
      </c>
      <c r="B733" s="10">
        <v>45368</v>
      </c>
      <c r="C733" s="10">
        <v>45370</v>
      </c>
      <c r="D733" t="s">
        <v>3405</v>
      </c>
      <c r="E733" s="9" t="str">
        <f>PROPER(TRIM(raw_orders!E733))</f>
        <v>Ananya Rao</v>
      </c>
      <c r="F733" s="9" t="str">
        <f>PROPER(TRIM(raw_orders!F733))</f>
        <v>Corporate</v>
      </c>
      <c r="G733" s="9" t="str">
        <f>PROPER(TRIM(raw_orders!G733))</f>
        <v>East</v>
      </c>
      <c r="H733" s="9" t="str">
        <f>PROPER(TRIM(raw_orders!H733))</f>
        <v>Odisha</v>
      </c>
      <c r="I733" s="9" t="str">
        <f>PROPER(TRIM(raw_orders!I733))</f>
        <v>Bhubaneswar</v>
      </c>
      <c r="J733" s="9" t="str">
        <f>PROPER(TRIM(raw_orders!J733))</f>
        <v>Office Supplies</v>
      </c>
      <c r="K733" s="9" t="str">
        <f>PROPER(TRIM(raw_orders!K733))</f>
        <v>Binders</v>
      </c>
      <c r="L733" t="s">
        <v>3406</v>
      </c>
      <c r="M733" s="9" t="str">
        <f>PROPER(TRIM(raw_orders!M733))</f>
        <v>First Class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s="9" t="str">
        <f>PROPER(TRIM(raw_orders!T733))</f>
        <v>Paid</v>
      </c>
      <c r="U733" s="9" t="str">
        <f>PROPER(TRIM(raw_orders!U733))</f>
        <v>Completed</v>
      </c>
      <c r="V733" s="11">
        <f t="shared" si="33"/>
        <v>2</v>
      </c>
      <c r="W733" s="17" t="str">
        <f t="shared" si="34"/>
        <v>ORD-2024-107324536845370CUST-6849Ananya RaoCorporateEastOdishaBhubaneswarOffice SuppliesBindersEco Binders 178First Class44376.680.115756.0510245.445510.61PaidCompleted2</v>
      </c>
      <c r="X733" s="11" t="str">
        <f t="shared" si="35"/>
        <v>OK</v>
      </c>
      <c r="Y733" s="11"/>
    </row>
    <row r="734" spans="1:25" ht="55.2">
      <c r="A734" t="s">
        <v>3407</v>
      </c>
      <c r="B734" s="10">
        <v>45624</v>
      </c>
      <c r="C734" s="10">
        <v>45632</v>
      </c>
      <c r="D734" t="s">
        <v>3409</v>
      </c>
      <c r="E734" s="9" t="str">
        <f>PROPER(TRIM(raw_orders!E734))</f>
        <v>Arjun Bose</v>
      </c>
      <c r="F734" s="9" t="str">
        <f>PROPER(TRIM(raw_orders!F734))</f>
        <v>Small Business</v>
      </c>
      <c r="G734" s="9" t="str">
        <f>PROPER(TRIM(raw_orders!G734))</f>
        <v>North</v>
      </c>
      <c r="H734" s="9" t="str">
        <f>PROPER(TRIM(raw_orders!H734))</f>
        <v>Punjab</v>
      </c>
      <c r="I734" s="9" t="str">
        <f>PROPER(TRIM(raw_orders!I734))</f>
        <v>Ludhiana</v>
      </c>
      <c r="J734" s="9" t="str">
        <f>PROPER(TRIM(raw_orders!J734))</f>
        <v>Technology</v>
      </c>
      <c r="K734" s="9" t="str">
        <f>PROPER(TRIM(raw_orders!K734))</f>
        <v>Phones</v>
      </c>
      <c r="L734" t="s">
        <v>3410</v>
      </c>
      <c r="M734" s="9" t="str">
        <f>PROPER(TRIM(raw_orders!M734))</f>
        <v>Standard Class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s="9" t="str">
        <f>PROPER(TRIM(raw_orders!T734))</f>
        <v>Paid</v>
      </c>
      <c r="U734" s="9" t="str">
        <f>PROPER(TRIM(raw_orders!U734))</f>
        <v>Completed</v>
      </c>
      <c r="V734" s="11">
        <f t="shared" si="33"/>
        <v>8</v>
      </c>
      <c r="W734" s="17" t="str">
        <f t="shared" si="34"/>
        <v>ORD-2024-107334562445632CUST-4973Arjun BoseSmall BusinessNorthPunjabLudhianaTechnologyPhonesMax Phones 678Standard Class62464.63014787.788596.656191.13PaidCompleted8</v>
      </c>
      <c r="X734" s="11" t="str">
        <f t="shared" si="35"/>
        <v>OK</v>
      </c>
      <c r="Y734" s="11"/>
    </row>
    <row r="735" spans="1:25" ht="69">
      <c r="A735" t="s">
        <v>3411</v>
      </c>
      <c r="B735" s="10">
        <v>45464</v>
      </c>
      <c r="C735" s="10">
        <v>45471</v>
      </c>
      <c r="D735" t="s">
        <v>3413</v>
      </c>
      <c r="E735" s="9" t="str">
        <f>PROPER(TRIM(raw_orders!E735))</f>
        <v>Aarav Sharma</v>
      </c>
      <c r="F735" s="9" t="str">
        <f>PROPER(TRIM(raw_orders!F735))</f>
        <v>Home Office</v>
      </c>
      <c r="G735" s="9" t="str">
        <f>PROPER(TRIM(raw_orders!G735))</f>
        <v>North</v>
      </c>
      <c r="H735" s="9" t="str">
        <f>PROPER(TRIM(raw_orders!H735))</f>
        <v>Rajasthan</v>
      </c>
      <c r="I735" s="9" t="str">
        <f>PROPER(TRIM(raw_orders!I735))</f>
        <v>Jaipur</v>
      </c>
      <c r="J735" s="9" t="str">
        <f>PROPER(TRIM(raw_orders!J735))</f>
        <v>Furniture</v>
      </c>
      <c r="K735" s="9" t="str">
        <f>PROPER(TRIM(raw_orders!K735))</f>
        <v>Furnishings</v>
      </c>
      <c r="L735" t="s">
        <v>3414</v>
      </c>
      <c r="M735" s="9" t="str">
        <f>PROPER(TRIM(raw_orders!M735))</f>
        <v>First Class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s="9" t="str">
        <f>PROPER(TRIM(raw_orders!T735))</f>
        <v>Paid</v>
      </c>
      <c r="U735" s="9" t="str">
        <f>PROPER(TRIM(raw_orders!U735))</f>
        <v>Completed</v>
      </c>
      <c r="V735" s="11">
        <f t="shared" si="33"/>
        <v>7</v>
      </c>
      <c r="W735" s="17" t="str">
        <f t="shared" si="34"/>
        <v>ORD-2024-107344546445471CUST-2394Aarav SharmaHome OfficeNorthRajasthanJaipurFurnitureFurnishingsClassic Furnishings 582First Class92797.96025181.6415337.99843.74PaidCompleted7</v>
      </c>
      <c r="X735" s="11" t="str">
        <f t="shared" si="35"/>
        <v>OK</v>
      </c>
      <c r="Y735" s="11"/>
    </row>
    <row r="736" spans="1:25" ht="55.2">
      <c r="A736" t="s">
        <v>3415</v>
      </c>
      <c r="B736" s="10">
        <v>45528</v>
      </c>
      <c r="C736" s="10">
        <v>45528</v>
      </c>
      <c r="D736" t="s">
        <v>3417</v>
      </c>
      <c r="E736" s="9" t="str">
        <f>PROPER(TRIM(raw_orders!E736))</f>
        <v>Ananya Rao</v>
      </c>
      <c r="F736" s="9" t="str">
        <f>PROPER(TRIM(raw_orders!F736))</f>
        <v>Small Business</v>
      </c>
      <c r="G736" s="9" t="str">
        <f>PROPER(TRIM(raw_orders!G736))</f>
        <v>North</v>
      </c>
      <c r="H736" s="9" t="str">
        <f>PROPER(TRIM(raw_orders!H736))</f>
        <v>Rajasthan</v>
      </c>
      <c r="I736" s="9" t="str">
        <f>PROPER(TRIM(raw_orders!I736))</f>
        <v>Jaipur</v>
      </c>
      <c r="J736" s="9" t="str">
        <f>PROPER(TRIM(raw_orders!J736))</f>
        <v>Technology</v>
      </c>
      <c r="K736" s="9" t="str">
        <f>PROPER(TRIM(raw_orders!K736))</f>
        <v>Accessories</v>
      </c>
      <c r="L736" t="s">
        <v>3418</v>
      </c>
      <c r="M736" s="9" t="str">
        <f>PROPER(TRIM(raw_orders!M736))</f>
        <v>First Class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s="9" t="str">
        <f>PROPER(TRIM(raw_orders!T736))</f>
        <v>Paid</v>
      </c>
      <c r="U736" s="9" t="str">
        <f>PROPER(TRIM(raw_orders!U736))</f>
        <v>Completed</v>
      </c>
      <c r="V736" s="11">
        <f t="shared" si="33"/>
        <v>0</v>
      </c>
      <c r="W736" s="17" t="str">
        <f t="shared" si="34"/>
        <v>ORD-2024-107354552845528CUST-5406Ananya RaoSmall BusinessNorthRajasthanJaipurTechnologyAccessoriesClassic Accessories 981First Class42761.860.28837.956157.272680.68PaidCompleted0</v>
      </c>
      <c r="X736" s="11" t="str">
        <f t="shared" si="35"/>
        <v>OK</v>
      </c>
      <c r="Y736" s="11"/>
    </row>
    <row r="737" spans="1:25" ht="55.2">
      <c r="A737" t="s">
        <v>3419</v>
      </c>
      <c r="B737" s="10">
        <v>45515</v>
      </c>
      <c r="C737" s="10">
        <v>45523</v>
      </c>
      <c r="D737" t="s">
        <v>3421</v>
      </c>
      <c r="E737" s="9" t="str">
        <f>PROPER(TRIM(raw_orders!E737))</f>
        <v>Mira Das</v>
      </c>
      <c r="F737" s="9" t="str">
        <f>PROPER(TRIM(raw_orders!F737))</f>
        <v>Consumer</v>
      </c>
      <c r="G737" s="9" t="str">
        <f>PROPER(TRIM(raw_orders!G737))</f>
        <v>West</v>
      </c>
      <c r="H737" s="9" t="str">
        <f>PROPER(TRIM(raw_orders!H737))</f>
        <v>Maharashtra</v>
      </c>
      <c r="I737" s="9" t="str">
        <f>PROPER(TRIM(raw_orders!I737))</f>
        <v>Mumbai</v>
      </c>
      <c r="J737" s="9" t="str">
        <f>PROPER(TRIM(raw_orders!J737))</f>
        <v>Furniture</v>
      </c>
      <c r="K737" s="9" t="str">
        <f>PROPER(TRIM(raw_orders!K737))</f>
        <v>Tables</v>
      </c>
      <c r="L737" t="s">
        <v>3422</v>
      </c>
      <c r="M737" s="9" t="str">
        <f>PROPER(TRIM(raw_orders!M737))</f>
        <v>Standard Class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s="9" t="str">
        <f>PROPER(TRIM(raw_orders!T737))</f>
        <v>Paid</v>
      </c>
      <c r="U737" s="9" t="str">
        <f>PROPER(TRIM(raw_orders!U737))</f>
        <v>Completed</v>
      </c>
      <c r="V737" s="11">
        <f t="shared" si="33"/>
        <v>8</v>
      </c>
      <c r="W737" s="17" t="str">
        <f t="shared" si="34"/>
        <v>ORD-2024-107364551545523CUST-1963Mira DasConsumerWestMaharashtraMumbaiFurnitureTablesClassic Tables 534Standard Class61515.790.27275.796152.871122.92PaidCompleted8</v>
      </c>
      <c r="X737" s="11" t="str">
        <f t="shared" si="35"/>
        <v>OK</v>
      </c>
      <c r="Y737" s="11"/>
    </row>
    <row r="738" spans="1:25" ht="55.2">
      <c r="A738" t="s">
        <v>3423</v>
      </c>
      <c r="B738" s="10">
        <v>45632</v>
      </c>
      <c r="C738" s="10">
        <v>45547</v>
      </c>
      <c r="D738" t="s">
        <v>3425</v>
      </c>
      <c r="E738" s="9" t="str">
        <f>PROPER(TRIM(raw_orders!E738))</f>
        <v>Aditi Sen</v>
      </c>
      <c r="F738" s="9" t="str">
        <f>PROPER(TRIM(raw_orders!F738))</f>
        <v>Consumer</v>
      </c>
      <c r="G738" s="9" t="str">
        <f>PROPER(TRIM(raw_orders!G738))</f>
        <v>West</v>
      </c>
      <c r="H738" s="9" t="str">
        <f>PROPER(TRIM(raw_orders!H738))</f>
        <v>Maharashtra</v>
      </c>
      <c r="I738" s="9" t="str">
        <f>PROPER(TRIM(raw_orders!I738))</f>
        <v>Mumbai</v>
      </c>
      <c r="J738" s="9" t="str">
        <f>PROPER(TRIM(raw_orders!J738))</f>
        <v>Furniture</v>
      </c>
      <c r="K738" s="9" t="str">
        <f>PROPER(TRIM(raw_orders!K738))</f>
        <v>Chairs</v>
      </c>
      <c r="L738" t="s">
        <v>3426</v>
      </c>
      <c r="M738" s="9" t="str">
        <f>PROPER(TRIM(raw_orders!M738))</f>
        <v>Second Class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s="9" t="str">
        <f>PROPER(TRIM(raw_orders!T738))</f>
        <v>Paid</v>
      </c>
      <c r="U738" s="9" t="str">
        <f>PROPER(TRIM(raw_orders!U738))</f>
        <v>Completed</v>
      </c>
      <c r="V738" s="11">
        <f t="shared" si="33"/>
        <v>-85</v>
      </c>
      <c r="W738" s="17" t="str">
        <f t="shared" si="34"/>
        <v>ORD-2024-107374563245547CUST-9017Aditi SenConsumerWestMaharashtraMumbaiFurnitureChairsPro Chairs 383Second Class9290.750.12355.081350.031005.05PaidCompleted-85</v>
      </c>
      <c r="X738" s="11" t="str">
        <f t="shared" si="35"/>
        <v>OK</v>
      </c>
      <c r="Y738" s="11"/>
    </row>
    <row r="739" spans="1:25" ht="55.2">
      <c r="A739" t="s">
        <v>3427</v>
      </c>
      <c r="B739" s="10">
        <v>45332</v>
      </c>
      <c r="C739" s="10">
        <v>45332</v>
      </c>
      <c r="D739" t="s">
        <v>3428</v>
      </c>
      <c r="E739" s="9" t="str">
        <f>PROPER(TRIM(raw_orders!E739))</f>
        <v>Isha Nair</v>
      </c>
      <c r="F739" s="9" t="str">
        <f>PROPER(TRIM(raw_orders!F739))</f>
        <v>Home Office</v>
      </c>
      <c r="G739" s="9" t="str">
        <f>PROPER(TRIM(raw_orders!G739))</f>
        <v>West</v>
      </c>
      <c r="H739" s="9" t="str">
        <f>PROPER(TRIM(raw_orders!H739))</f>
        <v>Maharashtra</v>
      </c>
      <c r="I739" s="9" t="str">
        <f>PROPER(TRIM(raw_orders!I739))</f>
        <v>Mumbai</v>
      </c>
      <c r="J739" s="9" t="str">
        <f>PROPER(TRIM(raw_orders!J739))</f>
        <v>Furniture</v>
      </c>
      <c r="K739" s="9" t="str">
        <f>PROPER(TRIM(raw_orders!K739))</f>
        <v>Chairs</v>
      </c>
      <c r="L739" t="s">
        <v>3429</v>
      </c>
      <c r="M739" s="9" t="str">
        <f>PROPER(TRIM(raw_orders!M739))</f>
        <v>Same Day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s="9" t="str">
        <f>PROPER(TRIM(raw_orders!T739))</f>
        <v>Paid</v>
      </c>
      <c r="U739" s="9" t="str">
        <f>PROPER(TRIM(raw_orders!U739))</f>
        <v>Completed</v>
      </c>
      <c r="V739" s="11">
        <f t="shared" si="33"/>
        <v>0</v>
      </c>
      <c r="W739" s="17" t="str">
        <f t="shared" si="34"/>
        <v>ORD-2024-107384533245332CUST-7967Isha NairHome OfficeWestMaharashtraMumbaiFurnitureChairsMax Chairs 845Same Day6601.5203609.122645.5963.62PaidCompleted0</v>
      </c>
      <c r="X739" s="11" t="str">
        <f t="shared" si="35"/>
        <v>OK</v>
      </c>
      <c r="Y739" s="11"/>
    </row>
    <row r="740" spans="1:25" ht="55.2">
      <c r="A740" t="s">
        <v>3430</v>
      </c>
      <c r="B740" s="10">
        <v>45708</v>
      </c>
      <c r="C740" s="10">
        <v>45710</v>
      </c>
      <c r="D740" t="s">
        <v>3432</v>
      </c>
      <c r="E740" s="9" t="str">
        <f>PROPER(TRIM(raw_orders!E740))</f>
        <v>Priya Menon</v>
      </c>
      <c r="F740" s="9" t="str">
        <f>PROPER(TRIM(raw_orders!F740))</f>
        <v>Corporate</v>
      </c>
      <c r="G740" s="9" t="str">
        <f>PROPER(TRIM(raw_orders!G740))</f>
        <v>South</v>
      </c>
      <c r="H740" s="9" t="str">
        <f>PROPER(TRIM(raw_orders!H740))</f>
        <v>Kerala</v>
      </c>
      <c r="I740" s="9" t="str">
        <f>PROPER(TRIM(raw_orders!I740))</f>
        <v>Kochi</v>
      </c>
      <c r="J740" s="9" t="str">
        <f>PROPER(TRIM(raw_orders!J740))</f>
        <v>Office Supplies</v>
      </c>
      <c r="K740" s="9" t="str">
        <f>PROPER(TRIM(raw_orders!K740))</f>
        <v>Paper</v>
      </c>
      <c r="L740" t="s">
        <v>3433</v>
      </c>
      <c r="M740" s="9" t="str">
        <f>PROPER(TRIM(raw_orders!M740))</f>
        <v>First Class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s="9" t="str">
        <f>PROPER(TRIM(raw_orders!T740))</f>
        <v>Paid</v>
      </c>
      <c r="U740" s="9" t="str">
        <f>PROPER(TRIM(raw_orders!U740))</f>
        <v>Completed</v>
      </c>
      <c r="V740" s="11">
        <f t="shared" si="33"/>
        <v>2</v>
      </c>
      <c r="W740" s="17" t="str">
        <f t="shared" si="34"/>
        <v>ORD-2025-107394570845710CUST-5334Priya MenonCorporateSouthKeralaKochiOffice SuppliesPaperPrime Paper 307First Class12188.1902188.191298.84889.35PaidCompleted2</v>
      </c>
      <c r="X740" s="11" t="str">
        <f t="shared" si="35"/>
        <v>OK</v>
      </c>
      <c r="Y740" s="11"/>
    </row>
    <row r="741" spans="1:25" ht="69">
      <c r="A741" t="s">
        <v>3434</v>
      </c>
      <c r="B741" s="10">
        <v>45629</v>
      </c>
      <c r="C741" s="10">
        <v>45636</v>
      </c>
      <c r="D741" t="s">
        <v>3437</v>
      </c>
      <c r="E741" s="9" t="str">
        <f>PROPER(TRIM(raw_orders!E741))</f>
        <v>Neha Gupta</v>
      </c>
      <c r="F741" s="9" t="str">
        <f>PROPER(TRIM(raw_orders!F741))</f>
        <v>Corporate</v>
      </c>
      <c r="G741" s="9" t="str">
        <f>PROPER(TRIM(raw_orders!G741))</f>
        <v>North</v>
      </c>
      <c r="H741" s="9" t="str">
        <f>PROPER(TRIM(raw_orders!H741))</f>
        <v>Rajasthan</v>
      </c>
      <c r="I741" s="9" t="str">
        <f>PROPER(TRIM(raw_orders!I741))</f>
        <v>Jaipur</v>
      </c>
      <c r="J741" s="9" t="str">
        <f>PROPER(TRIM(raw_orders!J741))</f>
        <v>Technology</v>
      </c>
      <c r="K741" s="9" t="str">
        <f>PROPER(TRIM(raw_orders!K741))</f>
        <v>Phones</v>
      </c>
      <c r="L741" t="s">
        <v>3438</v>
      </c>
      <c r="M741" s="9" t="str">
        <f>PROPER(TRIM(raw_orders!M741))</f>
        <v>Standard Class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s="9" t="str">
        <f>PROPER(TRIM(raw_orders!T741))</f>
        <v>Paid</v>
      </c>
      <c r="U741" s="9" t="str">
        <f>PROPER(TRIM(raw_orders!U741))</f>
        <v>Completed</v>
      </c>
      <c r="V741" s="11">
        <f t="shared" si="33"/>
        <v>7</v>
      </c>
      <c r="W741" s="17" t="str">
        <f t="shared" si="34"/>
        <v>ORD-2024-107404562945636CUST-5846Neha GuptaCorporateNorthRajasthanJaipurTechnologyPhonesBasic Phones 859Standard Class52393.860.0511370.847469.583901.26PaidCompleted7</v>
      </c>
      <c r="X741" s="11" t="str">
        <f t="shared" si="35"/>
        <v>OK</v>
      </c>
      <c r="Y741" s="11"/>
    </row>
    <row r="742" spans="1:25" ht="55.2">
      <c r="A742" t="s">
        <v>3439</v>
      </c>
      <c r="B742" s="10">
        <v>45384</v>
      </c>
      <c r="C742" s="10">
        <v>45384</v>
      </c>
      <c r="D742" t="s">
        <v>778</v>
      </c>
      <c r="E742" s="9" t="str">
        <f>PROPER(TRIM(raw_orders!E742))</f>
        <v>Sneha Kapoor</v>
      </c>
      <c r="F742" s="9" t="str">
        <f>PROPER(TRIM(raw_orders!F742))</f>
        <v>Small Business</v>
      </c>
      <c r="G742" s="9" t="str">
        <f>PROPER(TRIM(raw_orders!G742))</f>
        <v>West</v>
      </c>
      <c r="H742" s="9" t="str">
        <f>PROPER(TRIM(raw_orders!H742))</f>
        <v>Maharashtra</v>
      </c>
      <c r="I742" s="9" t="str">
        <f>PROPER(TRIM(raw_orders!I742))</f>
        <v>Mumbai</v>
      </c>
      <c r="J742" s="9" t="str">
        <f>PROPER(TRIM(raw_orders!J742))</f>
        <v>Furniture</v>
      </c>
      <c r="K742" s="9" t="str">
        <f>PROPER(TRIM(raw_orders!K742))</f>
        <v>Chairs</v>
      </c>
      <c r="L742" t="s">
        <v>3441</v>
      </c>
      <c r="M742" s="9" t="str">
        <f>PROPER(TRIM(raw_orders!M742))</f>
        <v>First Class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s="9" t="str">
        <f>PROPER(TRIM(raw_orders!T742))</f>
        <v>Paid</v>
      </c>
      <c r="U742" s="9" t="str">
        <f>PROPER(TRIM(raw_orders!U742))</f>
        <v>Completed</v>
      </c>
      <c r="V742" s="11">
        <f t="shared" si="33"/>
        <v>0</v>
      </c>
      <c r="W742" s="17" t="str">
        <f t="shared" si="34"/>
        <v>ORD-2024-107414538445384CUST-7932Sneha KapoorSmall BusinessWestMaharashtraMumbaiFurnitureChairsEco Chairs 883First Class425830.19298.86548.52750.3PaidCompleted0</v>
      </c>
      <c r="X742" s="11" t="str">
        <f t="shared" si="35"/>
        <v>OK</v>
      </c>
      <c r="Y742" s="11"/>
    </row>
    <row r="743" spans="1:25" ht="55.2">
      <c r="A743" t="s">
        <v>3442</v>
      </c>
      <c r="B743" s="10">
        <v>45770</v>
      </c>
      <c r="C743" s="10">
        <v>45772</v>
      </c>
      <c r="D743" t="s">
        <v>3445</v>
      </c>
      <c r="E743" s="9" t="str">
        <f>PROPER(TRIM(raw_orders!E743))</f>
        <v>Isha Nair</v>
      </c>
      <c r="F743" s="9" t="str">
        <f>PROPER(TRIM(raw_orders!F743))</f>
        <v>Home Office</v>
      </c>
      <c r="G743" s="9" t="str">
        <f>PROPER(TRIM(raw_orders!G743))</f>
        <v>South</v>
      </c>
      <c r="H743" s="9" t="str">
        <f>PROPER(TRIM(raw_orders!H743))</f>
        <v>Tamil Nadu</v>
      </c>
      <c r="I743" s="9" t="str">
        <f>PROPER(TRIM(raw_orders!I743))</f>
        <v>Chennai</v>
      </c>
      <c r="J743" s="9" t="str">
        <f>PROPER(TRIM(raw_orders!J743))</f>
        <v>Furniture</v>
      </c>
      <c r="K743" s="9" t="str">
        <f>PROPER(TRIM(raw_orders!K743))</f>
        <v>Chairs</v>
      </c>
      <c r="L743" t="s">
        <v>3446</v>
      </c>
      <c r="M743" s="9" t="str">
        <f>PROPER(TRIM(raw_orders!M743))</f>
        <v>Second Class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s="9" t="str">
        <f>PROPER(TRIM(raw_orders!T743))</f>
        <v>Paid</v>
      </c>
      <c r="U743" s="9" t="str">
        <f>PROPER(TRIM(raw_orders!U743))</f>
        <v>Cancelled</v>
      </c>
      <c r="V743" s="11">
        <f t="shared" si="33"/>
        <v>2</v>
      </c>
      <c r="W743" s="17" t="str">
        <f t="shared" si="34"/>
        <v>ORD-2025-107424577045772CUST-3285Isha NairHome OfficeSouthTamil NaduChennaiFurnitureChairsMax Chairs 706Second Class32951.127082.695596.341486.35PaidCancelled2</v>
      </c>
      <c r="X743" s="11" t="str">
        <f t="shared" si="35"/>
        <v>OK</v>
      </c>
      <c r="Y743" s="11"/>
    </row>
    <row r="744" spans="1:25" ht="55.2">
      <c r="A744" t="s">
        <v>3447</v>
      </c>
      <c r="B744" s="10">
        <v>45580</v>
      </c>
      <c r="C744" s="10">
        <v>45587</v>
      </c>
      <c r="D744" t="s">
        <v>3450</v>
      </c>
      <c r="E744" s="9" t="str">
        <f>PROPER(TRIM(raw_orders!E744))</f>
        <v>Karan Malhotra</v>
      </c>
      <c r="F744" s="9" t="str">
        <f>PROPER(TRIM(raw_orders!F744))</f>
        <v>Corporate</v>
      </c>
      <c r="G744" s="9" t="str">
        <f>PROPER(TRIM(raw_orders!G744))</f>
        <v>East</v>
      </c>
      <c r="H744" s="9" t="str">
        <f>PROPER(TRIM(raw_orders!H744))</f>
        <v>Odisha</v>
      </c>
      <c r="I744" s="9" t="str">
        <f>PROPER(TRIM(raw_orders!I744))</f>
        <v>Bhubaneswar</v>
      </c>
      <c r="J744" s="9" t="str">
        <f>PROPER(TRIM(raw_orders!J744))</f>
        <v>Office Supplies</v>
      </c>
      <c r="K744" s="9" t="str">
        <f>PROPER(TRIM(raw_orders!K744))</f>
        <v>Paper</v>
      </c>
      <c r="L744" t="s">
        <v>3452</v>
      </c>
      <c r="M744" s="9" t="str">
        <f>PROPER(TRIM(raw_orders!M744))</f>
        <v>Standard Class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s="9" t="str">
        <f>PROPER(TRIM(raw_orders!T744))</f>
        <v>Paid</v>
      </c>
      <c r="U744" s="9" t="str">
        <f>PROPER(TRIM(raw_orders!U744))</f>
        <v>Completed</v>
      </c>
      <c r="V744" s="11">
        <f t="shared" si="33"/>
        <v>7</v>
      </c>
      <c r="W744" s="17" t="str">
        <f t="shared" si="34"/>
        <v>ORD-2024-107434558045587CUST-6368Karan MalhotraCorporateEastOdishaBhubaneswarOffice SuppliesPaperPrime Paper 768Standard Class42260.9509043.85913.383130.42PaidCompleted7</v>
      </c>
      <c r="X744" s="11" t="str">
        <f t="shared" si="35"/>
        <v>OK</v>
      </c>
      <c r="Y744" s="11"/>
    </row>
    <row r="745" spans="1:25" ht="55.2">
      <c r="A745" t="s">
        <v>3453</v>
      </c>
      <c r="B745" s="10">
        <v>45700</v>
      </c>
      <c r="C745" s="10">
        <v>45702</v>
      </c>
      <c r="D745" t="s">
        <v>3454</v>
      </c>
      <c r="E745" s="9" t="str">
        <f>PROPER(TRIM(raw_orders!E745))</f>
        <v>Sneha Kapoor</v>
      </c>
      <c r="F745" s="9" t="str">
        <f>PROPER(TRIM(raw_orders!F745))</f>
        <v>Consumer</v>
      </c>
      <c r="G745" s="9" t="str">
        <f>PROPER(TRIM(raw_orders!G745))</f>
        <v>North</v>
      </c>
      <c r="H745" s="9" t="str">
        <f>PROPER(TRIM(raw_orders!H745))</f>
        <v>Uttar Pradesh</v>
      </c>
      <c r="I745" s="9" t="str">
        <f>PROPER(TRIM(raw_orders!I745))</f>
        <v>Noida</v>
      </c>
      <c r="J745" s="9" t="str">
        <f>PROPER(TRIM(raw_orders!J745))</f>
        <v>Office Supplies</v>
      </c>
      <c r="K745" s="9" t="str">
        <f>PROPER(TRIM(raw_orders!K745))</f>
        <v>Art</v>
      </c>
      <c r="L745" t="s">
        <v>3455</v>
      </c>
      <c r="M745" s="9" t="str">
        <f>PROPER(TRIM(raw_orders!M745))</f>
        <v>Standard Class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s="9" t="str">
        <f>PROPER(TRIM(raw_orders!T745))</f>
        <v>Paid</v>
      </c>
      <c r="U745" s="9" t="str">
        <f>PROPER(TRIM(raw_orders!U745))</f>
        <v>Completed</v>
      </c>
      <c r="V745" s="11">
        <f t="shared" si="33"/>
        <v>2</v>
      </c>
      <c r="W745" s="17" t="str">
        <f t="shared" si="34"/>
        <v>ORD-2025-107444570045702CUST-6231Sneha KapoorConsumerNorthUttar PradeshNoidaOffice SuppliesArtBasic Art 764Standard Class6491.40.252211.31735.64475.66PaidCompleted2</v>
      </c>
      <c r="X745" s="11" t="str">
        <f t="shared" si="35"/>
        <v>OK</v>
      </c>
      <c r="Y745" s="11"/>
    </row>
    <row r="746" spans="1:25" ht="55.2">
      <c r="A746" t="s">
        <v>3456</v>
      </c>
      <c r="B746" s="10">
        <v>45886</v>
      </c>
      <c r="C746" s="10">
        <v>45889</v>
      </c>
      <c r="D746" t="s">
        <v>3458</v>
      </c>
      <c r="E746" s="9" t="str">
        <f>PROPER(TRIM(raw_orders!E746))</f>
        <v>Mira Das</v>
      </c>
      <c r="F746" s="9" t="str">
        <f>PROPER(TRIM(raw_orders!F746))</f>
        <v>Home Office</v>
      </c>
      <c r="G746" s="9" t="str">
        <f>PROPER(TRIM(raw_orders!G746))</f>
        <v>North</v>
      </c>
      <c r="H746" s="9" t="str">
        <f>PROPER(TRIM(raw_orders!H746))</f>
        <v>Punjab</v>
      </c>
      <c r="I746" s="9" t="str">
        <f>PROPER(TRIM(raw_orders!I746))</f>
        <v>Ludhiana</v>
      </c>
      <c r="J746" s="9" t="str">
        <f>PROPER(TRIM(raw_orders!J746))</f>
        <v>Office Supplies</v>
      </c>
      <c r="K746" s="9" t="str">
        <f>PROPER(TRIM(raw_orders!K746))</f>
        <v>Binders</v>
      </c>
      <c r="L746" t="s">
        <v>3459</v>
      </c>
      <c r="M746" s="9" t="str">
        <f>PROPER(TRIM(raw_orders!M746))</f>
        <v>First Class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s="9" t="str">
        <f>PROPER(TRIM(raw_orders!T746))</f>
        <v>Paid</v>
      </c>
      <c r="U746" s="9" t="str">
        <f>PROPER(TRIM(raw_orders!U746))</f>
        <v>Cancelled</v>
      </c>
      <c r="V746" s="11">
        <f t="shared" si="33"/>
        <v>3</v>
      </c>
      <c r="W746" s="17" t="str">
        <f t="shared" si="34"/>
        <v>ORD-2025-107454588645889CUST-2021Mira DasHome OfficeNorthPunjabLudhianaOffice SuppliesBindersPrime Binders 181First Class52701.890.112158.510260.071898.43PaidCancelled3</v>
      </c>
      <c r="X746" s="11" t="str">
        <f t="shared" si="35"/>
        <v>OK</v>
      </c>
      <c r="Y746" s="11"/>
    </row>
    <row r="747" spans="1:25" ht="55.2">
      <c r="A747" t="s">
        <v>3460</v>
      </c>
      <c r="B747" s="10">
        <v>45589</v>
      </c>
      <c r="C747" s="10">
        <v>45593</v>
      </c>
      <c r="D747" t="s">
        <v>3463</v>
      </c>
      <c r="E747" s="9" t="str">
        <f>PROPER(TRIM(raw_orders!E747))</f>
        <v>Mira Das</v>
      </c>
      <c r="F747" s="9" t="str">
        <f>PROPER(TRIM(raw_orders!F747))</f>
        <v>Small Business</v>
      </c>
      <c r="G747" s="9" t="str">
        <f>PROPER(TRIM(raw_orders!G747))</f>
        <v>East</v>
      </c>
      <c r="H747" s="9" t="str">
        <f>PROPER(TRIM(raw_orders!H747))</f>
        <v>Assam</v>
      </c>
      <c r="I747" s="9" t="str">
        <f>PROPER(TRIM(raw_orders!I747))</f>
        <v>Guwahati</v>
      </c>
      <c r="J747" s="9" t="str">
        <f>PROPER(TRIM(raw_orders!J747))</f>
        <v>Technology</v>
      </c>
      <c r="K747" s="9" t="str">
        <f>PROPER(TRIM(raw_orders!K747))</f>
        <v>Copiers</v>
      </c>
      <c r="L747" t="s">
        <v>3464</v>
      </c>
      <c r="M747" s="9" t="str">
        <f>PROPER(TRIM(raw_orders!M747))</f>
        <v>Standard Class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s="9" t="str">
        <f>PROPER(TRIM(raw_orders!T747))</f>
        <v>Paid</v>
      </c>
      <c r="U747" s="9" t="str">
        <f>PROPER(TRIM(raw_orders!U747))</f>
        <v>Completed</v>
      </c>
      <c r="V747" s="11">
        <f t="shared" si="33"/>
        <v>4</v>
      </c>
      <c r="W747" s="17" t="str">
        <f t="shared" si="34"/>
        <v>ORD-2024-107464558945593CUST-1493Mira DasSmall BusinessEastAssamGuwahatiTechnologyCopiersMax Copiers 866Standard Class3723.590.21736.621059.52677.1PaidCompleted4</v>
      </c>
      <c r="X747" s="11" t="str">
        <f t="shared" si="35"/>
        <v>OK</v>
      </c>
      <c r="Y747" s="11"/>
    </row>
    <row r="748" spans="1:25" ht="69">
      <c r="A748" t="s">
        <v>3465</v>
      </c>
      <c r="B748" s="10">
        <v>45661</v>
      </c>
      <c r="C748" s="10">
        <v>45931</v>
      </c>
      <c r="D748" t="s">
        <v>3053</v>
      </c>
      <c r="E748" s="9" t="str">
        <f>PROPER(TRIM(raw_orders!E748))</f>
        <v>Aarav Sharma</v>
      </c>
      <c r="F748" s="9" t="str">
        <f>PROPER(TRIM(raw_orders!F748))</f>
        <v>Home Office</v>
      </c>
      <c r="G748" s="9" t="str">
        <f>PROPER(TRIM(raw_orders!G748))</f>
        <v>East</v>
      </c>
      <c r="H748" s="9" t="str">
        <f>PROPER(TRIM(raw_orders!H748))</f>
        <v>West Bengal</v>
      </c>
      <c r="I748" s="9" t="str">
        <f>PROPER(TRIM(raw_orders!I748))</f>
        <v>Kolkata</v>
      </c>
      <c r="J748" s="9" t="str">
        <f>PROPER(TRIM(raw_orders!J748))</f>
        <v>Office Supplies</v>
      </c>
      <c r="K748" s="9" t="str">
        <f>PROPER(TRIM(raw_orders!K748))</f>
        <v>Paper</v>
      </c>
      <c r="L748" t="s">
        <v>3467</v>
      </c>
      <c r="M748" s="9" t="str">
        <f>PROPER(TRIM(raw_orders!M748))</f>
        <v>Standard Class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s="9" t="str">
        <f>PROPER(TRIM(raw_orders!T748))</f>
        <v>Paid</v>
      </c>
      <c r="U748" s="9" t="str">
        <f>PROPER(TRIM(raw_orders!U748))</f>
        <v>Completed</v>
      </c>
      <c r="V748" s="11">
        <f t="shared" si="33"/>
        <v>270</v>
      </c>
      <c r="W748" s="17" t="str">
        <f t="shared" si="34"/>
        <v>ORD-2025-107474566145931CUST-2314Aarav SharmaHome OfficeEastWest BengalKolkataOffice SuppliesPaperPro Paper 662Standard Class42583.190.28266.216236.322029.89PaidCompleted270</v>
      </c>
      <c r="X748" s="11" t="str">
        <f t="shared" si="35"/>
        <v>OK</v>
      </c>
      <c r="Y748" s="11"/>
    </row>
    <row r="749" spans="1:25" ht="55.2">
      <c r="A749" t="s">
        <v>3468</v>
      </c>
      <c r="B749" s="10">
        <v>45413</v>
      </c>
      <c r="C749" s="10">
        <v>45419</v>
      </c>
      <c r="D749" t="s">
        <v>3471</v>
      </c>
      <c r="E749" s="9" t="str">
        <f>PROPER(TRIM(raw_orders!E749))</f>
        <v>Isha Nair</v>
      </c>
      <c r="F749" s="9" t="str">
        <f>PROPER(TRIM(raw_orders!F749))</f>
        <v>Home Office</v>
      </c>
      <c r="G749" s="9" t="str">
        <f>PROPER(TRIM(raw_orders!G749))</f>
        <v>East</v>
      </c>
      <c r="H749" s="9" t="str">
        <f>PROPER(TRIM(raw_orders!H749))</f>
        <v>Odisha</v>
      </c>
      <c r="I749" s="9" t="str">
        <f>PROPER(TRIM(raw_orders!I749))</f>
        <v>Bhubaneswar</v>
      </c>
      <c r="J749" s="9" t="str">
        <f>PROPER(TRIM(raw_orders!J749))</f>
        <v>Office Supplies</v>
      </c>
      <c r="K749" s="9" t="str">
        <f>PROPER(TRIM(raw_orders!K749))</f>
        <v>Paper</v>
      </c>
      <c r="L749" t="s">
        <v>3472</v>
      </c>
      <c r="M749" s="9" t="str">
        <f>PROPER(TRIM(raw_orders!M749))</f>
        <v>Same Day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s="9" t="str">
        <f>PROPER(TRIM(raw_orders!T749))</f>
        <v>Paid</v>
      </c>
      <c r="U749" s="9" t="str">
        <f>PROPER(TRIM(raw_orders!U749))</f>
        <v>Completed</v>
      </c>
      <c r="V749" s="11">
        <f t="shared" si="33"/>
        <v>6</v>
      </c>
      <c r="W749" s="17" t="str">
        <f t="shared" si="34"/>
        <v>ORD-2024-107484541345419CUST-8416Isha NairHome OfficeEastOdishaBhubaneswarOffice SuppliesPaperClassic Paper 388Same Day81473.830.1510022.045576.984445.06PaidCompleted6</v>
      </c>
      <c r="X749" s="11" t="str">
        <f t="shared" si="35"/>
        <v>OK</v>
      </c>
      <c r="Y749" s="11"/>
    </row>
    <row r="750" spans="1:25" ht="55.2">
      <c r="A750" t="s">
        <v>3473</v>
      </c>
      <c r="B750" s="10">
        <v>45442</v>
      </c>
      <c r="C750" s="10">
        <v>45442</v>
      </c>
      <c r="D750" t="s">
        <v>3476</v>
      </c>
      <c r="E750" s="9" t="str">
        <f>PROPER(TRIM(raw_orders!E750))</f>
        <v>Diya Patel</v>
      </c>
      <c r="F750" s="9" t="str">
        <f>PROPER(TRIM(raw_orders!F750))</f>
        <v>Home Office</v>
      </c>
      <c r="G750" s="9" t="str">
        <f>PROPER(TRIM(raw_orders!G750))</f>
        <v>North</v>
      </c>
      <c r="H750" s="9" t="str">
        <f>PROPER(TRIM(raw_orders!H750))</f>
        <v>Haryana</v>
      </c>
      <c r="I750" s="9" t="str">
        <f>PROPER(TRIM(raw_orders!I750))</f>
        <v>Gurugram</v>
      </c>
      <c r="J750" s="9" t="str">
        <f>PROPER(TRIM(raw_orders!J750))</f>
        <v>Technology</v>
      </c>
      <c r="K750" s="9" t="str">
        <f>PROPER(TRIM(raw_orders!K750))</f>
        <v>Phones</v>
      </c>
      <c r="L750" t="s">
        <v>3477</v>
      </c>
      <c r="M750" s="9" t="str">
        <f>PROPER(TRIM(raw_orders!M750))</f>
        <v>Second Class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s="9" t="str">
        <f>PROPER(TRIM(raw_orders!T750))</f>
        <v>Paid</v>
      </c>
      <c r="U750" s="9" t="str">
        <f>PROPER(TRIM(raw_orders!U750))</f>
        <v>Completed</v>
      </c>
      <c r="V750" s="11">
        <f t="shared" si="33"/>
        <v>0</v>
      </c>
      <c r="W750" s="17" t="str">
        <f t="shared" si="34"/>
        <v>ORD-2024-107494544245442CUST-3103Diya PatelHome OfficeNorthHaryanaGurugramTechnologyPhonesPro Phones 765Second Class13848.040.252886.032064.83821.2PaidCompleted0</v>
      </c>
      <c r="X750" s="11" t="str">
        <f t="shared" si="35"/>
        <v>OK</v>
      </c>
      <c r="Y750" s="11"/>
    </row>
    <row r="751" spans="1:25" ht="55.2">
      <c r="A751" t="s">
        <v>3478</v>
      </c>
      <c r="B751" s="10">
        <v>45372</v>
      </c>
      <c r="C751" s="10">
        <v>45376</v>
      </c>
      <c r="D751" t="s">
        <v>3481</v>
      </c>
      <c r="E751" s="9" t="str">
        <f>PROPER(TRIM(raw_orders!E751))</f>
        <v>Aditi Sen</v>
      </c>
      <c r="F751" s="9" t="str">
        <f>PROPER(TRIM(raw_orders!F751))</f>
        <v>Home Office</v>
      </c>
      <c r="G751" s="9" t="str">
        <f>PROPER(TRIM(raw_orders!G751))</f>
        <v>East</v>
      </c>
      <c r="H751" s="9" t="str">
        <f>PROPER(TRIM(raw_orders!H751))</f>
        <v>Assam</v>
      </c>
      <c r="I751" s="9" t="str">
        <f>PROPER(TRIM(raw_orders!I751))</f>
        <v>Guwahati</v>
      </c>
      <c r="J751" s="9" t="str">
        <f>PROPER(TRIM(raw_orders!J751))</f>
        <v>Technology</v>
      </c>
      <c r="K751" s="9" t="str">
        <f>PROPER(TRIM(raw_orders!K751))</f>
        <v>Machines</v>
      </c>
      <c r="L751" t="s">
        <v>3482</v>
      </c>
      <c r="M751" s="9" t="str">
        <f>PROPER(TRIM(raw_orders!M751))</f>
        <v>Standard Class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s="9" t="str">
        <f>PROPER(TRIM(raw_orders!T751))</f>
        <v>Paid</v>
      </c>
      <c r="U751" s="9" t="str">
        <f>PROPER(TRIM(raw_orders!U751))</f>
        <v>Completed</v>
      </c>
      <c r="V751" s="11">
        <f t="shared" si="33"/>
        <v>4</v>
      </c>
      <c r="W751" s="17" t="str">
        <f t="shared" si="34"/>
        <v>ORD-2024-107504537245376CUST-4457Aditi SenHome OfficeEastAssamGuwahatiTechnologyMachinesClassic Machines 543Standard Class11716.70.151459.191055.79403.4PaidCompleted4</v>
      </c>
      <c r="X751" s="11" t="str">
        <f t="shared" si="35"/>
        <v>OK</v>
      </c>
      <c r="Y751" s="11"/>
    </row>
    <row r="752" spans="1:25" ht="82.8">
      <c r="A752" t="s">
        <v>3483</v>
      </c>
      <c r="B752" s="10">
        <v>45810</v>
      </c>
      <c r="C752" s="10">
        <v>45810</v>
      </c>
      <c r="D752" t="s">
        <v>3485</v>
      </c>
      <c r="E752" s="9" t="str">
        <f>PROPER(TRIM(raw_orders!E752))</f>
        <v>Aarav Sharma</v>
      </c>
      <c r="F752" s="9" t="str">
        <f>PROPER(TRIM(raw_orders!F752))</f>
        <v>Home Office</v>
      </c>
      <c r="G752" s="9" t="str">
        <f>PROPER(TRIM(raw_orders!G752))</f>
        <v>South</v>
      </c>
      <c r="H752" s="9" t="str">
        <f>PROPER(TRIM(raw_orders!H752))</f>
        <v>Telangana</v>
      </c>
      <c r="I752" s="9" t="str">
        <f>PROPER(TRIM(raw_orders!I752))</f>
        <v>Hyderabad</v>
      </c>
      <c r="J752" s="9" t="str">
        <f>PROPER(TRIM(raw_orders!J752))</f>
        <v>Technology</v>
      </c>
      <c r="K752" s="9" t="str">
        <f>PROPER(TRIM(raw_orders!K752))</f>
        <v>Accessories</v>
      </c>
      <c r="L752" t="s">
        <v>3486</v>
      </c>
      <c r="M752" s="9" t="str">
        <f>PROPER(TRIM(raw_orders!M752))</f>
        <v>First Class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s="9" t="str">
        <f>PROPER(TRIM(raw_orders!T752))</f>
        <v>Paid</v>
      </c>
      <c r="U752" s="9" t="str">
        <f>PROPER(TRIM(raw_orders!U752))</f>
        <v>Completed</v>
      </c>
      <c r="V752" s="11">
        <f t="shared" si="33"/>
        <v>0</v>
      </c>
      <c r="W752" s="17" t="str">
        <f t="shared" si="34"/>
        <v>ORD-2025-107514581045810CUST-7036Aarav SharmaHome OfficeSouthTelanganaHyderabadTechnologyAccessoriesMax Accessories 291First Class83925.930.1526696.3222724.523971.8PaidCompleted0</v>
      </c>
      <c r="X752" s="11" t="str">
        <f t="shared" si="35"/>
        <v>OK</v>
      </c>
      <c r="Y752" s="11"/>
    </row>
    <row r="753" spans="1:25" ht="41.4">
      <c r="A753" t="s">
        <v>3487</v>
      </c>
      <c r="B753" s="10">
        <v>45856</v>
      </c>
      <c r="C753" s="10">
        <v>45857</v>
      </c>
      <c r="D753" t="s">
        <v>3489</v>
      </c>
      <c r="E753" s="9" t="str">
        <f>PROPER(TRIM(raw_orders!E753))</f>
        <v>Priya Menon</v>
      </c>
      <c r="F753" s="9" t="str">
        <f>PROPER(TRIM(raw_orders!F753))</f>
        <v>Home Office</v>
      </c>
      <c r="G753" s="9" t="str">
        <f>PROPER(TRIM(raw_orders!G753))</f>
        <v/>
      </c>
      <c r="H753" s="9" t="str">
        <f>PROPER(TRIM(raw_orders!H753))</f>
        <v>Uttar Pradesh</v>
      </c>
      <c r="I753" s="9" t="str">
        <f>PROPER(TRIM(raw_orders!I753))</f>
        <v>Noida</v>
      </c>
      <c r="J753" s="9" t="str">
        <f>PROPER(TRIM(raw_orders!J753))</f>
        <v>Technology</v>
      </c>
      <c r="K753" s="9" t="str">
        <f>PROPER(TRIM(raw_orders!K753))</f>
        <v>Machines</v>
      </c>
      <c r="L753" t="s">
        <v>3490</v>
      </c>
      <c r="M753" s="9" t="str">
        <f>PROPER(TRIM(raw_orders!M753))</f>
        <v/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s="9" t="str">
        <f>PROPER(TRIM(raw_orders!T753))</f>
        <v>Paid</v>
      </c>
      <c r="U753" s="9" t="str">
        <f>PROPER(TRIM(raw_orders!U753))</f>
        <v>Completed</v>
      </c>
      <c r="V753" s="11">
        <f t="shared" si="33"/>
        <v>1</v>
      </c>
      <c r="W753" s="17" t="str">
        <f t="shared" si="34"/>
        <v>ORD-2025-107524585645857CUST-8512Priya MenonHome OfficeUttar PradeshNoidaTechnologyMachinesEco Machines 41432963.250.058445.266937.61507.66PaidCompleted1</v>
      </c>
      <c r="X753" s="11" t="str">
        <f t="shared" si="35"/>
        <v>OK</v>
      </c>
      <c r="Y753" s="11"/>
    </row>
    <row r="754" spans="1:25" ht="55.2">
      <c r="A754" t="s">
        <v>3491</v>
      </c>
      <c r="B754" s="10">
        <v>45375</v>
      </c>
      <c r="C754" s="10">
        <v>45378</v>
      </c>
      <c r="D754" t="s">
        <v>3492</v>
      </c>
      <c r="E754" s="9" t="str">
        <f>PROPER(TRIM(raw_orders!E754))</f>
        <v>Aditi Sen</v>
      </c>
      <c r="F754" s="9" t="str">
        <f>PROPER(TRIM(raw_orders!F754))</f>
        <v>Corporate</v>
      </c>
      <c r="G754" s="9" t="str">
        <f>PROPER(TRIM(raw_orders!G754))</f>
        <v>West</v>
      </c>
      <c r="H754" s="9" t="str">
        <f>PROPER(TRIM(raw_orders!H754))</f>
        <v>Gujarat</v>
      </c>
      <c r="I754" s="9" t="str">
        <f>PROPER(TRIM(raw_orders!I754))</f>
        <v>Ahmedabad</v>
      </c>
      <c r="J754" s="9" t="str">
        <f>PROPER(TRIM(raw_orders!J754))</f>
        <v>Office Supplies</v>
      </c>
      <c r="K754" s="9" t="str">
        <f>PROPER(TRIM(raw_orders!K754))</f>
        <v>Storage</v>
      </c>
      <c r="L754" t="s">
        <v>3493</v>
      </c>
      <c r="M754" s="9" t="str">
        <f>PROPER(TRIM(raw_orders!M754))</f>
        <v>First Class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s="9" t="str">
        <f>PROPER(TRIM(raw_orders!T754))</f>
        <v>Paid</v>
      </c>
      <c r="U754" s="9" t="str">
        <f>PROPER(TRIM(raw_orders!U754))</f>
        <v>Completed</v>
      </c>
      <c r="V754" s="11">
        <f t="shared" si="33"/>
        <v>3</v>
      </c>
      <c r="W754" s="17" t="str">
        <f t="shared" si="34"/>
        <v>ORD-2024-107534537545378CUST-6345Aditi SenCorporateWestGujaratAhmedabadOffice SuppliesStorageBasic Storage 273First Class52465.220.0511709.798372.293337.5PaidCompleted3</v>
      </c>
      <c r="X754" s="11" t="str">
        <f t="shared" si="35"/>
        <v>OK</v>
      </c>
      <c r="Y754" s="11"/>
    </row>
    <row r="755" spans="1:25" ht="55.2">
      <c r="A755" t="s">
        <v>3494</v>
      </c>
      <c r="B755" s="10">
        <v>45515</v>
      </c>
      <c r="C755" s="10">
        <v>45573</v>
      </c>
      <c r="D755" t="s">
        <v>3495</v>
      </c>
      <c r="E755" s="9" t="str">
        <f>PROPER(TRIM(raw_orders!E755))</f>
        <v>Aditi Sen</v>
      </c>
      <c r="F755" s="9" t="str">
        <f>PROPER(TRIM(raw_orders!F755))</f>
        <v>Corporate</v>
      </c>
      <c r="G755" s="9" t="str">
        <f>PROPER(TRIM(raw_orders!G755))</f>
        <v>North</v>
      </c>
      <c r="H755" s="9" t="str">
        <f>PROPER(TRIM(raw_orders!H755))</f>
        <v>Delhi</v>
      </c>
      <c r="I755" s="9" t="str">
        <f>PROPER(TRIM(raw_orders!I755))</f>
        <v>New Delhi</v>
      </c>
      <c r="J755" s="9" t="str">
        <f>PROPER(TRIM(raw_orders!J755))</f>
        <v>Furniture</v>
      </c>
      <c r="K755" s="9" t="str">
        <f>PROPER(TRIM(raw_orders!K755))</f>
        <v>Furnishings</v>
      </c>
      <c r="L755" t="s">
        <v>3496</v>
      </c>
      <c r="M755" s="9" t="str">
        <f>PROPER(TRIM(raw_orders!M755))</f>
        <v>Second Class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s="9" t="str">
        <f>PROPER(TRIM(raw_orders!T755))</f>
        <v>Failed</v>
      </c>
      <c r="U755" s="9" t="str">
        <f>PROPER(TRIM(raw_orders!U755))</f>
        <v>Returned</v>
      </c>
      <c r="V755" s="11">
        <f t="shared" si="33"/>
        <v>58</v>
      </c>
      <c r="W755" s="17" t="str">
        <f t="shared" si="34"/>
        <v>ORD-2024-107544551545573CUST-4505Aditi SenCorporateNorthDelhiNew DelhiFurnitureFurnishingsElite Furnishings 588Second Class31017.220.152593.911848.48745.43FailedReturned58</v>
      </c>
      <c r="X755" s="11" t="str">
        <f t="shared" si="35"/>
        <v>OK</v>
      </c>
      <c r="Y755" s="11"/>
    </row>
    <row r="756" spans="1:25" ht="55.2">
      <c r="A756" t="s">
        <v>3497</v>
      </c>
      <c r="B756" s="10">
        <v>45812</v>
      </c>
      <c r="C756" s="10">
        <v>45812</v>
      </c>
      <c r="D756" t="s">
        <v>3499</v>
      </c>
      <c r="E756" s="9" t="str">
        <f>PROPER(TRIM(raw_orders!E756))</f>
        <v>Neha Gupta</v>
      </c>
      <c r="F756" s="9" t="str">
        <f>PROPER(TRIM(raw_orders!F756))</f>
        <v>Corporate</v>
      </c>
      <c r="G756" s="9" t="str">
        <f>PROPER(TRIM(raw_orders!G756))</f>
        <v>South</v>
      </c>
      <c r="H756" s="9" t="str">
        <f>PROPER(TRIM(raw_orders!H756))</f>
        <v>Kerala</v>
      </c>
      <c r="I756" s="9" t="str">
        <f>PROPER(TRIM(raw_orders!I756))</f>
        <v>Kochi</v>
      </c>
      <c r="J756" s="9" t="str">
        <f>PROPER(TRIM(raw_orders!J756))</f>
        <v>Office Supplies</v>
      </c>
      <c r="K756" s="9" t="str">
        <f>PROPER(TRIM(raw_orders!K756))</f>
        <v>Storage</v>
      </c>
      <c r="L756" t="s">
        <v>3500</v>
      </c>
      <c r="M756" s="9" t="str">
        <f>PROPER(TRIM(raw_orders!M756))</f>
        <v>Standard Class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s="9" t="str">
        <f>PROPER(TRIM(raw_orders!T756))</f>
        <v>Paid</v>
      </c>
      <c r="U756" s="9" t="str">
        <f>PROPER(TRIM(raw_orders!U756))</f>
        <v>Completed</v>
      </c>
      <c r="V756" s="11">
        <f t="shared" si="33"/>
        <v>0</v>
      </c>
      <c r="W756" s="17" t="str">
        <f t="shared" si="34"/>
        <v>ORD-2025-107554581245812CUST-7960Neha GuptaCorporateSouthKeralaKochiOffice SuppliesStorageElite Storage 857Standard Class4891.340.252674.022207.57466.45PaidCompleted0</v>
      </c>
      <c r="X756" s="11" t="str">
        <f t="shared" si="35"/>
        <v>OK</v>
      </c>
      <c r="Y756" s="11"/>
    </row>
    <row r="757" spans="1:25" ht="55.2">
      <c r="A757" t="s">
        <v>3501</v>
      </c>
      <c r="B757" s="10">
        <v>45858</v>
      </c>
      <c r="C757" s="10">
        <v>45862</v>
      </c>
      <c r="D757" t="s">
        <v>3502</v>
      </c>
      <c r="E757" s="9" t="str">
        <f>PROPER(TRIM(raw_orders!E757))</f>
        <v>Priya Menon</v>
      </c>
      <c r="F757" s="9" t="str">
        <f>PROPER(TRIM(raw_orders!F757))</f>
        <v>Home Office</v>
      </c>
      <c r="G757" s="9" t="str">
        <f>PROPER(TRIM(raw_orders!G757))</f>
        <v>West</v>
      </c>
      <c r="H757" s="9" t="str">
        <f>PROPER(TRIM(raw_orders!H757))</f>
        <v>Madhya Pradesh</v>
      </c>
      <c r="I757" s="9" t="str">
        <f>PROPER(TRIM(raw_orders!I757))</f>
        <v>Indore</v>
      </c>
      <c r="J757" s="9" t="str">
        <f>PROPER(TRIM(raw_orders!J757))</f>
        <v>Office Supplies</v>
      </c>
      <c r="K757" s="9" t="str">
        <f>PROPER(TRIM(raw_orders!K757))</f>
        <v>Storage</v>
      </c>
      <c r="L757" t="s">
        <v>3503</v>
      </c>
      <c r="M757" s="9" t="str">
        <f>PROPER(TRIM(raw_orders!M757))</f>
        <v>Second Class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s="9" t="str">
        <f>PROPER(TRIM(raw_orders!T757))</f>
        <v>Paid</v>
      </c>
      <c r="U757" s="9" t="str">
        <f>PROPER(TRIM(raw_orders!U757))</f>
        <v>Completed</v>
      </c>
      <c r="V757" s="11">
        <f t="shared" si="33"/>
        <v>4</v>
      </c>
      <c r="W757" s="17" t="str">
        <f t="shared" si="34"/>
        <v>ORD-2025-107564585845862CUST-3365Priya MenonHome OfficeWestMadhya PradeshIndoreOffice SuppliesStoragePrime Storage 183Second Class52481.740.29926.967994.981931.98PaidCompleted4</v>
      </c>
      <c r="X757" s="11" t="str">
        <f t="shared" si="35"/>
        <v>OK</v>
      </c>
      <c r="Y757" s="11"/>
    </row>
    <row r="758" spans="1:25" ht="55.2">
      <c r="A758" t="s">
        <v>3504</v>
      </c>
      <c r="B758" s="10">
        <v>45592</v>
      </c>
      <c r="C758" s="10">
        <v>45597</v>
      </c>
      <c r="D758" t="s">
        <v>3507</v>
      </c>
      <c r="E758" s="9" t="str">
        <f>PROPER(TRIM(raw_orders!E758))</f>
        <v>Rohan Mehta</v>
      </c>
      <c r="F758" s="9" t="str">
        <f>PROPER(TRIM(raw_orders!F758))</f>
        <v>Consumer</v>
      </c>
      <c r="G758" s="9" t="str">
        <f>PROPER(TRIM(raw_orders!G758))</f>
        <v>North</v>
      </c>
      <c r="H758" s="9" t="str">
        <f>PROPER(TRIM(raw_orders!H758))</f>
        <v>Rajasthan</v>
      </c>
      <c r="I758" s="9" t="str">
        <f>PROPER(TRIM(raw_orders!I758))</f>
        <v>Jaipur</v>
      </c>
      <c r="J758" s="9" t="str">
        <f>PROPER(TRIM(raw_orders!J758))</f>
        <v>Technology</v>
      </c>
      <c r="K758" s="9" t="str">
        <f>PROPER(TRIM(raw_orders!K758))</f>
        <v>Accessories</v>
      </c>
      <c r="L758" t="s">
        <v>3508</v>
      </c>
      <c r="M758" s="9" t="str">
        <f>PROPER(TRIM(raw_orders!M758))</f>
        <v>Same Day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s="9" t="str">
        <f>PROPER(TRIM(raw_orders!T758))</f>
        <v>Paid</v>
      </c>
      <c r="U758" s="9" t="str">
        <f>PROPER(TRIM(raw_orders!U758))</f>
        <v>Returned</v>
      </c>
      <c r="V758" s="11">
        <f t="shared" si="33"/>
        <v>5</v>
      </c>
      <c r="W758" s="17" t="str">
        <f t="shared" si="34"/>
        <v>ORD-2024-107574559245597CUST-1557Rohan MehtaConsumerNorthRajasthanJaipurTechnologyAccessoriesSmart Accessories 362Same Day72177.10.212191.7610457.491734.27PaidReturned5</v>
      </c>
      <c r="X758" s="11" t="str">
        <f t="shared" si="35"/>
        <v>OK</v>
      </c>
      <c r="Y758" s="11"/>
    </row>
    <row r="759" spans="1:25" ht="55.2">
      <c r="A759" t="s">
        <v>3509</v>
      </c>
      <c r="B759" s="10">
        <v>45870</v>
      </c>
      <c r="C759" s="10">
        <v>45872</v>
      </c>
      <c r="D759" t="s">
        <v>3512</v>
      </c>
      <c r="E759" s="9" t="str">
        <f>PROPER(TRIM(raw_orders!E759))</f>
        <v>Aditi Sen</v>
      </c>
      <c r="F759" s="9" t="str">
        <f>PROPER(TRIM(raw_orders!F759))</f>
        <v>Small Business</v>
      </c>
      <c r="G759" s="9" t="str">
        <f>PROPER(TRIM(raw_orders!G759))</f>
        <v>South</v>
      </c>
      <c r="H759" s="9" t="str">
        <f>PROPER(TRIM(raw_orders!H759))</f>
        <v>Kerala</v>
      </c>
      <c r="I759" s="9" t="str">
        <f>PROPER(TRIM(raw_orders!I759))</f>
        <v>Kochi</v>
      </c>
      <c r="J759" s="9" t="str">
        <f>PROPER(TRIM(raw_orders!J759))</f>
        <v>Furniture</v>
      </c>
      <c r="K759" s="9" t="str">
        <f>PROPER(TRIM(raw_orders!K759))</f>
        <v>Bookcases</v>
      </c>
      <c r="L759" t="s">
        <v>3513</v>
      </c>
      <c r="M759" s="9" t="str">
        <f>PROPER(TRIM(raw_orders!M759))</f>
        <v>Standard Class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s="9" t="str">
        <f>PROPER(TRIM(raw_orders!T759))</f>
        <v>Failed</v>
      </c>
      <c r="U759" s="9" t="str">
        <f>PROPER(TRIM(raw_orders!U759))</f>
        <v>Cancelled</v>
      </c>
      <c r="V759" s="11">
        <f t="shared" si="33"/>
        <v>2</v>
      </c>
      <c r="W759" s="17" t="str">
        <f t="shared" si="34"/>
        <v>ORD-2025-107584587045872CUST-3058Aditi SenSmall BusinessSouthKeralaKochiFurnitureBookcasesClassic Bookcases 310Standard Class31904.780.254285.762386.331899.43FailedCancelled2</v>
      </c>
      <c r="X759" s="11" t="str">
        <f t="shared" si="35"/>
        <v>OK</v>
      </c>
      <c r="Y759" s="11"/>
    </row>
    <row r="760" spans="1:25" ht="69">
      <c r="A760" t="s">
        <v>3514</v>
      </c>
      <c r="B760" s="10">
        <v>45414</v>
      </c>
      <c r="C760" s="10">
        <v>45422</v>
      </c>
      <c r="D760" t="s">
        <v>3516</v>
      </c>
      <c r="E760" s="9" t="str">
        <f>PROPER(TRIM(raw_orders!E760))</f>
        <v>Aarav Sharma</v>
      </c>
      <c r="F760" s="9" t="str">
        <f>PROPER(TRIM(raw_orders!F760))</f>
        <v>Small Business</v>
      </c>
      <c r="G760" s="9" t="str">
        <f>PROPER(TRIM(raw_orders!G760))</f>
        <v>South</v>
      </c>
      <c r="H760" s="9" t="str">
        <f>PROPER(TRIM(raw_orders!H760))</f>
        <v>Karnataka</v>
      </c>
      <c r="I760" s="9" t="str">
        <f>PROPER(TRIM(raw_orders!I760))</f>
        <v>Bengaluru</v>
      </c>
      <c r="J760" s="9" t="str">
        <f>PROPER(TRIM(raw_orders!J760))</f>
        <v>Furniture</v>
      </c>
      <c r="K760" s="9" t="str">
        <f>PROPER(TRIM(raw_orders!K760))</f>
        <v>Chairs</v>
      </c>
      <c r="L760" t="s">
        <v>3517</v>
      </c>
      <c r="M760" s="9" t="str">
        <f>PROPER(TRIM(raw_orders!M760))</f>
        <v>Standard Class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s="9" t="str">
        <f>PROPER(TRIM(raw_orders!T760))</f>
        <v>Paid</v>
      </c>
      <c r="U760" s="9" t="str">
        <f>PROPER(TRIM(raw_orders!U760))</f>
        <v>Completed</v>
      </c>
      <c r="V760" s="11">
        <f t="shared" si="33"/>
        <v>8</v>
      </c>
      <c r="W760" s="17" t="str">
        <f t="shared" si="34"/>
        <v>ORD-2024-107594541445422CUST-6076Aarav SharmaSmall BusinessSouthKarnatakaBengaluruFurnitureChairsPrime Chairs 721Standard Class14166.9104166.913412.63754.28PaidCompleted8</v>
      </c>
      <c r="X760" s="11" t="str">
        <f t="shared" si="35"/>
        <v>OK</v>
      </c>
      <c r="Y760" s="11"/>
    </row>
    <row r="761" spans="1:25" ht="69">
      <c r="A761" t="s">
        <v>3518</v>
      </c>
      <c r="B761" s="10">
        <v>45492</v>
      </c>
      <c r="C761" s="10">
        <v>45499</v>
      </c>
      <c r="D761" t="s">
        <v>3520</v>
      </c>
      <c r="E761" s="9" t="str">
        <f>PROPER(TRIM(raw_orders!E761))</f>
        <v>Arjun Bose</v>
      </c>
      <c r="F761" s="9" t="str">
        <f>PROPER(TRIM(raw_orders!F761))</f>
        <v>Home Office</v>
      </c>
      <c r="G761" s="9" t="str">
        <f>PROPER(TRIM(raw_orders!G761))</f>
        <v>South</v>
      </c>
      <c r="H761" s="9" t="str">
        <f>PROPER(TRIM(raw_orders!H761))</f>
        <v>Karnataka</v>
      </c>
      <c r="I761" s="9" t="str">
        <f>PROPER(TRIM(raw_orders!I761))</f>
        <v>Bengaluru</v>
      </c>
      <c r="J761" s="9" t="str">
        <f>PROPER(TRIM(raw_orders!J761))</f>
        <v>Furniture</v>
      </c>
      <c r="K761" s="9" t="str">
        <f>PROPER(TRIM(raw_orders!K761))</f>
        <v>Tables</v>
      </c>
      <c r="L761" t="s">
        <v>3521</v>
      </c>
      <c r="M761" s="9" t="str">
        <f>PROPER(TRIM(raw_orders!M761))</f>
        <v>Second Class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s="9" t="str">
        <f>PROPER(TRIM(raw_orders!T761))</f>
        <v>Paid</v>
      </c>
      <c r="U761" s="9" t="str">
        <f>PROPER(TRIM(raw_orders!U761))</f>
        <v>Completed</v>
      </c>
      <c r="V761" s="11">
        <f t="shared" si="33"/>
        <v>7</v>
      </c>
      <c r="W761" s="17" t="str">
        <f t="shared" si="34"/>
        <v>ORD-2024-107604549245499CUST-2098Arjun BoseHome OfficeSouthKarnatakaBengaluruFurnitureTablesPrime Tables 797Second Class53986.010.2514947.549438.465509.08PaidCompleted7</v>
      </c>
      <c r="X761" s="11" t="str">
        <f t="shared" si="35"/>
        <v>OK</v>
      </c>
      <c r="Y761" s="11"/>
    </row>
    <row r="762" spans="1:25" ht="55.2">
      <c r="A762" t="s">
        <v>3522</v>
      </c>
      <c r="B762" s="10">
        <v>45532</v>
      </c>
      <c r="C762" s="10">
        <v>45537</v>
      </c>
      <c r="D762" t="s">
        <v>3524</v>
      </c>
      <c r="E762" s="9" t="str">
        <f>PROPER(TRIM(raw_orders!E762))</f>
        <v>Aditi Sen</v>
      </c>
      <c r="F762" s="9" t="str">
        <f>PROPER(TRIM(raw_orders!F762))</f>
        <v>Home Office</v>
      </c>
      <c r="G762" s="9" t="str">
        <f>PROPER(TRIM(raw_orders!G762))</f>
        <v>East</v>
      </c>
      <c r="H762" s="9" t="str">
        <f>PROPER(TRIM(raw_orders!H762))</f>
        <v>Assam</v>
      </c>
      <c r="I762" s="9" t="str">
        <f>PROPER(TRIM(raw_orders!I762))</f>
        <v>Guwahati</v>
      </c>
      <c r="J762" s="9" t="str">
        <f>PROPER(TRIM(raw_orders!J762))</f>
        <v>Office Supplies</v>
      </c>
      <c r="K762" s="9" t="str">
        <f>PROPER(TRIM(raw_orders!K762))</f>
        <v>Art</v>
      </c>
      <c r="L762" t="s">
        <v>3525</v>
      </c>
      <c r="M762" s="9" t="str">
        <f>PROPER(TRIM(raw_orders!M762))</f>
        <v>Second Class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s="9" t="str">
        <f>PROPER(TRIM(raw_orders!T762))</f>
        <v>Pending</v>
      </c>
      <c r="U762" s="9" t="str">
        <f>PROPER(TRIM(raw_orders!U762))</f>
        <v>Returned</v>
      </c>
      <c r="V762" s="11">
        <f t="shared" si="33"/>
        <v>5</v>
      </c>
      <c r="W762" s="17" t="str">
        <f t="shared" si="34"/>
        <v>ORD-2024-107614553245537CUST-7193Aditi SenHome OfficeEastAssamGuwahatiOffice SuppliesArtMax Art 926Second Class43365.53013462.127600.635861.49PendingReturned5</v>
      </c>
      <c r="X762" s="11" t="str">
        <f t="shared" si="35"/>
        <v>OK</v>
      </c>
      <c r="Y762" s="11"/>
    </row>
    <row r="763" spans="1:25" ht="55.2">
      <c r="A763" t="s">
        <v>3526</v>
      </c>
      <c r="B763" s="10">
        <v>45896</v>
      </c>
      <c r="C763" s="10">
        <v>45900</v>
      </c>
      <c r="D763" t="s">
        <v>3528</v>
      </c>
      <c r="E763" s="9" t="str">
        <f>PROPER(TRIM(raw_orders!E763))</f>
        <v>Isha Nair</v>
      </c>
      <c r="F763" s="9" t="str">
        <f>PROPER(TRIM(raw_orders!F763))</f>
        <v>Consumer</v>
      </c>
      <c r="G763" s="9" t="str">
        <f>PROPER(TRIM(raw_orders!G763))</f>
        <v>South</v>
      </c>
      <c r="H763" s="9" t="str">
        <f>PROPER(TRIM(raw_orders!H763))</f>
        <v>Karnataka</v>
      </c>
      <c r="I763" s="9" t="str">
        <f>PROPER(TRIM(raw_orders!I763))</f>
        <v>Bengaluru</v>
      </c>
      <c r="J763" s="9" t="str">
        <f>PROPER(TRIM(raw_orders!J763))</f>
        <v>Technology</v>
      </c>
      <c r="K763" s="9" t="str">
        <f>PROPER(TRIM(raw_orders!K763))</f>
        <v>Machines</v>
      </c>
      <c r="L763" t="s">
        <v>3529</v>
      </c>
      <c r="M763" s="9" t="str">
        <f>PROPER(TRIM(raw_orders!M763))</f>
        <v>First Class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s="9" t="str">
        <f>PROPER(TRIM(raw_orders!T763))</f>
        <v>Paid</v>
      </c>
      <c r="U763" s="9" t="str">
        <f>PROPER(TRIM(raw_orders!U763))</f>
        <v>Completed</v>
      </c>
      <c r="V763" s="11">
        <f t="shared" si="33"/>
        <v>4</v>
      </c>
      <c r="W763" s="17" t="str">
        <f t="shared" si="34"/>
        <v>ORD-2025-107624589645900CUST-8948Isha NairConsumerSouthKarnatakaBengaluruTechnologyMachinesMax Machines 364First Class32489.1207467.365010.612456.75PaidCompleted4</v>
      </c>
      <c r="X763" s="11" t="str">
        <f t="shared" si="35"/>
        <v>OK</v>
      </c>
      <c r="Y763" s="11"/>
    </row>
    <row r="764" spans="1:25" ht="82.8">
      <c r="A764" t="s">
        <v>3530</v>
      </c>
      <c r="B764" s="10">
        <v>45292</v>
      </c>
      <c r="C764" s="10">
        <v>45296</v>
      </c>
      <c r="D764" t="s">
        <v>3533</v>
      </c>
      <c r="E764" s="9" t="str">
        <f>PROPER(TRIM(raw_orders!E764))</f>
        <v>Diya Patel</v>
      </c>
      <c r="F764" s="9" t="str">
        <f>PROPER(TRIM(raw_orders!F764))</f>
        <v>Corporate</v>
      </c>
      <c r="G764" s="9" t="str">
        <f>PROPER(TRIM(raw_orders!G764))</f>
        <v>West</v>
      </c>
      <c r="H764" s="9" t="str">
        <f>PROPER(TRIM(raw_orders!H764))</f>
        <v>Madhya Pradesh</v>
      </c>
      <c r="I764" s="9" t="str">
        <f>PROPER(TRIM(raw_orders!I764))</f>
        <v>Indore</v>
      </c>
      <c r="J764" s="9" t="str">
        <f>PROPER(TRIM(raw_orders!J764))</f>
        <v>Technology</v>
      </c>
      <c r="K764" s="9" t="str">
        <f>PROPER(TRIM(raw_orders!K764))</f>
        <v>Machines</v>
      </c>
      <c r="L764" t="s">
        <v>3534</v>
      </c>
      <c r="M764" s="9" t="str">
        <f>PROPER(TRIM(raw_orders!M764))</f>
        <v>Second Class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s="9" t="str">
        <f>PROPER(TRIM(raw_orders!T764))</f>
        <v>Refunded</v>
      </c>
      <c r="U764" s="9" t="str">
        <f>PROPER(TRIM(raw_orders!U764))</f>
        <v>Returned</v>
      </c>
      <c r="V764" s="11">
        <f t="shared" si="33"/>
        <v>4</v>
      </c>
      <c r="W764" s="17" t="str">
        <f t="shared" si="34"/>
        <v>ORD-2024-107634529245296CUST-6921Diya PatelCorporateWestMadhya PradeshIndoreTechnologyMachinesClassic Machines 122Second Class23694.120.25910.594775.441135.15RefundedReturned4</v>
      </c>
      <c r="X764" s="11" t="str">
        <f t="shared" si="35"/>
        <v>OK</v>
      </c>
      <c r="Y764" s="11"/>
    </row>
    <row r="765" spans="1:25" ht="55.2">
      <c r="A765" t="s">
        <v>3535</v>
      </c>
      <c r="B765" s="10">
        <v>45892</v>
      </c>
      <c r="C765" s="10">
        <v>45894</v>
      </c>
      <c r="D765" t="s">
        <v>3538</v>
      </c>
      <c r="E765" s="9" t="str">
        <f>PROPER(TRIM(raw_orders!E765))</f>
        <v>Diya Patel</v>
      </c>
      <c r="F765" s="9" t="str">
        <f>PROPER(TRIM(raw_orders!F765))</f>
        <v>Consumer</v>
      </c>
      <c r="G765" s="9" t="str">
        <f>PROPER(TRIM(raw_orders!G765))</f>
        <v>North</v>
      </c>
      <c r="H765" s="9" t="str">
        <f>PROPER(TRIM(raw_orders!H765))</f>
        <v>Rajasthan</v>
      </c>
      <c r="I765" s="9" t="str">
        <f>PROPER(TRIM(raw_orders!I765))</f>
        <v>Jaipur</v>
      </c>
      <c r="J765" s="9" t="str">
        <f>PROPER(TRIM(raw_orders!J765))</f>
        <v>Furniture</v>
      </c>
      <c r="K765" s="9" t="str">
        <f>PROPER(TRIM(raw_orders!K765))</f>
        <v>Furnishings</v>
      </c>
      <c r="L765" t="s">
        <v>3539</v>
      </c>
      <c r="M765" s="9" t="str">
        <f>PROPER(TRIM(raw_orders!M765))</f>
        <v>Same Day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s="9" t="str">
        <f>PROPER(TRIM(raw_orders!T765))</f>
        <v>Paid</v>
      </c>
      <c r="U765" s="9" t="str">
        <f>PROPER(TRIM(raw_orders!U765))</f>
        <v>Completed</v>
      </c>
      <c r="V765" s="11">
        <f t="shared" si="33"/>
        <v>2</v>
      </c>
      <c r="W765" s="17" t="str">
        <f t="shared" si="34"/>
        <v>ORD-2025-107644589245894CUST-4086Diya PatelConsumerNorthRajasthanJaipurFurnitureFurnishingsElite Furnishings 169Same Day62742.48016454.8812081.544373.34PaidCompleted2</v>
      </c>
      <c r="X765" s="11" t="str">
        <f t="shared" si="35"/>
        <v>OK</v>
      </c>
      <c r="Y765" s="11"/>
    </row>
    <row r="766" spans="1:25" ht="55.2">
      <c r="A766" t="s">
        <v>3540</v>
      </c>
      <c r="B766" s="10">
        <v>45760</v>
      </c>
      <c r="C766" s="10">
        <v>45760</v>
      </c>
      <c r="D766" t="s">
        <v>1354</v>
      </c>
      <c r="E766" s="9" t="str">
        <f>PROPER(TRIM(raw_orders!E766))</f>
        <v>Priya Menon</v>
      </c>
      <c r="F766" s="9" t="str">
        <f>PROPER(TRIM(raw_orders!F766))</f>
        <v>Corporate</v>
      </c>
      <c r="G766" s="9" t="str">
        <f>PROPER(TRIM(raw_orders!G766))</f>
        <v>South</v>
      </c>
      <c r="H766" s="9" t="str">
        <f>PROPER(TRIM(raw_orders!H766))</f>
        <v>Kerala</v>
      </c>
      <c r="I766" s="9" t="str">
        <f>PROPER(TRIM(raw_orders!I766))</f>
        <v>Kochi</v>
      </c>
      <c r="J766" s="9" t="str">
        <f>PROPER(TRIM(raw_orders!J766))</f>
        <v>Furniture</v>
      </c>
      <c r="K766" s="9" t="str">
        <f>PROPER(TRIM(raw_orders!K766))</f>
        <v>Bookcases</v>
      </c>
      <c r="L766" t="s">
        <v>3541</v>
      </c>
      <c r="M766" s="9" t="str">
        <f>PROPER(TRIM(raw_orders!M766))</f>
        <v>First Class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s="9" t="str">
        <f>PROPER(TRIM(raw_orders!T766))</f>
        <v>Paid</v>
      </c>
      <c r="U766" s="9" t="str">
        <f>PROPER(TRIM(raw_orders!U766))</f>
        <v>Completed</v>
      </c>
      <c r="V766" s="11">
        <f t="shared" si="33"/>
        <v>0</v>
      </c>
      <c r="W766" s="17" t="str">
        <f t="shared" si="34"/>
        <v>ORD-2025-107654576045760CUST-5174Priya MenonCorporateSouthKeralaKochiFurnitureBookcasesPro Bookcases 615First Class644140.0525159.821606.833552.97PaidCompleted0</v>
      </c>
      <c r="X766" s="11" t="str">
        <f t="shared" si="35"/>
        <v>OK</v>
      </c>
      <c r="Y766" s="11"/>
    </row>
    <row r="767" spans="1:25" ht="55.2">
      <c r="A767" t="s">
        <v>3542</v>
      </c>
      <c r="B767" s="10">
        <v>45837</v>
      </c>
      <c r="C767" s="10">
        <v>45841</v>
      </c>
      <c r="D767" t="s">
        <v>3545</v>
      </c>
      <c r="E767" s="9" t="str">
        <f>PROPER(TRIM(raw_orders!E767))</f>
        <v>Vikram Iyer</v>
      </c>
      <c r="F767" s="9" t="str">
        <f>PROPER(TRIM(raw_orders!F767))</f>
        <v>Corporate</v>
      </c>
      <c r="G767" s="9" t="str">
        <f>PROPER(TRIM(raw_orders!G767))</f>
        <v>East</v>
      </c>
      <c r="H767" s="9" t="str">
        <f>PROPER(TRIM(raw_orders!H767))</f>
        <v>Jharkhand</v>
      </c>
      <c r="I767" s="9" t="str">
        <f>PROPER(TRIM(raw_orders!I767))</f>
        <v>Ranchi</v>
      </c>
      <c r="J767" s="9" t="str">
        <f>PROPER(TRIM(raw_orders!J767))</f>
        <v>Office Supplies</v>
      </c>
      <c r="K767" s="9" t="str">
        <f>PROPER(TRIM(raw_orders!K767))</f>
        <v>Labels</v>
      </c>
      <c r="L767" t="s">
        <v>3546</v>
      </c>
      <c r="M767" s="9" t="str">
        <f>PROPER(TRIM(raw_orders!M767))</f>
        <v>First Class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s="9" t="str">
        <f>PROPER(TRIM(raw_orders!T767))</f>
        <v>Paid</v>
      </c>
      <c r="U767" s="9" t="str">
        <f>PROPER(TRIM(raw_orders!U767))</f>
        <v>Completed</v>
      </c>
      <c r="V767" s="11">
        <f t="shared" si="33"/>
        <v>4</v>
      </c>
      <c r="W767" s="17" t="str">
        <f t="shared" si="34"/>
        <v>ORD-2025-107664583745841CUST-8747Vikram IyerCorporateEastJharkhandRanchiOffice SuppliesLabelsMax Labels 136First Class3608.1401824.421214.87609.55PaidCompleted4</v>
      </c>
      <c r="X767" s="11" t="str">
        <f t="shared" si="35"/>
        <v>OK</v>
      </c>
      <c r="Y767" s="11"/>
    </row>
    <row r="768" spans="1:25" ht="55.2">
      <c r="A768" t="s">
        <v>3547</v>
      </c>
      <c r="B768" s="10">
        <v>45552</v>
      </c>
      <c r="C768" s="10">
        <v>45559</v>
      </c>
      <c r="D768" t="s">
        <v>3549</v>
      </c>
      <c r="E768" s="9" t="str">
        <f>PROPER(TRIM(raw_orders!E768))</f>
        <v>Mira Das</v>
      </c>
      <c r="F768" s="9" t="str">
        <f>PROPER(TRIM(raw_orders!F768))</f>
        <v>Corporate</v>
      </c>
      <c r="G768" s="9" t="str">
        <f>PROPER(TRIM(raw_orders!G768))</f>
        <v>West</v>
      </c>
      <c r="H768" s="9" t="str">
        <f>PROPER(TRIM(raw_orders!H768))</f>
        <v>Gujarat</v>
      </c>
      <c r="I768" s="9" t="str">
        <f>PROPER(TRIM(raw_orders!I768))</f>
        <v>Ahmedabad</v>
      </c>
      <c r="J768" s="9" t="str">
        <f>PROPER(TRIM(raw_orders!J768))</f>
        <v>Office Supplies</v>
      </c>
      <c r="K768" s="9" t="str">
        <f>PROPER(TRIM(raw_orders!K768))</f>
        <v>Art</v>
      </c>
      <c r="L768" t="s">
        <v>3550</v>
      </c>
      <c r="M768" s="9" t="str">
        <f>PROPER(TRIM(raw_orders!M768))</f>
        <v>Second Class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s="9" t="str">
        <f>PROPER(TRIM(raw_orders!T768))</f>
        <v>Paid</v>
      </c>
      <c r="U768" s="9" t="str">
        <f>PROPER(TRIM(raw_orders!U768))</f>
        <v>Cancelled</v>
      </c>
      <c r="V768" s="11">
        <f t="shared" si="33"/>
        <v>7</v>
      </c>
      <c r="W768" s="17" t="str">
        <f t="shared" si="34"/>
        <v>ORD-2024-107674555245559CUST-3156Mira DasCorporateWestGujaratAhmedabadOffice SuppliesArtPrime Art 380Second Class92307.960.216617.319195.737421.58PaidCancelled7</v>
      </c>
      <c r="X768" s="11" t="str">
        <f t="shared" si="35"/>
        <v>OK</v>
      </c>
      <c r="Y768" s="11"/>
    </row>
    <row r="769" spans="1:25" ht="55.2">
      <c r="A769" t="s">
        <v>3551</v>
      </c>
      <c r="B769" s="10">
        <v>45415</v>
      </c>
      <c r="C769" s="10">
        <v>45418</v>
      </c>
      <c r="D769" t="s">
        <v>3553</v>
      </c>
      <c r="E769" s="9" t="str">
        <f>PROPER(TRIM(raw_orders!E769))</f>
        <v>Ananya Rao</v>
      </c>
      <c r="F769" s="9" t="str">
        <f>PROPER(TRIM(raw_orders!F769))</f>
        <v>Home Office</v>
      </c>
      <c r="G769" s="9" t="str">
        <f>PROPER(TRIM(raw_orders!G769))</f>
        <v>North</v>
      </c>
      <c r="H769" s="9" t="str">
        <f>PROPER(TRIM(raw_orders!H769))</f>
        <v>Uttar Pradesh</v>
      </c>
      <c r="I769" s="9" t="str">
        <f>PROPER(TRIM(raw_orders!I769))</f>
        <v>Noida</v>
      </c>
      <c r="J769" s="9" t="str">
        <f>PROPER(TRIM(raw_orders!J769))</f>
        <v>Office Supplies</v>
      </c>
      <c r="K769" s="9" t="str">
        <f>PROPER(TRIM(raw_orders!K769))</f>
        <v>Binders</v>
      </c>
      <c r="L769" t="s">
        <v>3554</v>
      </c>
      <c r="M769" s="9" t="str">
        <f>PROPER(TRIM(raw_orders!M769))</f>
        <v>Standard Class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s="9" t="str">
        <f>PROPER(TRIM(raw_orders!T769))</f>
        <v>Paid</v>
      </c>
      <c r="U769" s="9" t="str">
        <f>PROPER(TRIM(raw_orders!U769))</f>
        <v>Completed</v>
      </c>
      <c r="V769" s="11">
        <f t="shared" si="33"/>
        <v>3</v>
      </c>
      <c r="W769" s="17" t="str">
        <f t="shared" si="34"/>
        <v>ORD-2024-107684541545418CUST-2043Ananya RaoHome OfficeNorthUttar PradeshNoidaOffice SuppliesBindersClassic Binders 234Standard Class11244.580.25933.43583.09350.34PaidCompleted3</v>
      </c>
      <c r="X769" s="11" t="str">
        <f t="shared" si="35"/>
        <v>OK</v>
      </c>
      <c r="Y769" s="11"/>
    </row>
    <row r="770" spans="1:25" ht="55.2">
      <c r="A770" t="s">
        <v>3555</v>
      </c>
      <c r="B770" s="10">
        <v>45749</v>
      </c>
      <c r="C770" s="10">
        <v>45751</v>
      </c>
      <c r="D770" t="s">
        <v>3557</v>
      </c>
      <c r="E770" s="9" t="str">
        <f>PROPER(TRIM(raw_orders!E770))</f>
        <v>Sneha Kapoor</v>
      </c>
      <c r="F770" s="9" t="str">
        <f>PROPER(TRIM(raw_orders!F770))</f>
        <v>Home Office</v>
      </c>
      <c r="G770" s="9" t="str">
        <f>PROPER(TRIM(raw_orders!G770))</f>
        <v>East</v>
      </c>
      <c r="H770" s="9" t="str">
        <f>PROPER(TRIM(raw_orders!H770))</f>
        <v>Jharkhand</v>
      </c>
      <c r="I770" s="9" t="str">
        <f>PROPER(TRIM(raw_orders!I770))</f>
        <v>Ranchi</v>
      </c>
      <c r="J770" s="9" t="str">
        <f>PROPER(TRIM(raw_orders!J770))</f>
        <v>Office Supplies</v>
      </c>
      <c r="K770" s="9" t="str">
        <f>PROPER(TRIM(raw_orders!K770))</f>
        <v>Paper</v>
      </c>
      <c r="L770" t="s">
        <v>3558</v>
      </c>
      <c r="M770" s="9" t="str">
        <f>PROPER(TRIM(raw_orders!M770))</f>
        <v>Same Day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s="9" t="str">
        <f>PROPER(TRIM(raw_orders!T770))</f>
        <v>Paid</v>
      </c>
      <c r="U770" s="9" t="str">
        <f>PROPER(TRIM(raw_orders!U770))</f>
        <v>Completed</v>
      </c>
      <c r="V770" s="11">
        <f t="shared" si="33"/>
        <v>2</v>
      </c>
      <c r="W770" s="17" t="str">
        <f t="shared" si="34"/>
        <v>ORD-2025-107694574945751CUST-8808Sneha KapoorHome OfficeEastJharkhandRanchiOffice SuppliesPaperClassic Paper 280Same Day53234.240.114554.0811166.843387.24PaidCompleted2</v>
      </c>
      <c r="X770" s="11" t="str">
        <f t="shared" si="35"/>
        <v>OK</v>
      </c>
      <c r="Y770" s="11"/>
    </row>
    <row r="771" spans="1:25" ht="55.2">
      <c r="A771" t="s">
        <v>3559</v>
      </c>
      <c r="B771" s="10">
        <v>45423</v>
      </c>
      <c r="C771" s="10">
        <v>45425</v>
      </c>
      <c r="D771" t="s">
        <v>3561</v>
      </c>
      <c r="E771" s="9" t="str">
        <f>PROPER(TRIM(raw_orders!E771))</f>
        <v>Priya Menon</v>
      </c>
      <c r="F771" s="9" t="str">
        <f>PROPER(TRIM(raw_orders!F771))</f>
        <v>Home Office</v>
      </c>
      <c r="G771" s="9" t="str">
        <f>PROPER(TRIM(raw_orders!G771))</f>
        <v>West</v>
      </c>
      <c r="H771" s="9" t="str">
        <f>PROPER(TRIM(raw_orders!H771))</f>
        <v>Goa</v>
      </c>
      <c r="I771" s="9" t="str">
        <f>PROPER(TRIM(raw_orders!I771))</f>
        <v>Panaji</v>
      </c>
      <c r="J771" s="9" t="str">
        <f>PROPER(TRIM(raw_orders!J771))</f>
        <v>Furniture</v>
      </c>
      <c r="K771" s="9" t="str">
        <f>PROPER(TRIM(raw_orders!K771))</f>
        <v>Bookcases</v>
      </c>
      <c r="L771" t="s">
        <v>3562</v>
      </c>
      <c r="M771" s="9" t="str">
        <f>PROPER(TRIM(raw_orders!M771))</f>
        <v>Same Day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s="9" t="str">
        <f>PROPER(TRIM(raw_orders!T771))</f>
        <v>Paid</v>
      </c>
      <c r="U771" s="9" t="str">
        <f>PROPER(TRIM(raw_orders!U771))</f>
        <v>Completed</v>
      </c>
      <c r="V771" s="11">
        <f t="shared" ref="V771:V834" si="36">C771-B771</f>
        <v>2</v>
      </c>
      <c r="W771" s="17" t="str">
        <f t="shared" ref="W771:W834" si="37">A771&amp;B771&amp;C771&amp;D771&amp;E771&amp;F771&amp;G771&amp;H771&amp;I771&amp;J771&amp;K771&amp;L771&amp;M771&amp;N771&amp;O771&amp;P771&amp;Q771&amp;R771&amp;S771&amp;T771&amp;U771&amp;V771</f>
        <v>ORD-2024-107704542345425CUST-1293Priya MenonHome OfficeWestGoaPanajiFurnitureBookcasesClassic Bookcases 922Same Day33612.750.258128.695071.663057.03PaidCompleted2</v>
      </c>
      <c r="X771" s="11" t="str">
        <f t="shared" ref="X771:X834" si="38">IF(COUNTIF($A$2:$A$933,A771)=1,"OK",IF(COUNTIF($W$2:$W$933,W771)&gt;1,"Exact Duplicate", "Review Required"))</f>
        <v>OK</v>
      </c>
      <c r="Y771" s="11"/>
    </row>
    <row r="772" spans="1:25" ht="55.2">
      <c r="A772" t="s">
        <v>3563</v>
      </c>
      <c r="B772" s="10">
        <v>45337</v>
      </c>
      <c r="C772" s="10">
        <v>45339</v>
      </c>
      <c r="D772" t="s">
        <v>3564</v>
      </c>
      <c r="E772" s="9" t="str">
        <f>PROPER(TRIM(raw_orders!E772))</f>
        <v>Neha Gupta</v>
      </c>
      <c r="F772" s="9" t="str">
        <f>PROPER(TRIM(raw_orders!F772))</f>
        <v>Consumer</v>
      </c>
      <c r="G772" s="9" t="str">
        <f>PROPER(TRIM(raw_orders!G772))</f>
        <v>North</v>
      </c>
      <c r="H772" s="9" t="str">
        <f>PROPER(TRIM(raw_orders!H772))</f>
        <v>Uttar Pradesh</v>
      </c>
      <c r="I772" s="9" t="str">
        <f>PROPER(TRIM(raw_orders!I772))</f>
        <v>Noida</v>
      </c>
      <c r="J772" s="9" t="str">
        <f>PROPER(TRIM(raw_orders!J772))</f>
        <v>Technology</v>
      </c>
      <c r="K772" s="9" t="str">
        <f>PROPER(TRIM(raw_orders!K772))</f>
        <v>Copiers</v>
      </c>
      <c r="L772" t="s">
        <v>3565</v>
      </c>
      <c r="M772" s="9" t="str">
        <f>PROPER(TRIM(raw_orders!M772))</f>
        <v>First Class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s="9" t="str">
        <f>PROPER(TRIM(raw_orders!T772))</f>
        <v>Paid</v>
      </c>
      <c r="U772" s="9" t="str">
        <f>PROPER(TRIM(raw_orders!U772))</f>
        <v>Completed</v>
      </c>
      <c r="V772" s="11">
        <f t="shared" si="36"/>
        <v>2</v>
      </c>
      <c r="W772" s="17" t="str">
        <f t="shared" si="37"/>
        <v>ORD-2024-107714533745339CUST-8384Neha GuptaConsumerNorthUttar PradeshNoidaTechnologyCopiersEco Copiers 396First Class48633106.82376.62730.18PaidCompleted2</v>
      </c>
      <c r="X772" s="11" t="str">
        <f t="shared" si="38"/>
        <v>OK</v>
      </c>
      <c r="Y772" s="11"/>
    </row>
    <row r="773" spans="1:25" ht="55.2">
      <c r="A773" t="s">
        <v>3566</v>
      </c>
      <c r="B773" s="10">
        <v>45485</v>
      </c>
      <c r="C773" s="10">
        <v>45487</v>
      </c>
      <c r="D773" t="s">
        <v>691</v>
      </c>
      <c r="E773" s="9" t="str">
        <f>PROPER(TRIM(raw_orders!E773))</f>
        <v>Ananya Rao</v>
      </c>
      <c r="F773" s="9" t="str">
        <f>PROPER(TRIM(raw_orders!F773))</f>
        <v>Consumer</v>
      </c>
      <c r="G773" s="9" t="str">
        <f>PROPER(TRIM(raw_orders!G773))</f>
        <v>North</v>
      </c>
      <c r="H773" s="9" t="str">
        <f>PROPER(TRIM(raw_orders!H773))</f>
        <v>Haryana</v>
      </c>
      <c r="I773" s="9" t="str">
        <f>PROPER(TRIM(raw_orders!I773))</f>
        <v>Gurugram</v>
      </c>
      <c r="J773" s="9" t="str">
        <f>PROPER(TRIM(raw_orders!J773))</f>
        <v>Technology</v>
      </c>
      <c r="K773" s="9" t="str">
        <f>PROPER(TRIM(raw_orders!K773))</f>
        <v>Machines</v>
      </c>
      <c r="L773" t="s">
        <v>3568</v>
      </c>
      <c r="M773" s="9" t="str">
        <f>PROPER(TRIM(raw_orders!M773))</f>
        <v>Second Class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s="9" t="str">
        <f>PROPER(TRIM(raw_orders!T773))</f>
        <v>Paid</v>
      </c>
      <c r="U773" s="9" t="str">
        <f>PROPER(TRIM(raw_orders!U773))</f>
        <v>Completed</v>
      </c>
      <c r="V773" s="11">
        <f t="shared" si="36"/>
        <v>2</v>
      </c>
      <c r="W773" s="17" t="str">
        <f t="shared" si="37"/>
        <v>ORD-2024-107724548545487CUST-7861Ananya RaoConsumerNorthHaryanaGurugramTechnologyMachinesBasic Machines 401Second Class42131.416394.233520.692873.54PaidCompleted2</v>
      </c>
      <c r="X773" s="11" t="str">
        <f t="shared" si="38"/>
        <v>OK</v>
      </c>
      <c r="Y773" s="11"/>
    </row>
    <row r="774" spans="1:25" ht="55.2">
      <c r="A774" t="s">
        <v>3569</v>
      </c>
      <c r="B774" s="10">
        <v>45853</v>
      </c>
      <c r="C774" s="10">
        <v>45857</v>
      </c>
      <c r="D774" t="s">
        <v>3570</v>
      </c>
      <c r="E774" s="9" t="str">
        <f>PROPER(TRIM(raw_orders!E774))</f>
        <v>Diya Patel</v>
      </c>
      <c r="F774" s="9" t="str">
        <f>PROPER(TRIM(raw_orders!F774))</f>
        <v>Consumer</v>
      </c>
      <c r="G774" s="9" t="str">
        <f>PROPER(TRIM(raw_orders!G774))</f>
        <v>South</v>
      </c>
      <c r="H774" s="9" t="str">
        <f>PROPER(TRIM(raw_orders!H774))</f>
        <v>Tamil Nadu</v>
      </c>
      <c r="I774" s="9" t="str">
        <f>PROPER(TRIM(raw_orders!I774))</f>
        <v>Chennai</v>
      </c>
      <c r="J774" s="9" t="str">
        <f>PROPER(TRIM(raw_orders!J774))</f>
        <v>Furniture</v>
      </c>
      <c r="K774" s="9" t="str">
        <f>PROPER(TRIM(raw_orders!K774))</f>
        <v>Chairs</v>
      </c>
      <c r="L774" t="s">
        <v>3571</v>
      </c>
      <c r="M774" s="9" t="str">
        <f>PROPER(TRIM(raw_orders!M774))</f>
        <v>Same Day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s="9" t="str">
        <f>PROPER(TRIM(raw_orders!T774))</f>
        <v>Pending</v>
      </c>
      <c r="U774" s="9" t="str">
        <f>PROPER(TRIM(raw_orders!U774))</f>
        <v>Cancelled</v>
      </c>
      <c r="V774" s="11">
        <f t="shared" si="36"/>
        <v>4</v>
      </c>
      <c r="W774" s="17" t="str">
        <f t="shared" si="37"/>
        <v>ORD-2025-107734585345857CUST-8422Diya PatelConsumerSouthTamil NaduChennaiFurnitureChairsBasic Chairs 279Same Day13903.220.053708.062760.29947.77PendingCancelled4</v>
      </c>
      <c r="X774" s="11" t="str">
        <f t="shared" si="38"/>
        <v>OK</v>
      </c>
      <c r="Y774" s="11"/>
    </row>
    <row r="775" spans="1:25" ht="69">
      <c r="A775" t="s">
        <v>3572</v>
      </c>
      <c r="B775" s="10">
        <v>45709</v>
      </c>
      <c r="C775" s="10">
        <v>45709</v>
      </c>
      <c r="D775" t="s">
        <v>3575</v>
      </c>
      <c r="E775" s="9" t="str">
        <f>PROPER(TRIM(raw_orders!E775))</f>
        <v>Karan Malhotra</v>
      </c>
      <c r="F775" s="9" t="str">
        <f>PROPER(TRIM(raw_orders!F775))</f>
        <v>Home Office</v>
      </c>
      <c r="G775" s="9" t="str">
        <f>PROPER(TRIM(raw_orders!G775))</f>
        <v>West</v>
      </c>
      <c r="H775" s="9" t="str">
        <f>PROPER(TRIM(raw_orders!H775))</f>
        <v>Gujarat</v>
      </c>
      <c r="I775" s="9" t="str">
        <f>PROPER(TRIM(raw_orders!I775))</f>
        <v>Ahmedabad</v>
      </c>
      <c r="J775" s="9" t="str">
        <f>PROPER(TRIM(raw_orders!J775))</f>
        <v>Technology</v>
      </c>
      <c r="K775" s="9" t="str">
        <f>PROPER(TRIM(raw_orders!K775))</f>
        <v>Phones</v>
      </c>
      <c r="L775" t="s">
        <v>3576</v>
      </c>
      <c r="M775" s="9" t="str">
        <f>PROPER(TRIM(raw_orders!M775))</f>
        <v/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s="9" t="str">
        <f>PROPER(TRIM(raw_orders!T775))</f>
        <v>Paid</v>
      </c>
      <c r="U775" s="9" t="str">
        <f>PROPER(TRIM(raw_orders!U775))</f>
        <v>Completed</v>
      </c>
      <c r="V775" s="11">
        <f t="shared" si="36"/>
        <v>0</v>
      </c>
      <c r="W775" s="17" t="str">
        <f t="shared" si="37"/>
        <v>ORD-2025-107744570945709CUST-4766Karan MalhotraHome OfficeWestGujaratAhmedabadTechnologyPhonesBasic Phones 75342945.070.29424.226178.923245.3PaidCompleted0</v>
      </c>
      <c r="X775" s="11" t="str">
        <f t="shared" si="38"/>
        <v>OK</v>
      </c>
      <c r="Y775" s="11"/>
    </row>
    <row r="776" spans="1:25" ht="55.2">
      <c r="A776" t="s">
        <v>3577</v>
      </c>
      <c r="B776" s="10">
        <v>45846</v>
      </c>
      <c r="C776" s="10">
        <v>45876</v>
      </c>
      <c r="D776" t="s">
        <v>3579</v>
      </c>
      <c r="E776" s="9" t="str">
        <f>PROPER(TRIM(raw_orders!E776))</f>
        <v>Kabir Singh</v>
      </c>
      <c r="F776" s="9" t="str">
        <f>PROPER(TRIM(raw_orders!F776))</f>
        <v>Consumer</v>
      </c>
      <c r="G776" s="9" t="str">
        <f>PROPER(TRIM(raw_orders!G776))</f>
        <v>West</v>
      </c>
      <c r="H776" s="9" t="str">
        <f>PROPER(TRIM(raw_orders!H776))</f>
        <v>Rajasthan</v>
      </c>
      <c r="I776" s="9" t="str">
        <f>PROPER(TRIM(raw_orders!I776))</f>
        <v>Udaipur</v>
      </c>
      <c r="J776" s="9" t="str">
        <f>PROPER(TRIM(raw_orders!J776))</f>
        <v>Technology</v>
      </c>
      <c r="K776" s="9" t="str">
        <f>PROPER(TRIM(raw_orders!K776))</f>
        <v>Machines</v>
      </c>
      <c r="L776" t="s">
        <v>3580</v>
      </c>
      <c r="M776" s="9" t="str">
        <f>PROPER(TRIM(raw_orders!M776))</f>
        <v/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s="9" t="str">
        <f>PROPER(TRIM(raw_orders!T776))</f>
        <v>Paid</v>
      </c>
      <c r="U776" s="9" t="str">
        <f>PROPER(TRIM(raw_orders!U776))</f>
        <v>Completed</v>
      </c>
      <c r="V776" s="11">
        <f t="shared" si="36"/>
        <v>30</v>
      </c>
      <c r="W776" s="17" t="str">
        <f t="shared" si="37"/>
        <v>ORD-2025-107754584645876CUST-1182Kabir SinghConsumerWestRajasthanUdaipurTechnologyMachinesSmart Machines 78991076.750.27752.64689.33063.3PaidCompleted30</v>
      </c>
      <c r="X776" s="11" t="str">
        <f t="shared" si="38"/>
        <v>OK</v>
      </c>
      <c r="Y776" s="11"/>
    </row>
    <row r="777" spans="1:25" ht="69">
      <c r="A777" t="s">
        <v>3581</v>
      </c>
      <c r="B777" s="10">
        <v>45396</v>
      </c>
      <c r="C777" s="10">
        <v>45404</v>
      </c>
      <c r="D777" t="s">
        <v>3584</v>
      </c>
      <c r="E777" s="9" t="str">
        <f>PROPER(TRIM(raw_orders!E777))</f>
        <v>Arjun Bose</v>
      </c>
      <c r="F777" s="9" t="str">
        <f>PROPER(TRIM(raw_orders!F777))</f>
        <v>Consumer</v>
      </c>
      <c r="G777" s="9" t="str">
        <f>PROPER(TRIM(raw_orders!G777))</f>
        <v>North</v>
      </c>
      <c r="H777" s="9" t="str">
        <f>PROPER(TRIM(raw_orders!H777))</f>
        <v>Haryana</v>
      </c>
      <c r="I777" s="9" t="str">
        <f>PROPER(TRIM(raw_orders!I777))</f>
        <v>Gurugram</v>
      </c>
      <c r="J777" s="9" t="str">
        <f>PROPER(TRIM(raw_orders!J777))</f>
        <v>Technology</v>
      </c>
      <c r="K777" s="9" t="str">
        <f>PROPER(TRIM(raw_orders!K777))</f>
        <v>Accessories</v>
      </c>
      <c r="L777" t="s">
        <v>3585</v>
      </c>
      <c r="M777" s="9" t="str">
        <f>PROPER(TRIM(raw_orders!M777))</f>
        <v>Standard Class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s="9" t="str">
        <f>PROPER(TRIM(raw_orders!T777))</f>
        <v>Paid</v>
      </c>
      <c r="U777" s="9" t="str">
        <f>PROPER(TRIM(raw_orders!U777))</f>
        <v>Completed</v>
      </c>
      <c r="V777" s="11">
        <f t="shared" si="36"/>
        <v>8</v>
      </c>
      <c r="W777" s="17" t="str">
        <f t="shared" si="37"/>
        <v>ORD-2024-107764539645404CUST-4461Arjun BoseConsumerNorthHaryanaGurugramTechnologyAccessoriesElite Accessories 312Standard Class83956.120.2523736.7213890.99845.82PaidCompleted8</v>
      </c>
      <c r="X777" s="11" t="str">
        <f t="shared" si="38"/>
        <v>OK</v>
      </c>
      <c r="Y777" s="11"/>
    </row>
    <row r="778" spans="1:25" ht="69">
      <c r="A778" t="s">
        <v>3586</v>
      </c>
      <c r="B778" s="10">
        <v>45875</v>
      </c>
      <c r="C778" s="10">
        <v>45821</v>
      </c>
      <c r="D778" t="s">
        <v>3588</v>
      </c>
      <c r="E778" s="9" t="str">
        <f>PROPER(TRIM(raw_orders!E778))</f>
        <v>Aditi Sen</v>
      </c>
      <c r="F778" s="9" t="str">
        <f>PROPER(TRIM(raw_orders!F778))</f>
        <v>Small Business</v>
      </c>
      <c r="G778" s="9" t="str">
        <f>PROPER(TRIM(raw_orders!G778))</f>
        <v>North</v>
      </c>
      <c r="H778" s="9" t="str">
        <f>PROPER(TRIM(raw_orders!H778))</f>
        <v>Rajasthan</v>
      </c>
      <c r="I778" s="9" t="str">
        <f>PROPER(TRIM(raw_orders!I778))</f>
        <v>Jaipur</v>
      </c>
      <c r="J778" s="9" t="str">
        <f>PROPER(TRIM(raw_orders!J778))</f>
        <v>Technology</v>
      </c>
      <c r="K778" s="9" t="str">
        <f>PROPER(TRIM(raw_orders!K778))</f>
        <v>Copiers</v>
      </c>
      <c r="L778" t="s">
        <v>3589</v>
      </c>
      <c r="M778" s="9" t="str">
        <f>PROPER(TRIM(raw_orders!M778))</f>
        <v>Second Class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s="9" t="str">
        <f>PROPER(TRIM(raw_orders!T778))</f>
        <v>Paid</v>
      </c>
      <c r="U778" s="9" t="str">
        <f>PROPER(TRIM(raw_orders!U778))</f>
        <v>Completed</v>
      </c>
      <c r="V778" s="11">
        <f t="shared" si="36"/>
        <v>-54</v>
      </c>
      <c r="W778" s="17" t="str">
        <f t="shared" si="37"/>
        <v>ORD-2025-107774587545821CUST-9690Aditi SenSmall BusinessNorthRajasthanJaipurTechnologyCopiersEco Copiers 528Second Class73857.13026999.9117815.989183.93PaidCompleted-54</v>
      </c>
      <c r="X778" s="11" t="str">
        <f t="shared" si="38"/>
        <v>OK</v>
      </c>
      <c r="Y778" s="11"/>
    </row>
    <row r="779" spans="1:25" ht="69">
      <c r="A779" t="s">
        <v>3590</v>
      </c>
      <c r="B779" s="10">
        <v>45384</v>
      </c>
      <c r="C779" s="10">
        <v>45328</v>
      </c>
      <c r="D779" t="s">
        <v>3592</v>
      </c>
      <c r="E779" s="9" t="str">
        <f>PROPER(TRIM(raw_orders!E779))</f>
        <v>Kabir Singh</v>
      </c>
      <c r="F779" s="9" t="str">
        <f>PROPER(TRIM(raw_orders!F779))</f>
        <v>Small Business</v>
      </c>
      <c r="G779" s="9" t="str">
        <f>PROPER(TRIM(raw_orders!G779))</f>
        <v>West</v>
      </c>
      <c r="H779" s="9" t="str">
        <f>PROPER(TRIM(raw_orders!H779))</f>
        <v>Madhya Pradesh</v>
      </c>
      <c r="I779" s="9" t="str">
        <f>PROPER(TRIM(raw_orders!I779))</f>
        <v>Indore</v>
      </c>
      <c r="J779" s="9" t="str">
        <f>PROPER(TRIM(raw_orders!J779))</f>
        <v>Technology</v>
      </c>
      <c r="K779" s="9" t="str">
        <f>PROPER(TRIM(raw_orders!K779))</f>
        <v>Accessories</v>
      </c>
      <c r="L779" t="s">
        <v>3593</v>
      </c>
      <c r="M779" s="9" t="str">
        <f>PROPER(TRIM(raw_orders!M779))</f>
        <v>Second Class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s="9" t="str">
        <f>PROPER(TRIM(raw_orders!T779))</f>
        <v>Failed</v>
      </c>
      <c r="U779" s="9" t="str">
        <f>PROPER(TRIM(raw_orders!U779))</f>
        <v>Cancelled</v>
      </c>
      <c r="V779" s="11">
        <f t="shared" si="36"/>
        <v>-56</v>
      </c>
      <c r="W779" s="17" t="str">
        <f t="shared" si="37"/>
        <v>ORD-2024-107784538445328CUST-6879Kabir SinghSmall BusinessWestMadhya PradeshIndoreTechnologyAccessoriesElite Accessories 226Second Class41489.740.155065.123530.121535FailedCancelled-56</v>
      </c>
      <c r="X779" s="11" t="str">
        <f t="shared" si="38"/>
        <v>OK</v>
      </c>
      <c r="Y779" s="11"/>
    </row>
    <row r="780" spans="1:25" ht="69">
      <c r="A780" t="s">
        <v>3594</v>
      </c>
      <c r="B780" s="10">
        <v>45497</v>
      </c>
      <c r="C780" s="10">
        <v>45497</v>
      </c>
      <c r="D780" t="s">
        <v>3596</v>
      </c>
      <c r="E780" s="9" t="str">
        <f>PROPER(TRIM(raw_orders!E780))</f>
        <v>Karan Malhotra</v>
      </c>
      <c r="F780" s="9" t="str">
        <f>PROPER(TRIM(raw_orders!F780))</f>
        <v>Small Business</v>
      </c>
      <c r="G780" s="9" t="str">
        <f>PROPER(TRIM(raw_orders!G780))</f>
        <v>North</v>
      </c>
      <c r="H780" s="9" t="str">
        <f>PROPER(TRIM(raw_orders!H780))</f>
        <v>Haryana</v>
      </c>
      <c r="I780" s="9" t="str">
        <f>PROPER(TRIM(raw_orders!I780))</f>
        <v>Gurugram</v>
      </c>
      <c r="J780" s="9" t="str">
        <f>PROPER(TRIM(raw_orders!J780))</f>
        <v>Technology</v>
      </c>
      <c r="K780" s="9" t="str">
        <f>PROPER(TRIM(raw_orders!K780))</f>
        <v>Copiers</v>
      </c>
      <c r="L780" t="s">
        <v>3597</v>
      </c>
      <c r="M780" s="9" t="str">
        <f>PROPER(TRIM(raw_orders!M780))</f>
        <v>Second Class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s="9" t="str">
        <f>PROPER(TRIM(raw_orders!T780))</f>
        <v>Paid</v>
      </c>
      <c r="U780" s="9" t="str">
        <f>PROPER(TRIM(raw_orders!U780))</f>
        <v>Completed</v>
      </c>
      <c r="V780" s="11">
        <f t="shared" si="36"/>
        <v>0</v>
      </c>
      <c r="W780" s="17" t="str">
        <f t="shared" si="37"/>
        <v>ORD-2024-107794549745497CUST-4714Karan MalhotraSmall BusinessNorthHaryanaGurugramTechnologyCopiersPro Copiers 298Second Class41676.8806707.525672.571034.95PaidCompleted0</v>
      </c>
      <c r="X780" s="11" t="str">
        <f t="shared" si="38"/>
        <v>OK</v>
      </c>
      <c r="Y780" s="11"/>
    </row>
    <row r="781" spans="1:25" ht="69">
      <c r="A781" t="s">
        <v>3598</v>
      </c>
      <c r="B781" s="10">
        <v>45306</v>
      </c>
      <c r="C781" s="10">
        <v>45311</v>
      </c>
      <c r="D781" t="s">
        <v>3600</v>
      </c>
      <c r="E781" s="9" t="str">
        <f>PROPER(TRIM(raw_orders!E781))</f>
        <v>Priya Menon</v>
      </c>
      <c r="F781" s="9" t="str">
        <f>PROPER(TRIM(raw_orders!F781))</f>
        <v>Small Business</v>
      </c>
      <c r="G781" s="9" t="str">
        <f>PROPER(TRIM(raw_orders!G781))</f>
        <v>South</v>
      </c>
      <c r="H781" s="9" t="str">
        <f>PROPER(TRIM(raw_orders!H781))</f>
        <v>Andhra Pradesh</v>
      </c>
      <c r="I781" s="9" t="str">
        <f>PROPER(TRIM(raw_orders!I781))</f>
        <v>Vijayawada</v>
      </c>
      <c r="J781" s="9" t="str">
        <f>PROPER(TRIM(raw_orders!J781))</f>
        <v>Furniture</v>
      </c>
      <c r="K781" s="9" t="str">
        <f>PROPER(TRIM(raw_orders!K781))</f>
        <v>Chairs</v>
      </c>
      <c r="L781" t="s">
        <v>3601</v>
      </c>
      <c r="M781" s="9" t="str">
        <f>PROPER(TRIM(raw_orders!M781))</f>
        <v>Standard Class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s="9" t="str">
        <f>PROPER(TRIM(raw_orders!T781))</f>
        <v>Paid</v>
      </c>
      <c r="U781" s="9" t="str">
        <f>PROPER(TRIM(raw_orders!U781))</f>
        <v>Completed</v>
      </c>
      <c r="V781" s="11">
        <f t="shared" si="36"/>
        <v>5</v>
      </c>
      <c r="W781" s="17" t="str">
        <f t="shared" si="37"/>
        <v>ORD-2024-107804530645311CUST-7547Priya MenonSmall BusinessSouthAndhra PradeshVijayawadaFurnitureChairsPrime Chairs 331Standard Class43153.540.0511983.458572.93410.55PaidCompleted5</v>
      </c>
      <c r="X781" s="11" t="str">
        <f t="shared" si="38"/>
        <v>OK</v>
      </c>
      <c r="Y781" s="11"/>
    </row>
    <row r="782" spans="1:25" ht="55.2">
      <c r="A782" t="s">
        <v>3602</v>
      </c>
      <c r="B782" s="10">
        <v>45508</v>
      </c>
      <c r="C782" s="10">
        <v>45514</v>
      </c>
      <c r="D782" t="s">
        <v>3604</v>
      </c>
      <c r="E782" s="9" t="str">
        <f>PROPER(TRIM(raw_orders!E782))</f>
        <v>Diya Patel</v>
      </c>
      <c r="F782" s="9" t="str">
        <f>PROPER(TRIM(raw_orders!F782))</f>
        <v>Small Business</v>
      </c>
      <c r="G782" s="9" t="str">
        <f>PROPER(TRIM(raw_orders!G782))</f>
        <v>West</v>
      </c>
      <c r="H782" s="9" t="str">
        <f>PROPER(TRIM(raw_orders!H782))</f>
        <v>Rajasthan</v>
      </c>
      <c r="I782" s="9" t="str">
        <f>PROPER(TRIM(raw_orders!I782))</f>
        <v>Udaipur</v>
      </c>
      <c r="J782" s="9" t="str">
        <f>PROPER(TRIM(raw_orders!J782))</f>
        <v>Furniture</v>
      </c>
      <c r="K782" s="9" t="str">
        <f>PROPER(TRIM(raw_orders!K782))</f>
        <v>Chairs</v>
      </c>
      <c r="L782" t="s">
        <v>3605</v>
      </c>
      <c r="M782" s="9" t="str">
        <f>PROPER(TRIM(raw_orders!M782))</f>
        <v>Same Day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s="9" t="str">
        <f>PROPER(TRIM(raw_orders!T782))</f>
        <v>Paid</v>
      </c>
      <c r="U782" s="9" t="str">
        <f>PROPER(TRIM(raw_orders!U782))</f>
        <v>Completed</v>
      </c>
      <c r="V782" s="11">
        <f t="shared" si="36"/>
        <v>6</v>
      </c>
      <c r="W782" s="17" t="str">
        <f t="shared" si="37"/>
        <v>ORD-2024-107814550845514CUST-3288Diya PatelSmall BusinessWestRajasthanUdaipurFurnitureChairsClassic Chairs 798Same Day4426.430.21364.58978.16386.42PaidCompleted6</v>
      </c>
      <c r="X782" s="11" t="str">
        <f t="shared" si="38"/>
        <v>OK</v>
      </c>
      <c r="Y782" s="11"/>
    </row>
    <row r="783" spans="1:25" ht="55.2">
      <c r="A783" t="s">
        <v>3606</v>
      </c>
      <c r="B783" s="10">
        <v>45324</v>
      </c>
      <c r="C783" s="10">
        <v>45332</v>
      </c>
      <c r="D783" t="s">
        <v>3608</v>
      </c>
      <c r="E783" s="9" t="str">
        <f>PROPER(TRIM(raw_orders!E783))</f>
        <v>Karan Malhotra</v>
      </c>
      <c r="F783" s="9" t="str">
        <f>PROPER(TRIM(raw_orders!F783))</f>
        <v>Home Office</v>
      </c>
      <c r="G783" s="9" t="str">
        <f>PROPER(TRIM(raw_orders!G783))</f>
        <v>West</v>
      </c>
      <c r="H783" s="9" t="str">
        <f>PROPER(TRIM(raw_orders!H783))</f>
        <v>Rajasthan</v>
      </c>
      <c r="I783" s="9" t="str">
        <f>PROPER(TRIM(raw_orders!I783))</f>
        <v>Udaipur</v>
      </c>
      <c r="J783" s="9" t="str">
        <f>PROPER(TRIM(raw_orders!J783))</f>
        <v>Office Supplies</v>
      </c>
      <c r="K783" s="9" t="str">
        <f>PROPER(TRIM(raw_orders!K783))</f>
        <v>Labels</v>
      </c>
      <c r="L783" t="s">
        <v>3609</v>
      </c>
      <c r="M783" s="9" t="str">
        <f>PROPER(TRIM(raw_orders!M783))</f>
        <v>First Class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s="9" t="str">
        <f>PROPER(TRIM(raw_orders!T783))</f>
        <v>Pending</v>
      </c>
      <c r="U783" s="9" t="str">
        <f>PROPER(TRIM(raw_orders!U783))</f>
        <v>Returned</v>
      </c>
      <c r="V783" s="11">
        <f t="shared" si="36"/>
        <v>8</v>
      </c>
      <c r="W783" s="17" t="str">
        <f t="shared" si="37"/>
        <v>ORD-2024-107824532445332CUST-8597Karan MalhotraHome OfficeWestRajasthanUdaipurOffice SuppliesLabelsClassic Labels 204First Class3383.40.25862.65603.73258.92PendingReturned8</v>
      </c>
      <c r="X783" s="11" t="str">
        <f t="shared" si="38"/>
        <v>OK</v>
      </c>
      <c r="Y783" s="11"/>
    </row>
    <row r="784" spans="1:25" ht="55.2">
      <c r="A784" t="s">
        <v>3610</v>
      </c>
      <c r="B784" s="10">
        <v>45730</v>
      </c>
      <c r="C784" s="10">
        <v>45738</v>
      </c>
      <c r="D784" t="s">
        <v>3612</v>
      </c>
      <c r="E784" s="9" t="str">
        <f>PROPER(TRIM(raw_orders!E784))</f>
        <v>Mira Das</v>
      </c>
      <c r="F784" s="9" t="str">
        <f>PROPER(TRIM(raw_orders!F784))</f>
        <v>Corporate</v>
      </c>
      <c r="G784" s="9" t="str">
        <f>PROPER(TRIM(raw_orders!G784))</f>
        <v>East</v>
      </c>
      <c r="H784" s="9" t="str">
        <f>PROPER(TRIM(raw_orders!H784))</f>
        <v>West Bengal</v>
      </c>
      <c r="I784" s="9" t="str">
        <f>PROPER(TRIM(raw_orders!I784))</f>
        <v>Kolkata</v>
      </c>
      <c r="J784" s="9" t="str">
        <f>PROPER(TRIM(raw_orders!J784))</f>
        <v>Technology</v>
      </c>
      <c r="K784" s="9" t="str">
        <f>PROPER(TRIM(raw_orders!K784))</f>
        <v>Copiers</v>
      </c>
      <c r="L784" t="s">
        <v>3613</v>
      </c>
      <c r="M784" s="9" t="str">
        <f>PROPER(TRIM(raw_orders!M784))</f>
        <v>Standard Class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s="9" t="str">
        <f>PROPER(TRIM(raw_orders!T784))</f>
        <v>Paid</v>
      </c>
      <c r="U784" s="9" t="str">
        <f>PROPER(TRIM(raw_orders!U784))</f>
        <v>Completed</v>
      </c>
      <c r="V784" s="11">
        <f t="shared" si="36"/>
        <v>8</v>
      </c>
      <c r="W784" s="17" t="str">
        <f t="shared" si="37"/>
        <v>ORD-2025-107834573045738CUST-9085Mira DasCorporateEastWest BengalKolkataTechnologyCopiersBasic Copiers 254Standard Class2669.630.151138.37797.34341.03PaidCompleted8</v>
      </c>
      <c r="X784" s="11" t="str">
        <f t="shared" si="38"/>
        <v>OK</v>
      </c>
      <c r="Y784" s="11"/>
    </row>
    <row r="785" spans="1:25" ht="55.2">
      <c r="A785" t="s">
        <v>3614</v>
      </c>
      <c r="B785" s="10">
        <v>45450</v>
      </c>
      <c r="C785" s="10">
        <v>45450</v>
      </c>
      <c r="D785" t="s">
        <v>3617</v>
      </c>
      <c r="E785" s="9" t="str">
        <f>PROPER(TRIM(raw_orders!E785))</f>
        <v>Aarav Sharma</v>
      </c>
      <c r="F785" s="9" t="str">
        <f>PROPER(TRIM(raw_orders!F785))</f>
        <v>Small Business</v>
      </c>
      <c r="G785" s="9" t="str">
        <f>PROPER(TRIM(raw_orders!G785))</f>
        <v>East</v>
      </c>
      <c r="H785" s="9" t="str">
        <f>PROPER(TRIM(raw_orders!H785))</f>
        <v>Bihar</v>
      </c>
      <c r="I785" s="9" t="str">
        <f>PROPER(TRIM(raw_orders!I785))</f>
        <v>Patna</v>
      </c>
      <c r="J785" s="9" t="str">
        <f>PROPER(TRIM(raw_orders!J785))</f>
        <v>Office Supplies</v>
      </c>
      <c r="K785" s="9" t="str">
        <f>PROPER(TRIM(raw_orders!K785))</f>
        <v>Art</v>
      </c>
      <c r="L785" t="s">
        <v>3618</v>
      </c>
      <c r="M785" s="9" t="str">
        <f>PROPER(TRIM(raw_orders!M785))</f>
        <v>Second Class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s="9" t="str">
        <f>PROPER(TRIM(raw_orders!T785))</f>
        <v>Paid</v>
      </c>
      <c r="U785" s="9" t="str">
        <f>PROPER(TRIM(raw_orders!U785))</f>
        <v>Completed</v>
      </c>
      <c r="V785" s="11">
        <f t="shared" si="36"/>
        <v>0</v>
      </c>
      <c r="W785" s="17" t="str">
        <f t="shared" si="37"/>
        <v>ORD-2024-107844545045450CUST-7746Aarav SharmaSmall BusinessEastBiharPatnaOffice SuppliesArtBasic Art 709Second Class12581.930.052452.831906.7546.13PaidCompleted0</v>
      </c>
      <c r="X785" s="11" t="str">
        <f t="shared" si="38"/>
        <v>OK</v>
      </c>
      <c r="Y785" s="11"/>
    </row>
    <row r="786" spans="1:25" ht="55.2">
      <c r="A786" t="s">
        <v>3619</v>
      </c>
      <c r="B786" s="10">
        <v>45934</v>
      </c>
      <c r="C786" s="10">
        <v>45935</v>
      </c>
      <c r="D786" t="s">
        <v>3621</v>
      </c>
      <c r="E786" s="9" t="str">
        <f>PROPER(TRIM(raw_orders!E786))</f>
        <v>Priya Menon</v>
      </c>
      <c r="F786" s="9" t="str">
        <f>PROPER(TRIM(raw_orders!F786))</f>
        <v>Corporate</v>
      </c>
      <c r="G786" s="9" t="str">
        <f>PROPER(TRIM(raw_orders!G786))</f>
        <v>North</v>
      </c>
      <c r="H786" s="9" t="str">
        <f>PROPER(TRIM(raw_orders!H786))</f>
        <v>Punjab</v>
      </c>
      <c r="I786" s="9" t="str">
        <f>PROPER(TRIM(raw_orders!I786))</f>
        <v>Ludhiana</v>
      </c>
      <c r="J786" s="9" t="str">
        <f>PROPER(TRIM(raw_orders!J786))</f>
        <v>Technology</v>
      </c>
      <c r="K786" s="9" t="str">
        <f>PROPER(TRIM(raw_orders!K786))</f>
        <v>Copiers</v>
      </c>
      <c r="L786" t="s">
        <v>3623</v>
      </c>
      <c r="M786" s="9" t="str">
        <f>PROPER(TRIM(raw_orders!M786))</f>
        <v>First Class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s="9" t="str">
        <f>PROPER(TRIM(raw_orders!T786))</f>
        <v>Paid</v>
      </c>
      <c r="U786" s="9" t="str">
        <f>PROPER(TRIM(raw_orders!U786))</f>
        <v>Completed</v>
      </c>
      <c r="V786" s="11">
        <f t="shared" si="36"/>
        <v>1</v>
      </c>
      <c r="W786" s="17" t="str">
        <f t="shared" si="37"/>
        <v>ORD-2025-107854593445935CUST-3119Priya MenonCorporateNorthPunjabLudhianaTechnologyCopiersMax Copiers 551First Class4418.180.051589.081084.66504.42PaidCompleted1</v>
      </c>
      <c r="X786" s="11" t="str">
        <f t="shared" si="38"/>
        <v>OK</v>
      </c>
      <c r="Y786" s="11"/>
    </row>
    <row r="787" spans="1:25" ht="55.2">
      <c r="A787" t="s">
        <v>3624</v>
      </c>
      <c r="B787" s="10">
        <v>45435</v>
      </c>
      <c r="C787" s="10">
        <v>45441</v>
      </c>
      <c r="D787" t="s">
        <v>3626</v>
      </c>
      <c r="E787" s="9" t="str">
        <f>PROPER(TRIM(raw_orders!E787))</f>
        <v>Diya Patel</v>
      </c>
      <c r="F787" s="9" t="str">
        <f>PROPER(TRIM(raw_orders!F787))</f>
        <v>Small Business</v>
      </c>
      <c r="G787" s="9" t="str">
        <f>PROPER(TRIM(raw_orders!G787))</f>
        <v>North</v>
      </c>
      <c r="H787" s="9" t="str">
        <f>PROPER(TRIM(raw_orders!H787))</f>
        <v>Haryana</v>
      </c>
      <c r="I787" s="9" t="str">
        <f>PROPER(TRIM(raw_orders!I787))</f>
        <v>Gurugram</v>
      </c>
      <c r="J787" s="9" t="str">
        <f>PROPER(TRIM(raw_orders!J787))</f>
        <v>Office Supplies</v>
      </c>
      <c r="K787" s="9" t="str">
        <f>PROPER(TRIM(raw_orders!K787))</f>
        <v>Storage</v>
      </c>
      <c r="L787" t="s">
        <v>3627</v>
      </c>
      <c r="M787" s="9" t="str">
        <f>PROPER(TRIM(raw_orders!M787))</f>
        <v>Same Day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s="9" t="str">
        <f>PROPER(TRIM(raw_orders!T787))</f>
        <v>Failed</v>
      </c>
      <c r="U787" s="9" t="str">
        <f>PROPER(TRIM(raw_orders!U787))</f>
        <v>Cancelled</v>
      </c>
      <c r="V787" s="11">
        <f t="shared" si="36"/>
        <v>6</v>
      </c>
      <c r="W787" s="17" t="str">
        <f t="shared" si="37"/>
        <v>ORD-2024-107864543545441CUST-7518Diya PatelSmall BusinessNorthHaryanaGurugramOffice SuppliesStorageEco Storage 183Same Day23012.940.254519.413504.161275.55FailedCancelled6</v>
      </c>
      <c r="X787" s="11" t="str">
        <f t="shared" si="38"/>
        <v>OK</v>
      </c>
      <c r="Y787" s="11"/>
    </row>
    <row r="788" spans="1:25" ht="55.2">
      <c r="A788" t="s">
        <v>3628</v>
      </c>
      <c r="B788" s="10">
        <v>45844</v>
      </c>
      <c r="C788" s="10">
        <v>45846</v>
      </c>
      <c r="D788" t="s">
        <v>3629</v>
      </c>
      <c r="E788" s="9" t="str">
        <f>PROPER(TRIM(raw_orders!E788))</f>
        <v>Ananya Rao</v>
      </c>
      <c r="F788" s="9" t="str">
        <f>PROPER(TRIM(raw_orders!F788))</f>
        <v>Corporate</v>
      </c>
      <c r="G788" s="9" t="str">
        <f>PROPER(TRIM(raw_orders!G788))</f>
        <v>North</v>
      </c>
      <c r="H788" s="9" t="str">
        <f>PROPER(TRIM(raw_orders!H788))</f>
        <v>Rajasthan</v>
      </c>
      <c r="I788" s="9" t="str">
        <f>PROPER(TRIM(raw_orders!I788))</f>
        <v>Jaipur</v>
      </c>
      <c r="J788" s="9" t="str">
        <f>PROPER(TRIM(raw_orders!J788))</f>
        <v>Furniture</v>
      </c>
      <c r="K788" s="9" t="str">
        <f>PROPER(TRIM(raw_orders!K788))</f>
        <v>Furnishings</v>
      </c>
      <c r="L788" t="s">
        <v>3630</v>
      </c>
      <c r="M788" s="9" t="str">
        <f>PROPER(TRIM(raw_orders!M788))</f>
        <v/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s="9" t="str">
        <f>PROPER(TRIM(raw_orders!T788))</f>
        <v>Refunded</v>
      </c>
      <c r="U788" s="9" t="str">
        <f>PROPER(TRIM(raw_orders!U788))</f>
        <v>Returned</v>
      </c>
      <c r="V788" s="11">
        <f t="shared" si="36"/>
        <v>2</v>
      </c>
      <c r="W788" s="17" t="str">
        <f t="shared" si="37"/>
        <v>ORD-2025-107874584445846CUST-1343Ananya RaoCorporateNorthRajasthanJaipurFurnitureFurnishingsPro Furnishings 2334715.450.052718.712065.05653.66RefundedReturned2</v>
      </c>
      <c r="X788" s="11" t="str">
        <f t="shared" si="38"/>
        <v>OK</v>
      </c>
      <c r="Y788" s="11"/>
    </row>
    <row r="789" spans="1:25" ht="55.2">
      <c r="A789" t="s">
        <v>3631</v>
      </c>
      <c r="B789" s="10">
        <v>45547</v>
      </c>
      <c r="C789" s="10">
        <v>45553</v>
      </c>
      <c r="D789" t="s">
        <v>3633</v>
      </c>
      <c r="E789" s="9" t="str">
        <f>PROPER(TRIM(raw_orders!E789))</f>
        <v>Ananya Rao</v>
      </c>
      <c r="F789" s="9" t="str">
        <f>PROPER(TRIM(raw_orders!F789))</f>
        <v>Home Office</v>
      </c>
      <c r="G789" s="9" t="str">
        <f>PROPER(TRIM(raw_orders!G789))</f>
        <v>East</v>
      </c>
      <c r="H789" s="9" t="str">
        <f>PROPER(TRIM(raw_orders!H789))</f>
        <v>Bihar</v>
      </c>
      <c r="I789" s="9" t="str">
        <f>PROPER(TRIM(raw_orders!I789))</f>
        <v>Patna</v>
      </c>
      <c r="J789" s="9" t="str">
        <f>PROPER(TRIM(raw_orders!J789))</f>
        <v>Office Supplies</v>
      </c>
      <c r="K789" s="9" t="str">
        <f>PROPER(TRIM(raw_orders!K789))</f>
        <v>Paper</v>
      </c>
      <c r="L789" t="s">
        <v>3634</v>
      </c>
      <c r="M789" s="9" t="str">
        <f>PROPER(TRIM(raw_orders!M789))</f>
        <v>Second Class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s="9" t="str">
        <f>PROPER(TRIM(raw_orders!T789))</f>
        <v>Paid</v>
      </c>
      <c r="U789" s="9" t="str">
        <f>PROPER(TRIM(raw_orders!U789))</f>
        <v>Completed</v>
      </c>
      <c r="V789" s="11">
        <f t="shared" si="36"/>
        <v>6</v>
      </c>
      <c r="W789" s="17" t="str">
        <f t="shared" si="37"/>
        <v>ORD-2024-107884554745553CUST-7548Ananya RaoHome OfficeEastBiharPatnaOffice SuppliesPaperPrime Paper 878Second Class23718.770.057065.664915.272150.39PaidCompleted6</v>
      </c>
      <c r="X789" s="11" t="str">
        <f t="shared" si="38"/>
        <v>OK</v>
      </c>
      <c r="Y789" s="11"/>
    </row>
    <row r="790" spans="1:25" ht="69">
      <c r="A790" t="s">
        <v>3635</v>
      </c>
      <c r="B790" s="10">
        <v>45505</v>
      </c>
      <c r="C790" s="10">
        <v>45330</v>
      </c>
      <c r="D790" t="s">
        <v>3636</v>
      </c>
      <c r="E790" s="9" t="str">
        <f>PROPER(TRIM(raw_orders!E790))</f>
        <v>Isha Nair</v>
      </c>
      <c r="F790" s="9" t="str">
        <f>PROPER(TRIM(raw_orders!F790))</f>
        <v>Corporate</v>
      </c>
      <c r="G790" s="9" t="str">
        <f>PROPER(TRIM(raw_orders!G790))</f>
        <v>North</v>
      </c>
      <c r="H790" s="9" t="str">
        <f>PROPER(TRIM(raw_orders!H790))</f>
        <v>Uttar Pradesh</v>
      </c>
      <c r="I790" s="9" t="str">
        <f>PROPER(TRIM(raw_orders!I790))</f>
        <v>Noida</v>
      </c>
      <c r="J790" s="9" t="str">
        <f>PROPER(TRIM(raw_orders!J790))</f>
        <v>Furniture</v>
      </c>
      <c r="K790" s="9" t="str">
        <f>PROPER(TRIM(raw_orders!K790))</f>
        <v>Chairs</v>
      </c>
      <c r="L790" t="s">
        <v>3637</v>
      </c>
      <c r="M790" s="9" t="str">
        <f>PROPER(TRIM(raw_orders!M790))</f>
        <v>Standard Class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s="9" t="str">
        <f>PROPER(TRIM(raw_orders!T790))</f>
        <v>Failed</v>
      </c>
      <c r="U790" s="9" t="str">
        <f>PROPER(TRIM(raw_orders!U790))</f>
        <v>Returned</v>
      </c>
      <c r="V790" s="11">
        <f t="shared" si="36"/>
        <v>-175</v>
      </c>
      <c r="W790" s="17" t="str">
        <f t="shared" si="37"/>
        <v>ORD-2024-107894550545330CUST-3631Isha NairCorporateNorthUttar PradeshNoidaFurnitureChairsSmart Chairs 353Standard Class82487.640.117911.0111546.056364.96FailedReturned-175</v>
      </c>
      <c r="X790" s="11" t="str">
        <f t="shared" si="38"/>
        <v>OK</v>
      </c>
      <c r="Y790" s="11"/>
    </row>
    <row r="791" spans="1:25" ht="55.2">
      <c r="A791" t="s">
        <v>3638</v>
      </c>
      <c r="B791" s="10">
        <v>45723</v>
      </c>
      <c r="C791" s="10">
        <v>45724</v>
      </c>
      <c r="D791" t="s">
        <v>3640</v>
      </c>
      <c r="E791" s="9" t="str">
        <f>PROPER(TRIM(raw_orders!E791))</f>
        <v>Priya Menon</v>
      </c>
      <c r="F791" s="9" t="str">
        <f>PROPER(TRIM(raw_orders!F791))</f>
        <v>Home Office</v>
      </c>
      <c r="G791" s="9" t="str">
        <f>PROPER(TRIM(raw_orders!G791))</f>
        <v/>
      </c>
      <c r="H791" s="9" t="str">
        <f>PROPER(TRIM(raw_orders!H791))</f>
        <v>Rajasthan</v>
      </c>
      <c r="I791" s="9" t="str">
        <f>PROPER(TRIM(raw_orders!I791))</f>
        <v>Udaipur</v>
      </c>
      <c r="J791" s="9" t="str">
        <f>PROPER(TRIM(raw_orders!J791))</f>
        <v>Technology</v>
      </c>
      <c r="K791" s="9" t="str">
        <f>PROPER(TRIM(raw_orders!K791))</f>
        <v>Copiers</v>
      </c>
      <c r="L791" t="s">
        <v>3641</v>
      </c>
      <c r="M791" s="9" t="str">
        <f>PROPER(TRIM(raw_orders!M791))</f>
        <v>Same Day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s="9" t="str">
        <f>PROPER(TRIM(raw_orders!T791))</f>
        <v>Paid</v>
      </c>
      <c r="U791" s="9" t="str">
        <f>PROPER(TRIM(raw_orders!U791))</f>
        <v>Completed</v>
      </c>
      <c r="V791" s="11">
        <f t="shared" si="36"/>
        <v>1</v>
      </c>
      <c r="W791" s="17" t="str">
        <f t="shared" si="37"/>
        <v>ORD-2025-107904572345724CUST-1453Priya MenonHome OfficeRajasthanUdaipurTechnologyCopiersSmart Copiers 408Same Day43537.48014149.929466.514683.41PaidCompleted1</v>
      </c>
      <c r="X791" s="11" t="str">
        <f t="shared" si="38"/>
        <v>OK</v>
      </c>
      <c r="Y791" s="11"/>
    </row>
    <row r="792" spans="1:25" ht="55.2">
      <c r="A792" t="s">
        <v>3642</v>
      </c>
      <c r="B792" s="10">
        <v>45443</v>
      </c>
      <c r="C792" s="10">
        <v>45445</v>
      </c>
      <c r="D792" t="s">
        <v>3645</v>
      </c>
      <c r="E792" s="9" t="str">
        <f>PROPER(TRIM(raw_orders!E792))</f>
        <v>Rahul Verma</v>
      </c>
      <c r="F792" s="9" t="str">
        <f>PROPER(TRIM(raw_orders!F792))</f>
        <v>Corporate</v>
      </c>
      <c r="G792" s="9" t="str">
        <f>PROPER(TRIM(raw_orders!G792))</f>
        <v>South</v>
      </c>
      <c r="H792" s="9" t="str">
        <f>PROPER(TRIM(raw_orders!H792))</f>
        <v>Andhra Pradesh</v>
      </c>
      <c r="I792" s="9" t="str">
        <f>PROPER(TRIM(raw_orders!I792))</f>
        <v>Vijayawada</v>
      </c>
      <c r="J792" s="9" t="str">
        <f>PROPER(TRIM(raw_orders!J792))</f>
        <v>Office Supplies</v>
      </c>
      <c r="K792" s="9" t="str">
        <f>PROPER(TRIM(raw_orders!K792))</f>
        <v>Art</v>
      </c>
      <c r="L792" t="s">
        <v>3646</v>
      </c>
      <c r="M792" s="9" t="str">
        <f>PROPER(TRIM(raw_orders!M792))</f>
        <v>Standard Class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s="9" t="str">
        <f>PROPER(TRIM(raw_orders!T792))</f>
        <v>Paid</v>
      </c>
      <c r="U792" s="9" t="str">
        <f>PROPER(TRIM(raw_orders!U792))</f>
        <v>Completed</v>
      </c>
      <c r="V792" s="11">
        <f t="shared" si="36"/>
        <v>2</v>
      </c>
      <c r="W792" s="17" t="str">
        <f t="shared" si="37"/>
        <v>ORD-2024-107914544345445CUST-1951Rahul VermaCorporateSouthAndhra PradeshVijayawadaOffice SuppliesArtClassic Art 781Standard Class8667.590.24272.583328.92943.66PaidCompleted2</v>
      </c>
      <c r="X792" s="11" t="str">
        <f t="shared" si="38"/>
        <v>OK</v>
      </c>
      <c r="Y792" s="11"/>
    </row>
    <row r="793" spans="1:25" ht="55.2">
      <c r="A793" t="s">
        <v>3647</v>
      </c>
      <c r="B793" s="10">
        <v>45567</v>
      </c>
      <c r="C793" s="10">
        <v>45571</v>
      </c>
      <c r="D793" t="s">
        <v>3649</v>
      </c>
      <c r="E793" s="9" t="str">
        <f>PROPER(TRIM(raw_orders!E793))</f>
        <v>Rahul Verma</v>
      </c>
      <c r="F793" s="9" t="str">
        <f>PROPER(TRIM(raw_orders!F793))</f>
        <v>Home Office</v>
      </c>
      <c r="G793" s="9" t="str">
        <f>PROPER(TRIM(raw_orders!G793))</f>
        <v>South</v>
      </c>
      <c r="H793" s="9" t="str">
        <f>PROPER(TRIM(raw_orders!H793))</f>
        <v>Karnataka</v>
      </c>
      <c r="I793" s="9" t="str">
        <f>PROPER(TRIM(raw_orders!I793))</f>
        <v>Bengaluru</v>
      </c>
      <c r="J793" s="9" t="str">
        <f>PROPER(TRIM(raw_orders!J793))</f>
        <v>Furniture</v>
      </c>
      <c r="K793" s="9" t="str">
        <f>PROPER(TRIM(raw_orders!K793))</f>
        <v>Bookcases</v>
      </c>
      <c r="L793" t="s">
        <v>3650</v>
      </c>
      <c r="M793" s="9" t="str">
        <f>PROPER(TRIM(raw_orders!M793))</f>
        <v>Same Day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s="9" t="str">
        <f>PROPER(TRIM(raw_orders!T793))</f>
        <v>Paid</v>
      </c>
      <c r="U793" s="9" t="str">
        <f>PROPER(TRIM(raw_orders!U793))</f>
        <v>Completed</v>
      </c>
      <c r="V793" s="11">
        <f t="shared" si="36"/>
        <v>4</v>
      </c>
      <c r="W793" s="17" t="str">
        <f t="shared" si="37"/>
        <v>ORD-2024-107924556745571CUST-6300Rahul VermaHome OfficeSouthKarnatakaBengaluruFurnitureBookcasesEco Bookcases 144Same Day81558.770.259352.625269.414083.21PaidCompleted4</v>
      </c>
      <c r="X793" s="11" t="str">
        <f t="shared" si="38"/>
        <v>OK</v>
      </c>
      <c r="Y793" s="11"/>
    </row>
    <row r="794" spans="1:25" ht="55.2">
      <c r="A794" t="s">
        <v>3651</v>
      </c>
      <c r="B794" s="10">
        <v>45812</v>
      </c>
      <c r="C794" s="10">
        <v>45816</v>
      </c>
      <c r="D794" t="s">
        <v>3653</v>
      </c>
      <c r="E794" s="9" t="str">
        <f>PROPER(TRIM(raw_orders!E794))</f>
        <v>Arjun Bose</v>
      </c>
      <c r="F794" s="9" t="str">
        <f>PROPER(TRIM(raw_orders!F794))</f>
        <v>Small Business</v>
      </c>
      <c r="G794" s="9" t="str">
        <f>PROPER(TRIM(raw_orders!G794))</f>
        <v>East</v>
      </c>
      <c r="H794" s="9" t="str">
        <f>PROPER(TRIM(raw_orders!H794))</f>
        <v>Assam</v>
      </c>
      <c r="I794" s="9" t="str">
        <f>PROPER(TRIM(raw_orders!I794))</f>
        <v>Guwahati</v>
      </c>
      <c r="J794" s="9" t="str">
        <f>PROPER(TRIM(raw_orders!J794))</f>
        <v>Furniture</v>
      </c>
      <c r="K794" s="9" t="str">
        <f>PROPER(TRIM(raw_orders!K794))</f>
        <v>Furnishings</v>
      </c>
      <c r="L794" t="s">
        <v>3654</v>
      </c>
      <c r="M794" s="9" t="str">
        <f>PROPER(TRIM(raw_orders!M794))</f>
        <v>Second Class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s="9" t="str">
        <f>PROPER(TRIM(raw_orders!T794))</f>
        <v>Paid</v>
      </c>
      <c r="U794" s="9" t="str">
        <f>PROPER(TRIM(raw_orders!U794))</f>
        <v>Returned</v>
      </c>
      <c r="V794" s="11">
        <f t="shared" si="36"/>
        <v>4</v>
      </c>
      <c r="W794" s="17" t="str">
        <f t="shared" si="37"/>
        <v>ORD-2025-107934581245816CUST-1417Arjun BoseSmall BusinessEastAssamGuwahatiFurnitureFurnishingsElite Furnishings 852Second Class13501.120.22800.91735.981064.92PaidReturned4</v>
      </c>
      <c r="X794" s="11" t="str">
        <f t="shared" si="38"/>
        <v>OK</v>
      </c>
      <c r="Y794" s="11"/>
    </row>
    <row r="795" spans="1:25" ht="55.2">
      <c r="A795" t="s">
        <v>3655</v>
      </c>
      <c r="B795" s="10">
        <v>45440</v>
      </c>
      <c r="C795" s="10">
        <v>45446</v>
      </c>
      <c r="D795" t="s">
        <v>3657</v>
      </c>
      <c r="E795" s="9" t="str">
        <f>PROPER(TRIM(raw_orders!E795))</f>
        <v>Vikram Iyer</v>
      </c>
      <c r="F795" s="9" t="str">
        <f>PROPER(TRIM(raw_orders!F795))</f>
        <v>Corporate</v>
      </c>
      <c r="G795" s="9" t="str">
        <f>PROPER(TRIM(raw_orders!G795))</f>
        <v>North</v>
      </c>
      <c r="H795" s="9" t="str">
        <f>PROPER(TRIM(raw_orders!H795))</f>
        <v>Rajasthan</v>
      </c>
      <c r="I795" s="9" t="str">
        <f>PROPER(TRIM(raw_orders!I795))</f>
        <v>Jaipur</v>
      </c>
      <c r="J795" s="9" t="str">
        <f>PROPER(TRIM(raw_orders!J795))</f>
        <v>Technology</v>
      </c>
      <c r="K795" s="9" t="str">
        <f>PROPER(TRIM(raw_orders!K795))</f>
        <v>Copiers</v>
      </c>
      <c r="L795" t="s">
        <v>3658</v>
      </c>
      <c r="M795" s="9" t="str">
        <f>PROPER(TRIM(raw_orders!M795))</f>
        <v>Second Class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s="9" t="str">
        <f>PROPER(TRIM(raw_orders!T795))</f>
        <v>Paid</v>
      </c>
      <c r="U795" s="9" t="str">
        <f>PROPER(TRIM(raw_orders!U795))</f>
        <v>Completed</v>
      </c>
      <c r="V795" s="11">
        <f t="shared" si="36"/>
        <v>6</v>
      </c>
      <c r="W795" s="17" t="str">
        <f t="shared" si="37"/>
        <v>ORD-2024-107944544045446CUST-5421Vikram IyerCorporateNorthRajasthanJaipurTechnologyCopiersBasic Copiers 238Second Class54302.32021511.615408.476103.13PaidCompleted6</v>
      </c>
      <c r="X795" s="11" t="str">
        <f t="shared" si="38"/>
        <v>OK</v>
      </c>
      <c r="Y795" s="11"/>
    </row>
    <row r="796" spans="1:25" ht="55.2">
      <c r="A796" t="s">
        <v>3659</v>
      </c>
      <c r="B796" s="10">
        <v>45830</v>
      </c>
      <c r="C796" s="10">
        <v>45832</v>
      </c>
      <c r="D796" t="s">
        <v>3661</v>
      </c>
      <c r="E796" s="9" t="str">
        <f>PROPER(TRIM(raw_orders!E796))</f>
        <v>Sneha Kapoor</v>
      </c>
      <c r="F796" s="9" t="str">
        <f>PROPER(TRIM(raw_orders!F796))</f>
        <v>Corporate</v>
      </c>
      <c r="G796" s="9" t="str">
        <f>PROPER(TRIM(raw_orders!G796))</f>
        <v>East</v>
      </c>
      <c r="H796" s="9" t="str">
        <f>PROPER(TRIM(raw_orders!H796))</f>
        <v>Assam</v>
      </c>
      <c r="I796" s="9" t="str">
        <f>PROPER(TRIM(raw_orders!I796))</f>
        <v>Guwahati</v>
      </c>
      <c r="J796" s="9" t="str">
        <f>PROPER(TRIM(raw_orders!J796))</f>
        <v>Office Supplies</v>
      </c>
      <c r="K796" s="9" t="str">
        <f>PROPER(TRIM(raw_orders!K796))</f>
        <v>Paper</v>
      </c>
      <c r="L796" t="s">
        <v>3662</v>
      </c>
      <c r="M796" s="9" t="str">
        <f>PROPER(TRIM(raw_orders!M796))</f>
        <v>Standard Class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s="9" t="str">
        <f>PROPER(TRIM(raw_orders!T796))</f>
        <v>Paid</v>
      </c>
      <c r="U796" s="9" t="str">
        <f>PROPER(TRIM(raw_orders!U796))</f>
        <v>Completed</v>
      </c>
      <c r="V796" s="11">
        <f t="shared" si="36"/>
        <v>2</v>
      </c>
      <c r="W796" s="17" t="str">
        <f t="shared" si="37"/>
        <v>ORD-2025-107954583045832CUST-2829Sneha KapoorCorporateEastAssamGuwahatiOffice SuppliesPaperElite Paper 847Standard Class9951.550.157279.364870.392408.97PaidCompleted2</v>
      </c>
      <c r="X796" s="11" t="str">
        <f t="shared" si="38"/>
        <v>OK</v>
      </c>
      <c r="Y796" s="11"/>
    </row>
    <row r="797" spans="1:25" ht="69">
      <c r="A797" t="s">
        <v>3663</v>
      </c>
      <c r="B797" s="10">
        <v>45503</v>
      </c>
      <c r="C797" s="10">
        <v>45503</v>
      </c>
      <c r="D797" t="s">
        <v>3665</v>
      </c>
      <c r="E797" s="9" t="str">
        <f>PROPER(TRIM(raw_orders!E797))</f>
        <v>Diya Patel</v>
      </c>
      <c r="F797" s="9" t="str">
        <f>PROPER(TRIM(raw_orders!F797))</f>
        <v>Home Office</v>
      </c>
      <c r="G797" s="9" t="str">
        <f>PROPER(TRIM(raw_orders!G797))</f>
        <v>East</v>
      </c>
      <c r="H797" s="9" t="str">
        <f>PROPER(TRIM(raw_orders!H797))</f>
        <v>Odisha</v>
      </c>
      <c r="I797" s="9" t="str">
        <f>PROPER(TRIM(raw_orders!I797))</f>
        <v>Bhubaneswar</v>
      </c>
      <c r="J797" s="9" t="str">
        <f>PROPER(TRIM(raw_orders!J797))</f>
        <v>Technology</v>
      </c>
      <c r="K797" s="9" t="str">
        <f>PROPER(TRIM(raw_orders!K797))</f>
        <v>Copiers</v>
      </c>
      <c r="L797" t="s">
        <v>3666</v>
      </c>
      <c r="M797" s="9" t="str">
        <f>PROPER(TRIM(raw_orders!M797))</f>
        <v>Same Day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s="9" t="str">
        <f>PROPER(TRIM(raw_orders!T797))</f>
        <v>Refunded</v>
      </c>
      <c r="U797" s="9" t="str">
        <f>PROPER(TRIM(raw_orders!U797))</f>
        <v>Cancelled</v>
      </c>
      <c r="V797" s="11">
        <f t="shared" si="36"/>
        <v>0</v>
      </c>
      <c r="W797" s="17" t="str">
        <f t="shared" si="37"/>
        <v>ORD-2024-107964550345503CUST-6529Diya PatelHome OfficeEastOdishaBhubaneswarTechnologyCopiersPro Copiers 653Same Day92894.66026051.9416883.599168.35RefundedCancelled0</v>
      </c>
      <c r="X797" s="11" t="str">
        <f t="shared" si="38"/>
        <v>OK</v>
      </c>
      <c r="Y797" s="11"/>
    </row>
    <row r="798" spans="1:25" ht="69">
      <c r="A798" t="s">
        <v>3667</v>
      </c>
      <c r="B798" s="10">
        <v>45374</v>
      </c>
      <c r="C798" s="10">
        <v>45381</v>
      </c>
      <c r="D798" t="s">
        <v>3669</v>
      </c>
      <c r="E798" s="9" t="str">
        <f>PROPER(TRIM(raw_orders!E798))</f>
        <v>Rohan Mehta</v>
      </c>
      <c r="F798" s="9" t="str">
        <f>PROPER(TRIM(raw_orders!F798))</f>
        <v>Small Business</v>
      </c>
      <c r="G798" s="9" t="str">
        <f>PROPER(TRIM(raw_orders!G798))</f>
        <v>South</v>
      </c>
      <c r="H798" s="9" t="str">
        <f>PROPER(TRIM(raw_orders!H798))</f>
        <v>Andhra Pradesh</v>
      </c>
      <c r="I798" s="9" t="str">
        <f>PROPER(TRIM(raw_orders!I798))</f>
        <v>Vijayawada</v>
      </c>
      <c r="J798" s="9" t="str">
        <f>PROPER(TRIM(raw_orders!J798))</f>
        <v>Technology</v>
      </c>
      <c r="K798" s="9" t="str">
        <f>PROPER(TRIM(raw_orders!K798))</f>
        <v>Machines</v>
      </c>
      <c r="L798" t="s">
        <v>3670</v>
      </c>
      <c r="M798" s="9" t="str">
        <f>PROPER(TRIM(raw_orders!M798))</f>
        <v>First Class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s="9" t="str">
        <f>PROPER(TRIM(raw_orders!T798))</f>
        <v>Paid</v>
      </c>
      <c r="U798" s="9" t="str">
        <f>PROPER(TRIM(raw_orders!U798))</f>
        <v>Completed</v>
      </c>
      <c r="V798" s="11">
        <f t="shared" si="36"/>
        <v>7</v>
      </c>
      <c r="W798" s="17" t="str">
        <f t="shared" si="37"/>
        <v>ORD-2024-107974537445381CUST-3126Rohan MehtaSmall BusinessSouthAndhra PradeshVijayawadaTechnologyMachinesElite Machines 459First Class61894.440.159661.646303.773357.87PaidCompleted7</v>
      </c>
      <c r="X798" s="11" t="str">
        <f t="shared" si="38"/>
        <v>OK</v>
      </c>
      <c r="Y798" s="11"/>
    </row>
    <row r="799" spans="1:25" ht="55.2">
      <c r="A799" t="s">
        <v>3671</v>
      </c>
      <c r="B799" s="10">
        <v>45400</v>
      </c>
      <c r="C799" s="10">
        <v>45404</v>
      </c>
      <c r="D799" t="s">
        <v>3673</v>
      </c>
      <c r="E799" s="9" t="str">
        <f>PROPER(TRIM(raw_orders!E799))</f>
        <v>Aarav Sharma</v>
      </c>
      <c r="F799" s="9" t="str">
        <f>PROPER(TRIM(raw_orders!F799))</f>
        <v>Consumer</v>
      </c>
      <c r="G799" s="9" t="str">
        <f>PROPER(TRIM(raw_orders!G799))</f>
        <v>East</v>
      </c>
      <c r="H799" s="9" t="str">
        <f>PROPER(TRIM(raw_orders!H799))</f>
        <v>Odisha</v>
      </c>
      <c r="I799" s="9" t="str">
        <f>PROPER(TRIM(raw_orders!I799))</f>
        <v>Bhubaneswar</v>
      </c>
      <c r="J799" s="9" t="str">
        <f>PROPER(TRIM(raw_orders!J799))</f>
        <v>Office Supplies</v>
      </c>
      <c r="K799" s="9" t="str">
        <f>PROPER(TRIM(raw_orders!K799))</f>
        <v>Binders</v>
      </c>
      <c r="L799" t="s">
        <v>3674</v>
      </c>
      <c r="M799" s="9" t="str">
        <f>PROPER(TRIM(raw_orders!M799))</f>
        <v>First Class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s="9" t="str">
        <f>PROPER(TRIM(raw_orders!T799))</f>
        <v>Failed</v>
      </c>
      <c r="U799" s="9" t="str">
        <f>PROPER(TRIM(raw_orders!U799))</f>
        <v>Cancelled</v>
      </c>
      <c r="V799" s="11">
        <f t="shared" si="36"/>
        <v>4</v>
      </c>
      <c r="W799" s="17" t="str">
        <f t="shared" si="37"/>
        <v>ORD-2024-107984540045404CUST-3991Aarav SharmaConsumerEastOdishaBhubaneswarOffice SuppliesBindersElite Binders 764First Class81714.37013714.9610550.473164.49FailedCancelled4</v>
      </c>
      <c r="X799" s="11" t="str">
        <f t="shared" si="38"/>
        <v>OK</v>
      </c>
      <c r="Y799" s="11"/>
    </row>
    <row r="800" spans="1:25" ht="55.2">
      <c r="A800" t="s">
        <v>3675</v>
      </c>
      <c r="B800" s="10">
        <v>45849</v>
      </c>
      <c r="C800" s="10">
        <v>45907</v>
      </c>
      <c r="D800" t="s">
        <v>3678</v>
      </c>
      <c r="E800" s="9" t="str">
        <f>PROPER(TRIM(raw_orders!E800))</f>
        <v>Aditi Sen</v>
      </c>
      <c r="F800" s="9" t="str">
        <f>PROPER(TRIM(raw_orders!F800))</f>
        <v>Corporate</v>
      </c>
      <c r="G800" s="9" t="str">
        <f>PROPER(TRIM(raw_orders!G800))</f>
        <v>North</v>
      </c>
      <c r="H800" s="9" t="str">
        <f>PROPER(TRIM(raw_orders!H800))</f>
        <v>Delhi</v>
      </c>
      <c r="I800" s="9" t="str">
        <f>PROPER(TRIM(raw_orders!I800))</f>
        <v>New Delhi</v>
      </c>
      <c r="J800" s="9" t="str">
        <f>PROPER(TRIM(raw_orders!J800))</f>
        <v>Furniture</v>
      </c>
      <c r="K800" s="9" t="str">
        <f>PROPER(TRIM(raw_orders!K800))</f>
        <v>Furnishings</v>
      </c>
      <c r="L800" t="s">
        <v>3679</v>
      </c>
      <c r="M800" s="9" t="str">
        <f>PROPER(TRIM(raw_orders!M800))</f>
        <v>Standard Class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s="9" t="str">
        <f>PROPER(TRIM(raw_orders!T800))</f>
        <v>Paid</v>
      </c>
      <c r="U800" s="9" t="str">
        <f>PROPER(TRIM(raw_orders!U800))</f>
        <v>Completed</v>
      </c>
      <c r="V800" s="11">
        <f t="shared" si="36"/>
        <v>58</v>
      </c>
      <c r="W800" s="17" t="str">
        <f t="shared" si="37"/>
        <v>ORD-2025-107994584945907CUST-7553Aditi SenCorporateNorthDelhiNew DelhiFurnitureFurnishingsClassic Furnishings 348Standard Class91706.05015354.459656.55697.95PaidCompleted58</v>
      </c>
      <c r="X800" s="11" t="str">
        <f t="shared" si="38"/>
        <v>OK</v>
      </c>
      <c r="Y800" s="11"/>
    </row>
    <row r="801" spans="1:25" ht="55.2">
      <c r="A801" t="s">
        <v>3680</v>
      </c>
      <c r="B801" s="10">
        <v>45575</v>
      </c>
      <c r="C801" s="10">
        <v>45582</v>
      </c>
      <c r="D801" t="s">
        <v>3681</v>
      </c>
      <c r="E801" s="9" t="str">
        <f>PROPER(TRIM(raw_orders!E801))</f>
        <v>Isha Nair</v>
      </c>
      <c r="F801" s="9" t="str">
        <f>PROPER(TRIM(raw_orders!F801))</f>
        <v>Home Office</v>
      </c>
      <c r="G801" s="9" t="str">
        <f>PROPER(TRIM(raw_orders!G801))</f>
        <v>North</v>
      </c>
      <c r="H801" s="9" t="str">
        <f>PROPER(TRIM(raw_orders!H801))</f>
        <v>Haryana</v>
      </c>
      <c r="I801" s="9" t="str">
        <f>PROPER(TRIM(raw_orders!I801))</f>
        <v>Gurugram</v>
      </c>
      <c r="J801" s="9" t="str">
        <f>PROPER(TRIM(raw_orders!J801))</f>
        <v>Technology</v>
      </c>
      <c r="K801" s="9" t="str">
        <f>PROPER(TRIM(raw_orders!K801))</f>
        <v>Accessories</v>
      </c>
      <c r="L801" t="s">
        <v>3682</v>
      </c>
      <c r="M801" s="9" t="str">
        <f>PROPER(TRIM(raw_orders!M801))</f>
        <v/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s="9" t="str">
        <f>PROPER(TRIM(raw_orders!T801))</f>
        <v>Paid</v>
      </c>
      <c r="U801" s="9" t="str">
        <f>PROPER(TRIM(raw_orders!U801))</f>
        <v>Returned</v>
      </c>
      <c r="V801" s="11">
        <f t="shared" si="36"/>
        <v>7</v>
      </c>
      <c r="W801" s="17" t="str">
        <f t="shared" si="37"/>
        <v>ORD-2024-108004557545582CUST-8527Isha NairHome OfficeNorthHaryanaGurugramTechnologyAccessoriesSmart Accessories 4875967.410.054595.23887.41707.79PaidReturned7</v>
      </c>
      <c r="X801" s="11" t="str">
        <f t="shared" si="38"/>
        <v>OK</v>
      </c>
      <c r="Y801" s="11"/>
    </row>
    <row r="802" spans="1:25" ht="69">
      <c r="A802" t="s">
        <v>3683</v>
      </c>
      <c r="B802" s="10">
        <v>45352</v>
      </c>
      <c r="C802" s="10">
        <v>45358</v>
      </c>
      <c r="D802" t="s">
        <v>3686</v>
      </c>
      <c r="E802" s="9" t="str">
        <f>PROPER(TRIM(raw_orders!E802))</f>
        <v>Vikram Iyer</v>
      </c>
      <c r="F802" s="9" t="str">
        <f>PROPER(TRIM(raw_orders!F802))</f>
        <v>Small Business</v>
      </c>
      <c r="G802" s="9" t="str">
        <f>PROPER(TRIM(raw_orders!G802))</f>
        <v>West</v>
      </c>
      <c r="H802" s="9" t="str">
        <f>PROPER(TRIM(raw_orders!H802))</f>
        <v>Maharashtra</v>
      </c>
      <c r="I802" s="9" t="str">
        <f>PROPER(TRIM(raw_orders!I802))</f>
        <v>Mumbai</v>
      </c>
      <c r="J802" s="9" t="str">
        <f>PROPER(TRIM(raw_orders!J802))</f>
        <v>Office Supplies</v>
      </c>
      <c r="K802" s="9" t="str">
        <f>PROPER(TRIM(raw_orders!K802))</f>
        <v>Storage</v>
      </c>
      <c r="L802" t="s">
        <v>3687</v>
      </c>
      <c r="M802" s="9" t="str">
        <f>PROPER(TRIM(raw_orders!M802))</f>
        <v>Second Class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s="9" t="str">
        <f>PROPER(TRIM(raw_orders!T802))</f>
        <v>Paid</v>
      </c>
      <c r="U802" s="9" t="str">
        <f>PROPER(TRIM(raw_orders!U802))</f>
        <v>Completed</v>
      </c>
      <c r="V802" s="11">
        <f t="shared" si="36"/>
        <v>6</v>
      </c>
      <c r="W802" s="17" t="str">
        <f t="shared" si="37"/>
        <v>ORD-2024-108014535245358CUST-5015Vikram IyerSmall BusinessWestMaharashtraMumbaiOffice SuppliesStorageElite Storage 825Second Class64163.720.1521234.9716736.094498.88PaidCompleted6</v>
      </c>
      <c r="X802" s="11" t="str">
        <f t="shared" si="38"/>
        <v>OK</v>
      </c>
      <c r="Y802" s="11"/>
    </row>
    <row r="803" spans="1:25" ht="69">
      <c r="A803" t="s">
        <v>3688</v>
      </c>
      <c r="B803" s="10">
        <v>45938</v>
      </c>
      <c r="C803" s="10">
        <v>45945</v>
      </c>
      <c r="D803" t="s">
        <v>3690</v>
      </c>
      <c r="E803" s="9" t="str">
        <f>PROPER(TRIM(raw_orders!E803))</f>
        <v>Aarav Sharma</v>
      </c>
      <c r="F803" s="9" t="str">
        <f>PROPER(TRIM(raw_orders!F803))</f>
        <v>Home Office</v>
      </c>
      <c r="G803" s="9" t="str">
        <f>PROPER(TRIM(raw_orders!G803))</f>
        <v>East</v>
      </c>
      <c r="H803" s="9" t="str">
        <f>PROPER(TRIM(raw_orders!H803))</f>
        <v>Odisha</v>
      </c>
      <c r="I803" s="9" t="str">
        <f>PROPER(TRIM(raw_orders!I803))</f>
        <v>Bhubaneswar</v>
      </c>
      <c r="J803" s="9" t="str">
        <f>PROPER(TRIM(raw_orders!J803))</f>
        <v>Technology</v>
      </c>
      <c r="K803" s="9" t="str">
        <f>PROPER(TRIM(raw_orders!K803))</f>
        <v>Accessories</v>
      </c>
      <c r="L803" t="s">
        <v>3691</v>
      </c>
      <c r="M803" s="9" t="str">
        <f>PROPER(TRIM(raw_orders!M803))</f>
        <v>Second Class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s="9" t="str">
        <f>PROPER(TRIM(raw_orders!T803))</f>
        <v>Pending</v>
      </c>
      <c r="U803" s="9" t="str">
        <f>PROPER(TRIM(raw_orders!U803))</f>
        <v>Cancelled</v>
      </c>
      <c r="V803" s="11">
        <f t="shared" si="36"/>
        <v>7</v>
      </c>
      <c r="W803" s="17" t="str">
        <f t="shared" si="37"/>
        <v>ORD-2025-108024593845945CUST-3344Aarav SharmaHome OfficeEastOdishaBhubaneswarTechnologyAccessoriesPro Accessories 500Second Class33372.210.28093.36052.432040.87PendingCancelled7</v>
      </c>
      <c r="X803" s="11" t="str">
        <f t="shared" si="38"/>
        <v>OK</v>
      </c>
      <c r="Y803" s="11"/>
    </row>
    <row r="804" spans="1:25" ht="55.2">
      <c r="A804" t="s">
        <v>3692</v>
      </c>
      <c r="B804" s="10">
        <v>45704</v>
      </c>
      <c r="C804" s="10">
        <v>45704</v>
      </c>
      <c r="D804" t="s">
        <v>3694</v>
      </c>
      <c r="E804" s="9" t="str">
        <f>PROPER(TRIM(raw_orders!E804))</f>
        <v>Rohan Mehta</v>
      </c>
      <c r="F804" s="9" t="str">
        <f>PROPER(TRIM(raw_orders!F804))</f>
        <v>Small Business</v>
      </c>
      <c r="G804" s="9" t="str">
        <f>PROPER(TRIM(raw_orders!G804))</f>
        <v>East</v>
      </c>
      <c r="H804" s="9" t="str">
        <f>PROPER(TRIM(raw_orders!H804))</f>
        <v>Assam</v>
      </c>
      <c r="I804" s="9" t="str">
        <f>PROPER(TRIM(raw_orders!I804))</f>
        <v>Guwahati</v>
      </c>
      <c r="J804" s="9" t="str">
        <f>PROPER(TRIM(raw_orders!J804))</f>
        <v>Furniture</v>
      </c>
      <c r="K804" s="9" t="str">
        <f>PROPER(TRIM(raw_orders!K804))</f>
        <v>Furnishings</v>
      </c>
      <c r="L804" t="s">
        <v>3695</v>
      </c>
      <c r="M804" s="9" t="str">
        <f>PROPER(TRIM(raw_orders!M804))</f>
        <v>Second Class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s="9" t="str">
        <f>PROPER(TRIM(raw_orders!T804))</f>
        <v>Failed</v>
      </c>
      <c r="U804" s="9" t="str">
        <f>PROPER(TRIM(raw_orders!U804))</f>
        <v>Returned</v>
      </c>
      <c r="V804" s="11">
        <f t="shared" si="36"/>
        <v>0</v>
      </c>
      <c r="W804" s="17" t="str">
        <f t="shared" si="37"/>
        <v>ORD-2025-108034570445704CUST-5866Rohan MehtaSmall BusinessEastAssamGuwahatiFurnitureFurnishingsPro Furnishings 909Second Class61441.9108651.465254.623396.84FailedReturned0</v>
      </c>
      <c r="X804" s="11" t="str">
        <f t="shared" si="38"/>
        <v>OK</v>
      </c>
      <c r="Y804" s="11"/>
    </row>
    <row r="805" spans="1:25" ht="55.2">
      <c r="A805" t="s">
        <v>3697</v>
      </c>
      <c r="B805" s="10">
        <v>45635</v>
      </c>
      <c r="C805" s="10">
        <v>45639</v>
      </c>
      <c r="D805" t="s">
        <v>3699</v>
      </c>
      <c r="E805" s="9" t="str">
        <f>PROPER(TRIM(raw_orders!E805))</f>
        <v>Rohan Mehta</v>
      </c>
      <c r="F805" s="9" t="str">
        <f>PROPER(TRIM(raw_orders!F805))</f>
        <v>Consumer</v>
      </c>
      <c r="G805" s="9" t="str">
        <f>PROPER(TRIM(raw_orders!G805))</f>
        <v/>
      </c>
      <c r="H805" s="9" t="str">
        <f>PROPER(TRIM(raw_orders!H805))</f>
        <v>Jharkhand</v>
      </c>
      <c r="I805" s="9" t="str">
        <f>PROPER(TRIM(raw_orders!I805))</f>
        <v>Ranchi</v>
      </c>
      <c r="J805" s="9" t="str">
        <f>PROPER(TRIM(raw_orders!J805))</f>
        <v>Office Supplies</v>
      </c>
      <c r="K805" s="9" t="str">
        <f>PROPER(TRIM(raw_orders!K805))</f>
        <v>Labels</v>
      </c>
      <c r="L805" t="s">
        <v>3700</v>
      </c>
      <c r="M805" s="9" t="str">
        <f>PROPER(TRIM(raw_orders!M805))</f>
        <v>First Class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s="9" t="str">
        <f>PROPER(TRIM(raw_orders!T805))</f>
        <v>Paid</v>
      </c>
      <c r="U805" s="9" t="str">
        <f>PROPER(TRIM(raw_orders!U805))</f>
        <v>Completed</v>
      </c>
      <c r="V805" s="11">
        <f t="shared" si="36"/>
        <v>4</v>
      </c>
      <c r="W805" s="17" t="str">
        <f t="shared" si="37"/>
        <v>ORD-2024-108044563545639CUST-7180Rohan MehtaConsumerJharkhandRanchiOffice SuppliesLabelsBasic Labels 359First Class14306.6504306.652568.821737.83PaidCompleted4</v>
      </c>
      <c r="X805" s="11" t="str">
        <f t="shared" si="38"/>
        <v>OK</v>
      </c>
      <c r="Y805" s="11"/>
    </row>
    <row r="806" spans="1:25" ht="55.2">
      <c r="A806" t="s">
        <v>3701</v>
      </c>
      <c r="B806" s="10">
        <v>45939</v>
      </c>
      <c r="C806" s="10">
        <v>45918</v>
      </c>
      <c r="D806" t="s">
        <v>3702</v>
      </c>
      <c r="E806" s="9" t="str">
        <f>PROPER(TRIM(raw_orders!E806))</f>
        <v>Rahul Verma</v>
      </c>
      <c r="F806" s="9" t="str">
        <f>PROPER(TRIM(raw_orders!F806))</f>
        <v>Home Office</v>
      </c>
      <c r="G806" s="9" t="str">
        <f>PROPER(TRIM(raw_orders!G806))</f>
        <v>South</v>
      </c>
      <c r="H806" s="9" t="str">
        <f>PROPER(TRIM(raw_orders!H806))</f>
        <v>Telangana</v>
      </c>
      <c r="I806" s="9" t="str">
        <f>PROPER(TRIM(raw_orders!I806))</f>
        <v>Hyderabad</v>
      </c>
      <c r="J806" s="9" t="str">
        <f>PROPER(TRIM(raw_orders!J806))</f>
        <v>Furniture</v>
      </c>
      <c r="K806" s="9" t="str">
        <f>PROPER(TRIM(raw_orders!K806))</f>
        <v>Furnishings</v>
      </c>
      <c r="L806" t="s">
        <v>3703</v>
      </c>
      <c r="M806" s="9" t="str">
        <f>PROPER(TRIM(raw_orders!M806))</f>
        <v>Standard Class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s="9" t="str">
        <f>PROPER(TRIM(raw_orders!T806))</f>
        <v>Paid</v>
      </c>
      <c r="U806" s="9" t="str">
        <f>PROPER(TRIM(raw_orders!U806))</f>
        <v>Completed</v>
      </c>
      <c r="V806" s="11">
        <f t="shared" si="36"/>
        <v>-21</v>
      </c>
      <c r="W806" s="17" t="str">
        <f t="shared" si="37"/>
        <v>ORD-2025-108054593945918CUST-8745Rahul VermaHome OfficeSouthTelanganaHyderabadFurnitureFurnishingsEco Furnishings 541Standard Class12050.620.051948.091507.08441.01PaidCompleted-21</v>
      </c>
      <c r="X806" s="11" t="str">
        <f t="shared" si="38"/>
        <v>OK</v>
      </c>
      <c r="Y806" s="11"/>
    </row>
    <row r="807" spans="1:25" ht="55.2">
      <c r="A807" t="s">
        <v>3704</v>
      </c>
      <c r="B807" s="10">
        <v>45753</v>
      </c>
      <c r="C807" s="10">
        <v>45842</v>
      </c>
      <c r="D807" t="s">
        <v>3520</v>
      </c>
      <c r="E807" s="9" t="str">
        <f>PROPER(TRIM(raw_orders!E807))</f>
        <v>Priya Menon</v>
      </c>
      <c r="F807" s="9" t="str">
        <f>PROPER(TRIM(raw_orders!F807))</f>
        <v>Home Office</v>
      </c>
      <c r="G807" s="9" t="str">
        <f>PROPER(TRIM(raw_orders!G807))</f>
        <v>East</v>
      </c>
      <c r="H807" s="9" t="str">
        <f>PROPER(TRIM(raw_orders!H807))</f>
        <v>Assam</v>
      </c>
      <c r="I807" s="9" t="str">
        <f>PROPER(TRIM(raw_orders!I807))</f>
        <v>Guwahati</v>
      </c>
      <c r="J807" s="9" t="str">
        <f>PROPER(TRIM(raw_orders!J807))</f>
        <v>Office Supplies</v>
      </c>
      <c r="K807" s="9" t="str">
        <f>PROPER(TRIM(raw_orders!K807))</f>
        <v>Binders</v>
      </c>
      <c r="L807" t="s">
        <v>3705</v>
      </c>
      <c r="M807" s="9" t="str">
        <f>PROPER(TRIM(raw_orders!M807))</f>
        <v>Second Class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s="9" t="str">
        <f>PROPER(TRIM(raw_orders!T807))</f>
        <v>Paid</v>
      </c>
      <c r="U807" s="9" t="str">
        <f>PROPER(TRIM(raw_orders!U807))</f>
        <v>Completed</v>
      </c>
      <c r="V807" s="11">
        <f t="shared" si="36"/>
        <v>89</v>
      </c>
      <c r="W807" s="17" t="str">
        <f t="shared" si="37"/>
        <v>ORD-2025-108064575345842CUST-2098Priya MenonHome OfficeEastAssamGuwahatiOffice SuppliesBindersClassic Binders 103Second Class22030.060.253045.092601.09444PaidCompleted89</v>
      </c>
      <c r="X807" s="11" t="str">
        <f t="shared" si="38"/>
        <v>OK</v>
      </c>
      <c r="Y807" s="11"/>
    </row>
    <row r="808" spans="1:25" ht="55.2">
      <c r="A808" t="s">
        <v>3706</v>
      </c>
      <c r="B808" s="10">
        <v>45546</v>
      </c>
      <c r="C808" s="10">
        <v>45611</v>
      </c>
      <c r="D808" t="s">
        <v>3709</v>
      </c>
      <c r="E808" s="9" t="str">
        <f>PROPER(TRIM(raw_orders!E808))</f>
        <v>Isha Nair</v>
      </c>
      <c r="F808" s="9" t="str">
        <f>PROPER(TRIM(raw_orders!F808))</f>
        <v>Home Office</v>
      </c>
      <c r="G808" s="9" t="str">
        <f>PROPER(TRIM(raw_orders!G808))</f>
        <v>North</v>
      </c>
      <c r="H808" s="9" t="str">
        <f>PROPER(TRIM(raw_orders!H808))</f>
        <v>Rajasthan</v>
      </c>
      <c r="I808" s="9" t="str">
        <f>PROPER(TRIM(raw_orders!I808))</f>
        <v>Jaipur</v>
      </c>
      <c r="J808" s="9" t="str">
        <f>PROPER(TRIM(raw_orders!J808))</f>
        <v>Technology</v>
      </c>
      <c r="K808" s="9" t="str">
        <f>PROPER(TRIM(raw_orders!K808))</f>
        <v>Copiers</v>
      </c>
      <c r="L808" t="s">
        <v>3710</v>
      </c>
      <c r="M808" s="9" t="str">
        <f>PROPER(TRIM(raw_orders!M808))</f>
        <v>Standard Class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s="9" t="str">
        <f>PROPER(TRIM(raw_orders!T808))</f>
        <v>Failed</v>
      </c>
      <c r="U808" s="9" t="str">
        <f>PROPER(TRIM(raw_orders!U808))</f>
        <v>Cancelled</v>
      </c>
      <c r="V808" s="11">
        <f t="shared" si="36"/>
        <v>65</v>
      </c>
      <c r="W808" s="17" t="str">
        <f t="shared" si="37"/>
        <v>ORD-2024-108074554645611CUST-3704Isha NairHome OfficeNorthRajasthanJaipurTechnologyCopiersMax Copiers 560Standard Class13665.970.22932.781900.351032.43FailedCancelled65</v>
      </c>
      <c r="X808" s="11" t="str">
        <f t="shared" si="38"/>
        <v>OK</v>
      </c>
      <c r="Y808" s="11"/>
    </row>
    <row r="809" spans="1:25" ht="55.2">
      <c r="A809" t="s">
        <v>3711</v>
      </c>
      <c r="B809" s="10">
        <v>45695</v>
      </c>
      <c r="C809" s="10">
        <v>45696</v>
      </c>
      <c r="D809" t="s">
        <v>3712</v>
      </c>
      <c r="E809" s="9" t="str">
        <f>PROPER(TRIM(raw_orders!E809))</f>
        <v>Karan Malhotra</v>
      </c>
      <c r="F809" s="9" t="str">
        <f>PROPER(TRIM(raw_orders!F809))</f>
        <v>Small Business</v>
      </c>
      <c r="G809" s="9" t="str">
        <f>PROPER(TRIM(raw_orders!G809))</f>
        <v>South</v>
      </c>
      <c r="H809" s="9" t="str">
        <f>PROPER(TRIM(raw_orders!H809))</f>
        <v>Telangana</v>
      </c>
      <c r="I809" s="9" t="str">
        <f>PROPER(TRIM(raw_orders!I809))</f>
        <v>Hyderabad</v>
      </c>
      <c r="J809" s="9" t="str">
        <f>PROPER(TRIM(raw_orders!J809))</f>
        <v>Office Supplies</v>
      </c>
      <c r="K809" s="9" t="str">
        <f>PROPER(TRIM(raw_orders!K809))</f>
        <v>Labels</v>
      </c>
      <c r="L809" t="s">
        <v>3713</v>
      </c>
      <c r="M809" s="9" t="str">
        <f>PROPER(TRIM(raw_orders!M809))</f>
        <v>Standard Class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s="9" t="str">
        <f>PROPER(TRIM(raw_orders!T809))</f>
        <v>Paid</v>
      </c>
      <c r="U809" s="9" t="str">
        <f>PROPER(TRIM(raw_orders!U809))</f>
        <v>Completed</v>
      </c>
      <c r="V809" s="11">
        <f t="shared" si="36"/>
        <v>1</v>
      </c>
      <c r="W809" s="17" t="str">
        <f t="shared" si="37"/>
        <v>ORD-2025-108084569545696CUST-5884Karan MalhotraSmall BusinessSouthTelanganaHyderabadOffice SuppliesLabelsSmart Labels 436Standard Class22432.980.14379.363723.93655.43PaidCompleted1</v>
      </c>
      <c r="X809" s="11" t="str">
        <f t="shared" si="38"/>
        <v>OK</v>
      </c>
      <c r="Y809" s="11"/>
    </row>
    <row r="810" spans="1:25" ht="55.2">
      <c r="A810" t="s">
        <v>3715</v>
      </c>
      <c r="B810" s="10">
        <v>45900</v>
      </c>
      <c r="C810" s="10">
        <v>45897</v>
      </c>
      <c r="D810" t="s">
        <v>3717</v>
      </c>
      <c r="E810" s="9" t="str">
        <f>PROPER(TRIM(raw_orders!E810))</f>
        <v>Aarav Sharma</v>
      </c>
      <c r="F810" s="9" t="str">
        <f>PROPER(TRIM(raw_orders!F810))</f>
        <v>Small Business</v>
      </c>
      <c r="G810" s="9" t="str">
        <f>PROPER(TRIM(raw_orders!G810))</f>
        <v>South</v>
      </c>
      <c r="H810" s="9" t="str">
        <f>PROPER(TRIM(raw_orders!H810))</f>
        <v>Tamil Nadu</v>
      </c>
      <c r="I810" s="9" t="str">
        <f>PROPER(TRIM(raw_orders!I810))</f>
        <v>Chennai</v>
      </c>
      <c r="J810" s="9" t="str">
        <f>PROPER(TRIM(raw_orders!J810))</f>
        <v>Furniture</v>
      </c>
      <c r="K810" s="9" t="str">
        <f>PROPER(TRIM(raw_orders!K810))</f>
        <v>Furnishings</v>
      </c>
      <c r="L810" t="s">
        <v>3718</v>
      </c>
      <c r="M810" s="9" t="str">
        <f>PROPER(TRIM(raw_orders!M810))</f>
        <v>First Class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s="9" t="str">
        <f>PROPER(TRIM(raw_orders!T810))</f>
        <v>Paid</v>
      </c>
      <c r="U810" s="9" t="str">
        <f>PROPER(TRIM(raw_orders!U810))</f>
        <v>Completed</v>
      </c>
      <c r="V810" s="11">
        <f t="shared" si="36"/>
        <v>-3</v>
      </c>
      <c r="W810" s="17" t="str">
        <f t="shared" si="37"/>
        <v>ORD-2025-108094590045897CUST-7503Aarav SharmaSmall BusinessSouthTamil NaduChennaiFurnitureFurnishingsPro Furnishings 386First Class7977.280.25472.774477.33995.44PaidCompleted-3</v>
      </c>
      <c r="X810" s="11" t="str">
        <f t="shared" si="38"/>
        <v>OK</v>
      </c>
      <c r="Y810" s="11"/>
    </row>
    <row r="811" spans="1:25" ht="55.2">
      <c r="A811" t="s">
        <v>3719</v>
      </c>
      <c r="B811" s="10">
        <v>45833</v>
      </c>
      <c r="C811" s="10">
        <v>45833</v>
      </c>
      <c r="D811" t="s">
        <v>3720</v>
      </c>
      <c r="E811" s="9" t="str">
        <f>PROPER(TRIM(raw_orders!E811))</f>
        <v>Arjun Bose</v>
      </c>
      <c r="F811" s="9" t="str">
        <f>PROPER(TRIM(raw_orders!F811))</f>
        <v>Small Business</v>
      </c>
      <c r="G811" s="9" t="str">
        <f>PROPER(TRIM(raw_orders!G811))</f>
        <v/>
      </c>
      <c r="H811" s="9" t="str">
        <f>PROPER(TRIM(raw_orders!H811))</f>
        <v>Punjab</v>
      </c>
      <c r="I811" s="9" t="str">
        <f>PROPER(TRIM(raw_orders!I811))</f>
        <v>Ludhiana</v>
      </c>
      <c r="J811" s="9" t="str">
        <f>PROPER(TRIM(raw_orders!J811))</f>
        <v>Office Supplies</v>
      </c>
      <c r="K811" s="9" t="str">
        <f>PROPER(TRIM(raw_orders!K811))</f>
        <v>Binders</v>
      </c>
      <c r="L811" t="s">
        <v>3721</v>
      </c>
      <c r="M811" s="9" t="str">
        <f>PROPER(TRIM(raw_orders!M811))</f>
        <v>Second Class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s="9" t="str">
        <f>PROPER(TRIM(raw_orders!T811))</f>
        <v>Paid</v>
      </c>
      <c r="U811" s="9" t="str">
        <f>PROPER(TRIM(raw_orders!U811))</f>
        <v>Completed</v>
      </c>
      <c r="V811" s="11">
        <f t="shared" si="36"/>
        <v>0</v>
      </c>
      <c r="W811" s="17" t="str">
        <f t="shared" si="37"/>
        <v>ORD-2025-108104583345833CUST-6973Arjun BoseSmall BusinessPunjabLudhianaOffice SuppliesBindersEco Binders 601Second Class61366.130.17377.15085.212291.89PaidCompleted0</v>
      </c>
      <c r="X811" s="11" t="str">
        <f t="shared" si="38"/>
        <v>OK</v>
      </c>
      <c r="Y811" s="11"/>
    </row>
    <row r="812" spans="1:25" ht="69">
      <c r="A812" t="s">
        <v>3722</v>
      </c>
      <c r="B812" s="10">
        <v>45385</v>
      </c>
      <c r="C812" s="10">
        <v>45508</v>
      </c>
      <c r="D812" t="s">
        <v>2534</v>
      </c>
      <c r="E812" s="9" t="str">
        <f>PROPER(TRIM(raw_orders!E812))</f>
        <v>Kabir Singh</v>
      </c>
      <c r="F812" s="9" t="str">
        <f>PROPER(TRIM(raw_orders!F812))</f>
        <v>Home Office</v>
      </c>
      <c r="G812" s="9" t="str">
        <f>PROPER(TRIM(raw_orders!G812))</f>
        <v>West</v>
      </c>
      <c r="H812" s="9" t="str">
        <f>PROPER(TRIM(raw_orders!H812))</f>
        <v>Gujarat</v>
      </c>
      <c r="I812" s="9" t="str">
        <f>PROPER(TRIM(raw_orders!I812))</f>
        <v>Ahmedabad</v>
      </c>
      <c r="J812" s="9" t="str">
        <f>PROPER(TRIM(raw_orders!J812))</f>
        <v>Technology</v>
      </c>
      <c r="K812" s="9" t="str">
        <f>PROPER(TRIM(raw_orders!K812))</f>
        <v>Copiers</v>
      </c>
      <c r="L812" t="s">
        <v>3725</v>
      </c>
      <c r="M812" s="9" t="str">
        <f>PROPER(TRIM(raw_orders!M812))</f>
        <v>First Class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s="9" t="str">
        <f>PROPER(TRIM(raw_orders!T812))</f>
        <v>Paid</v>
      </c>
      <c r="U812" s="9" t="str">
        <f>PROPER(TRIM(raw_orders!U812))</f>
        <v>Completed</v>
      </c>
      <c r="V812" s="11">
        <f t="shared" si="36"/>
        <v>123</v>
      </c>
      <c r="W812" s="17" t="str">
        <f t="shared" si="37"/>
        <v>ORD-2024-108114538545508CUST-4653Kabir SinghHome OfficeWestGujaratAhmedabadTechnologyCopiersPro Copiers 867First Class13151.850.252363.891471.51892.38PaidCompleted123</v>
      </c>
      <c r="X812" s="11" t="str">
        <f t="shared" si="38"/>
        <v>OK</v>
      </c>
      <c r="Y812" s="11"/>
    </row>
    <row r="813" spans="1:25" ht="69">
      <c r="A813" t="s">
        <v>3726</v>
      </c>
      <c r="B813" s="10">
        <v>45638</v>
      </c>
      <c r="C813" s="10">
        <v>45645</v>
      </c>
      <c r="D813" t="s">
        <v>3729</v>
      </c>
      <c r="E813" s="9" t="str">
        <f>PROPER(TRIM(raw_orders!E813))</f>
        <v>Rohan Mehta</v>
      </c>
      <c r="F813" s="9" t="str">
        <f>PROPER(TRIM(raw_orders!F813))</f>
        <v>Home Office</v>
      </c>
      <c r="G813" s="9" t="str">
        <f>PROPER(TRIM(raw_orders!G813))</f>
        <v>North</v>
      </c>
      <c r="H813" s="9" t="str">
        <f>PROPER(TRIM(raw_orders!H813))</f>
        <v>Haryana</v>
      </c>
      <c r="I813" s="9" t="str">
        <f>PROPER(TRIM(raw_orders!I813))</f>
        <v>Gurugram</v>
      </c>
      <c r="J813" s="9" t="str">
        <f>PROPER(TRIM(raw_orders!J813))</f>
        <v>Technology</v>
      </c>
      <c r="K813" s="9" t="str">
        <f>PROPER(TRIM(raw_orders!K813))</f>
        <v>Accessories</v>
      </c>
      <c r="L813" t="s">
        <v>3730</v>
      </c>
      <c r="M813" s="9" t="str">
        <f>PROPER(TRIM(raw_orders!M813))</f>
        <v>First Class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s="9" t="str">
        <f>PROPER(TRIM(raw_orders!T813))</f>
        <v>Paid</v>
      </c>
      <c r="U813" s="9" t="str">
        <f>PROPER(TRIM(raw_orders!U813))</f>
        <v>Completed</v>
      </c>
      <c r="V813" s="11">
        <f t="shared" si="36"/>
        <v>7</v>
      </c>
      <c r="W813" s="17" t="str">
        <f t="shared" si="37"/>
        <v>ORD-2024-108124563845645CUST-3303Rohan MehtaHome OfficeNorthHaryanaGurugramTechnologyAccessoriesEco Accessories 122First Class21610.750.22577.21475.871101.33PaidCompleted7</v>
      </c>
      <c r="X813" s="11" t="str">
        <f t="shared" si="38"/>
        <v>OK</v>
      </c>
      <c r="Y813" s="11"/>
    </row>
    <row r="814" spans="1:25" ht="69">
      <c r="A814" t="s">
        <v>3731</v>
      </c>
      <c r="B814" s="10">
        <v>45458</v>
      </c>
      <c r="C814" s="10">
        <v>45463</v>
      </c>
      <c r="D814" t="s">
        <v>3733</v>
      </c>
      <c r="E814" s="9" t="str">
        <f>PROPER(TRIM(raw_orders!E814))</f>
        <v>Sneha Kapoor</v>
      </c>
      <c r="F814" s="9" t="str">
        <f>PROPER(TRIM(raw_orders!F814))</f>
        <v>Small Business</v>
      </c>
      <c r="G814" s="9" t="str">
        <f>PROPER(TRIM(raw_orders!G814))</f>
        <v>East</v>
      </c>
      <c r="H814" s="9" t="str">
        <f>PROPER(TRIM(raw_orders!H814))</f>
        <v>Jharkhand</v>
      </c>
      <c r="I814" s="9" t="str">
        <f>PROPER(TRIM(raw_orders!I814))</f>
        <v>Ranchi</v>
      </c>
      <c r="J814" s="9" t="str">
        <f>PROPER(TRIM(raw_orders!J814))</f>
        <v>Furniture</v>
      </c>
      <c r="K814" s="9" t="str">
        <f>PROPER(TRIM(raw_orders!K814))</f>
        <v>Tables</v>
      </c>
      <c r="L814" t="s">
        <v>3734</v>
      </c>
      <c r="M814" s="9" t="str">
        <f>PROPER(TRIM(raw_orders!M814))</f>
        <v>First Class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s="9" t="str">
        <f>PROPER(TRIM(raw_orders!T814))</f>
        <v>Paid</v>
      </c>
      <c r="U814" s="9" t="str">
        <f>PROPER(TRIM(raw_orders!U814))</f>
        <v>Completed</v>
      </c>
      <c r="V814" s="11">
        <f t="shared" si="36"/>
        <v>5</v>
      </c>
      <c r="W814" s="17" t="str">
        <f t="shared" si="37"/>
        <v>ORD-2024-108134545845463CUST-5754Sneha KapoorSmall BusinessEastJharkhandRanchiFurnitureTablesBasic Tables 127First Class82228.47017827.7614122.133705.63PaidCompleted5</v>
      </c>
      <c r="X814" s="11" t="str">
        <f t="shared" si="38"/>
        <v>OK</v>
      </c>
      <c r="Y814" s="11"/>
    </row>
    <row r="815" spans="1:25" ht="55.2">
      <c r="A815" t="s">
        <v>3735</v>
      </c>
      <c r="B815" s="10">
        <v>45753</v>
      </c>
      <c r="C815" s="10">
        <v>45757</v>
      </c>
      <c r="D815" t="s">
        <v>3738</v>
      </c>
      <c r="E815" s="9" t="str">
        <f>PROPER(TRIM(raw_orders!E815))</f>
        <v>Rohan Mehta</v>
      </c>
      <c r="F815" s="9" t="str">
        <f>PROPER(TRIM(raw_orders!F815))</f>
        <v>Consumer</v>
      </c>
      <c r="G815" s="9" t="str">
        <f>PROPER(TRIM(raw_orders!G815))</f>
        <v>East</v>
      </c>
      <c r="H815" s="9" t="str">
        <f>PROPER(TRIM(raw_orders!H815))</f>
        <v>Odisha</v>
      </c>
      <c r="I815" s="9" t="str">
        <f>PROPER(TRIM(raw_orders!I815))</f>
        <v>Bhubaneswar</v>
      </c>
      <c r="J815" s="9" t="str">
        <f>PROPER(TRIM(raw_orders!J815))</f>
        <v>Furniture</v>
      </c>
      <c r="K815" s="9" t="str">
        <f>PROPER(TRIM(raw_orders!K815))</f>
        <v>Bookcases</v>
      </c>
      <c r="L815" t="s">
        <v>1717</v>
      </c>
      <c r="M815" s="9" t="str">
        <f>PROPER(TRIM(raw_orders!M815))</f>
        <v>Standard Class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s="9" t="str">
        <f>PROPER(TRIM(raw_orders!T815))</f>
        <v>Paid</v>
      </c>
      <c r="U815" s="9" t="str">
        <f>PROPER(TRIM(raw_orders!U815))</f>
        <v>Completed</v>
      </c>
      <c r="V815" s="11">
        <f t="shared" si="36"/>
        <v>4</v>
      </c>
      <c r="W815" s="17" t="str">
        <f t="shared" si="37"/>
        <v>ORD-2025-108144575345757CUST-7848Rohan MehtaConsumerEastOdishaBhubaneswarFurnitureBookcasesElite Bookcases 988Standard Class21337.6702675.341595.871079.47PaidCompleted4</v>
      </c>
      <c r="X815" s="11" t="str">
        <f t="shared" si="38"/>
        <v>OK</v>
      </c>
      <c r="Y815" s="11"/>
    </row>
    <row r="816" spans="1:25" ht="55.2">
      <c r="A816" t="s">
        <v>3739</v>
      </c>
      <c r="B816" s="10">
        <v>45875</v>
      </c>
      <c r="C816" s="10">
        <v>45880</v>
      </c>
      <c r="D816" t="s">
        <v>3740</v>
      </c>
      <c r="E816" s="9" t="str">
        <f>PROPER(TRIM(raw_orders!E816))</f>
        <v>Arjun Bose</v>
      </c>
      <c r="F816" s="9" t="str">
        <f>PROPER(TRIM(raw_orders!F816))</f>
        <v>Consumer</v>
      </c>
      <c r="G816" s="9" t="str">
        <f>PROPER(TRIM(raw_orders!G816))</f>
        <v>West</v>
      </c>
      <c r="H816" s="9" t="str">
        <f>PROPER(TRIM(raw_orders!H816))</f>
        <v>Madhya Pradesh</v>
      </c>
      <c r="I816" s="9" t="str">
        <f>PROPER(TRIM(raw_orders!I816))</f>
        <v>Indore</v>
      </c>
      <c r="J816" s="9" t="str">
        <f>PROPER(TRIM(raw_orders!J816))</f>
        <v>Office Supplies</v>
      </c>
      <c r="K816" s="9" t="str">
        <f>PROPER(TRIM(raw_orders!K816))</f>
        <v>Labels</v>
      </c>
      <c r="L816" t="s">
        <v>3741</v>
      </c>
      <c r="M816" s="9" t="str">
        <f>PROPER(TRIM(raw_orders!M816))</f>
        <v>First Class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s="9" t="str">
        <f>PROPER(TRIM(raw_orders!T816))</f>
        <v>Paid</v>
      </c>
      <c r="U816" s="9" t="str">
        <f>PROPER(TRIM(raw_orders!U816))</f>
        <v>Completed</v>
      </c>
      <c r="V816" s="11">
        <f t="shared" si="36"/>
        <v>5</v>
      </c>
      <c r="W816" s="17" t="str">
        <f t="shared" si="37"/>
        <v>ORD-2025-108154587545880CUST-9048Arjun BoseConsumerWestMadhya PradeshIndoreOffice SuppliesLabelsSmart Labels 126First Class22375.940.253563.912639.7924.21PaidCompleted5</v>
      </c>
      <c r="X816" s="11" t="str">
        <f t="shared" si="38"/>
        <v>OK</v>
      </c>
      <c r="Y816" s="11"/>
    </row>
    <row r="817" spans="1:25" ht="69">
      <c r="A817" t="s">
        <v>3742</v>
      </c>
      <c r="B817" s="10">
        <v>45383</v>
      </c>
      <c r="C817" s="10">
        <v>45390</v>
      </c>
      <c r="D817" t="s">
        <v>3744</v>
      </c>
      <c r="E817" s="9" t="str">
        <f>PROPER(TRIM(raw_orders!E817))</f>
        <v>Diya Patel</v>
      </c>
      <c r="F817" s="9" t="str">
        <f>PROPER(TRIM(raw_orders!F817))</f>
        <v>Consumer</v>
      </c>
      <c r="G817" s="9" t="str">
        <f>PROPER(TRIM(raw_orders!G817))</f>
        <v>East</v>
      </c>
      <c r="H817" s="9" t="str">
        <f>PROPER(TRIM(raw_orders!H817))</f>
        <v>Odisha</v>
      </c>
      <c r="I817" s="9" t="str">
        <f>PROPER(TRIM(raw_orders!I817))</f>
        <v>Bhubaneswar</v>
      </c>
      <c r="J817" s="9" t="str">
        <f>PROPER(TRIM(raw_orders!J817))</f>
        <v>Technology</v>
      </c>
      <c r="K817" s="9" t="str">
        <f>PROPER(TRIM(raw_orders!K817))</f>
        <v>Machines</v>
      </c>
      <c r="L817" t="s">
        <v>3745</v>
      </c>
      <c r="M817" s="9" t="str">
        <f>PROPER(TRIM(raw_orders!M817))</f>
        <v>Standard Class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s="9" t="str">
        <f>PROPER(TRIM(raw_orders!T817))</f>
        <v>Pending</v>
      </c>
      <c r="U817" s="9" t="str">
        <f>PROPER(TRIM(raw_orders!U817))</f>
        <v>Cancelled</v>
      </c>
      <c r="V817" s="11">
        <f t="shared" si="36"/>
        <v>7</v>
      </c>
      <c r="W817" s="17" t="str">
        <f t="shared" si="37"/>
        <v>ORD-2024-108164538345390CUST-2951Diya PatelConsumerEastOdishaBhubaneswarTechnologyMachinesMax Machines 569Standard Class7715.810.154259.073130.321128.75PendingCancelled7</v>
      </c>
      <c r="X817" s="11" t="str">
        <f t="shared" si="38"/>
        <v>OK</v>
      </c>
      <c r="Y817" s="11"/>
    </row>
    <row r="818" spans="1:25" ht="55.2">
      <c r="A818" t="s">
        <v>3746</v>
      </c>
      <c r="B818" s="10">
        <v>45623</v>
      </c>
      <c r="C818" s="10">
        <v>45626</v>
      </c>
      <c r="D818" t="s">
        <v>3749</v>
      </c>
      <c r="E818" s="9" t="str">
        <f>PROPER(TRIM(raw_orders!E818))</f>
        <v>Rahul Verma</v>
      </c>
      <c r="F818" s="9" t="str">
        <f>PROPER(TRIM(raw_orders!F818))</f>
        <v>Small Business</v>
      </c>
      <c r="G818" s="9" t="str">
        <f>PROPER(TRIM(raw_orders!G818))</f>
        <v>East</v>
      </c>
      <c r="H818" s="9" t="str">
        <f>PROPER(TRIM(raw_orders!H818))</f>
        <v>Jharkhand</v>
      </c>
      <c r="I818" s="9" t="str">
        <f>PROPER(TRIM(raw_orders!I818))</f>
        <v>Ranchi</v>
      </c>
      <c r="J818" s="9" t="str">
        <f>PROPER(TRIM(raw_orders!J818))</f>
        <v>Furniture</v>
      </c>
      <c r="K818" s="9" t="str">
        <f>PROPER(TRIM(raw_orders!K818))</f>
        <v>Furnishings</v>
      </c>
      <c r="L818" t="s">
        <v>3750</v>
      </c>
      <c r="M818" s="9" t="str">
        <f>PROPER(TRIM(raw_orders!M818))</f>
        <v>First Class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s="9" t="str">
        <f>PROPER(TRIM(raw_orders!T818))</f>
        <v>Paid</v>
      </c>
      <c r="U818" s="9" t="str">
        <f>PROPER(TRIM(raw_orders!U818))</f>
        <v>Completed</v>
      </c>
      <c r="V818" s="11">
        <f t="shared" si="36"/>
        <v>3</v>
      </c>
      <c r="W818" s="17" t="str">
        <f t="shared" si="37"/>
        <v>ORD-2024-108174562345626CUST-3072Rahul VermaSmall BusinessEastJharkhandRanchiFurnitureFurnishingsBasic Furnishings 306First Class1874.30.1786.87498.5288.37PaidCompleted3</v>
      </c>
      <c r="X818" s="11" t="str">
        <f t="shared" si="38"/>
        <v>OK</v>
      </c>
      <c r="Y818" s="11"/>
    </row>
    <row r="819" spans="1:25" ht="55.2">
      <c r="A819" t="s">
        <v>3751</v>
      </c>
      <c r="B819" s="10">
        <v>45752</v>
      </c>
      <c r="C819" s="10">
        <v>45752</v>
      </c>
      <c r="D819" t="s">
        <v>3754</v>
      </c>
      <c r="E819" s="9" t="str">
        <f>PROPER(TRIM(raw_orders!E819))</f>
        <v>Sneha Kapoor</v>
      </c>
      <c r="F819" s="9" t="str">
        <f>PROPER(TRIM(raw_orders!F819))</f>
        <v>Consumer</v>
      </c>
      <c r="G819" s="9" t="str">
        <f>PROPER(TRIM(raw_orders!G819))</f>
        <v>East</v>
      </c>
      <c r="H819" s="9" t="str">
        <f>PROPER(TRIM(raw_orders!H819))</f>
        <v>Bihar</v>
      </c>
      <c r="I819" s="9" t="str">
        <f>PROPER(TRIM(raw_orders!I819))</f>
        <v>Patna</v>
      </c>
      <c r="J819" s="9" t="str">
        <f>PROPER(TRIM(raw_orders!J819))</f>
        <v>Office Supplies</v>
      </c>
      <c r="K819" s="9" t="str">
        <f>PROPER(TRIM(raw_orders!K819))</f>
        <v>Binders</v>
      </c>
      <c r="L819" t="s">
        <v>3755</v>
      </c>
      <c r="M819" s="9" t="str">
        <f>PROPER(TRIM(raw_orders!M819))</f>
        <v>Standard Class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s="9" t="str">
        <f>PROPER(TRIM(raw_orders!T819))</f>
        <v>Paid</v>
      </c>
      <c r="U819" s="9" t="str">
        <f>PROPER(TRIM(raw_orders!U819))</f>
        <v>Completed</v>
      </c>
      <c r="V819" s="11">
        <f t="shared" si="36"/>
        <v>0</v>
      </c>
      <c r="W819" s="17" t="str">
        <f t="shared" si="37"/>
        <v>ORD-2025-108184575245752CUST-2221Sneha KapoorConsumerEastBiharPatnaOffice SuppliesBindersClassic Binders 873Standard Class61829.690.258233.64713.793519.81PaidCompleted0</v>
      </c>
      <c r="X819" s="11" t="str">
        <f t="shared" si="38"/>
        <v>OK</v>
      </c>
      <c r="Y819" s="11"/>
    </row>
    <row r="820" spans="1:25" ht="55.2">
      <c r="A820" t="s">
        <v>3756</v>
      </c>
      <c r="B820" s="10">
        <v>45564</v>
      </c>
      <c r="C820" s="10">
        <v>45422</v>
      </c>
      <c r="D820" t="s">
        <v>3758</v>
      </c>
      <c r="E820" s="9" t="str">
        <f>PROPER(TRIM(raw_orders!E820))</f>
        <v>Priya Menon</v>
      </c>
      <c r="F820" s="9" t="str">
        <f>PROPER(TRIM(raw_orders!F820))</f>
        <v>Small Business</v>
      </c>
      <c r="G820" s="9" t="str">
        <f>PROPER(TRIM(raw_orders!G820))</f>
        <v>West</v>
      </c>
      <c r="H820" s="9" t="str">
        <f>PROPER(TRIM(raw_orders!H820))</f>
        <v>Maharashtra</v>
      </c>
      <c r="I820" s="9" t="str">
        <f>PROPER(TRIM(raw_orders!I820))</f>
        <v>Mumbai</v>
      </c>
      <c r="J820" s="9" t="str">
        <f>PROPER(TRIM(raw_orders!J820))</f>
        <v>Office Supplies</v>
      </c>
      <c r="K820" s="9" t="str">
        <f>PROPER(TRIM(raw_orders!K820))</f>
        <v>Labels</v>
      </c>
      <c r="L820" t="s">
        <v>3759</v>
      </c>
      <c r="M820" s="9" t="str">
        <f>PROPER(TRIM(raw_orders!M820))</f>
        <v>First Class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s="9" t="str">
        <f>PROPER(TRIM(raw_orders!T820))</f>
        <v>Paid</v>
      </c>
      <c r="U820" s="9" t="str">
        <f>PROPER(TRIM(raw_orders!U820))</f>
        <v>Completed</v>
      </c>
      <c r="V820" s="11">
        <f t="shared" si="36"/>
        <v>-142</v>
      </c>
      <c r="W820" s="17" t="str">
        <f t="shared" si="37"/>
        <v>ORD-2024-108194556445422CUST-3943Priya MenonSmall BusinessWestMaharashtraMumbaiOffice SuppliesLabelsPro Labels 611First Class81981.04-0.1412678.6610088.652590.01PaidCompleted-142</v>
      </c>
      <c r="X820" s="11" t="str">
        <f t="shared" si="38"/>
        <v>OK</v>
      </c>
      <c r="Y820" s="11"/>
    </row>
    <row r="821" spans="1:25" ht="69">
      <c r="A821" t="s">
        <v>3760</v>
      </c>
      <c r="B821" s="10">
        <v>45504</v>
      </c>
      <c r="C821" s="10">
        <v>45504</v>
      </c>
      <c r="D821" t="s">
        <v>3762</v>
      </c>
      <c r="E821" s="9" t="str">
        <f>PROPER(TRIM(raw_orders!E821))</f>
        <v>Karan Malhotra</v>
      </c>
      <c r="F821" s="9" t="str">
        <f>PROPER(TRIM(raw_orders!F821))</f>
        <v>Home Office</v>
      </c>
      <c r="G821" s="9" t="str">
        <f>PROPER(TRIM(raw_orders!G821))</f>
        <v>South</v>
      </c>
      <c r="H821" s="9" t="str">
        <f>PROPER(TRIM(raw_orders!H821))</f>
        <v>Kerala</v>
      </c>
      <c r="I821" s="9" t="str">
        <f>PROPER(TRIM(raw_orders!I821))</f>
        <v>Kochi</v>
      </c>
      <c r="J821" s="9" t="str">
        <f>PROPER(TRIM(raw_orders!J821))</f>
        <v>Technology</v>
      </c>
      <c r="K821" s="9" t="str">
        <f>PROPER(TRIM(raw_orders!K821))</f>
        <v>Machines</v>
      </c>
      <c r="L821" t="s">
        <v>3764</v>
      </c>
      <c r="M821" s="9" t="str">
        <f>PROPER(TRIM(raw_orders!M821))</f>
        <v>Standard Class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s="9" t="str">
        <f>PROPER(TRIM(raw_orders!T821))</f>
        <v>Failed</v>
      </c>
      <c r="U821" s="9" t="str">
        <f>PROPER(TRIM(raw_orders!U821))</f>
        <v>Cancelled</v>
      </c>
      <c r="V821" s="11">
        <f t="shared" si="36"/>
        <v>0</v>
      </c>
      <c r="W821" s="17" t="str">
        <f t="shared" si="37"/>
        <v>ORD-2024-108204550445504CUST-7510Karan MalhotraHome OfficeSouthKeralaKochiTechnologyMachinesPrime Machines 524Standard Class84246.01033968.0826902.447065.64FailedCancelled0</v>
      </c>
      <c r="X821" s="11" t="str">
        <f t="shared" si="38"/>
        <v>OK</v>
      </c>
      <c r="Y821" s="11"/>
    </row>
    <row r="822" spans="1:25" ht="55.2">
      <c r="A822" t="s">
        <v>3765</v>
      </c>
      <c r="B822" s="10">
        <v>45810</v>
      </c>
      <c r="C822" s="10">
        <v>45932</v>
      </c>
      <c r="D822" t="s">
        <v>3768</v>
      </c>
      <c r="E822" s="9" t="str">
        <f>PROPER(TRIM(raw_orders!E822))</f>
        <v>Ananya Rao</v>
      </c>
      <c r="F822" s="9" t="str">
        <f>PROPER(TRIM(raw_orders!F822))</f>
        <v>Home Office</v>
      </c>
      <c r="G822" s="9" t="str">
        <f>PROPER(TRIM(raw_orders!G822))</f>
        <v>North</v>
      </c>
      <c r="H822" s="9" t="str">
        <f>PROPER(TRIM(raw_orders!H822))</f>
        <v>Uttar Pradesh</v>
      </c>
      <c r="I822" s="9" t="str">
        <f>PROPER(TRIM(raw_orders!I822))</f>
        <v>Noida</v>
      </c>
      <c r="J822" s="9" t="str">
        <f>PROPER(TRIM(raw_orders!J822))</f>
        <v>Furniture</v>
      </c>
      <c r="K822" s="9" t="str">
        <f>PROPER(TRIM(raw_orders!K822))</f>
        <v>Bookcases</v>
      </c>
      <c r="L822" t="s">
        <v>3769</v>
      </c>
      <c r="M822" s="9" t="str">
        <f>PROPER(TRIM(raw_orders!M822))</f>
        <v>Standard Class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s="9" t="str">
        <f>PROPER(TRIM(raw_orders!T822))</f>
        <v>Paid</v>
      </c>
      <c r="U822" s="9" t="str">
        <f>PROPER(TRIM(raw_orders!U822))</f>
        <v>Completed</v>
      </c>
      <c r="V822" s="11">
        <f t="shared" si="36"/>
        <v>122</v>
      </c>
      <c r="W822" s="17" t="str">
        <f t="shared" si="37"/>
        <v>ORD-2025-108214581045932CUST-2041Ananya RaoHome OfficeNorthUttar PradeshNoidaFurnitureBookcasesClassic Bookcases 882Standard Class2319.570.2511.31436.4374.88PaidCompleted122</v>
      </c>
      <c r="X822" s="11" t="str">
        <f t="shared" si="38"/>
        <v>OK</v>
      </c>
      <c r="Y822" s="11"/>
    </row>
    <row r="823" spans="1:25" ht="55.2">
      <c r="A823" t="s">
        <v>3770</v>
      </c>
      <c r="B823" s="10">
        <v>45476</v>
      </c>
      <c r="C823" s="10">
        <v>45450</v>
      </c>
      <c r="D823" t="s">
        <v>3773</v>
      </c>
      <c r="E823" s="9" t="str">
        <f>PROPER(TRIM(raw_orders!E823))</f>
        <v>Aarav Sharma</v>
      </c>
      <c r="F823" s="9" t="str">
        <f>PROPER(TRIM(raw_orders!F823))</f>
        <v>Corporate</v>
      </c>
      <c r="G823" s="9" t="str">
        <f>PROPER(TRIM(raw_orders!G823))</f>
        <v>South</v>
      </c>
      <c r="H823" s="9" t="str">
        <f>PROPER(TRIM(raw_orders!H823))</f>
        <v>Karnataka</v>
      </c>
      <c r="I823" s="9" t="str">
        <f>PROPER(TRIM(raw_orders!I823))</f>
        <v>Bengaluru</v>
      </c>
      <c r="J823" s="9" t="str">
        <f>PROPER(TRIM(raw_orders!J823))</f>
        <v>Technology</v>
      </c>
      <c r="K823" s="9" t="str">
        <f>PROPER(TRIM(raw_orders!K823))</f>
        <v>Accessories</v>
      </c>
      <c r="L823" t="s">
        <v>3774</v>
      </c>
      <c r="M823" s="9" t="str">
        <f>PROPER(TRIM(raw_orders!M823))</f>
        <v>First Class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s="9" t="str">
        <f>PROPER(TRIM(raw_orders!T823))</f>
        <v>Paid</v>
      </c>
      <c r="U823" s="9" t="str">
        <f>PROPER(TRIM(raw_orders!U823))</f>
        <v>Completed</v>
      </c>
      <c r="V823" s="11">
        <f t="shared" si="36"/>
        <v>-26</v>
      </c>
      <c r="W823" s="17" t="str">
        <f t="shared" si="37"/>
        <v>ORD-2024-108224547645450CUST-4466Aarav SharmaCorporateSouthKarnatakaBengaluruTechnologyAccessoriesClassic Accessories 471First Class71942.490.210877.949110.141767.8PaidCompleted-26</v>
      </c>
      <c r="X823" s="11" t="str">
        <f t="shared" si="38"/>
        <v>OK</v>
      </c>
      <c r="Y823" s="11"/>
    </row>
    <row r="824" spans="1:25" ht="69">
      <c r="A824" t="s">
        <v>3775</v>
      </c>
      <c r="B824" s="10">
        <v>45577</v>
      </c>
      <c r="C824" s="10">
        <v>45573</v>
      </c>
      <c r="D824" t="s">
        <v>3778</v>
      </c>
      <c r="E824" s="9" t="str">
        <f>PROPER(TRIM(raw_orders!E824))</f>
        <v>Mira Das</v>
      </c>
      <c r="F824" s="9" t="str">
        <f>PROPER(TRIM(raw_orders!F824))</f>
        <v>Corporate</v>
      </c>
      <c r="G824" s="9" t="str">
        <f>PROPER(TRIM(raw_orders!G824))</f>
        <v>East</v>
      </c>
      <c r="H824" s="9" t="str">
        <f>PROPER(TRIM(raw_orders!H824))</f>
        <v>Assam</v>
      </c>
      <c r="I824" s="9" t="str">
        <f>PROPER(TRIM(raw_orders!I824))</f>
        <v>Guwahati</v>
      </c>
      <c r="J824" s="9" t="str">
        <f>PROPER(TRIM(raw_orders!J824))</f>
        <v>Furniture</v>
      </c>
      <c r="K824" s="9" t="str">
        <f>PROPER(TRIM(raw_orders!K824))</f>
        <v>Furnishings</v>
      </c>
      <c r="L824" t="s">
        <v>3779</v>
      </c>
      <c r="M824" s="9" t="str">
        <f>PROPER(TRIM(raw_orders!M824))</f>
        <v>Second Class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s="9" t="str">
        <f>PROPER(TRIM(raw_orders!T824))</f>
        <v>Pending</v>
      </c>
      <c r="U824" s="9" t="str">
        <f>PROPER(TRIM(raw_orders!U824))</f>
        <v>Returned</v>
      </c>
      <c r="V824" s="11">
        <f t="shared" si="36"/>
        <v>-4</v>
      </c>
      <c r="W824" s="17" t="str">
        <f t="shared" si="37"/>
        <v>ORD-2024-108234557745573CUST-3188Mira DasCorporateEastAssamGuwahatiFurnitureFurnishingsSmart Furnishings 175Second Class43202.040.210246.538634.421612.11PendingReturned-4</v>
      </c>
      <c r="X824" s="11" t="str">
        <f t="shared" si="38"/>
        <v>OK</v>
      </c>
      <c r="Y824" s="11"/>
    </row>
    <row r="825" spans="1:25" ht="55.2">
      <c r="A825" t="s">
        <v>3780</v>
      </c>
      <c r="B825" s="10">
        <v>45663</v>
      </c>
      <c r="C825" s="10">
        <v>45669</v>
      </c>
      <c r="D825" t="s">
        <v>3782</v>
      </c>
      <c r="E825" s="9" t="str">
        <f>PROPER(TRIM(raw_orders!E825))</f>
        <v>Mira Das</v>
      </c>
      <c r="F825" s="9" t="str">
        <f>PROPER(TRIM(raw_orders!F825))</f>
        <v>Home Office</v>
      </c>
      <c r="G825" s="9" t="str">
        <f>PROPER(TRIM(raw_orders!G825))</f>
        <v>West</v>
      </c>
      <c r="H825" s="9" t="str">
        <f>PROPER(TRIM(raw_orders!H825))</f>
        <v>Goa</v>
      </c>
      <c r="I825" s="9" t="str">
        <f>PROPER(TRIM(raw_orders!I825))</f>
        <v>Panaji</v>
      </c>
      <c r="J825" s="9" t="str">
        <f>PROPER(TRIM(raw_orders!J825))</f>
        <v>Office Supplies</v>
      </c>
      <c r="K825" s="9" t="str">
        <f>PROPER(TRIM(raw_orders!K825))</f>
        <v>Paper</v>
      </c>
      <c r="L825" t="s">
        <v>3783</v>
      </c>
      <c r="M825" s="9" t="str">
        <f>PROPER(TRIM(raw_orders!M825))</f>
        <v>Same Day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s="9" t="str">
        <f>PROPER(TRIM(raw_orders!T825))</f>
        <v>Paid</v>
      </c>
      <c r="U825" s="9" t="str">
        <f>PROPER(TRIM(raw_orders!U825))</f>
        <v>Completed</v>
      </c>
      <c r="V825" s="11">
        <f t="shared" si="36"/>
        <v>6</v>
      </c>
      <c r="W825" s="17" t="str">
        <f t="shared" si="37"/>
        <v>ORD-2025-108244566345669CUST-6638Mira DasHome OfficeWestGoaPanajiOffice SuppliesPaperBasic Paper 899Same Day3668.330.151704.24957.55746.69PaidCompleted6</v>
      </c>
      <c r="X825" s="11" t="str">
        <f t="shared" si="38"/>
        <v>OK</v>
      </c>
      <c r="Y825" s="11"/>
    </row>
    <row r="826" spans="1:25" ht="69">
      <c r="A826" t="s">
        <v>3784</v>
      </c>
      <c r="B826" s="10">
        <v>45737</v>
      </c>
      <c r="C826" s="10">
        <v>45738</v>
      </c>
      <c r="D826" t="s">
        <v>3786</v>
      </c>
      <c r="E826" s="9" t="str">
        <f>PROPER(TRIM(raw_orders!E826))</f>
        <v>Priya Menon</v>
      </c>
      <c r="F826" s="9" t="str">
        <f>PROPER(TRIM(raw_orders!F826))</f>
        <v>Consumer</v>
      </c>
      <c r="G826" s="9" t="str">
        <f>PROPER(TRIM(raw_orders!G826))</f>
        <v>West</v>
      </c>
      <c r="H826" s="9" t="str">
        <f>PROPER(TRIM(raw_orders!H826))</f>
        <v>Goa</v>
      </c>
      <c r="I826" s="9" t="str">
        <f>PROPER(TRIM(raw_orders!I826))</f>
        <v>Panaji</v>
      </c>
      <c r="J826" s="9" t="str">
        <f>PROPER(TRIM(raw_orders!J826))</f>
        <v>Office Supplies</v>
      </c>
      <c r="K826" s="9" t="str">
        <f>PROPER(TRIM(raw_orders!K826))</f>
        <v>Paper</v>
      </c>
      <c r="L826" t="s">
        <v>3787</v>
      </c>
      <c r="M826" s="9" t="str">
        <f>PROPER(TRIM(raw_orders!M826))</f>
        <v>First Class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s="9" t="str">
        <f>PROPER(TRIM(raw_orders!T826))</f>
        <v>Paid</v>
      </c>
      <c r="U826" s="9" t="str">
        <f>PROPER(TRIM(raw_orders!U826))</f>
        <v>Completed</v>
      </c>
      <c r="V826" s="11">
        <f t="shared" si="36"/>
        <v>1</v>
      </c>
      <c r="W826" s="17" t="str">
        <f t="shared" si="37"/>
        <v>ORD-2025-108254573745738CUST-3540Priya MenonConsumerWestGoaPanajiOffice SuppliesPaperPro Paper 267First Class84436.740.0533719.2228924.434794.79PaidCompleted1</v>
      </c>
      <c r="X826" s="11" t="str">
        <f t="shared" si="38"/>
        <v>OK</v>
      </c>
      <c r="Y826" s="11"/>
    </row>
    <row r="827" spans="1:25" ht="55.2">
      <c r="A827" t="s">
        <v>3788</v>
      </c>
      <c r="B827" s="10">
        <v>45763</v>
      </c>
      <c r="C827" s="10">
        <v>45764</v>
      </c>
      <c r="D827" t="s">
        <v>3791</v>
      </c>
      <c r="E827" s="9" t="str">
        <f>PROPER(TRIM(raw_orders!E827))</f>
        <v>Vikram Iyer</v>
      </c>
      <c r="F827" s="9" t="str">
        <f>PROPER(TRIM(raw_orders!F827))</f>
        <v>Small Business</v>
      </c>
      <c r="G827" s="9" t="str">
        <f>PROPER(TRIM(raw_orders!G827))</f>
        <v>North</v>
      </c>
      <c r="H827" s="9" t="str">
        <f>PROPER(TRIM(raw_orders!H827))</f>
        <v>Uttar Pradesh</v>
      </c>
      <c r="I827" s="9" t="str">
        <f>PROPER(TRIM(raw_orders!I827))</f>
        <v>Noida</v>
      </c>
      <c r="J827" s="9" t="str">
        <f>PROPER(TRIM(raw_orders!J827))</f>
        <v>Technology</v>
      </c>
      <c r="K827" s="9" t="str">
        <f>PROPER(TRIM(raw_orders!K827))</f>
        <v>Machines</v>
      </c>
      <c r="L827" t="s">
        <v>3792</v>
      </c>
      <c r="M827" s="9" t="str">
        <f>PROPER(TRIM(raw_orders!M827))</f>
        <v>First Class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s="9" t="str">
        <f>PROPER(TRIM(raw_orders!T827))</f>
        <v>Paid</v>
      </c>
      <c r="U827" s="9" t="str">
        <f>PROPER(TRIM(raw_orders!U827))</f>
        <v>Completed</v>
      </c>
      <c r="V827" s="11">
        <f t="shared" si="36"/>
        <v>1</v>
      </c>
      <c r="W827" s="17" t="str">
        <f t="shared" si="37"/>
        <v>ORD-2025-108264576345764CUST-3351Vikram IyerSmall BusinessNorthUttar PradeshNoidaTechnologyMachinesBasic Machines 832First Class12720.1702720.171834.23885.94PaidCompleted1</v>
      </c>
      <c r="X827" s="11" t="str">
        <f t="shared" si="38"/>
        <v>OK</v>
      </c>
      <c r="Y827" s="11"/>
    </row>
    <row r="828" spans="1:25" ht="55.2">
      <c r="A828" t="s">
        <v>3793</v>
      </c>
      <c r="B828" s="10">
        <v>45879</v>
      </c>
      <c r="C828" s="10">
        <v>45883</v>
      </c>
      <c r="D828" t="s">
        <v>3795</v>
      </c>
      <c r="E828" s="9" t="str">
        <f>PROPER(TRIM(raw_orders!E828))</f>
        <v>Aditi Sen</v>
      </c>
      <c r="F828" s="9" t="str">
        <f>PROPER(TRIM(raw_orders!F828))</f>
        <v>Consumer</v>
      </c>
      <c r="G828" s="9" t="str">
        <f>PROPER(TRIM(raw_orders!G828))</f>
        <v>West</v>
      </c>
      <c r="H828" s="9" t="str">
        <f>PROPER(TRIM(raw_orders!H828))</f>
        <v>Rajasthan</v>
      </c>
      <c r="I828" s="9" t="str">
        <f>PROPER(TRIM(raw_orders!I828))</f>
        <v>Udaipur</v>
      </c>
      <c r="J828" s="9" t="str">
        <f>PROPER(TRIM(raw_orders!J828))</f>
        <v>Technology</v>
      </c>
      <c r="K828" s="9" t="str">
        <f>PROPER(TRIM(raw_orders!K828))</f>
        <v>Accessories</v>
      </c>
      <c r="L828" t="s">
        <v>3796</v>
      </c>
      <c r="M828" s="9" t="str">
        <f>PROPER(TRIM(raw_orders!M828))</f>
        <v>Standard Class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s="9" t="str">
        <f>PROPER(TRIM(raw_orders!T828))</f>
        <v>Paid</v>
      </c>
      <c r="U828" s="9" t="str">
        <f>PROPER(TRIM(raw_orders!U828))</f>
        <v>Completed</v>
      </c>
      <c r="V828" s="11">
        <f t="shared" si="36"/>
        <v>4</v>
      </c>
      <c r="W828" s="17" t="str">
        <f t="shared" si="37"/>
        <v>ORD-2025-108274587945883CUST-4375Aditi SenConsumerWestRajasthanUdaipurTechnologyAccessoriesElite Accessories 790Standard Class52190.140.258213.025569.32643.72PaidCompleted4</v>
      </c>
      <c r="X828" s="11" t="str">
        <f t="shared" si="38"/>
        <v>OK</v>
      </c>
      <c r="Y828" s="11"/>
    </row>
    <row r="829" spans="1:25" ht="55.2">
      <c r="A829" t="s">
        <v>3797</v>
      </c>
      <c r="B829" s="10">
        <v>45620</v>
      </c>
      <c r="C829" s="10">
        <v>45303</v>
      </c>
      <c r="D829" t="s">
        <v>3799</v>
      </c>
      <c r="E829" s="9" t="str">
        <f>PROPER(TRIM(raw_orders!E829))</f>
        <v>Priya Menon</v>
      </c>
      <c r="F829" s="9" t="str">
        <f>PROPER(TRIM(raw_orders!F829))</f>
        <v>Home Office</v>
      </c>
      <c r="G829" s="9" t="str">
        <f>PROPER(TRIM(raw_orders!G829))</f>
        <v>South</v>
      </c>
      <c r="H829" s="9" t="str">
        <f>PROPER(TRIM(raw_orders!H829))</f>
        <v>Tamil Nadu</v>
      </c>
      <c r="I829" s="9" t="str">
        <f>PROPER(TRIM(raw_orders!I829))</f>
        <v>Chennai</v>
      </c>
      <c r="J829" s="9" t="str">
        <f>PROPER(TRIM(raw_orders!J829))</f>
        <v>Office Supplies</v>
      </c>
      <c r="K829" s="9" t="str">
        <f>PROPER(TRIM(raw_orders!K829))</f>
        <v>Paper</v>
      </c>
      <c r="L829" t="s">
        <v>3800</v>
      </c>
      <c r="M829" s="9" t="str">
        <f>PROPER(TRIM(raw_orders!M829))</f>
        <v>Same Day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s="9" t="str">
        <f>PROPER(TRIM(raw_orders!T829))</f>
        <v>Paid</v>
      </c>
      <c r="U829" s="9" t="str">
        <f>PROPER(TRIM(raw_orders!U829))</f>
        <v>Cancelled</v>
      </c>
      <c r="V829" s="11">
        <f t="shared" si="36"/>
        <v>-317</v>
      </c>
      <c r="W829" s="17" t="str">
        <f t="shared" si="37"/>
        <v>ORD-2024-108284562045303CUST-5125Priya MenonHome OfficeSouthTamil NaduChennaiOffice SuppliesPaperBasic Paper 707Same Day1844.890.25633.67520.47113.2PaidCancelled-317</v>
      </c>
      <c r="X829" s="11" t="str">
        <f t="shared" si="38"/>
        <v>OK</v>
      </c>
      <c r="Y829" s="11"/>
    </row>
    <row r="830" spans="1:25" ht="69">
      <c r="A830" t="s">
        <v>3801</v>
      </c>
      <c r="B830" s="10">
        <v>45940</v>
      </c>
      <c r="C830" s="10">
        <v>45971</v>
      </c>
      <c r="D830" t="s">
        <v>3804</v>
      </c>
      <c r="E830" s="9" t="str">
        <f>PROPER(TRIM(raw_orders!E830))</f>
        <v>Karan Malhotra</v>
      </c>
      <c r="F830" s="9" t="str">
        <f>PROPER(TRIM(raw_orders!F830))</f>
        <v>Corporate</v>
      </c>
      <c r="G830" s="9" t="str">
        <f>PROPER(TRIM(raw_orders!G830))</f>
        <v>East</v>
      </c>
      <c r="H830" s="9" t="str">
        <f>PROPER(TRIM(raw_orders!H830))</f>
        <v>Odisha</v>
      </c>
      <c r="I830" s="9" t="str">
        <f>PROPER(TRIM(raw_orders!I830))</f>
        <v>Bhubaneswar</v>
      </c>
      <c r="J830" s="9" t="str">
        <f>PROPER(TRIM(raw_orders!J830))</f>
        <v>Furniture</v>
      </c>
      <c r="K830" s="9" t="str">
        <f>PROPER(TRIM(raw_orders!K830))</f>
        <v>Chairs</v>
      </c>
      <c r="L830" t="s">
        <v>3805</v>
      </c>
      <c r="M830" s="9" t="str">
        <f>PROPER(TRIM(raw_orders!M830))</f>
        <v>Second Class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s="9" t="str">
        <f>PROPER(TRIM(raw_orders!T830))</f>
        <v>Failed</v>
      </c>
      <c r="U830" s="9" t="str">
        <f>PROPER(TRIM(raw_orders!U830))</f>
        <v>Cancelled</v>
      </c>
      <c r="V830" s="11">
        <f t="shared" si="36"/>
        <v>31</v>
      </c>
      <c r="W830" s="17" t="str">
        <f t="shared" si="37"/>
        <v>ORD-2025-108294594045971CUST-6010Karan MalhotraCorporateEastOdishaBhubaneswarFurnitureChairsElite Chairs 979Second Class73791.960.0525216.5314216.9410999.59FailedCancelled31</v>
      </c>
      <c r="X830" s="11" t="str">
        <f t="shared" si="38"/>
        <v>OK</v>
      </c>
      <c r="Y830" s="11"/>
    </row>
    <row r="831" spans="1:25" ht="55.2">
      <c r="A831" t="s">
        <v>3806</v>
      </c>
      <c r="B831" s="10">
        <v>45348</v>
      </c>
      <c r="C831" s="10">
        <v>45350</v>
      </c>
      <c r="D831" t="s">
        <v>3808</v>
      </c>
      <c r="E831" s="9" t="str">
        <f>PROPER(TRIM(raw_orders!E831))</f>
        <v>Aditi Sen</v>
      </c>
      <c r="F831" s="9" t="str">
        <f>PROPER(TRIM(raw_orders!F831))</f>
        <v>Small Business</v>
      </c>
      <c r="G831" s="9" t="str">
        <f>PROPER(TRIM(raw_orders!G831))</f>
        <v>West</v>
      </c>
      <c r="H831" s="9" t="str">
        <f>PROPER(TRIM(raw_orders!H831))</f>
        <v>Goa</v>
      </c>
      <c r="I831" s="9" t="str">
        <f>PROPER(TRIM(raw_orders!I831))</f>
        <v>Panaji</v>
      </c>
      <c r="J831" s="9" t="str">
        <f>PROPER(TRIM(raw_orders!J831))</f>
        <v>Furniture</v>
      </c>
      <c r="K831" s="9" t="str">
        <f>PROPER(TRIM(raw_orders!K831))</f>
        <v>Furnishings</v>
      </c>
      <c r="L831" t="s">
        <v>3809</v>
      </c>
      <c r="M831" s="9" t="str">
        <f>PROPER(TRIM(raw_orders!M831))</f>
        <v>Second Class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s="9" t="str">
        <f>PROPER(TRIM(raw_orders!T831))</f>
        <v>Paid</v>
      </c>
      <c r="U831" s="9" t="str">
        <f>PROPER(TRIM(raw_orders!U831))</f>
        <v>Completed</v>
      </c>
      <c r="V831" s="11">
        <f t="shared" si="36"/>
        <v>2</v>
      </c>
      <c r="W831" s="17" t="str">
        <f t="shared" si="37"/>
        <v>ORD-2024-108304534845350CUST-9036Aditi SenSmall BusinessWestGoaPanajiFurnitureFurnishingsPro Furnishings 192Second Class71035.140.16521.384511.12010.28PaidCompleted2</v>
      </c>
      <c r="X831" s="11" t="str">
        <f t="shared" si="38"/>
        <v>OK</v>
      </c>
      <c r="Y831" s="11"/>
    </row>
    <row r="832" spans="1:25" ht="69">
      <c r="A832" t="s">
        <v>3810</v>
      </c>
      <c r="B832" s="10">
        <v>45853</v>
      </c>
      <c r="C832" s="10">
        <v>45856</v>
      </c>
      <c r="D832" t="s">
        <v>3811</v>
      </c>
      <c r="E832" s="9" t="str">
        <f>PROPER(TRIM(raw_orders!E832))</f>
        <v>Aditi Sen</v>
      </c>
      <c r="F832" s="9" t="str">
        <f>PROPER(TRIM(raw_orders!F832))</f>
        <v>Small Business</v>
      </c>
      <c r="G832" s="9" t="str">
        <f>PROPER(TRIM(raw_orders!G832))</f>
        <v/>
      </c>
      <c r="H832" s="9" t="str">
        <f>PROPER(TRIM(raw_orders!H832))</f>
        <v>Tamil Nadu</v>
      </c>
      <c r="I832" s="9" t="str">
        <f>PROPER(TRIM(raw_orders!I832))</f>
        <v>Chennai</v>
      </c>
      <c r="J832" s="9" t="str">
        <f>PROPER(TRIM(raw_orders!J832))</f>
        <v>Technology</v>
      </c>
      <c r="K832" s="9" t="str">
        <f>PROPER(TRIM(raw_orders!K832))</f>
        <v>Machines</v>
      </c>
      <c r="L832" t="s">
        <v>3812</v>
      </c>
      <c r="M832" s="9" t="str">
        <f>PROPER(TRIM(raw_orders!M832))</f>
        <v>First Class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s="9" t="str">
        <f>PROPER(TRIM(raw_orders!T832))</f>
        <v>Paid</v>
      </c>
      <c r="U832" s="9" t="str">
        <f>PROPER(TRIM(raw_orders!U832))</f>
        <v>Completed</v>
      </c>
      <c r="V832" s="11">
        <f t="shared" si="36"/>
        <v>3</v>
      </c>
      <c r="W832" s="17" t="str">
        <f t="shared" si="37"/>
        <v>ORD-2025-108314585345856CUST-7929Aditi SenSmall BusinessTamil NaduChennaiTechnologyMachinesSmart Machines 951First Class62382.880.112867.5510068.942798.61PaidCompleted3</v>
      </c>
      <c r="X832" s="11" t="str">
        <f t="shared" si="38"/>
        <v>OK</v>
      </c>
      <c r="Y832" s="11"/>
    </row>
    <row r="833" spans="1:25" ht="69">
      <c r="A833" t="s">
        <v>3813</v>
      </c>
      <c r="B833" s="10">
        <v>45750</v>
      </c>
      <c r="C833" s="10">
        <v>45720</v>
      </c>
      <c r="D833" t="s">
        <v>3814</v>
      </c>
      <c r="E833" s="9" t="str">
        <f>PROPER(TRIM(raw_orders!E833))</f>
        <v>Diya Patel</v>
      </c>
      <c r="F833" s="9" t="str">
        <f>PROPER(TRIM(raw_orders!F833))</f>
        <v>Home Office</v>
      </c>
      <c r="G833" s="9" t="str">
        <f>PROPER(TRIM(raw_orders!G833))</f>
        <v/>
      </c>
      <c r="H833" s="9" t="str">
        <f>PROPER(TRIM(raw_orders!H833))</f>
        <v>Haryana</v>
      </c>
      <c r="I833" s="9" t="str">
        <f>PROPER(TRIM(raw_orders!I833))</f>
        <v>Gurugram</v>
      </c>
      <c r="J833" s="9" t="str">
        <f>PROPER(TRIM(raw_orders!J833))</f>
        <v>Furniture</v>
      </c>
      <c r="K833" s="9" t="str">
        <f>PROPER(TRIM(raw_orders!K833))</f>
        <v>Chairs</v>
      </c>
      <c r="L833" t="s">
        <v>3815</v>
      </c>
      <c r="M833" s="9" t="str">
        <f>PROPER(TRIM(raw_orders!M833))</f>
        <v>First Class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s="9" t="str">
        <f>PROPER(TRIM(raw_orders!T833))</f>
        <v>Failed</v>
      </c>
      <c r="U833" s="9" t="str">
        <f>PROPER(TRIM(raw_orders!U833))</f>
        <v>Returned</v>
      </c>
      <c r="V833" s="11">
        <f t="shared" si="36"/>
        <v>-30</v>
      </c>
      <c r="W833" s="17" t="str">
        <f t="shared" si="37"/>
        <v>ORD-2025-108324575045720CUST-1106Diya PatelHome OfficeHaryanaGurugramFurnitureChairsSmart Chairs 794First Class93462.70.1526489.6515818.4610671.19FailedReturned-30</v>
      </c>
      <c r="X833" s="11" t="str">
        <f t="shared" si="38"/>
        <v>OK</v>
      </c>
      <c r="Y833" s="11"/>
    </row>
    <row r="834" spans="1:25" ht="82.8">
      <c r="A834" t="s">
        <v>3816</v>
      </c>
      <c r="B834" s="10">
        <v>45803</v>
      </c>
      <c r="C834" s="10">
        <v>45805</v>
      </c>
      <c r="D834" t="s">
        <v>3819</v>
      </c>
      <c r="E834" s="9" t="str">
        <f>PROPER(TRIM(raw_orders!E834))</f>
        <v>Kabir Singh</v>
      </c>
      <c r="F834" s="9" t="str">
        <f>PROPER(TRIM(raw_orders!F834))</f>
        <v>Small Business</v>
      </c>
      <c r="G834" s="9" t="str">
        <f>PROPER(TRIM(raw_orders!G834))</f>
        <v>South</v>
      </c>
      <c r="H834" s="9" t="str">
        <f>PROPER(TRIM(raw_orders!H834))</f>
        <v>Andhra Pradesh</v>
      </c>
      <c r="I834" s="9" t="str">
        <f>PROPER(TRIM(raw_orders!I834))</f>
        <v>Vijayawada</v>
      </c>
      <c r="J834" s="9" t="str">
        <f>PROPER(TRIM(raw_orders!J834))</f>
        <v>Technology</v>
      </c>
      <c r="K834" s="9" t="str">
        <f>PROPER(TRIM(raw_orders!K834))</f>
        <v>Phones</v>
      </c>
      <c r="L834" t="s">
        <v>3820</v>
      </c>
      <c r="M834" s="9" t="str">
        <f>PROPER(TRIM(raw_orders!M834))</f>
        <v>Second Class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s="9" t="str">
        <f>PROPER(TRIM(raw_orders!T834))</f>
        <v>Paid</v>
      </c>
      <c r="U834" s="9" t="str">
        <f>PROPER(TRIM(raw_orders!U834))</f>
        <v>Completed</v>
      </c>
      <c r="V834" s="11">
        <f t="shared" si="36"/>
        <v>2</v>
      </c>
      <c r="W834" s="17" t="str">
        <f t="shared" si="37"/>
        <v>ORD-2025-108334580345805CUST-9557Kabir SinghSmall BusinessSouthAndhra PradeshVijayawadaTechnologyPhonesMax Phones 919Second Class94302.020.0536782.2725902.8110879.46PaidCompleted2</v>
      </c>
      <c r="X834" s="11" t="str">
        <f t="shared" si="38"/>
        <v>OK</v>
      </c>
      <c r="Y834" s="11"/>
    </row>
    <row r="835" spans="1:25" ht="55.2">
      <c r="A835" t="s">
        <v>3821</v>
      </c>
      <c r="B835" s="10">
        <v>45447</v>
      </c>
      <c r="C835" s="10">
        <v>45447</v>
      </c>
      <c r="D835" t="s">
        <v>3824</v>
      </c>
      <c r="E835" s="9" t="str">
        <f>PROPER(TRIM(raw_orders!E835))</f>
        <v>Rahul Verma</v>
      </c>
      <c r="F835" s="9" t="str">
        <f>PROPER(TRIM(raw_orders!F835))</f>
        <v>Home Office</v>
      </c>
      <c r="G835" s="9" t="str">
        <f>PROPER(TRIM(raw_orders!G835))</f>
        <v>East</v>
      </c>
      <c r="H835" s="9" t="str">
        <f>PROPER(TRIM(raw_orders!H835))</f>
        <v>West Bengal</v>
      </c>
      <c r="I835" s="9" t="str">
        <f>PROPER(TRIM(raw_orders!I835))</f>
        <v>Kolkata</v>
      </c>
      <c r="J835" s="9" t="str">
        <f>PROPER(TRIM(raw_orders!J835))</f>
        <v>Furniture</v>
      </c>
      <c r="K835" s="9" t="str">
        <f>PROPER(TRIM(raw_orders!K835))</f>
        <v>Bookcases</v>
      </c>
      <c r="L835" t="s">
        <v>3825</v>
      </c>
      <c r="M835" s="9" t="str">
        <f>PROPER(TRIM(raw_orders!M835))</f>
        <v>First Class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s="9" t="str">
        <f>PROPER(TRIM(raw_orders!T835))</f>
        <v>Paid</v>
      </c>
      <c r="U835" s="9" t="str">
        <f>PROPER(TRIM(raw_orders!U835))</f>
        <v>Completed</v>
      </c>
      <c r="V835" s="11">
        <f t="shared" ref="V835:V898" si="39">C835-B835</f>
        <v>0</v>
      </c>
      <c r="W835" s="17" t="str">
        <f t="shared" ref="W835:W898" si="40">A835&amp;B835&amp;C835&amp;D835&amp;E835&amp;F835&amp;G835&amp;H835&amp;I835&amp;J835&amp;K835&amp;L835&amp;M835&amp;N835&amp;O835&amp;P835&amp;Q835&amp;R835&amp;S835&amp;T835&amp;U835&amp;V835</f>
        <v>ORD-2024-108344544745447CUST-2689Rahul VermaHome OfficeEastWest BengalKolkataFurnitureBookcasesBasic Bookcases 499First Class63949.4023696.418109.775586.63PaidCompleted0</v>
      </c>
      <c r="X835" s="11" t="str">
        <f t="shared" ref="X835:X898" si="41">IF(COUNTIF($A$2:$A$933,A835)=1,"OK",IF(COUNTIF($W$2:$W$933,W835)&gt;1,"Exact Duplicate", "Review Required"))</f>
        <v>OK</v>
      </c>
      <c r="Y835" s="11"/>
    </row>
    <row r="836" spans="1:25" ht="55.2">
      <c r="A836" t="s">
        <v>3826</v>
      </c>
      <c r="B836" s="10">
        <v>45583</v>
      </c>
      <c r="C836" s="10">
        <v>45587</v>
      </c>
      <c r="D836" t="s">
        <v>3828</v>
      </c>
      <c r="E836" s="9" t="str">
        <f>PROPER(TRIM(raw_orders!E836))</f>
        <v>Aarav Sharma</v>
      </c>
      <c r="F836" s="9" t="str">
        <f>PROPER(TRIM(raw_orders!F836))</f>
        <v>Home Office</v>
      </c>
      <c r="G836" s="9" t="str">
        <f>PROPER(TRIM(raw_orders!G836))</f>
        <v>South</v>
      </c>
      <c r="H836" s="9" t="str">
        <f>PROPER(TRIM(raw_orders!H836))</f>
        <v>Telangana</v>
      </c>
      <c r="I836" s="9" t="str">
        <f>PROPER(TRIM(raw_orders!I836))</f>
        <v>Hyderabad</v>
      </c>
      <c r="J836" s="9" t="str">
        <f>PROPER(TRIM(raw_orders!J836))</f>
        <v>Office Supplies</v>
      </c>
      <c r="K836" s="9" t="str">
        <f>PROPER(TRIM(raw_orders!K836))</f>
        <v>Art</v>
      </c>
      <c r="L836" t="s">
        <v>3829</v>
      </c>
      <c r="M836" s="9" t="str">
        <f>PROPER(TRIM(raw_orders!M836))</f>
        <v>First Class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s="9" t="str">
        <f>PROPER(TRIM(raw_orders!T836))</f>
        <v>Paid</v>
      </c>
      <c r="U836" s="9" t="str">
        <f>PROPER(TRIM(raw_orders!U836))</f>
        <v>Completed</v>
      </c>
      <c r="V836" s="11">
        <f t="shared" si="39"/>
        <v>4</v>
      </c>
      <c r="W836" s="17" t="str">
        <f t="shared" si="40"/>
        <v>ORD-2024-108354558345587CUST-2879Aarav SharmaHome OfficeSouthTelanganaHyderabadOffice SuppliesArtBasic Art 143First Class6674.6104047.663078.931279.79PaidCompleted4</v>
      </c>
      <c r="X836" s="11" t="str">
        <f t="shared" si="41"/>
        <v>OK</v>
      </c>
      <c r="Y836" s="11"/>
    </row>
    <row r="837" spans="1:25" ht="69">
      <c r="A837" t="s">
        <v>3830</v>
      </c>
      <c r="B837" s="10">
        <v>45926</v>
      </c>
      <c r="C837" s="10">
        <v>45757</v>
      </c>
      <c r="D837" t="s">
        <v>3831</v>
      </c>
      <c r="E837" s="9" t="str">
        <f>PROPER(TRIM(raw_orders!E837))</f>
        <v>Priya Menon</v>
      </c>
      <c r="F837" s="9" t="str">
        <f>PROPER(TRIM(raw_orders!F837))</f>
        <v>Small Business</v>
      </c>
      <c r="G837" s="9" t="str">
        <f>PROPER(TRIM(raw_orders!G837))</f>
        <v>East</v>
      </c>
      <c r="H837" s="9" t="str">
        <f>PROPER(TRIM(raw_orders!H837))</f>
        <v>Assam</v>
      </c>
      <c r="I837" s="9" t="str">
        <f>PROPER(TRIM(raw_orders!I837))</f>
        <v>Guwahati</v>
      </c>
      <c r="J837" s="9" t="str">
        <f>PROPER(TRIM(raw_orders!J837))</f>
        <v>Technology</v>
      </c>
      <c r="K837" s="9" t="str">
        <f>PROPER(TRIM(raw_orders!K837))</f>
        <v>Phones</v>
      </c>
      <c r="L837" t="s">
        <v>3832</v>
      </c>
      <c r="M837" s="9" t="str">
        <f>PROPER(TRIM(raw_orders!M837))</f>
        <v>Second Class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s="9" t="str">
        <f>PROPER(TRIM(raw_orders!T837))</f>
        <v>Paid</v>
      </c>
      <c r="U837" s="9" t="str">
        <f>PROPER(TRIM(raw_orders!U837))</f>
        <v>Completed</v>
      </c>
      <c r="V837" s="11">
        <f t="shared" si="39"/>
        <v>-169</v>
      </c>
      <c r="W837" s="17" t="str">
        <f t="shared" si="40"/>
        <v>ORD-2025-108364592645757CUST-5150Priya MenonSmall BusinessEastAssamGuwahatiTechnologyPhonesPrime Phones 338Second Class71509.590.0510038.775673.14365.67PaidCompleted-169</v>
      </c>
      <c r="X837" s="11" t="str">
        <f t="shared" si="41"/>
        <v>OK</v>
      </c>
      <c r="Y837" s="11"/>
    </row>
    <row r="838" spans="1:25" ht="55.2">
      <c r="A838" t="s">
        <v>3833</v>
      </c>
      <c r="B838" s="10">
        <v>45641</v>
      </c>
      <c r="C838" s="10">
        <v>45644</v>
      </c>
      <c r="D838" t="s">
        <v>3835</v>
      </c>
      <c r="E838" s="9" t="str">
        <f>PROPER(TRIM(raw_orders!E838))</f>
        <v>Isha Nair</v>
      </c>
      <c r="F838" s="9" t="str">
        <f>PROPER(TRIM(raw_orders!F838))</f>
        <v>Small Business</v>
      </c>
      <c r="G838" s="9" t="str">
        <f>PROPER(TRIM(raw_orders!G838))</f>
        <v>North</v>
      </c>
      <c r="H838" s="9" t="str">
        <f>PROPER(TRIM(raw_orders!H838))</f>
        <v>Rajasthan</v>
      </c>
      <c r="I838" s="9" t="str">
        <f>PROPER(TRIM(raw_orders!I838))</f>
        <v>Jaipur</v>
      </c>
      <c r="J838" s="9" t="str">
        <f>PROPER(TRIM(raw_orders!J838))</f>
        <v>Office Supplies</v>
      </c>
      <c r="K838" s="9" t="str">
        <f>PROPER(TRIM(raw_orders!K838))</f>
        <v>Labels</v>
      </c>
      <c r="L838" t="s">
        <v>3836</v>
      </c>
      <c r="M838" s="9" t="str">
        <f>PROPER(TRIM(raw_orders!M838))</f>
        <v>Second Class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s="9" t="str">
        <f>PROPER(TRIM(raw_orders!T838))</f>
        <v>Paid</v>
      </c>
      <c r="U838" s="9" t="str">
        <f>PROPER(TRIM(raw_orders!U838))</f>
        <v>Completed</v>
      </c>
      <c r="V838" s="11">
        <f t="shared" si="39"/>
        <v>3</v>
      </c>
      <c r="W838" s="17" t="str">
        <f t="shared" si="40"/>
        <v>ORD-2024-108374564145644CUST-9776Isha NairSmall BusinessNorthRajasthanJaipurOffice SuppliesLabelsSmart Labels 814Second Class2537.1101074.22850.86223.36PaidCompleted3</v>
      </c>
      <c r="X838" s="11" t="str">
        <f t="shared" si="41"/>
        <v>OK</v>
      </c>
      <c r="Y838" s="11"/>
    </row>
    <row r="839" spans="1:25" ht="55.2">
      <c r="A839" t="s">
        <v>3837</v>
      </c>
      <c r="B839" s="10">
        <v>45927</v>
      </c>
      <c r="C839" s="10">
        <v>45928</v>
      </c>
      <c r="D839" t="s">
        <v>3839</v>
      </c>
      <c r="E839" s="9" t="str">
        <f>PROPER(TRIM(raw_orders!E839))</f>
        <v>Karan Malhotra</v>
      </c>
      <c r="F839" s="9" t="str">
        <f>PROPER(TRIM(raw_orders!F839))</f>
        <v>Home Office</v>
      </c>
      <c r="G839" s="9" t="str">
        <f>PROPER(TRIM(raw_orders!G839))</f>
        <v>West</v>
      </c>
      <c r="H839" s="9" t="str">
        <f>PROPER(TRIM(raw_orders!H839))</f>
        <v>Maharashtra</v>
      </c>
      <c r="I839" s="9" t="str">
        <f>PROPER(TRIM(raw_orders!I839))</f>
        <v>Mumbai</v>
      </c>
      <c r="J839" s="9" t="str">
        <f>PROPER(TRIM(raw_orders!J839))</f>
        <v>Office Supplies</v>
      </c>
      <c r="K839" s="9" t="str">
        <f>PROPER(TRIM(raw_orders!K839))</f>
        <v>Paper</v>
      </c>
      <c r="L839" t="s">
        <v>3840</v>
      </c>
      <c r="M839" s="9" t="str">
        <f>PROPER(TRIM(raw_orders!M839))</f>
        <v>First Class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s="9" t="str">
        <f>PROPER(TRIM(raw_orders!T839))</f>
        <v>Paid</v>
      </c>
      <c r="U839" s="9" t="str">
        <f>PROPER(TRIM(raw_orders!U839))</f>
        <v>Completed</v>
      </c>
      <c r="V839" s="11">
        <f t="shared" si="39"/>
        <v>1</v>
      </c>
      <c r="W839" s="17" t="str">
        <f t="shared" si="40"/>
        <v>ORD-2025-108384592745928CUST-2551Karan MalhotraHome OfficeWestMaharashtraMumbaiOffice SuppliesPaperPrime Paper 812First Class34177.630.259399.676540.372859.3PaidCompleted1</v>
      </c>
      <c r="X839" s="11" t="str">
        <f t="shared" si="41"/>
        <v>OK</v>
      </c>
      <c r="Y839" s="11"/>
    </row>
    <row r="840" spans="1:25" ht="55.2">
      <c r="A840" t="s">
        <v>3841</v>
      </c>
      <c r="B840" s="10">
        <v>45750</v>
      </c>
      <c r="C840" s="10">
        <v>45754</v>
      </c>
      <c r="D840" t="s">
        <v>3843</v>
      </c>
      <c r="E840" s="9" t="str">
        <f>PROPER(TRIM(raw_orders!E840))</f>
        <v>Ananya Rao</v>
      </c>
      <c r="F840" s="9" t="str">
        <f>PROPER(TRIM(raw_orders!F840))</f>
        <v>Small Business</v>
      </c>
      <c r="G840" s="9" t="str">
        <f>PROPER(TRIM(raw_orders!G840))</f>
        <v>West</v>
      </c>
      <c r="H840" s="9" t="str">
        <f>PROPER(TRIM(raw_orders!H840))</f>
        <v>Goa</v>
      </c>
      <c r="I840" s="9" t="str">
        <f>PROPER(TRIM(raw_orders!I840))</f>
        <v>Panaji</v>
      </c>
      <c r="J840" s="9" t="str">
        <f>PROPER(TRIM(raw_orders!J840))</f>
        <v>Office Supplies</v>
      </c>
      <c r="K840" s="9" t="str">
        <f>PROPER(TRIM(raw_orders!K840))</f>
        <v>Paper</v>
      </c>
      <c r="L840" t="s">
        <v>3844</v>
      </c>
      <c r="M840" s="9" t="str">
        <f>PROPER(TRIM(raw_orders!M840))</f>
        <v>Same Day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s="9" t="str">
        <f>PROPER(TRIM(raw_orders!T840))</f>
        <v>Paid</v>
      </c>
      <c r="U840" s="9" t="str">
        <f>PROPER(TRIM(raw_orders!U840))</f>
        <v>Returned</v>
      </c>
      <c r="V840" s="11">
        <f t="shared" si="39"/>
        <v>4</v>
      </c>
      <c r="W840" s="17" t="str">
        <f t="shared" si="40"/>
        <v>ORD-2025-108394575045754CUST-4708Ananya RaoSmall BusinessWestGoaPanajiOffice SuppliesPaperPro Paper 355Same Day11470.5701470.57834.02636.55PaidReturned4</v>
      </c>
      <c r="X840" s="11" t="str">
        <f t="shared" si="41"/>
        <v>OK</v>
      </c>
      <c r="Y840" s="11"/>
    </row>
    <row r="841" spans="1:25" ht="69">
      <c r="A841" t="s">
        <v>3845</v>
      </c>
      <c r="B841" s="10">
        <v>45555</v>
      </c>
      <c r="C841" s="10">
        <v>45557</v>
      </c>
      <c r="D841" t="s">
        <v>3848</v>
      </c>
      <c r="E841" s="9" t="str">
        <f>PROPER(TRIM(raw_orders!E841))</f>
        <v>Rohan Mehta</v>
      </c>
      <c r="F841" s="9" t="str">
        <f>PROPER(TRIM(raw_orders!F841))</f>
        <v>Home Office</v>
      </c>
      <c r="G841" s="9" t="str">
        <f>PROPER(TRIM(raw_orders!G841))</f>
        <v>East</v>
      </c>
      <c r="H841" s="9" t="str">
        <f>PROPER(TRIM(raw_orders!H841))</f>
        <v>Odisha</v>
      </c>
      <c r="I841" s="9" t="str">
        <f>PROPER(TRIM(raw_orders!I841))</f>
        <v>Bhubaneswar</v>
      </c>
      <c r="J841" s="9" t="str">
        <f>PROPER(TRIM(raw_orders!J841))</f>
        <v>Technology</v>
      </c>
      <c r="K841" s="9" t="str">
        <f>PROPER(TRIM(raw_orders!K841))</f>
        <v>Phones</v>
      </c>
      <c r="L841" t="s">
        <v>3849</v>
      </c>
      <c r="M841" s="9" t="str">
        <f>PROPER(TRIM(raw_orders!M841))</f>
        <v>Standard Class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s="9" t="str">
        <f>PROPER(TRIM(raw_orders!T841))</f>
        <v>Paid</v>
      </c>
      <c r="U841" s="9" t="str">
        <f>PROPER(TRIM(raw_orders!U841))</f>
        <v>Completed</v>
      </c>
      <c r="V841" s="11">
        <f t="shared" si="39"/>
        <v>2</v>
      </c>
      <c r="W841" s="17" t="str">
        <f t="shared" si="40"/>
        <v>ORD-2024-108404555545557CUST-8206Rohan MehtaHome OfficeEastOdishaBhubaneswarTechnologyPhonesBasic Phones 398Standard Class8531.430.13826.32194.121632.18PaidCompleted2</v>
      </c>
      <c r="X841" s="11" t="str">
        <f t="shared" si="41"/>
        <v>OK</v>
      </c>
      <c r="Y841" s="11"/>
    </row>
    <row r="842" spans="1:25" ht="55.2">
      <c r="A842" t="s">
        <v>3850</v>
      </c>
      <c r="B842" s="10">
        <v>45919</v>
      </c>
      <c r="C842" s="10">
        <v>45919</v>
      </c>
      <c r="D842" t="s">
        <v>3851</v>
      </c>
      <c r="E842" s="9" t="str">
        <f>PROPER(TRIM(raw_orders!E842))</f>
        <v>Neha Gupta</v>
      </c>
      <c r="F842" s="9" t="str">
        <f>PROPER(TRIM(raw_orders!F842))</f>
        <v>Home Office</v>
      </c>
      <c r="G842" s="9" t="str">
        <f>PROPER(TRIM(raw_orders!G842))</f>
        <v>North</v>
      </c>
      <c r="H842" s="9" t="str">
        <f>PROPER(TRIM(raw_orders!H842))</f>
        <v>Delhi</v>
      </c>
      <c r="I842" s="9" t="str">
        <f>PROPER(TRIM(raw_orders!I842))</f>
        <v>New Delhi</v>
      </c>
      <c r="J842" s="9" t="str">
        <f>PROPER(TRIM(raw_orders!J842))</f>
        <v>Furniture</v>
      </c>
      <c r="K842" s="9" t="str">
        <f>PROPER(TRIM(raw_orders!K842))</f>
        <v>Chairs</v>
      </c>
      <c r="L842" t="s">
        <v>3852</v>
      </c>
      <c r="M842" s="9" t="str">
        <f>PROPER(TRIM(raw_orders!M842))</f>
        <v>Same Day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s="9" t="str">
        <f>PROPER(TRIM(raw_orders!T842))</f>
        <v>Paid</v>
      </c>
      <c r="U842" s="9" t="str">
        <f>PROPER(TRIM(raw_orders!U842))</f>
        <v>Completed</v>
      </c>
      <c r="V842" s="11">
        <f t="shared" si="39"/>
        <v>0</v>
      </c>
      <c r="W842" s="17" t="str">
        <f t="shared" si="40"/>
        <v>ORD-2025-108414591945919CUST-1297Neha GuptaHome OfficeNorthDelhiNew DelhiFurnitureChairsClassic Chairs 204Same Day41584.1106336.444680.681655.76PaidCompleted0</v>
      </c>
      <c r="X842" s="11" t="str">
        <f t="shared" si="41"/>
        <v>OK</v>
      </c>
      <c r="Y842" s="11"/>
    </row>
    <row r="843" spans="1:25" ht="69">
      <c r="A843" t="s">
        <v>3853</v>
      </c>
      <c r="B843" s="10">
        <v>45694</v>
      </c>
      <c r="C843" s="10">
        <v>45700</v>
      </c>
      <c r="D843" t="s">
        <v>3856</v>
      </c>
      <c r="E843" s="9" t="str">
        <f>PROPER(TRIM(raw_orders!E843))</f>
        <v>Ananya Rao</v>
      </c>
      <c r="F843" s="9" t="str">
        <f>PROPER(TRIM(raw_orders!F843))</f>
        <v>Small Business</v>
      </c>
      <c r="G843" s="9" t="str">
        <f>PROPER(TRIM(raw_orders!G843))</f>
        <v>East</v>
      </c>
      <c r="H843" s="9" t="str">
        <f>PROPER(TRIM(raw_orders!H843))</f>
        <v>Bihar</v>
      </c>
      <c r="I843" s="9" t="str">
        <f>PROPER(TRIM(raw_orders!I843))</f>
        <v>Patna</v>
      </c>
      <c r="J843" s="9" t="str">
        <f>PROPER(TRIM(raw_orders!J843))</f>
        <v>Office Supplies</v>
      </c>
      <c r="K843" s="9" t="str">
        <f>PROPER(TRIM(raw_orders!K843))</f>
        <v>Art</v>
      </c>
      <c r="L843" t="s">
        <v>3857</v>
      </c>
      <c r="M843" s="9" t="str">
        <f>PROPER(TRIM(raw_orders!M843))</f>
        <v>Standard Class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s="9" t="str">
        <f>PROPER(TRIM(raw_orders!T843))</f>
        <v>Paid</v>
      </c>
      <c r="U843" s="9" t="str">
        <f>PROPER(TRIM(raw_orders!U843))</f>
        <v>Completed</v>
      </c>
      <c r="V843" s="11">
        <f t="shared" si="39"/>
        <v>6</v>
      </c>
      <c r="W843" s="17" t="str">
        <f t="shared" si="40"/>
        <v>ORD-2025-108424569445700CUST-7558Ananya RaoSmall BusinessEastBiharPatnaOffice SuppliesArtMax Art 339Standard Class93237.160.2521850.8316600.135250.7PaidCompleted6</v>
      </c>
      <c r="X843" s="11" t="str">
        <f t="shared" si="41"/>
        <v>OK</v>
      </c>
      <c r="Y843" s="11"/>
    </row>
    <row r="844" spans="1:25" ht="55.2">
      <c r="A844" t="s">
        <v>3858</v>
      </c>
      <c r="B844" s="10">
        <v>45382</v>
      </c>
      <c r="C844" s="10">
        <v>45381</v>
      </c>
      <c r="D844" t="s">
        <v>3861</v>
      </c>
      <c r="E844" s="9" t="str">
        <f>PROPER(TRIM(raw_orders!E844))</f>
        <v>Kabir Singh</v>
      </c>
      <c r="F844" s="9" t="str">
        <f>PROPER(TRIM(raw_orders!F844))</f>
        <v>Consumer</v>
      </c>
      <c r="G844" s="9" t="str">
        <f>PROPER(TRIM(raw_orders!G844))</f>
        <v>North</v>
      </c>
      <c r="H844" s="9" t="str">
        <f>PROPER(TRIM(raw_orders!H844))</f>
        <v>Haryana</v>
      </c>
      <c r="I844" s="9" t="str">
        <f>PROPER(TRIM(raw_orders!I844))</f>
        <v>Gurugram</v>
      </c>
      <c r="J844" s="9" t="str">
        <f>PROPER(TRIM(raw_orders!J844))</f>
        <v>Technology</v>
      </c>
      <c r="K844" s="9" t="str">
        <f>PROPER(TRIM(raw_orders!K844))</f>
        <v>Machines</v>
      </c>
      <c r="L844" t="s">
        <v>3863</v>
      </c>
      <c r="M844" s="9" t="str">
        <f>PROPER(TRIM(raw_orders!M844))</f>
        <v>First Class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s="9" t="str">
        <f>PROPER(TRIM(raw_orders!T844))</f>
        <v>Paid</v>
      </c>
      <c r="U844" s="9" t="str">
        <f>PROPER(TRIM(raw_orders!U844))</f>
        <v>Returned</v>
      </c>
      <c r="V844" s="11">
        <f t="shared" si="39"/>
        <v>-1</v>
      </c>
      <c r="W844" s="17" t="str">
        <f t="shared" si="40"/>
        <v>ORD-2024-108434538245381CUST-1798Kabir SinghConsumerNorthHaryanaGurugramTechnologyMachinesSmart Machines 581First Class42192.080.157453.075133.782319.29PaidReturned-1</v>
      </c>
      <c r="X844" s="11" t="str">
        <f t="shared" si="41"/>
        <v>OK</v>
      </c>
      <c r="Y844" s="11"/>
    </row>
    <row r="845" spans="1:25" ht="55.2">
      <c r="A845" t="s">
        <v>3864</v>
      </c>
      <c r="B845" s="10">
        <v>45856</v>
      </c>
      <c r="C845" s="10">
        <v>45863</v>
      </c>
      <c r="D845" t="s">
        <v>3866</v>
      </c>
      <c r="E845" s="9" t="str">
        <f>PROPER(TRIM(raw_orders!E845))</f>
        <v>Priya Menon</v>
      </c>
      <c r="F845" s="9" t="str">
        <f>PROPER(TRIM(raw_orders!F845))</f>
        <v>Small Business</v>
      </c>
      <c r="G845" s="9" t="str">
        <f>PROPER(TRIM(raw_orders!G845))</f>
        <v>North</v>
      </c>
      <c r="H845" s="9" t="str">
        <f>PROPER(TRIM(raw_orders!H845))</f>
        <v>Uttar Pradesh</v>
      </c>
      <c r="I845" s="9" t="str">
        <f>PROPER(TRIM(raw_orders!I845))</f>
        <v>Noida</v>
      </c>
      <c r="J845" s="9" t="str">
        <f>PROPER(TRIM(raw_orders!J845))</f>
        <v>Technology</v>
      </c>
      <c r="K845" s="9" t="str">
        <f>PROPER(TRIM(raw_orders!K845))</f>
        <v>Phones</v>
      </c>
      <c r="L845" t="s">
        <v>3867</v>
      </c>
      <c r="M845" s="9" t="str">
        <f>PROPER(TRIM(raw_orders!M845))</f>
        <v>First Class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s="9" t="str">
        <f>PROPER(TRIM(raw_orders!T845))</f>
        <v>Paid</v>
      </c>
      <c r="U845" s="9" t="str">
        <f>PROPER(TRIM(raw_orders!U845))</f>
        <v>Completed</v>
      </c>
      <c r="V845" s="11">
        <f t="shared" si="39"/>
        <v>7</v>
      </c>
      <c r="W845" s="17" t="str">
        <f t="shared" si="40"/>
        <v>ORD-2025-108444585645863CUST-7333Priya MenonSmall BusinessNorthUttar PradeshNoidaTechnologyPhonesPrime Phones 482First Class93989.52-0.0235905.6823916.111989.58PaidCompleted7</v>
      </c>
      <c r="X845" s="11" t="str">
        <f t="shared" si="41"/>
        <v>OK</v>
      </c>
      <c r="Y845" s="11"/>
    </row>
    <row r="846" spans="1:25" ht="41.4">
      <c r="A846" t="s">
        <v>3868</v>
      </c>
      <c r="B846" s="10">
        <v>45677</v>
      </c>
      <c r="C846" s="10">
        <v>45682</v>
      </c>
      <c r="D846" t="s">
        <v>3871</v>
      </c>
      <c r="E846" s="9" t="str">
        <f>PROPER(TRIM(raw_orders!E846))</f>
        <v>Aditi Sen</v>
      </c>
      <c r="F846" s="9" t="str">
        <f>PROPER(TRIM(raw_orders!F846))</f>
        <v>Home Office</v>
      </c>
      <c r="G846" s="9" t="str">
        <f>PROPER(TRIM(raw_orders!G846))</f>
        <v>West</v>
      </c>
      <c r="H846" s="9" t="str">
        <f>PROPER(TRIM(raw_orders!H846))</f>
        <v>Goa</v>
      </c>
      <c r="I846" s="9" t="str">
        <f>PROPER(TRIM(raw_orders!I846))</f>
        <v>Panaji</v>
      </c>
      <c r="J846" s="9" t="str">
        <f>PROPER(TRIM(raw_orders!J846))</f>
        <v>Office Supplies</v>
      </c>
      <c r="K846" s="9" t="str">
        <f>PROPER(TRIM(raw_orders!K846))</f>
        <v>Art</v>
      </c>
      <c r="L846" t="s">
        <v>3872</v>
      </c>
      <c r="M846" s="9" t="str">
        <f>PROPER(TRIM(raw_orders!M846))</f>
        <v>First Class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s="9" t="str">
        <f>PROPER(TRIM(raw_orders!T846))</f>
        <v>Paid</v>
      </c>
      <c r="U846" s="9" t="str">
        <f>PROPER(TRIM(raw_orders!U846))</f>
        <v>Completed</v>
      </c>
      <c r="V846" s="11">
        <f t="shared" si="39"/>
        <v>5</v>
      </c>
      <c r="W846" s="17" t="str">
        <f t="shared" si="40"/>
        <v>ORD-2025-108454567745682CUST-2086Aditi SenHome OfficeWestGoaPanajiOffice SuppliesArtPro Art 588First Class13515.1503515.152216.341298.81PaidCompleted5</v>
      </c>
      <c r="X846" s="11" t="str">
        <f t="shared" si="41"/>
        <v>OK</v>
      </c>
      <c r="Y846" s="11"/>
    </row>
    <row r="847" spans="1:25" ht="69">
      <c r="A847" t="s">
        <v>3873</v>
      </c>
      <c r="B847" s="10">
        <v>45345</v>
      </c>
      <c r="C847" s="10">
        <v>45349</v>
      </c>
      <c r="D847" t="s">
        <v>893</v>
      </c>
      <c r="E847" s="9" t="str">
        <f>PROPER(TRIM(raw_orders!E847))</f>
        <v>Karan Malhotra</v>
      </c>
      <c r="F847" s="9" t="str">
        <f>PROPER(TRIM(raw_orders!F847))</f>
        <v>Consumer</v>
      </c>
      <c r="G847" s="9" t="str">
        <f>PROPER(TRIM(raw_orders!G847))</f>
        <v>East</v>
      </c>
      <c r="H847" s="9" t="str">
        <f>PROPER(TRIM(raw_orders!H847))</f>
        <v>Odisha</v>
      </c>
      <c r="I847" s="9" t="str">
        <f>PROPER(TRIM(raw_orders!I847))</f>
        <v>Bhubaneswar</v>
      </c>
      <c r="J847" s="9" t="str">
        <f>PROPER(TRIM(raw_orders!J847))</f>
        <v>Furniture</v>
      </c>
      <c r="K847" s="9" t="str">
        <f>PROPER(TRIM(raw_orders!K847))</f>
        <v>Tables</v>
      </c>
      <c r="L847" t="s">
        <v>3875</v>
      </c>
      <c r="M847" s="9" t="str">
        <f>PROPER(TRIM(raw_orders!M847))</f>
        <v>First Class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s="9" t="str">
        <f>PROPER(TRIM(raw_orders!T847))</f>
        <v>Pending</v>
      </c>
      <c r="U847" s="9" t="str">
        <f>PROPER(TRIM(raw_orders!U847))</f>
        <v>Returned</v>
      </c>
      <c r="V847" s="11">
        <f t="shared" si="39"/>
        <v>4</v>
      </c>
      <c r="W847" s="17" t="str">
        <f t="shared" si="40"/>
        <v>ORD-2024-108464534545349CUST-2367Karan MalhotraConsumerEastOdishaBhubaneswarFurnitureTablesEco Tables 792First Class93616.230.2524409.5517157.587251.97PendingReturned4</v>
      </c>
      <c r="X847" s="11" t="str">
        <f t="shared" si="41"/>
        <v>OK</v>
      </c>
      <c r="Y847" s="11"/>
    </row>
    <row r="848" spans="1:25" ht="55.2">
      <c r="A848" t="s">
        <v>3876</v>
      </c>
      <c r="B848" s="10">
        <v>45396</v>
      </c>
      <c r="C848" s="10">
        <v>45404</v>
      </c>
      <c r="D848" t="s">
        <v>3879</v>
      </c>
      <c r="E848" s="9" t="str">
        <f>PROPER(TRIM(raw_orders!E848))</f>
        <v>Priya Menon</v>
      </c>
      <c r="F848" s="9" t="str">
        <f>PROPER(TRIM(raw_orders!F848))</f>
        <v>Small Business</v>
      </c>
      <c r="G848" s="9" t="str">
        <f>PROPER(TRIM(raw_orders!G848))</f>
        <v>West</v>
      </c>
      <c r="H848" s="9" t="str">
        <f>PROPER(TRIM(raw_orders!H848))</f>
        <v>Gujarat</v>
      </c>
      <c r="I848" s="9" t="str">
        <f>PROPER(TRIM(raw_orders!I848))</f>
        <v>Ahmedabad</v>
      </c>
      <c r="J848" s="9" t="str">
        <f>PROPER(TRIM(raw_orders!J848))</f>
        <v>Furniture</v>
      </c>
      <c r="K848" s="9" t="str">
        <f>PROPER(TRIM(raw_orders!K848))</f>
        <v>Bookcases</v>
      </c>
      <c r="L848" t="s">
        <v>3880</v>
      </c>
      <c r="M848" s="9" t="str">
        <f>PROPER(TRIM(raw_orders!M848))</f>
        <v>Standard Class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s="9" t="str">
        <f>PROPER(TRIM(raw_orders!T848))</f>
        <v>Pending</v>
      </c>
      <c r="U848" s="9" t="str">
        <f>PROPER(TRIM(raw_orders!U848))</f>
        <v>Returned</v>
      </c>
      <c r="V848" s="11">
        <f t="shared" si="39"/>
        <v>8</v>
      </c>
      <c r="W848" s="17" t="str">
        <f t="shared" si="40"/>
        <v>ORD-2024-108474539645404CUST-6522Priya MenonSmall BusinessWestGujaratAhmedabadFurnitureBookcasesPrime Bookcases 177Standard Class23977.5207955.045580.682374.36PendingReturned8</v>
      </c>
      <c r="X848" s="11" t="str">
        <f t="shared" si="41"/>
        <v>OK</v>
      </c>
      <c r="Y848" s="11"/>
    </row>
    <row r="849" spans="1:25" ht="55.2">
      <c r="A849" t="s">
        <v>3881</v>
      </c>
      <c r="B849" s="10">
        <v>45797</v>
      </c>
      <c r="C849" s="10">
        <v>45799</v>
      </c>
      <c r="D849" t="s">
        <v>3884</v>
      </c>
      <c r="E849" s="9" t="str">
        <f>PROPER(TRIM(raw_orders!E849))</f>
        <v>Diya Patel</v>
      </c>
      <c r="F849" s="9" t="str">
        <f>PROPER(TRIM(raw_orders!F849))</f>
        <v>Home Office</v>
      </c>
      <c r="G849" s="9" t="str">
        <f>PROPER(TRIM(raw_orders!G849))</f>
        <v>East</v>
      </c>
      <c r="H849" s="9" t="str">
        <f>PROPER(TRIM(raw_orders!H849))</f>
        <v>Odisha</v>
      </c>
      <c r="I849" s="9" t="str">
        <f>PROPER(TRIM(raw_orders!I849))</f>
        <v>Bhubaneswar</v>
      </c>
      <c r="J849" s="9" t="str">
        <f>PROPER(TRIM(raw_orders!J849))</f>
        <v>Furniture</v>
      </c>
      <c r="K849" s="9" t="str">
        <f>PROPER(TRIM(raw_orders!K849))</f>
        <v>Tables</v>
      </c>
      <c r="L849" t="s">
        <v>3885</v>
      </c>
      <c r="M849" s="9" t="str">
        <f>PROPER(TRIM(raw_orders!M849))</f>
        <v>Second Class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s="9" t="str">
        <f>PROPER(TRIM(raw_orders!T849))</f>
        <v>Paid</v>
      </c>
      <c r="U849" s="9" t="str">
        <f>PROPER(TRIM(raw_orders!U849))</f>
        <v>Completed</v>
      </c>
      <c r="V849" s="11">
        <f t="shared" si="39"/>
        <v>2</v>
      </c>
      <c r="W849" s="17" t="str">
        <f t="shared" si="40"/>
        <v>ORD-2025-108484579745799CUST-8329Diya PatelHome OfficeEastOdishaBhubaneswarFurnitureTablesPro Tables 828Second Class2210.080.2336.13242.1993.94PaidCompleted2</v>
      </c>
      <c r="X849" s="11" t="str">
        <f t="shared" si="41"/>
        <v>OK</v>
      </c>
      <c r="Y849" s="11"/>
    </row>
    <row r="850" spans="1:25" ht="55.2">
      <c r="A850" t="s">
        <v>3886</v>
      </c>
      <c r="B850" s="10">
        <v>45804</v>
      </c>
      <c r="C850" s="10">
        <v>45806</v>
      </c>
      <c r="D850" t="s">
        <v>3888</v>
      </c>
      <c r="E850" s="9" t="str">
        <f>PROPER(TRIM(raw_orders!E850))</f>
        <v>Rahul Verma</v>
      </c>
      <c r="F850" s="9" t="str">
        <f>PROPER(TRIM(raw_orders!F850))</f>
        <v>Home Office</v>
      </c>
      <c r="G850" s="9" t="str">
        <f>PROPER(TRIM(raw_orders!G850))</f>
        <v>South</v>
      </c>
      <c r="H850" s="9" t="str">
        <f>PROPER(TRIM(raw_orders!H850))</f>
        <v>Tamil Nadu</v>
      </c>
      <c r="I850" s="9" t="str">
        <f>PROPER(TRIM(raw_orders!I850))</f>
        <v>Chennai</v>
      </c>
      <c r="J850" s="9" t="str">
        <f>PROPER(TRIM(raw_orders!J850))</f>
        <v>Furniture</v>
      </c>
      <c r="K850" s="9" t="str">
        <f>PROPER(TRIM(raw_orders!K850))</f>
        <v>Furnishings</v>
      </c>
      <c r="L850" t="s">
        <v>3889</v>
      </c>
      <c r="M850" s="9" t="str">
        <f>PROPER(TRIM(raw_orders!M850))</f>
        <v>Second Class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s="9" t="str">
        <f>PROPER(TRIM(raw_orders!T850))</f>
        <v>Paid</v>
      </c>
      <c r="U850" s="9" t="str">
        <f>PROPER(TRIM(raw_orders!U850))</f>
        <v>Completed</v>
      </c>
      <c r="V850" s="11">
        <f t="shared" si="39"/>
        <v>2</v>
      </c>
      <c r="W850" s="17" t="str">
        <f t="shared" si="40"/>
        <v>ORD-2025-108494580445806CUST-4426Rahul VermaHome OfficeSouthTamil NaduChennaiFurnitureFurnishingsElite Furnishings 480Second Class11744.350.251308.261083.56224.7PaidCompleted2</v>
      </c>
      <c r="X850" s="11" t="str">
        <f t="shared" si="41"/>
        <v>OK</v>
      </c>
      <c r="Y850" s="11"/>
    </row>
    <row r="851" spans="1:25" ht="55.2">
      <c r="A851" t="s">
        <v>3890</v>
      </c>
      <c r="B851" s="10">
        <v>45357</v>
      </c>
      <c r="C851" s="10">
        <v>45629</v>
      </c>
      <c r="D851" t="s">
        <v>3892</v>
      </c>
      <c r="E851" s="9" t="str">
        <f>PROPER(TRIM(raw_orders!E851))</f>
        <v>Isha Nair</v>
      </c>
      <c r="F851" s="9" t="str">
        <f>PROPER(TRIM(raw_orders!F851))</f>
        <v>Home Office</v>
      </c>
      <c r="G851" s="9" t="str">
        <f>PROPER(TRIM(raw_orders!G851))</f>
        <v>West</v>
      </c>
      <c r="H851" s="9" t="str">
        <f>PROPER(TRIM(raw_orders!H851))</f>
        <v>Gujarat</v>
      </c>
      <c r="I851" s="9" t="str">
        <f>PROPER(TRIM(raw_orders!I851))</f>
        <v>Ahmedabad</v>
      </c>
      <c r="J851" s="9" t="str">
        <f>PROPER(TRIM(raw_orders!J851))</f>
        <v>Furniture</v>
      </c>
      <c r="K851" s="9" t="str">
        <f>PROPER(TRIM(raw_orders!K851))</f>
        <v>Bookcases</v>
      </c>
      <c r="L851" t="s">
        <v>3893</v>
      </c>
      <c r="M851" s="9" t="str">
        <f>PROPER(TRIM(raw_orders!M851))</f>
        <v>Standard Class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s="9" t="str">
        <f>PROPER(TRIM(raw_orders!T851))</f>
        <v>Paid</v>
      </c>
      <c r="U851" s="9" t="str">
        <f>PROPER(TRIM(raw_orders!U851))</f>
        <v>Completed</v>
      </c>
      <c r="V851" s="11">
        <f t="shared" si="39"/>
        <v>272</v>
      </c>
      <c r="W851" s="17" t="str">
        <f t="shared" si="40"/>
        <v>ORD-2024-108504535745629CUST-3360Isha NairHome OfficeWestGujaratAhmedabadFurnitureBookcasesPrime Bookcases 755Standard Class3679.630.21631.11898.73396.58PaidCompleted272</v>
      </c>
      <c r="X851" s="11" t="str">
        <f t="shared" si="41"/>
        <v>Exact Duplicate</v>
      </c>
      <c r="Y851" s="11"/>
    </row>
    <row r="852" spans="1:25" ht="55.2">
      <c r="A852" t="s">
        <v>3894</v>
      </c>
      <c r="B852" s="10">
        <v>45473</v>
      </c>
      <c r="C852" s="10">
        <v>45476</v>
      </c>
      <c r="D852" t="s">
        <v>3895</v>
      </c>
      <c r="E852" s="9" t="str">
        <f>PROPER(TRIM(raw_orders!E852))</f>
        <v>Priya Menon</v>
      </c>
      <c r="F852" s="9" t="str">
        <f>PROPER(TRIM(raw_orders!F852))</f>
        <v>Home Office</v>
      </c>
      <c r="G852" s="9" t="str">
        <f>PROPER(TRIM(raw_orders!G852))</f>
        <v>East</v>
      </c>
      <c r="H852" s="9" t="str">
        <f>PROPER(TRIM(raw_orders!H852))</f>
        <v>West Bengal</v>
      </c>
      <c r="I852" s="9" t="str">
        <f>PROPER(TRIM(raw_orders!I852))</f>
        <v>Kolkata</v>
      </c>
      <c r="J852" s="9" t="str">
        <f>PROPER(TRIM(raw_orders!J852))</f>
        <v>Office Supplies</v>
      </c>
      <c r="K852" s="9" t="str">
        <f>PROPER(TRIM(raw_orders!K852))</f>
        <v>Paper</v>
      </c>
      <c r="L852" t="s">
        <v>3896</v>
      </c>
      <c r="M852" s="9" t="str">
        <f>PROPER(TRIM(raw_orders!M852))</f>
        <v>First Class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s="9" t="str">
        <f>PROPER(TRIM(raw_orders!T852))</f>
        <v>Paid</v>
      </c>
      <c r="U852" s="9" t="str">
        <f>PROPER(TRIM(raw_orders!U852))</f>
        <v>Completed</v>
      </c>
      <c r="V852" s="11">
        <f t="shared" si="39"/>
        <v>3</v>
      </c>
      <c r="W852" s="17" t="str">
        <f t="shared" si="40"/>
        <v>ORD-2024-108514547345476CUST-2623Priya MenonHome OfficeEastWest BengalKolkataOffice SuppliesPaperPrime Paper 317First Class61211.0107266.066216.891049.17PaidCompleted3</v>
      </c>
      <c r="X852" s="11" t="str">
        <f t="shared" si="41"/>
        <v>OK</v>
      </c>
      <c r="Y852" s="11"/>
    </row>
    <row r="853" spans="1:25" ht="69">
      <c r="A853" t="s">
        <v>3897</v>
      </c>
      <c r="B853" s="10">
        <v>45377</v>
      </c>
      <c r="C853" s="10">
        <v>45383</v>
      </c>
      <c r="D853" t="s">
        <v>3898</v>
      </c>
      <c r="E853" s="9" t="str">
        <f>PROPER(TRIM(raw_orders!E853))</f>
        <v>Karan Malhotra</v>
      </c>
      <c r="F853" s="9" t="str">
        <f>PROPER(TRIM(raw_orders!F853))</f>
        <v>Small Business</v>
      </c>
      <c r="G853" s="9" t="str">
        <f>PROPER(TRIM(raw_orders!G853))</f>
        <v>West</v>
      </c>
      <c r="H853" s="9" t="str">
        <f>PROPER(TRIM(raw_orders!H853))</f>
        <v>Gujarat</v>
      </c>
      <c r="I853" s="9" t="str">
        <f>PROPER(TRIM(raw_orders!I853))</f>
        <v>Ahmedabad</v>
      </c>
      <c r="J853" s="9" t="str">
        <f>PROPER(TRIM(raw_orders!J853))</f>
        <v>Technology</v>
      </c>
      <c r="K853" s="9" t="str">
        <f>PROPER(TRIM(raw_orders!K853))</f>
        <v>Accessories</v>
      </c>
      <c r="L853" t="s">
        <v>3899</v>
      </c>
      <c r="M853" s="9" t="str">
        <f>PROPER(TRIM(raw_orders!M853))</f>
        <v>First Class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s="9" t="str">
        <f>PROPER(TRIM(raw_orders!T853))</f>
        <v>Paid</v>
      </c>
      <c r="U853" s="9" t="str">
        <f>PROPER(TRIM(raw_orders!U853))</f>
        <v>Completed</v>
      </c>
      <c r="V853" s="11">
        <f t="shared" si="39"/>
        <v>6</v>
      </c>
      <c r="W853" s="17" t="str">
        <f t="shared" si="40"/>
        <v>ORD-2024-108524537745383CUST-3175Karan MalhotraSmall BusinessWestGujaratAhmedabadTechnologyAccessoriesClassic Accessories 933First Class21161.30.21858.081590.75267.33PaidCompleted6</v>
      </c>
      <c r="X853" s="11" t="str">
        <f t="shared" si="41"/>
        <v>OK</v>
      </c>
      <c r="Y853" s="11"/>
    </row>
    <row r="854" spans="1:25" ht="69">
      <c r="A854" t="s">
        <v>3900</v>
      </c>
      <c r="B854" s="10">
        <v>45295</v>
      </c>
      <c r="C854" s="10">
        <v>45508</v>
      </c>
      <c r="D854" t="s">
        <v>3902</v>
      </c>
      <c r="E854" s="9" t="str">
        <f>PROPER(TRIM(raw_orders!E854))</f>
        <v>Ananya Rao</v>
      </c>
      <c r="F854" s="9" t="str">
        <f>PROPER(TRIM(raw_orders!F854))</f>
        <v>Consumer</v>
      </c>
      <c r="G854" s="9" t="str">
        <f>PROPER(TRIM(raw_orders!G854))</f>
        <v>East</v>
      </c>
      <c r="H854" s="9" t="str">
        <f>PROPER(TRIM(raw_orders!H854))</f>
        <v>Assam</v>
      </c>
      <c r="I854" s="9" t="str">
        <f>PROPER(TRIM(raw_orders!I854))</f>
        <v>Guwahati</v>
      </c>
      <c r="J854" s="9" t="str">
        <f>PROPER(TRIM(raw_orders!J854))</f>
        <v>Furniture</v>
      </c>
      <c r="K854" s="9" t="str">
        <f>PROPER(TRIM(raw_orders!K854))</f>
        <v>Tables</v>
      </c>
      <c r="L854" t="s">
        <v>3903</v>
      </c>
      <c r="M854" s="9" t="str">
        <f>PROPER(TRIM(raw_orders!M854))</f>
        <v>Second Class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s="9" t="str">
        <f>PROPER(TRIM(raw_orders!T854))</f>
        <v>Pending</v>
      </c>
      <c r="U854" s="9" t="str">
        <f>PROPER(TRIM(raw_orders!U854))</f>
        <v>Cancelled</v>
      </c>
      <c r="V854" s="11">
        <f t="shared" si="39"/>
        <v>213</v>
      </c>
      <c r="W854" s="17" t="str">
        <f t="shared" si="40"/>
        <v>ORD-2024-108534529545508CUST-9630Ananya RaoConsumerEastAssamGuwahatiFurnitureTablesSmart Tables 513Second Class74205.350.1525021.8315544.449477.39PendingCancelled213</v>
      </c>
      <c r="X854" s="11" t="str">
        <f t="shared" si="41"/>
        <v>OK</v>
      </c>
      <c r="Y854" s="11"/>
    </row>
    <row r="855" spans="1:25" ht="69">
      <c r="A855" t="s">
        <v>3904</v>
      </c>
      <c r="B855" s="10">
        <v>45793</v>
      </c>
      <c r="C855" s="10">
        <v>45799</v>
      </c>
      <c r="D855" t="s">
        <v>3906</v>
      </c>
      <c r="E855" s="9" t="str">
        <f>PROPER(TRIM(raw_orders!E855))</f>
        <v>Arjun Bose</v>
      </c>
      <c r="F855" s="9" t="str">
        <f>PROPER(TRIM(raw_orders!F855))</f>
        <v>Corporate</v>
      </c>
      <c r="G855" s="9" t="str">
        <f>PROPER(TRIM(raw_orders!G855))</f>
        <v>South</v>
      </c>
      <c r="H855" s="9" t="str">
        <f>PROPER(TRIM(raw_orders!H855))</f>
        <v>Tamil Nadu</v>
      </c>
      <c r="I855" s="9" t="str">
        <f>PROPER(TRIM(raw_orders!I855))</f>
        <v>Chennai</v>
      </c>
      <c r="J855" s="9" t="str">
        <f>PROPER(TRIM(raw_orders!J855))</f>
        <v>Technology</v>
      </c>
      <c r="K855" s="9" t="str">
        <f>PROPER(TRIM(raw_orders!K855))</f>
        <v>Accessories</v>
      </c>
      <c r="L855" t="s">
        <v>3907</v>
      </c>
      <c r="M855" s="9" t="str">
        <f>PROPER(TRIM(raw_orders!M855))</f>
        <v>Same Day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s="9" t="str">
        <f>PROPER(TRIM(raw_orders!T855))</f>
        <v>Paid</v>
      </c>
      <c r="U855" s="9" t="str">
        <f>PROPER(TRIM(raw_orders!U855))</f>
        <v>Completed</v>
      </c>
      <c r="V855" s="11">
        <f t="shared" si="39"/>
        <v>6</v>
      </c>
      <c r="W855" s="17" t="str">
        <f t="shared" si="40"/>
        <v>ORD-2025-108544579345799CUST-8274Arjun BoseCorporateSouthTamil NaduChennaiTechnologyAccessoriesElite Accessories 708Same Day8579.80.23710.723115.29595.43PaidCompleted6</v>
      </c>
      <c r="X855" s="11" t="str">
        <f t="shared" si="41"/>
        <v>OK</v>
      </c>
      <c r="Y855" s="11"/>
    </row>
    <row r="856" spans="1:25" ht="55.2">
      <c r="A856" t="s">
        <v>3908</v>
      </c>
      <c r="B856" s="10">
        <v>45741</v>
      </c>
      <c r="C856" s="10">
        <v>45749</v>
      </c>
      <c r="D856" t="s">
        <v>3911</v>
      </c>
      <c r="E856" s="9" t="str">
        <f>PROPER(TRIM(raw_orders!E856))</f>
        <v>Priya Menon</v>
      </c>
      <c r="F856" s="9" t="str">
        <f>PROPER(TRIM(raw_orders!F856))</f>
        <v>Consumer</v>
      </c>
      <c r="G856" s="9" t="str">
        <f>PROPER(TRIM(raw_orders!G856))</f>
        <v>South</v>
      </c>
      <c r="H856" s="9" t="str">
        <f>PROPER(TRIM(raw_orders!H856))</f>
        <v>Karnataka</v>
      </c>
      <c r="I856" s="9" t="str">
        <f>PROPER(TRIM(raw_orders!I856))</f>
        <v>Bengaluru</v>
      </c>
      <c r="J856" s="9" t="str">
        <f>PROPER(TRIM(raw_orders!J856))</f>
        <v>Furniture</v>
      </c>
      <c r="K856" s="9" t="str">
        <f>PROPER(TRIM(raw_orders!K856))</f>
        <v>Bookcases</v>
      </c>
      <c r="L856" t="s">
        <v>3912</v>
      </c>
      <c r="M856" s="9" t="str">
        <f>PROPER(TRIM(raw_orders!M856))</f>
        <v>Second Class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s="9" t="str">
        <f>PROPER(TRIM(raw_orders!T856))</f>
        <v>Paid</v>
      </c>
      <c r="U856" s="9" t="str">
        <f>PROPER(TRIM(raw_orders!U856))</f>
        <v>Completed</v>
      </c>
      <c r="V856" s="11">
        <f t="shared" si="39"/>
        <v>8</v>
      </c>
      <c r="W856" s="17" t="str">
        <f t="shared" si="40"/>
        <v>ORD-2025-108554574145749CUST-2514Priya MenonConsumerSouthKarnatakaBengaluruFurnitureBookcasesMax Bookcases 381Second Class42233.640.058487.835245.723242.11PaidCompleted8</v>
      </c>
      <c r="X856" s="11" t="str">
        <f t="shared" si="41"/>
        <v>OK</v>
      </c>
      <c r="Y856" s="11"/>
    </row>
    <row r="857" spans="1:25" ht="55.2">
      <c r="A857" t="s">
        <v>3913</v>
      </c>
      <c r="B857" s="10">
        <v>45498</v>
      </c>
      <c r="C857" s="10">
        <v>45506</v>
      </c>
      <c r="D857" t="s">
        <v>1716</v>
      </c>
      <c r="E857" s="9" t="str">
        <f>PROPER(TRIM(raw_orders!E857))</f>
        <v>Rahul Verma</v>
      </c>
      <c r="F857" s="9" t="str">
        <f>PROPER(TRIM(raw_orders!F857))</f>
        <v>Consumer</v>
      </c>
      <c r="G857" s="9" t="str">
        <f>PROPER(TRIM(raw_orders!G857))</f>
        <v>North</v>
      </c>
      <c r="H857" s="9" t="str">
        <f>PROPER(TRIM(raw_orders!H857))</f>
        <v>Rajasthan</v>
      </c>
      <c r="I857" s="9" t="str">
        <f>PROPER(TRIM(raw_orders!I857))</f>
        <v>Jaipur</v>
      </c>
      <c r="J857" s="9" t="str">
        <f>PROPER(TRIM(raw_orders!J857))</f>
        <v>Office Supplies</v>
      </c>
      <c r="K857" s="9" t="str">
        <f>PROPER(TRIM(raw_orders!K857))</f>
        <v>Labels</v>
      </c>
      <c r="L857" t="s">
        <v>3916</v>
      </c>
      <c r="M857" s="9" t="str">
        <f>PROPER(TRIM(raw_orders!M857))</f>
        <v>Second Class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s="9" t="str">
        <f>PROPER(TRIM(raw_orders!T857))</f>
        <v>Paid</v>
      </c>
      <c r="U857" s="9" t="str">
        <f>PROPER(TRIM(raw_orders!U857))</f>
        <v>Completed</v>
      </c>
      <c r="V857" s="11">
        <f t="shared" si="39"/>
        <v>8</v>
      </c>
      <c r="W857" s="17" t="str">
        <f t="shared" si="40"/>
        <v>ORD-2024-108564549845506CUST-2752Rahul VermaConsumerNorthRajasthanJaipurOffice SuppliesLabelsClassic Labels 215Second Class22073.530.253110.32101.031009.27PaidCompleted8</v>
      </c>
      <c r="X857" s="11" t="str">
        <f t="shared" si="41"/>
        <v>OK</v>
      </c>
      <c r="Y857" s="11"/>
    </row>
    <row r="858" spans="1:25" ht="55.2">
      <c r="A858" t="s">
        <v>3917</v>
      </c>
      <c r="B858" s="10">
        <v>45455</v>
      </c>
      <c r="C858" s="10">
        <v>45462</v>
      </c>
      <c r="D858" t="s">
        <v>1979</v>
      </c>
      <c r="E858" s="9" t="str">
        <f>PROPER(TRIM(raw_orders!E858))</f>
        <v>Rohan Mehta</v>
      </c>
      <c r="F858" s="9" t="str">
        <f>PROPER(TRIM(raw_orders!F858))</f>
        <v>Home Office</v>
      </c>
      <c r="G858" s="9" t="str">
        <f>PROPER(TRIM(raw_orders!G858))</f>
        <v>South</v>
      </c>
      <c r="H858" s="9" t="str">
        <f>PROPER(TRIM(raw_orders!H858))</f>
        <v>Tamil Nadu</v>
      </c>
      <c r="I858" s="9" t="str">
        <f>PROPER(TRIM(raw_orders!I858))</f>
        <v>Chennai</v>
      </c>
      <c r="J858" s="9" t="str">
        <f>PROPER(TRIM(raw_orders!J858))</f>
        <v>Office Supplies</v>
      </c>
      <c r="K858" s="9" t="str">
        <f>PROPER(TRIM(raw_orders!K858))</f>
        <v>Storage</v>
      </c>
      <c r="L858" t="s">
        <v>3919</v>
      </c>
      <c r="M858" s="9" t="str">
        <f>PROPER(TRIM(raw_orders!M858))</f>
        <v>Standard Class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s="9" t="str">
        <f>PROPER(TRIM(raw_orders!T858))</f>
        <v>Failed</v>
      </c>
      <c r="U858" s="9" t="str">
        <f>PROPER(TRIM(raw_orders!U858))</f>
        <v>Cancelled</v>
      </c>
      <c r="V858" s="11">
        <f t="shared" si="39"/>
        <v>7</v>
      </c>
      <c r="W858" s="17" t="str">
        <f t="shared" si="40"/>
        <v>ORD-2024-108574545545462CUST-5647Rohan MehtaHome OfficeSouthTamil NaduChennaiOffice SuppliesStorageClassic Storage 918Standard Class4395.1-0.161185.3966.55218.75FailedCancelled7</v>
      </c>
      <c r="X858" s="11" t="str">
        <f t="shared" si="41"/>
        <v>OK</v>
      </c>
      <c r="Y858" s="11"/>
    </row>
    <row r="859" spans="1:25" ht="69">
      <c r="A859" t="s">
        <v>3920</v>
      </c>
      <c r="B859" s="10">
        <v>45447</v>
      </c>
      <c r="C859" s="10">
        <v>45388</v>
      </c>
      <c r="D859" t="s">
        <v>3235</v>
      </c>
      <c r="E859" s="9" t="str">
        <f>PROPER(TRIM(raw_orders!E859))</f>
        <v>Sneha Kapoor</v>
      </c>
      <c r="F859" s="9" t="str">
        <f>PROPER(TRIM(raw_orders!F859))</f>
        <v>Home Office</v>
      </c>
      <c r="G859" s="9" t="str">
        <f>PROPER(TRIM(raw_orders!G859))</f>
        <v>South</v>
      </c>
      <c r="H859" s="9" t="str">
        <f>PROPER(TRIM(raw_orders!H859))</f>
        <v>Kerala</v>
      </c>
      <c r="I859" s="9" t="str">
        <f>PROPER(TRIM(raw_orders!I859))</f>
        <v>Kochi</v>
      </c>
      <c r="J859" s="9" t="str">
        <f>PROPER(TRIM(raw_orders!J859))</f>
        <v>Office Supplies</v>
      </c>
      <c r="K859" s="9" t="str">
        <f>PROPER(TRIM(raw_orders!K859))</f>
        <v>Storage</v>
      </c>
      <c r="L859" t="s">
        <v>3923</v>
      </c>
      <c r="M859" s="9" t="str">
        <f>PROPER(TRIM(raw_orders!M859))</f>
        <v>First Class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s="9" t="str">
        <f>PROPER(TRIM(raw_orders!T859))</f>
        <v>Paid</v>
      </c>
      <c r="U859" s="9" t="str">
        <f>PROPER(TRIM(raw_orders!U859))</f>
        <v>Completed</v>
      </c>
      <c r="V859" s="11">
        <f t="shared" si="39"/>
        <v>-59</v>
      </c>
      <c r="W859" s="17" t="str">
        <f t="shared" si="40"/>
        <v>ORD-2024-108584544745388CUST-8575Sneha KapoorHome OfficeSouthKeralaKochiOffice SuppliesStorageMax Storage 223First Class62708.970.2512190.3610176.992013.37PaidCompleted-59</v>
      </c>
      <c r="X859" s="11" t="str">
        <f t="shared" si="41"/>
        <v>OK</v>
      </c>
      <c r="Y859" s="11"/>
    </row>
    <row r="860" spans="1:25" ht="55.2">
      <c r="A860" t="s">
        <v>3924</v>
      </c>
      <c r="B860" s="10">
        <v>45414</v>
      </c>
      <c r="C860" s="10">
        <v>45421</v>
      </c>
      <c r="D860" t="s">
        <v>3925</v>
      </c>
      <c r="E860" s="9" t="str">
        <f>PROPER(TRIM(raw_orders!E860))</f>
        <v>Arjun Bose</v>
      </c>
      <c r="F860" s="9" t="str">
        <f>PROPER(TRIM(raw_orders!F860))</f>
        <v>Consumer</v>
      </c>
      <c r="G860" s="9" t="str">
        <f>PROPER(TRIM(raw_orders!G860))</f>
        <v>East</v>
      </c>
      <c r="H860" s="9" t="str">
        <f>PROPER(TRIM(raw_orders!H860))</f>
        <v>Odisha</v>
      </c>
      <c r="I860" s="9" t="str">
        <f>PROPER(TRIM(raw_orders!I860))</f>
        <v>Bhubaneswar</v>
      </c>
      <c r="J860" s="9" t="str">
        <f>PROPER(TRIM(raw_orders!J860))</f>
        <v>Technology</v>
      </c>
      <c r="K860" s="9" t="str">
        <f>PROPER(TRIM(raw_orders!K860))</f>
        <v>Accessories</v>
      </c>
      <c r="L860" t="s">
        <v>3926</v>
      </c>
      <c r="M860" s="9" t="str">
        <f>PROPER(TRIM(raw_orders!M860))</f>
        <v>Second Class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s="9" t="str">
        <f>PROPER(TRIM(raw_orders!T860))</f>
        <v>Paid</v>
      </c>
      <c r="U860" s="9" t="str">
        <f>PROPER(TRIM(raw_orders!U860))</f>
        <v>Completed</v>
      </c>
      <c r="V860" s="11">
        <f t="shared" si="39"/>
        <v>7</v>
      </c>
      <c r="W860" s="17" t="str">
        <f t="shared" si="40"/>
        <v>ORD-2024-108594541445421CUST-9576Arjun BoseConsumerEastOdishaBhubaneswarTechnologyAccessoriesBasic Accessories 602Second Class42904.86011619.447184.324494.64PaidCompleted7</v>
      </c>
      <c r="X860" s="11" t="str">
        <f t="shared" si="41"/>
        <v>OK</v>
      </c>
      <c r="Y860" s="11"/>
    </row>
    <row r="861" spans="1:25" ht="55.2">
      <c r="A861" t="s">
        <v>3927</v>
      </c>
      <c r="B861" s="10">
        <v>45592</v>
      </c>
      <c r="C861" s="10">
        <v>45597</v>
      </c>
      <c r="D861" t="s">
        <v>3929</v>
      </c>
      <c r="E861" s="9" t="str">
        <f>PROPER(TRIM(raw_orders!E861))</f>
        <v>Aditi Sen</v>
      </c>
      <c r="F861" s="9" t="str">
        <f>PROPER(TRIM(raw_orders!F861))</f>
        <v>Corporate</v>
      </c>
      <c r="G861" s="9" t="str">
        <f>PROPER(TRIM(raw_orders!G861))</f>
        <v>South</v>
      </c>
      <c r="H861" s="9" t="str">
        <f>PROPER(TRIM(raw_orders!H861))</f>
        <v>Tamil Nadu</v>
      </c>
      <c r="I861" s="9" t="str">
        <f>PROPER(TRIM(raw_orders!I861))</f>
        <v>Chennai</v>
      </c>
      <c r="J861" s="9" t="str">
        <f>PROPER(TRIM(raw_orders!J861))</f>
        <v>Technology</v>
      </c>
      <c r="K861" s="9" t="str">
        <f>PROPER(TRIM(raw_orders!K861))</f>
        <v>Phones</v>
      </c>
      <c r="L861" t="s">
        <v>3930</v>
      </c>
      <c r="M861" s="9" t="str">
        <f>PROPER(TRIM(raw_orders!M861))</f>
        <v>Standard Class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s="9" t="str">
        <f>PROPER(TRIM(raw_orders!T861))</f>
        <v>Paid</v>
      </c>
      <c r="U861" s="9" t="str">
        <f>PROPER(TRIM(raw_orders!U861))</f>
        <v>Completed</v>
      </c>
      <c r="V861" s="11">
        <f t="shared" si="39"/>
        <v>5</v>
      </c>
      <c r="W861" s="17" t="str">
        <f t="shared" si="40"/>
        <v>ORD-2024-108604559245597CUST-2395Aditi SenCorporateSouthTamil NaduChennaiTechnologyPhonesElite Phones 394Standard Class64399.20.0525075.4416282.748792.7PaidCompleted5</v>
      </c>
      <c r="X861" s="11" t="str">
        <f t="shared" si="41"/>
        <v>OK</v>
      </c>
      <c r="Y861" s="11"/>
    </row>
    <row r="862" spans="1:25" ht="55.2">
      <c r="A862" t="s">
        <v>3931</v>
      </c>
      <c r="B862" s="10">
        <v>45324</v>
      </c>
      <c r="C862" s="10">
        <v>45326</v>
      </c>
      <c r="D862" t="s">
        <v>3933</v>
      </c>
      <c r="E862" s="9" t="str">
        <f>PROPER(TRIM(raw_orders!E862))</f>
        <v>Vikram Iyer</v>
      </c>
      <c r="F862" s="9" t="str">
        <f>PROPER(TRIM(raw_orders!F862))</f>
        <v>Home Office</v>
      </c>
      <c r="G862" s="9" t="str">
        <f>PROPER(TRIM(raw_orders!G862))</f>
        <v>North</v>
      </c>
      <c r="H862" s="9" t="str">
        <f>PROPER(TRIM(raw_orders!H862))</f>
        <v>Uttar Pradesh</v>
      </c>
      <c r="I862" s="9" t="str">
        <f>PROPER(TRIM(raw_orders!I862))</f>
        <v>Noida</v>
      </c>
      <c r="J862" s="9" t="str">
        <f>PROPER(TRIM(raw_orders!J862))</f>
        <v>Office Supplies</v>
      </c>
      <c r="K862" s="9" t="str">
        <f>PROPER(TRIM(raw_orders!K862))</f>
        <v>Storage</v>
      </c>
      <c r="L862" t="s">
        <v>3934</v>
      </c>
      <c r="M862" s="9" t="str">
        <f>PROPER(TRIM(raw_orders!M862))</f>
        <v>Second Class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s="9" t="str">
        <f>PROPER(TRIM(raw_orders!T862))</f>
        <v>Paid</v>
      </c>
      <c r="U862" s="9" t="str">
        <f>PROPER(TRIM(raw_orders!U862))</f>
        <v>Completed</v>
      </c>
      <c r="V862" s="11">
        <f t="shared" si="39"/>
        <v>2</v>
      </c>
      <c r="W862" s="17" t="str">
        <f t="shared" si="40"/>
        <v>ORD-2024-108614532445326CUST-8941Vikram IyerHome OfficeNorthUttar PradeshNoidaOffice SuppliesStorageClassic Storage 194Second Class14397.320.054177.452299.51877.95PaidCompleted2</v>
      </c>
      <c r="X862" s="11" t="str">
        <f t="shared" si="41"/>
        <v>OK</v>
      </c>
      <c r="Y862" s="11"/>
    </row>
    <row r="863" spans="1:25" ht="55.2">
      <c r="A863" t="s">
        <v>3935</v>
      </c>
      <c r="B863" s="10">
        <v>45724</v>
      </c>
      <c r="C863" s="10">
        <v>45725</v>
      </c>
      <c r="D863" t="s">
        <v>3938</v>
      </c>
      <c r="E863" s="9" t="str">
        <f>PROPER(TRIM(raw_orders!E863))</f>
        <v>Priya Menon</v>
      </c>
      <c r="F863" s="9" t="str">
        <f>PROPER(TRIM(raw_orders!F863))</f>
        <v>Home Office</v>
      </c>
      <c r="G863" s="9" t="str">
        <f>PROPER(TRIM(raw_orders!G863))</f>
        <v>North</v>
      </c>
      <c r="H863" s="9" t="str">
        <f>PROPER(TRIM(raw_orders!H863))</f>
        <v>Delhi</v>
      </c>
      <c r="I863" s="9" t="str">
        <f>PROPER(TRIM(raw_orders!I863))</f>
        <v>New Delhi</v>
      </c>
      <c r="J863" s="9" t="str">
        <f>PROPER(TRIM(raw_orders!J863))</f>
        <v>Furniture</v>
      </c>
      <c r="K863" s="9" t="str">
        <f>PROPER(TRIM(raw_orders!K863))</f>
        <v>Furnishings</v>
      </c>
      <c r="L863" t="s">
        <v>3939</v>
      </c>
      <c r="M863" s="9" t="str">
        <f>PROPER(TRIM(raw_orders!M863))</f>
        <v>Same Day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s="9" t="str">
        <f>PROPER(TRIM(raw_orders!T863))</f>
        <v>Paid</v>
      </c>
      <c r="U863" s="9" t="str">
        <f>PROPER(TRIM(raw_orders!U863))</f>
        <v>Completed</v>
      </c>
      <c r="V863" s="11">
        <f t="shared" si="39"/>
        <v>1</v>
      </c>
      <c r="W863" s="17" t="str">
        <f t="shared" si="40"/>
        <v>ORD-2025-108624572445725CUST-9448Priya MenonHome OfficeNorthDelhiNew DelhiFurnitureFurnishingsSmart Furnishings 892Same Day43405.680.210898.186231.414666.77PaidCompleted1</v>
      </c>
      <c r="X863" s="11" t="str">
        <f t="shared" si="41"/>
        <v>OK</v>
      </c>
      <c r="Y863" s="11"/>
    </row>
    <row r="864" spans="1:25" ht="55.2">
      <c r="A864" t="s">
        <v>3940</v>
      </c>
      <c r="B864" s="10">
        <v>45742</v>
      </c>
      <c r="C864" s="10">
        <v>45747</v>
      </c>
      <c r="D864" t="s">
        <v>3942</v>
      </c>
      <c r="E864" s="9" t="str">
        <f>PROPER(TRIM(raw_orders!E864))</f>
        <v>Priya Menon</v>
      </c>
      <c r="F864" s="9" t="str">
        <f>PROPER(TRIM(raw_orders!F864))</f>
        <v>Small Business</v>
      </c>
      <c r="G864" s="9" t="str">
        <f>PROPER(TRIM(raw_orders!G864))</f>
        <v>East</v>
      </c>
      <c r="H864" s="9" t="str">
        <f>PROPER(TRIM(raw_orders!H864))</f>
        <v>Jharkhand</v>
      </c>
      <c r="I864" s="9" t="str">
        <f>PROPER(TRIM(raw_orders!I864))</f>
        <v>Ranchi</v>
      </c>
      <c r="J864" s="9" t="str">
        <f>PROPER(TRIM(raw_orders!J864))</f>
        <v>Office Supplies</v>
      </c>
      <c r="K864" s="9" t="str">
        <f>PROPER(TRIM(raw_orders!K864))</f>
        <v>Binders</v>
      </c>
      <c r="L864" t="s">
        <v>3943</v>
      </c>
      <c r="M864" s="9" t="str">
        <f>PROPER(TRIM(raw_orders!M864))</f>
        <v>First Class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s="9" t="str">
        <f>PROPER(TRIM(raw_orders!T864))</f>
        <v>Paid</v>
      </c>
      <c r="U864" s="9" t="str">
        <f>PROPER(TRIM(raw_orders!U864))</f>
        <v>Cancelled</v>
      </c>
      <c r="V864" s="11">
        <f t="shared" si="39"/>
        <v>5</v>
      </c>
      <c r="W864" s="17" t="str">
        <f t="shared" si="40"/>
        <v>ORD-2025-108634574245747CUST-8354Priya MenonSmall BusinessEastJharkhandRanchiOffice SuppliesBindersPro Binders 488First Class51395.1406975.74797.882177.82PaidCancelled5</v>
      </c>
      <c r="X864" s="11" t="str">
        <f t="shared" si="41"/>
        <v>OK</v>
      </c>
      <c r="Y864" s="11"/>
    </row>
    <row r="865" spans="1:25" ht="69">
      <c r="A865" t="s">
        <v>3944</v>
      </c>
      <c r="B865" s="10">
        <v>45906</v>
      </c>
      <c r="C865" s="10">
        <v>45908</v>
      </c>
      <c r="D865" t="s">
        <v>3946</v>
      </c>
      <c r="E865" s="9" t="str">
        <f>PROPER(TRIM(raw_orders!E865))</f>
        <v>Aarav Sharma</v>
      </c>
      <c r="F865" s="9" t="str">
        <f>PROPER(TRIM(raw_orders!F865))</f>
        <v>Home Office</v>
      </c>
      <c r="G865" s="9" t="str">
        <f>PROPER(TRIM(raw_orders!G865))</f>
        <v>West</v>
      </c>
      <c r="H865" s="9" t="str">
        <f>PROPER(TRIM(raw_orders!H865))</f>
        <v>Madhya Pradesh</v>
      </c>
      <c r="I865" s="9" t="str">
        <f>PROPER(TRIM(raw_orders!I865))</f>
        <v>Indore</v>
      </c>
      <c r="J865" s="9" t="str">
        <f>PROPER(TRIM(raw_orders!J865))</f>
        <v>Furniture</v>
      </c>
      <c r="K865" s="9" t="str">
        <f>PROPER(TRIM(raw_orders!K865))</f>
        <v>Furnishings</v>
      </c>
      <c r="L865" t="s">
        <v>3947</v>
      </c>
      <c r="M865" s="9" t="str">
        <f>PROPER(TRIM(raw_orders!M865))</f>
        <v>Same Day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s="9" t="str">
        <f>PROPER(TRIM(raw_orders!T865))</f>
        <v>Paid</v>
      </c>
      <c r="U865" s="9" t="str">
        <f>PROPER(TRIM(raw_orders!U865))</f>
        <v>Completed</v>
      </c>
      <c r="V865" s="11">
        <f t="shared" si="39"/>
        <v>2</v>
      </c>
      <c r="W865" s="17" t="str">
        <f t="shared" si="40"/>
        <v>ORD-2025-108644590645908CUST-2200Aarav SharmaHome OfficeWestMadhya PradeshIndoreFurnitureFurnishingsPrime Furnishings 679Same Day32937.2308811.696765.912045.78PaidCompleted2</v>
      </c>
      <c r="X865" s="11" t="str">
        <f t="shared" si="41"/>
        <v>OK</v>
      </c>
      <c r="Y865" s="11"/>
    </row>
    <row r="866" spans="1:25" ht="69">
      <c r="A866" t="s">
        <v>3948</v>
      </c>
      <c r="B866" s="10">
        <v>45902</v>
      </c>
      <c r="C866" s="10">
        <v>45786</v>
      </c>
      <c r="D866" t="s">
        <v>3950</v>
      </c>
      <c r="E866" s="9" t="str">
        <f>PROPER(TRIM(raw_orders!E866))</f>
        <v>Vikram Iyer</v>
      </c>
      <c r="F866" s="9" t="str">
        <f>PROPER(TRIM(raw_orders!F866))</f>
        <v>Consumer</v>
      </c>
      <c r="G866" s="9" t="str">
        <f>PROPER(TRIM(raw_orders!G866))</f>
        <v>South</v>
      </c>
      <c r="H866" s="9" t="str">
        <f>PROPER(TRIM(raw_orders!H866))</f>
        <v>Tamil Nadu</v>
      </c>
      <c r="I866" s="9" t="str">
        <f>PROPER(TRIM(raw_orders!I866))</f>
        <v>Chennai</v>
      </c>
      <c r="J866" s="9" t="str">
        <f>PROPER(TRIM(raw_orders!J866))</f>
        <v>Technology</v>
      </c>
      <c r="K866" s="9" t="str">
        <f>PROPER(TRIM(raw_orders!K866))</f>
        <v>Phones</v>
      </c>
      <c r="L866" t="s">
        <v>3951</v>
      </c>
      <c r="M866" s="9" t="str">
        <f>PROPER(TRIM(raw_orders!M866))</f>
        <v>First Class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s="9" t="str">
        <f>PROPER(TRIM(raw_orders!T866))</f>
        <v>Paid</v>
      </c>
      <c r="U866" s="9" t="str">
        <f>PROPER(TRIM(raw_orders!U866))</f>
        <v>Completed</v>
      </c>
      <c r="V866" s="11">
        <f t="shared" si="39"/>
        <v>-116</v>
      </c>
      <c r="W866" s="17" t="str">
        <f t="shared" si="40"/>
        <v>ORD-2025-108654590245786CUST-1178Vikram IyerConsumerSouthTamil NaduChennaiTechnologyPhonesSmart Phones 158First Class53406.87017034.3514631.362402.99PaidCompleted-116</v>
      </c>
      <c r="X866" s="11" t="str">
        <f t="shared" si="41"/>
        <v>OK</v>
      </c>
      <c r="Y866" s="11"/>
    </row>
    <row r="867" spans="1:25" ht="55.2">
      <c r="A867" t="s">
        <v>3952</v>
      </c>
      <c r="B867" s="10">
        <v>45810</v>
      </c>
      <c r="C867" s="10">
        <v>45702</v>
      </c>
      <c r="D867" t="s">
        <v>3953</v>
      </c>
      <c r="E867" s="9" t="str">
        <f>PROPER(TRIM(raw_orders!E867))</f>
        <v>Kabir Singh</v>
      </c>
      <c r="F867" s="9" t="str">
        <f>PROPER(TRIM(raw_orders!F867))</f>
        <v>Consumer</v>
      </c>
      <c r="G867" s="9" t="str">
        <f>PROPER(TRIM(raw_orders!G867))</f>
        <v>West</v>
      </c>
      <c r="H867" s="9" t="str">
        <f>PROPER(TRIM(raw_orders!H867))</f>
        <v>Maharashtra</v>
      </c>
      <c r="I867" s="9" t="str">
        <f>PROPER(TRIM(raw_orders!I867))</f>
        <v>Mumbai</v>
      </c>
      <c r="J867" s="9" t="str">
        <f>PROPER(TRIM(raw_orders!J867))</f>
        <v>Office Supplies</v>
      </c>
      <c r="K867" s="9" t="str">
        <f>PROPER(TRIM(raw_orders!K867))</f>
        <v>Labels</v>
      </c>
      <c r="L867" t="s">
        <v>3954</v>
      </c>
      <c r="M867" s="9" t="str">
        <f>PROPER(TRIM(raw_orders!M867))</f>
        <v>Second Class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s="9" t="str">
        <f>PROPER(TRIM(raw_orders!T867))</f>
        <v>Paid</v>
      </c>
      <c r="U867" s="9" t="str">
        <f>PROPER(TRIM(raw_orders!U867))</f>
        <v>Completed</v>
      </c>
      <c r="V867" s="11">
        <f t="shared" si="39"/>
        <v>-108</v>
      </c>
      <c r="W867" s="17" t="str">
        <f t="shared" si="40"/>
        <v>ORD-2025-108664581045702CUST-8099Kabir SinghConsumerWestMaharashtraMumbaiOffice SuppliesLabelsClassic Labels 218Second Class23992.0407984.085658.052326.03PaidCompleted-108</v>
      </c>
      <c r="X867" s="11" t="str">
        <f t="shared" si="41"/>
        <v>OK</v>
      </c>
      <c r="Y867" s="11"/>
    </row>
    <row r="868" spans="1:25" ht="69">
      <c r="A868" t="s">
        <v>3955</v>
      </c>
      <c r="B868" s="10">
        <v>45714</v>
      </c>
      <c r="C868" s="10">
        <v>45722</v>
      </c>
      <c r="D868" t="s">
        <v>3957</v>
      </c>
      <c r="E868" s="9" t="str">
        <f>PROPER(TRIM(raw_orders!E868))</f>
        <v>Priya Menon</v>
      </c>
      <c r="F868" s="9" t="str">
        <f>PROPER(TRIM(raw_orders!F868))</f>
        <v>Consumer</v>
      </c>
      <c r="G868" s="9" t="str">
        <f>PROPER(TRIM(raw_orders!G868))</f>
        <v>East</v>
      </c>
      <c r="H868" s="9" t="str">
        <f>PROPER(TRIM(raw_orders!H868))</f>
        <v>Bihar</v>
      </c>
      <c r="I868" s="9" t="str">
        <f>PROPER(TRIM(raw_orders!I868))</f>
        <v>Patna</v>
      </c>
      <c r="J868" s="9" t="str">
        <f>PROPER(TRIM(raw_orders!J868))</f>
        <v>Furniture</v>
      </c>
      <c r="K868" s="9" t="str">
        <f>PROPER(TRIM(raw_orders!K868))</f>
        <v>Bookcases</v>
      </c>
      <c r="L868" t="s">
        <v>3958</v>
      </c>
      <c r="M868" s="9" t="str">
        <f>PROPER(TRIM(raw_orders!M868))</f>
        <v>First Class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s="9" t="str">
        <f>PROPER(TRIM(raw_orders!T868))</f>
        <v>Pending</v>
      </c>
      <c r="U868" s="9" t="str">
        <f>PROPER(TRIM(raw_orders!U868))</f>
        <v>Cancelled</v>
      </c>
      <c r="V868" s="11">
        <f t="shared" si="39"/>
        <v>8</v>
      </c>
      <c r="W868" s="17" t="str">
        <f t="shared" si="40"/>
        <v>ORD-2025-108674571445722CUST-7596Priya MenonConsumerEastBiharPatnaFurnitureBookcasesSmart Bookcases 552First Class93043.370.221912.2616367.785544.48PendingCancelled8</v>
      </c>
      <c r="X868" s="11" t="str">
        <f t="shared" si="41"/>
        <v>OK</v>
      </c>
      <c r="Y868" s="11"/>
    </row>
    <row r="869" spans="1:25" ht="69">
      <c r="A869" t="s">
        <v>3959</v>
      </c>
      <c r="B869" s="10">
        <v>45617</v>
      </c>
      <c r="C869" s="10">
        <v>45618</v>
      </c>
      <c r="D869" t="s">
        <v>3962</v>
      </c>
      <c r="E869" s="9" t="str">
        <f>PROPER(TRIM(raw_orders!E869))</f>
        <v>Rahul Verma</v>
      </c>
      <c r="F869" s="9" t="str">
        <f>PROPER(TRIM(raw_orders!F869))</f>
        <v>Home Office</v>
      </c>
      <c r="G869" s="9" t="str">
        <f>PROPER(TRIM(raw_orders!G869))</f>
        <v>South</v>
      </c>
      <c r="H869" s="9" t="str">
        <f>PROPER(TRIM(raw_orders!H869))</f>
        <v>Andhra Pradesh</v>
      </c>
      <c r="I869" s="9" t="str">
        <f>PROPER(TRIM(raw_orders!I869))</f>
        <v>Vijayawada</v>
      </c>
      <c r="J869" s="9" t="str">
        <f>PROPER(TRIM(raw_orders!J869))</f>
        <v>Technology</v>
      </c>
      <c r="K869" s="9" t="str">
        <f>PROPER(TRIM(raw_orders!K869))</f>
        <v>Accessories</v>
      </c>
      <c r="L869" t="s">
        <v>3963</v>
      </c>
      <c r="M869" s="9" t="str">
        <f>PROPER(TRIM(raw_orders!M869))</f>
        <v>Same Day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s="9" t="str">
        <f>PROPER(TRIM(raw_orders!T869))</f>
        <v>Failed</v>
      </c>
      <c r="U869" s="9" t="str">
        <f>PROPER(TRIM(raw_orders!U869))</f>
        <v>Cancelled</v>
      </c>
      <c r="V869" s="11">
        <f t="shared" si="39"/>
        <v>1</v>
      </c>
      <c r="W869" s="17" t="str">
        <f t="shared" si="40"/>
        <v>ORD-2024-108684561745618CUST-2328Rahul VermaHome OfficeSouthAndhra PradeshVijayawadaTechnologyAccessoriesEco Accessories 389Same Day61043.490.254695.73871.69824.01FailedCancelled1</v>
      </c>
      <c r="X869" s="11" t="str">
        <f t="shared" si="41"/>
        <v>OK</v>
      </c>
      <c r="Y869" s="11"/>
    </row>
    <row r="870" spans="1:25" ht="55.2">
      <c r="A870" t="s">
        <v>3964</v>
      </c>
      <c r="B870" s="10">
        <v>45965</v>
      </c>
      <c r="C870" s="10">
        <v>45762</v>
      </c>
      <c r="D870" t="s">
        <v>3965</v>
      </c>
      <c r="E870" s="9" t="str">
        <f>PROPER(TRIM(raw_orders!E870))</f>
        <v>Vikram Iyer</v>
      </c>
      <c r="F870" s="9" t="str">
        <f>PROPER(TRIM(raw_orders!F870))</f>
        <v>Home Office</v>
      </c>
      <c r="G870" s="9" t="str">
        <f>PROPER(TRIM(raw_orders!G870))</f>
        <v>South</v>
      </c>
      <c r="H870" s="9" t="str">
        <f>PROPER(TRIM(raw_orders!H870))</f>
        <v>Karnataka</v>
      </c>
      <c r="I870" s="9" t="str">
        <f>PROPER(TRIM(raw_orders!I870))</f>
        <v>Bengaluru</v>
      </c>
      <c r="J870" s="9" t="str">
        <f>PROPER(TRIM(raw_orders!J870))</f>
        <v>Office Supplies</v>
      </c>
      <c r="K870" s="9" t="str">
        <f>PROPER(TRIM(raw_orders!K870))</f>
        <v>Storage</v>
      </c>
      <c r="L870" t="s">
        <v>3966</v>
      </c>
      <c r="M870" s="9" t="str">
        <f>PROPER(TRIM(raw_orders!M870))</f>
        <v>Same Day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s="9" t="str">
        <f>PROPER(TRIM(raw_orders!T870))</f>
        <v>Paid</v>
      </c>
      <c r="U870" s="9" t="str">
        <f>PROPER(TRIM(raw_orders!U870))</f>
        <v>Completed</v>
      </c>
      <c r="V870" s="11">
        <f t="shared" si="39"/>
        <v>-203</v>
      </c>
      <c r="W870" s="17" t="str">
        <f t="shared" si="40"/>
        <v>ORD-2025-108694596545762CUST-8483Vikram IyerHome OfficeSouthKarnatakaBengaluruOffice SuppliesStorageElite Storage 187Same Day9224.940.051923.241093.66829.58PaidCompleted-203</v>
      </c>
      <c r="X870" s="11" t="str">
        <f t="shared" si="41"/>
        <v>OK</v>
      </c>
      <c r="Y870" s="11"/>
    </row>
    <row r="871" spans="1:25" ht="55.2">
      <c r="A871" t="s">
        <v>3967</v>
      </c>
      <c r="B871" s="10">
        <v>45722</v>
      </c>
      <c r="C871" s="10">
        <v>45841</v>
      </c>
      <c r="D871" t="s">
        <v>3969</v>
      </c>
      <c r="E871" s="9" t="str">
        <f>PROPER(TRIM(raw_orders!E871))</f>
        <v>Rohan Mehta</v>
      </c>
      <c r="F871" s="9" t="str">
        <f>PROPER(TRIM(raw_orders!F871))</f>
        <v>Home Office</v>
      </c>
      <c r="G871" s="9" t="str">
        <f>PROPER(TRIM(raw_orders!G871))</f>
        <v/>
      </c>
      <c r="H871" s="9" t="str">
        <f>PROPER(TRIM(raw_orders!H871))</f>
        <v>Delhi</v>
      </c>
      <c r="I871" s="9" t="str">
        <f>PROPER(TRIM(raw_orders!I871))</f>
        <v>New Delhi</v>
      </c>
      <c r="J871" s="9" t="str">
        <f>PROPER(TRIM(raw_orders!J871))</f>
        <v>Furniture</v>
      </c>
      <c r="K871" s="9" t="str">
        <f>PROPER(TRIM(raw_orders!K871))</f>
        <v>Chairs</v>
      </c>
      <c r="L871" t="s">
        <v>1752</v>
      </c>
      <c r="M871" s="9" t="str">
        <f>PROPER(TRIM(raw_orders!M871))</f>
        <v>Same Day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s="9" t="str">
        <f>PROPER(TRIM(raw_orders!T871))</f>
        <v>Paid</v>
      </c>
      <c r="U871" s="9" t="str">
        <f>PROPER(TRIM(raw_orders!U871))</f>
        <v>Completed</v>
      </c>
      <c r="V871" s="11">
        <f t="shared" si="39"/>
        <v>119</v>
      </c>
      <c r="W871" s="17" t="str">
        <f t="shared" si="40"/>
        <v>ORD-2025-108704572245841CUST-2388Rohan MehtaHome OfficeDelhiNew DelhiFurnitureChairsMax Chairs 487Same Day6796.650.14301.912374.41927.51PaidCompleted119</v>
      </c>
      <c r="X871" s="11" t="str">
        <f t="shared" si="41"/>
        <v>OK</v>
      </c>
      <c r="Y871" s="11"/>
    </row>
    <row r="872" spans="1:25" ht="69">
      <c r="A872" t="s">
        <v>3970</v>
      </c>
      <c r="B872" s="10">
        <v>45814</v>
      </c>
      <c r="C872" s="10">
        <v>45815</v>
      </c>
      <c r="D872" t="s">
        <v>3973</v>
      </c>
      <c r="E872" s="9" t="str">
        <f>PROPER(TRIM(raw_orders!E872))</f>
        <v>Vikram Iyer</v>
      </c>
      <c r="F872" s="9" t="str">
        <f>PROPER(TRIM(raw_orders!F872))</f>
        <v>Corporate</v>
      </c>
      <c r="G872" s="9" t="str">
        <f>PROPER(TRIM(raw_orders!G872))</f>
        <v>West</v>
      </c>
      <c r="H872" s="9" t="str">
        <f>PROPER(TRIM(raw_orders!H872))</f>
        <v>Goa</v>
      </c>
      <c r="I872" s="9" t="str">
        <f>PROPER(TRIM(raw_orders!I872))</f>
        <v>Panaji</v>
      </c>
      <c r="J872" s="9" t="str">
        <f>PROPER(TRIM(raw_orders!J872))</f>
        <v>Furniture</v>
      </c>
      <c r="K872" s="9" t="str">
        <f>PROPER(TRIM(raw_orders!K872))</f>
        <v>Tables</v>
      </c>
      <c r="L872" t="s">
        <v>3974</v>
      </c>
      <c r="M872" s="9" t="str">
        <f>PROPER(TRIM(raw_orders!M872))</f>
        <v>Standard Class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s="9" t="str">
        <f>PROPER(TRIM(raw_orders!T872))</f>
        <v>Paid</v>
      </c>
      <c r="U872" s="9" t="str">
        <f>PROPER(TRIM(raw_orders!U872))</f>
        <v>Cancelled</v>
      </c>
      <c r="V872" s="11">
        <f t="shared" si="39"/>
        <v>1</v>
      </c>
      <c r="W872" s="17" t="str">
        <f t="shared" si="40"/>
        <v>ORD-2025-108714581445815CUST-7054Vikram IyerCorporateWestGoaPanajiFurnitureTablesMax Tables 281Standard Class92932.920.1522436.8417454.674982.17PaidCancelled1</v>
      </c>
      <c r="X872" s="11" t="str">
        <f t="shared" si="41"/>
        <v>OK</v>
      </c>
      <c r="Y872" s="11"/>
    </row>
    <row r="873" spans="1:25" ht="69">
      <c r="A873" t="s">
        <v>3975</v>
      </c>
      <c r="B873" s="10">
        <v>45342</v>
      </c>
      <c r="C873" s="10">
        <v>45344</v>
      </c>
      <c r="D873" t="s">
        <v>3795</v>
      </c>
      <c r="E873" s="9" t="str">
        <f>PROPER(TRIM(raw_orders!E873))</f>
        <v>Neha Gupta</v>
      </c>
      <c r="F873" s="9" t="str">
        <f>PROPER(TRIM(raw_orders!F873))</f>
        <v>Small Business</v>
      </c>
      <c r="G873" s="9" t="str">
        <f>PROPER(TRIM(raw_orders!G873))</f>
        <v>South</v>
      </c>
      <c r="H873" s="9" t="str">
        <f>PROPER(TRIM(raw_orders!H873))</f>
        <v>Telangana</v>
      </c>
      <c r="I873" s="9" t="str">
        <f>PROPER(TRIM(raw_orders!I873))</f>
        <v>Hyderabad</v>
      </c>
      <c r="J873" s="9" t="str">
        <f>PROPER(TRIM(raw_orders!J873))</f>
        <v>Technology</v>
      </c>
      <c r="K873" s="9" t="str">
        <f>PROPER(TRIM(raw_orders!K873))</f>
        <v>Accessories</v>
      </c>
      <c r="L873" t="s">
        <v>3977</v>
      </c>
      <c r="M873" s="9" t="str">
        <f>PROPER(TRIM(raw_orders!M873))</f>
        <v>First Class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s="9" t="str">
        <f>PROPER(TRIM(raw_orders!T873))</f>
        <v>Refunded</v>
      </c>
      <c r="U873" s="9" t="str">
        <f>PROPER(TRIM(raw_orders!U873))</f>
        <v>Cancelled</v>
      </c>
      <c r="V873" s="11">
        <f t="shared" si="39"/>
        <v>2</v>
      </c>
      <c r="W873" s="17" t="str">
        <f t="shared" si="40"/>
        <v>ORD-2024-108724534245344CUST-4375Neha GuptaSmall BusinessSouthTelanganaHyderabadTechnologyAccessoriesPro Accessories 325First Class92186.23019676.0712458.627217.45RefundedCancelled2</v>
      </c>
      <c r="X873" s="11" t="str">
        <f t="shared" si="41"/>
        <v>OK</v>
      </c>
      <c r="Y873" s="11"/>
    </row>
    <row r="874" spans="1:25" ht="69">
      <c r="A874" t="s">
        <v>3978</v>
      </c>
      <c r="B874" s="10">
        <v>45597</v>
      </c>
      <c r="C874" s="10">
        <v>45598</v>
      </c>
      <c r="D874" t="s">
        <v>2962</v>
      </c>
      <c r="E874" s="9" t="str">
        <f>PROPER(TRIM(raw_orders!E874))</f>
        <v>Karan Malhotra</v>
      </c>
      <c r="F874" s="9" t="str">
        <f>PROPER(TRIM(raw_orders!F874))</f>
        <v>Corporate</v>
      </c>
      <c r="G874" s="9" t="str">
        <f>PROPER(TRIM(raw_orders!G874))</f>
        <v>East</v>
      </c>
      <c r="H874" s="9" t="str">
        <f>PROPER(TRIM(raw_orders!H874))</f>
        <v>West Bengal</v>
      </c>
      <c r="I874" s="9" t="str">
        <f>PROPER(TRIM(raw_orders!I874))</f>
        <v>Kolkata</v>
      </c>
      <c r="J874" s="9" t="str">
        <f>PROPER(TRIM(raw_orders!J874))</f>
        <v>Furniture</v>
      </c>
      <c r="K874" s="9" t="str">
        <f>PROPER(TRIM(raw_orders!K874))</f>
        <v>Furnishings</v>
      </c>
      <c r="L874" t="s">
        <v>3980</v>
      </c>
      <c r="M874" s="9" t="str">
        <f>PROPER(TRIM(raw_orders!M874))</f>
        <v>Standard Class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s="9" t="str">
        <f>PROPER(TRIM(raw_orders!T874))</f>
        <v>Paid</v>
      </c>
      <c r="U874" s="9" t="str">
        <f>PROPER(TRIM(raw_orders!U874))</f>
        <v>Completed</v>
      </c>
      <c r="V874" s="11">
        <f t="shared" si="39"/>
        <v>1</v>
      </c>
      <c r="W874" s="17" t="str">
        <f t="shared" si="40"/>
        <v>ORD-2024-108734559745598CUST-6262Karan MalhotraCorporateEastWest BengalKolkataFurnitureFurnishingsPrime Furnishings 178Standard Class52212.020.28848.085691.563156.52PaidCompleted1</v>
      </c>
      <c r="X874" s="11" t="str">
        <f t="shared" si="41"/>
        <v>OK</v>
      </c>
      <c r="Y874" s="11"/>
    </row>
    <row r="875" spans="1:25" ht="55.2">
      <c r="A875" t="s">
        <v>3981</v>
      </c>
      <c r="B875" s="10">
        <v>45689</v>
      </c>
      <c r="C875" s="10">
        <v>45871</v>
      </c>
      <c r="D875" t="s">
        <v>3984</v>
      </c>
      <c r="E875" s="9" t="str">
        <f>PROPER(TRIM(raw_orders!E875))</f>
        <v>Aditi Sen</v>
      </c>
      <c r="F875" s="9" t="str">
        <f>PROPER(TRIM(raw_orders!F875))</f>
        <v>Home Office</v>
      </c>
      <c r="G875" s="9" t="str">
        <f>PROPER(TRIM(raw_orders!G875))</f>
        <v>West</v>
      </c>
      <c r="H875" s="9" t="str">
        <f>PROPER(TRIM(raw_orders!H875))</f>
        <v>Gujarat</v>
      </c>
      <c r="I875" s="9" t="str">
        <f>PROPER(TRIM(raw_orders!I875))</f>
        <v>Ahmedabad</v>
      </c>
      <c r="J875" s="9" t="str">
        <f>PROPER(TRIM(raw_orders!J875))</f>
        <v>Office Supplies</v>
      </c>
      <c r="K875" s="9" t="str">
        <f>PROPER(TRIM(raw_orders!K875))</f>
        <v>Storage</v>
      </c>
      <c r="L875" t="s">
        <v>3985</v>
      </c>
      <c r="M875" s="9" t="str">
        <f>PROPER(TRIM(raw_orders!M875))</f>
        <v>Second Class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s="9" t="str">
        <f>PROPER(TRIM(raw_orders!T875))</f>
        <v>Paid</v>
      </c>
      <c r="U875" s="9" t="str">
        <f>PROPER(TRIM(raw_orders!U875))</f>
        <v>Completed</v>
      </c>
      <c r="V875" s="11">
        <f t="shared" si="39"/>
        <v>182</v>
      </c>
      <c r="W875" s="17" t="str">
        <f t="shared" si="40"/>
        <v>ORD-2025-108744568945871CUST-8160Aditi SenHome OfficeWestGujaratAhmedabadOffice SuppliesStorageElite Storage 144Second Class8623.310.14487.832633.781854.05PaidCompleted182</v>
      </c>
      <c r="X875" s="11" t="str">
        <f t="shared" si="41"/>
        <v>OK</v>
      </c>
      <c r="Y875" s="11"/>
    </row>
    <row r="876" spans="1:25" ht="69">
      <c r="A876" t="s">
        <v>3986</v>
      </c>
      <c r="B876" s="10">
        <v>45853</v>
      </c>
      <c r="C876" s="10">
        <v>45854</v>
      </c>
      <c r="D876" t="s">
        <v>3987</v>
      </c>
      <c r="E876" s="9" t="str">
        <f>PROPER(TRIM(raw_orders!E876))</f>
        <v>Vikram Iyer</v>
      </c>
      <c r="F876" s="9" t="str">
        <f>PROPER(TRIM(raw_orders!F876))</f>
        <v>Small Business</v>
      </c>
      <c r="G876" s="9" t="str">
        <f>PROPER(TRIM(raw_orders!G876))</f>
        <v>West</v>
      </c>
      <c r="H876" s="9" t="str">
        <f>PROPER(TRIM(raw_orders!H876))</f>
        <v>Maharashtra</v>
      </c>
      <c r="I876" s="9" t="str">
        <f>PROPER(TRIM(raw_orders!I876))</f>
        <v>Mumbai</v>
      </c>
      <c r="J876" s="9" t="str">
        <f>PROPER(TRIM(raw_orders!J876))</f>
        <v>Office Supplies</v>
      </c>
      <c r="K876" s="9" t="str">
        <f>PROPER(TRIM(raw_orders!K876))</f>
        <v>Paper</v>
      </c>
      <c r="L876" t="s">
        <v>3988</v>
      </c>
      <c r="M876" s="9" t="str">
        <f>PROPER(TRIM(raw_orders!M876))</f>
        <v>Standard Class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s="9" t="str">
        <f>PROPER(TRIM(raw_orders!T876))</f>
        <v>Paid</v>
      </c>
      <c r="U876" s="9" t="str">
        <f>PROPER(TRIM(raw_orders!U876))</f>
        <v>Completed</v>
      </c>
      <c r="V876" s="11">
        <f t="shared" si="39"/>
        <v>1</v>
      </c>
      <c r="W876" s="17" t="str">
        <f t="shared" si="40"/>
        <v>ORD-2025-108754585345854CUST-8770Vikram IyerSmall BusinessWestMaharashtraMumbaiOffice SuppliesPaperElite Paper 309Standard Class83924.880.0529829.0920710.189118.91PaidCompleted1</v>
      </c>
      <c r="X876" s="11" t="str">
        <f t="shared" si="41"/>
        <v>OK</v>
      </c>
      <c r="Y876" s="11"/>
    </row>
    <row r="877" spans="1:25" ht="69">
      <c r="A877" t="s">
        <v>3989</v>
      </c>
      <c r="B877" s="10">
        <v>45514</v>
      </c>
      <c r="C877" s="10">
        <v>45515</v>
      </c>
      <c r="D877" t="s">
        <v>3992</v>
      </c>
      <c r="E877" s="9" t="str">
        <f>PROPER(TRIM(raw_orders!E877))</f>
        <v>Mira Das</v>
      </c>
      <c r="F877" s="9" t="str">
        <f>PROPER(TRIM(raw_orders!F877))</f>
        <v>Corporate</v>
      </c>
      <c r="G877" s="9" t="str">
        <f>PROPER(TRIM(raw_orders!G877))</f>
        <v>West</v>
      </c>
      <c r="H877" s="9" t="str">
        <f>PROPER(TRIM(raw_orders!H877))</f>
        <v>Maharashtra</v>
      </c>
      <c r="I877" s="9" t="str">
        <f>PROPER(TRIM(raw_orders!I877))</f>
        <v>Mumbai</v>
      </c>
      <c r="J877" s="9" t="str">
        <f>PROPER(TRIM(raw_orders!J877))</f>
        <v>Technology</v>
      </c>
      <c r="K877" s="9" t="str">
        <f>PROPER(TRIM(raw_orders!K877))</f>
        <v>Copiers</v>
      </c>
      <c r="L877" t="s">
        <v>3993</v>
      </c>
      <c r="M877" s="9" t="str">
        <f>PROPER(TRIM(raw_orders!M877))</f>
        <v>First Class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s="9" t="str">
        <f>PROPER(TRIM(raw_orders!T877))</f>
        <v>Paid</v>
      </c>
      <c r="U877" s="9" t="str">
        <f>PROPER(TRIM(raw_orders!U877))</f>
        <v>Completed</v>
      </c>
      <c r="V877" s="11">
        <f t="shared" si="39"/>
        <v>1</v>
      </c>
      <c r="W877" s="17" t="str">
        <f t="shared" si="40"/>
        <v>ORD-2024-108764551445515CUST-6928Mira DasCorporateWestMaharashtraMumbaiTechnologyCopiersElite Copiers 752First Class73852.620.221574.6714672.836901.84PaidCompleted1</v>
      </c>
      <c r="X877" s="11" t="str">
        <f t="shared" si="41"/>
        <v>OK</v>
      </c>
      <c r="Y877" s="11"/>
    </row>
    <row r="878" spans="1:25" ht="55.2">
      <c r="A878" t="s">
        <v>3994</v>
      </c>
      <c r="B878" s="10">
        <v>45614</v>
      </c>
      <c r="C878" s="10">
        <v>45616</v>
      </c>
      <c r="D878" t="s">
        <v>3997</v>
      </c>
      <c r="E878" s="9" t="str">
        <f>PROPER(TRIM(raw_orders!E878))</f>
        <v>Priya Menon</v>
      </c>
      <c r="F878" s="9" t="str">
        <f>PROPER(TRIM(raw_orders!F878))</f>
        <v>Consumer</v>
      </c>
      <c r="G878" s="9" t="str">
        <f>PROPER(TRIM(raw_orders!G878))</f>
        <v>West</v>
      </c>
      <c r="H878" s="9" t="str">
        <f>PROPER(TRIM(raw_orders!H878))</f>
        <v>Rajasthan</v>
      </c>
      <c r="I878" s="9" t="str">
        <f>PROPER(TRIM(raw_orders!I878))</f>
        <v>Udaipur</v>
      </c>
      <c r="J878" s="9" t="str">
        <f>PROPER(TRIM(raw_orders!J878))</f>
        <v>Furniture</v>
      </c>
      <c r="K878" s="9" t="str">
        <f>PROPER(TRIM(raw_orders!K878))</f>
        <v>Chairs</v>
      </c>
      <c r="L878" t="s">
        <v>1291</v>
      </c>
      <c r="M878" s="9" t="str">
        <f>PROPER(TRIM(raw_orders!M878))</f>
        <v>First Class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s="9" t="str">
        <f>PROPER(TRIM(raw_orders!T878))</f>
        <v>Paid</v>
      </c>
      <c r="U878" s="9" t="str">
        <f>PROPER(TRIM(raw_orders!U878))</f>
        <v>Completed</v>
      </c>
      <c r="V878" s="11">
        <f t="shared" si="39"/>
        <v>2</v>
      </c>
      <c r="W878" s="17" t="str">
        <f t="shared" si="40"/>
        <v>ORD-2024-108774561445616CUST-9044Priya MenonConsumerWestRajasthanUdaipurFurnitureChairsPro Chairs 316First Class63790.22022741.3216388.576352.75PaidCompleted2</v>
      </c>
      <c r="X878" s="11" t="str">
        <f t="shared" si="41"/>
        <v>OK</v>
      </c>
      <c r="Y878" s="11"/>
    </row>
    <row r="879" spans="1:25" ht="55.2">
      <c r="A879" t="s">
        <v>3998</v>
      </c>
      <c r="B879" s="10">
        <v>45895</v>
      </c>
      <c r="C879" s="10">
        <v>45903</v>
      </c>
      <c r="D879" t="s">
        <v>4000</v>
      </c>
      <c r="E879" s="9" t="str">
        <f>PROPER(TRIM(raw_orders!E879))</f>
        <v>Aarav Sharma</v>
      </c>
      <c r="F879" s="9" t="str">
        <f>PROPER(TRIM(raw_orders!F879))</f>
        <v>Consumer</v>
      </c>
      <c r="G879" s="9" t="str">
        <f>PROPER(TRIM(raw_orders!G879))</f>
        <v>West</v>
      </c>
      <c r="H879" s="9" t="str">
        <f>PROPER(TRIM(raw_orders!H879))</f>
        <v>Rajasthan</v>
      </c>
      <c r="I879" s="9" t="str">
        <f>PROPER(TRIM(raw_orders!I879))</f>
        <v>Udaipur</v>
      </c>
      <c r="J879" s="9" t="str">
        <f>PROPER(TRIM(raw_orders!J879))</f>
        <v>Office Supplies</v>
      </c>
      <c r="K879" s="9" t="str">
        <f>PROPER(TRIM(raw_orders!K879))</f>
        <v>Storage</v>
      </c>
      <c r="L879" t="s">
        <v>4001</v>
      </c>
      <c r="M879" s="9" t="str">
        <f>PROPER(TRIM(raw_orders!M879))</f>
        <v>Second Class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s="9" t="str">
        <f>PROPER(TRIM(raw_orders!T879))</f>
        <v>Paid</v>
      </c>
      <c r="U879" s="9" t="str">
        <f>PROPER(TRIM(raw_orders!U879))</f>
        <v>Completed</v>
      </c>
      <c r="V879" s="11">
        <f t="shared" si="39"/>
        <v>8</v>
      </c>
      <c r="W879" s="17" t="str">
        <f t="shared" si="40"/>
        <v>ORD-2025-108784589545903CUST-7146Aarav SharmaConsumerWestRajasthanUdaipurOffice SuppliesStorageMax Storage 438Second Class6674.360.13641.542690.37951.17PaidCompleted8</v>
      </c>
      <c r="X879" s="11" t="str">
        <f t="shared" si="41"/>
        <v>OK</v>
      </c>
      <c r="Y879" s="11"/>
    </row>
    <row r="880" spans="1:25" ht="55.2">
      <c r="A880" t="s">
        <v>4002</v>
      </c>
      <c r="B880" s="10">
        <v>45313</v>
      </c>
      <c r="C880" s="10">
        <v>45313</v>
      </c>
      <c r="D880" t="s">
        <v>4003</v>
      </c>
      <c r="E880" s="9" t="str">
        <f>PROPER(TRIM(raw_orders!E880))</f>
        <v>Karan Malhotra</v>
      </c>
      <c r="F880" s="9" t="str">
        <f>PROPER(TRIM(raw_orders!F880))</f>
        <v>Corporate</v>
      </c>
      <c r="G880" s="9" t="str">
        <f>PROPER(TRIM(raw_orders!G880))</f>
        <v>East</v>
      </c>
      <c r="H880" s="9" t="str">
        <f>PROPER(TRIM(raw_orders!H880))</f>
        <v>West Bengal</v>
      </c>
      <c r="I880" s="9" t="str">
        <f>PROPER(TRIM(raw_orders!I880))</f>
        <v>Kolkata</v>
      </c>
      <c r="J880" s="9" t="str">
        <f>PROPER(TRIM(raw_orders!J880))</f>
        <v>Office Supplies</v>
      </c>
      <c r="K880" s="9" t="str">
        <f>PROPER(TRIM(raw_orders!K880))</f>
        <v>Paper</v>
      </c>
      <c r="L880" t="s">
        <v>4004</v>
      </c>
      <c r="M880" s="9" t="str">
        <f>PROPER(TRIM(raw_orders!M880))</f>
        <v>First Class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s="9" t="str">
        <f>PROPER(TRIM(raw_orders!T880))</f>
        <v>Paid</v>
      </c>
      <c r="U880" s="9" t="str">
        <f>PROPER(TRIM(raw_orders!U880))</f>
        <v>Completed</v>
      </c>
      <c r="V880" s="11">
        <f t="shared" si="39"/>
        <v>0</v>
      </c>
      <c r="W880" s="17" t="str">
        <f t="shared" si="40"/>
        <v>ORD-2024-108794531345313CUST-8534Karan MalhotraCorporateEastWest BengalKolkataOffice SuppliesPaperBasic Paper 904First Class81557.210.0511834.89322.362512.44PaidCompleted0</v>
      </c>
      <c r="X880" s="11" t="str">
        <f t="shared" si="41"/>
        <v>OK</v>
      </c>
      <c r="Y880" s="11"/>
    </row>
    <row r="881" spans="1:25" ht="55.2">
      <c r="A881" t="s">
        <v>4005</v>
      </c>
      <c r="B881" s="10">
        <v>45896</v>
      </c>
      <c r="C881" s="10">
        <v>45897</v>
      </c>
      <c r="D881" t="s">
        <v>4007</v>
      </c>
      <c r="E881" s="9" t="str">
        <f>PROPER(TRIM(raw_orders!E881))</f>
        <v>Ananya Rao</v>
      </c>
      <c r="F881" s="9" t="str">
        <f>PROPER(TRIM(raw_orders!F881))</f>
        <v>Home Office</v>
      </c>
      <c r="G881" s="9" t="str">
        <f>PROPER(TRIM(raw_orders!G881))</f>
        <v>North</v>
      </c>
      <c r="H881" s="9" t="str">
        <f>PROPER(TRIM(raw_orders!H881))</f>
        <v>Uttar Pradesh</v>
      </c>
      <c r="I881" s="9" t="str">
        <f>PROPER(TRIM(raw_orders!I881))</f>
        <v>Noida</v>
      </c>
      <c r="J881" s="9" t="str">
        <f>PROPER(TRIM(raw_orders!J881))</f>
        <v>Office Supplies</v>
      </c>
      <c r="K881" s="9" t="str">
        <f>PROPER(TRIM(raw_orders!K881))</f>
        <v>Art</v>
      </c>
      <c r="L881" t="s">
        <v>4008</v>
      </c>
      <c r="M881" s="9" t="str">
        <f>PROPER(TRIM(raw_orders!M881))</f>
        <v>Standard Class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s="9" t="str">
        <f>PROPER(TRIM(raw_orders!T881))</f>
        <v>Paid</v>
      </c>
      <c r="U881" s="9" t="str">
        <f>PROPER(TRIM(raw_orders!U881))</f>
        <v>Completed</v>
      </c>
      <c r="V881" s="11">
        <f t="shared" si="39"/>
        <v>1</v>
      </c>
      <c r="W881" s="17" t="str">
        <f t="shared" si="40"/>
        <v>ORD-2025-108804589645897CUST-4486Ananya RaoHome OfficeNorthUttar PradeshNoidaOffice SuppliesArtSmart Art 990Standard Class61182.030.156028.354433.631594.72PaidCompleted1</v>
      </c>
      <c r="X881" s="11" t="str">
        <f t="shared" si="41"/>
        <v>OK</v>
      </c>
      <c r="Y881" s="11"/>
    </row>
    <row r="882" spans="1:25" ht="69">
      <c r="A882" t="s">
        <v>4009</v>
      </c>
      <c r="B882" s="10">
        <v>45507</v>
      </c>
      <c r="C882" s="10">
        <v>45366</v>
      </c>
      <c r="D882" t="s">
        <v>4011</v>
      </c>
      <c r="E882" s="9" t="str">
        <f>PROPER(TRIM(raw_orders!E882))</f>
        <v>Aarav Sharma</v>
      </c>
      <c r="F882" s="9" t="str">
        <f>PROPER(TRIM(raw_orders!F882))</f>
        <v>Small Business</v>
      </c>
      <c r="G882" s="9" t="str">
        <f>PROPER(TRIM(raw_orders!G882))</f>
        <v/>
      </c>
      <c r="H882" s="9" t="str">
        <f>PROPER(TRIM(raw_orders!H882))</f>
        <v>Punjab</v>
      </c>
      <c r="I882" s="9" t="str">
        <f>PROPER(TRIM(raw_orders!I882))</f>
        <v>Ludhiana</v>
      </c>
      <c r="J882" s="9" t="str">
        <f>PROPER(TRIM(raw_orders!J882))</f>
        <v>Furniture</v>
      </c>
      <c r="K882" s="9" t="str">
        <f>PROPER(TRIM(raw_orders!K882))</f>
        <v>Chairs</v>
      </c>
      <c r="L882" t="s">
        <v>4012</v>
      </c>
      <c r="M882" s="9" t="str">
        <f>PROPER(TRIM(raw_orders!M882))</f>
        <v>First Class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s="9" t="str">
        <f>PROPER(TRIM(raw_orders!T882))</f>
        <v>Paid</v>
      </c>
      <c r="U882" s="9" t="str">
        <f>PROPER(TRIM(raw_orders!U882))</f>
        <v>Completed</v>
      </c>
      <c r="V882" s="11">
        <f t="shared" si="39"/>
        <v>-141</v>
      </c>
      <c r="W882" s="17" t="str">
        <f t="shared" si="40"/>
        <v>ORD-2024-108814550745366CUST-5287Aarav SharmaSmall BusinessPunjabLudhianaFurnitureChairsBasic Chairs 327First Class53234.77016173.8513636.342537.51PaidCompleted-141</v>
      </c>
      <c r="X882" s="11" t="str">
        <f t="shared" si="41"/>
        <v>OK</v>
      </c>
      <c r="Y882" s="11"/>
    </row>
    <row r="883" spans="1:25" ht="82.8">
      <c r="A883" t="s">
        <v>4013</v>
      </c>
      <c r="B883" s="10">
        <v>45627</v>
      </c>
      <c r="C883" s="10">
        <v>45424</v>
      </c>
      <c r="D883" t="s">
        <v>4015</v>
      </c>
      <c r="E883" s="9" t="str">
        <f>PROPER(TRIM(raw_orders!E883))</f>
        <v>Ananya Rao</v>
      </c>
      <c r="F883" s="9" t="str">
        <f>PROPER(TRIM(raw_orders!F883))</f>
        <v>Small Business</v>
      </c>
      <c r="G883" s="9" t="str">
        <f>PROPER(TRIM(raw_orders!G883))</f>
        <v>South</v>
      </c>
      <c r="H883" s="9" t="str">
        <f>PROPER(TRIM(raw_orders!H883))</f>
        <v>Andhra Pradesh</v>
      </c>
      <c r="I883" s="9" t="str">
        <f>PROPER(TRIM(raw_orders!I883))</f>
        <v>Vijayawada</v>
      </c>
      <c r="J883" s="9" t="str">
        <f>PROPER(TRIM(raw_orders!J883))</f>
        <v>Technology</v>
      </c>
      <c r="K883" s="9" t="str">
        <f>PROPER(TRIM(raw_orders!K883))</f>
        <v>Copiers</v>
      </c>
      <c r="L883" t="s">
        <v>4016</v>
      </c>
      <c r="M883" s="9" t="str">
        <f>PROPER(TRIM(raw_orders!M883))</f>
        <v>Second Class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s="9" t="str">
        <f>PROPER(TRIM(raw_orders!T883))</f>
        <v>Paid</v>
      </c>
      <c r="U883" s="9" t="str">
        <f>PROPER(TRIM(raw_orders!U883))</f>
        <v>Completed</v>
      </c>
      <c r="V883" s="11">
        <f t="shared" si="39"/>
        <v>-203</v>
      </c>
      <c r="W883" s="17" t="str">
        <f t="shared" si="40"/>
        <v>ORD-2024-108824562745424CUST-3445Ananya RaoSmall BusinessSouthAndhra PradeshVijayawadaTechnologyCopiersEco Copiers 987Second Class93726.750.2525155.5617592.697562.87PaidCompleted-203</v>
      </c>
      <c r="X883" s="11" t="str">
        <f t="shared" si="41"/>
        <v>OK</v>
      </c>
      <c r="Y883" s="11"/>
    </row>
    <row r="884" spans="1:25" ht="55.2">
      <c r="A884" t="s">
        <v>4017</v>
      </c>
      <c r="B884" s="10">
        <v>45690</v>
      </c>
      <c r="C884" s="10">
        <v>45698</v>
      </c>
      <c r="D884" t="s">
        <v>4019</v>
      </c>
      <c r="E884" s="9" t="str">
        <f>PROPER(TRIM(raw_orders!E884))</f>
        <v>Sneha Kapoor</v>
      </c>
      <c r="F884" s="9" t="str">
        <f>PROPER(TRIM(raw_orders!F884))</f>
        <v>Corporate</v>
      </c>
      <c r="G884" s="9" t="str">
        <f>PROPER(TRIM(raw_orders!G884))</f>
        <v>East</v>
      </c>
      <c r="H884" s="9" t="str">
        <f>PROPER(TRIM(raw_orders!H884))</f>
        <v>Bihar</v>
      </c>
      <c r="I884" s="9" t="str">
        <f>PROPER(TRIM(raw_orders!I884))</f>
        <v>Patna</v>
      </c>
      <c r="J884" s="9" t="str">
        <f>PROPER(TRIM(raw_orders!J884))</f>
        <v>Technology</v>
      </c>
      <c r="K884" s="9" t="str">
        <f>PROPER(TRIM(raw_orders!K884))</f>
        <v>Accessories</v>
      </c>
      <c r="L884" t="s">
        <v>4020</v>
      </c>
      <c r="M884" s="9" t="str">
        <f>PROPER(TRIM(raw_orders!M884))</f>
        <v>Standard Class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s="9" t="str">
        <f>PROPER(TRIM(raw_orders!T884))</f>
        <v>Pending</v>
      </c>
      <c r="U884" s="9" t="str">
        <f>PROPER(TRIM(raw_orders!U884))</f>
        <v>Returned</v>
      </c>
      <c r="V884" s="11">
        <f t="shared" si="39"/>
        <v>8</v>
      </c>
      <c r="W884" s="17" t="str">
        <f t="shared" si="40"/>
        <v>ORD-2025-108834569045698CUST-4983Sneha KapoorCorporateEastBiharPatnaTechnologyAccessoriesBasic Accessories 607Standard Class41912.4507649.84894.532755.27PendingReturned8</v>
      </c>
      <c r="X884" s="11" t="str">
        <f t="shared" si="41"/>
        <v>OK</v>
      </c>
      <c r="Y884" s="11"/>
    </row>
    <row r="885" spans="1:25" ht="55.2">
      <c r="A885" t="s">
        <v>4021</v>
      </c>
      <c r="B885" s="10">
        <v>45775</v>
      </c>
      <c r="C885" s="10">
        <v>45778</v>
      </c>
      <c r="D885" t="s">
        <v>4024</v>
      </c>
      <c r="E885" s="9" t="str">
        <f>PROPER(TRIM(raw_orders!E885))</f>
        <v>Aarav Sharma</v>
      </c>
      <c r="F885" s="9" t="str">
        <f>PROPER(TRIM(raw_orders!F885))</f>
        <v>Small Business</v>
      </c>
      <c r="G885" s="9" t="str">
        <f>PROPER(TRIM(raw_orders!G885))</f>
        <v>West</v>
      </c>
      <c r="H885" s="9" t="str">
        <f>PROPER(TRIM(raw_orders!H885))</f>
        <v>Goa</v>
      </c>
      <c r="I885" s="9" t="str">
        <f>PROPER(TRIM(raw_orders!I885))</f>
        <v>Panaji</v>
      </c>
      <c r="J885" s="9" t="str">
        <f>PROPER(TRIM(raw_orders!J885))</f>
        <v>Office Supplies</v>
      </c>
      <c r="K885" s="9" t="str">
        <f>PROPER(TRIM(raw_orders!K885))</f>
        <v>Storage</v>
      </c>
      <c r="L885" t="s">
        <v>4025</v>
      </c>
      <c r="M885" s="9" t="str">
        <f>PROPER(TRIM(raw_orders!M885))</f>
        <v>Same Day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s="9" t="str">
        <f>PROPER(TRIM(raw_orders!T885))</f>
        <v>Paid</v>
      </c>
      <c r="U885" s="9" t="str">
        <f>PROPER(TRIM(raw_orders!U885))</f>
        <v>Completed</v>
      </c>
      <c r="V885" s="11">
        <f t="shared" si="39"/>
        <v>3</v>
      </c>
      <c r="W885" s="17" t="str">
        <f t="shared" si="40"/>
        <v>ORD-2025-108844577545778CUST-2597Aarav SharmaSmall BusinessWestGoaPanajiOffice SuppliesStorageClassic Storage 211Same Day11620.8701620.871103.61517.26PaidCompleted3</v>
      </c>
      <c r="X885" s="11" t="str">
        <f t="shared" si="41"/>
        <v>OK</v>
      </c>
      <c r="Y885" s="11"/>
    </row>
    <row r="886" spans="1:25" ht="55.2">
      <c r="A886" t="s">
        <v>4026</v>
      </c>
      <c r="B886" s="10">
        <v>45675</v>
      </c>
      <c r="C886" s="10">
        <v>45682</v>
      </c>
      <c r="D886" t="s">
        <v>4029</v>
      </c>
      <c r="E886" s="9" t="str">
        <f>PROPER(TRIM(raw_orders!E886))</f>
        <v>Neha Gupta</v>
      </c>
      <c r="F886" s="9" t="str">
        <f>PROPER(TRIM(raw_orders!F886))</f>
        <v>Home Office</v>
      </c>
      <c r="G886" s="9" t="str">
        <f>PROPER(TRIM(raw_orders!G886))</f>
        <v>South</v>
      </c>
      <c r="H886" s="9" t="str">
        <f>PROPER(TRIM(raw_orders!H886))</f>
        <v>Karnataka</v>
      </c>
      <c r="I886" s="9" t="str">
        <f>PROPER(TRIM(raw_orders!I886))</f>
        <v>Bengaluru</v>
      </c>
      <c r="J886" s="9" t="str">
        <f>PROPER(TRIM(raw_orders!J886))</f>
        <v>Office Supplies</v>
      </c>
      <c r="K886" s="9" t="str">
        <f>PROPER(TRIM(raw_orders!K886))</f>
        <v>Storage</v>
      </c>
      <c r="L886" t="s">
        <v>4030</v>
      </c>
      <c r="M886" s="9" t="str">
        <f>PROPER(TRIM(raw_orders!M886))</f>
        <v>Same Day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s="9" t="str">
        <f>PROPER(TRIM(raw_orders!T886))</f>
        <v>Paid</v>
      </c>
      <c r="U886" s="9" t="str">
        <f>PROPER(TRIM(raw_orders!U886))</f>
        <v>Completed</v>
      </c>
      <c r="V886" s="11">
        <f t="shared" si="39"/>
        <v>7</v>
      </c>
      <c r="W886" s="17" t="str">
        <f t="shared" si="40"/>
        <v>ORD-2025-108854567545682CUST-7505Neha GuptaHome OfficeSouthKarnatakaBengaluruOffice SuppliesStorageEco Storage 783Same Day22098.540.153567.522411.81155.72PaidCompleted7</v>
      </c>
      <c r="X886" s="11" t="str">
        <f t="shared" si="41"/>
        <v>OK</v>
      </c>
      <c r="Y886" s="11"/>
    </row>
    <row r="887" spans="1:25" ht="55.2">
      <c r="A887" t="s">
        <v>4031</v>
      </c>
      <c r="B887" s="10">
        <v>45296</v>
      </c>
      <c r="C887" s="10">
        <v>45296</v>
      </c>
      <c r="D887" t="s">
        <v>4033</v>
      </c>
      <c r="E887" s="9" t="str">
        <f>PROPER(TRIM(raw_orders!E887))</f>
        <v>Diya Patel</v>
      </c>
      <c r="F887" s="9" t="str">
        <f>PROPER(TRIM(raw_orders!F887))</f>
        <v>Consumer</v>
      </c>
      <c r="G887" s="9" t="str">
        <f>PROPER(TRIM(raw_orders!G887))</f>
        <v>North</v>
      </c>
      <c r="H887" s="9" t="str">
        <f>PROPER(TRIM(raw_orders!H887))</f>
        <v>Rajasthan</v>
      </c>
      <c r="I887" s="9" t="str">
        <f>PROPER(TRIM(raw_orders!I887))</f>
        <v>Jaipur</v>
      </c>
      <c r="J887" s="9" t="str">
        <f>PROPER(TRIM(raw_orders!J887))</f>
        <v>Furniture</v>
      </c>
      <c r="K887" s="9" t="str">
        <f>PROPER(TRIM(raw_orders!K887))</f>
        <v>Tables</v>
      </c>
      <c r="L887" t="s">
        <v>4034</v>
      </c>
      <c r="M887" s="9" t="str">
        <f>PROPER(TRIM(raw_orders!M887))</f>
        <v>Standard Class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s="9" t="str">
        <f>PROPER(TRIM(raw_orders!T887))</f>
        <v>Paid</v>
      </c>
      <c r="U887" s="9" t="str">
        <f>PROPER(TRIM(raw_orders!U887))</f>
        <v>Completed</v>
      </c>
      <c r="V887" s="11">
        <f t="shared" si="39"/>
        <v>0</v>
      </c>
      <c r="W887" s="17" t="str">
        <f t="shared" si="40"/>
        <v>ORD-2024-108864529645296CUST-3446Diya PatelConsumerNorthRajasthanJaipurFurnitureTablesPro Tables 866Standard Class12167.080.251625.311157.89467.42PaidCompleted0</v>
      </c>
      <c r="X887" s="11" t="str">
        <f t="shared" si="41"/>
        <v>OK</v>
      </c>
      <c r="Y887" s="11"/>
    </row>
    <row r="888" spans="1:25" ht="69">
      <c r="A888" t="s">
        <v>4035</v>
      </c>
      <c r="B888" s="10">
        <v>45773</v>
      </c>
      <c r="C888" s="10">
        <v>45721</v>
      </c>
      <c r="D888" t="s">
        <v>4038</v>
      </c>
      <c r="E888" s="9" t="str">
        <f>PROPER(TRIM(raw_orders!E888))</f>
        <v>Arjun Bose</v>
      </c>
      <c r="F888" s="9" t="str">
        <f>PROPER(TRIM(raw_orders!F888))</f>
        <v>Home Office</v>
      </c>
      <c r="G888" s="9" t="str">
        <f>PROPER(TRIM(raw_orders!G888))</f>
        <v>South</v>
      </c>
      <c r="H888" s="9" t="str">
        <f>PROPER(TRIM(raw_orders!H888))</f>
        <v>Tamil Nadu</v>
      </c>
      <c r="I888" s="9" t="str">
        <f>PROPER(TRIM(raw_orders!I888))</f>
        <v>Chennai</v>
      </c>
      <c r="J888" s="9" t="str">
        <f>PROPER(TRIM(raw_orders!J888))</f>
        <v>Technology</v>
      </c>
      <c r="K888" s="9" t="str">
        <f>PROPER(TRIM(raw_orders!K888))</f>
        <v>Accessories</v>
      </c>
      <c r="L888" t="s">
        <v>4039</v>
      </c>
      <c r="M888" s="9" t="str">
        <f>PROPER(TRIM(raw_orders!M888))</f>
        <v>First Class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s="9" t="str">
        <f>PROPER(TRIM(raw_orders!T888))</f>
        <v>Paid</v>
      </c>
      <c r="U888" s="9" t="str">
        <f>PROPER(TRIM(raw_orders!U888))</f>
        <v>Cancelled</v>
      </c>
      <c r="V888" s="11">
        <f t="shared" si="39"/>
        <v>-52</v>
      </c>
      <c r="W888" s="17" t="str">
        <f t="shared" si="40"/>
        <v>ORD-2025-108874577345721CUST-3549Arjun BoseHome OfficeSouthTamil NaduChennaiTechnologyAccessoriesMax Accessories 541First Class73989.90.1523739.917716.526023.38PaidCancelled-52</v>
      </c>
      <c r="X888" s="11" t="str">
        <f t="shared" si="41"/>
        <v>OK</v>
      </c>
      <c r="Y888" s="11"/>
    </row>
    <row r="889" spans="1:25" ht="55.2">
      <c r="A889" t="s">
        <v>4040</v>
      </c>
      <c r="B889" s="10">
        <v>45455</v>
      </c>
      <c r="C889" s="10">
        <v>45461</v>
      </c>
      <c r="D889" t="s">
        <v>4041</v>
      </c>
      <c r="E889" s="9" t="str">
        <f>PROPER(TRIM(raw_orders!E889))</f>
        <v>Aarav Sharma</v>
      </c>
      <c r="F889" s="9" t="str">
        <f>PROPER(TRIM(raw_orders!F889))</f>
        <v>Small Business</v>
      </c>
      <c r="G889" s="9" t="str">
        <f>PROPER(TRIM(raw_orders!G889))</f>
        <v>South</v>
      </c>
      <c r="H889" s="9" t="str">
        <f>PROPER(TRIM(raw_orders!H889))</f>
        <v>Andhra Pradesh</v>
      </c>
      <c r="I889" s="9" t="str">
        <f>PROPER(TRIM(raw_orders!I889))</f>
        <v>Vijayawada</v>
      </c>
      <c r="J889" s="9" t="str">
        <f>PROPER(TRIM(raw_orders!J889))</f>
        <v>Office Supplies</v>
      </c>
      <c r="K889" s="9" t="str">
        <f>PROPER(TRIM(raw_orders!K889))</f>
        <v>Art</v>
      </c>
      <c r="L889" t="s">
        <v>4042</v>
      </c>
      <c r="M889" s="9" t="str">
        <f>PROPER(TRIM(raw_orders!M889))</f>
        <v>Standard Class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s="9" t="str">
        <f>PROPER(TRIM(raw_orders!T889))</f>
        <v>Paid</v>
      </c>
      <c r="U889" s="9" t="str">
        <f>PROPER(TRIM(raw_orders!U889))</f>
        <v>Completed</v>
      </c>
      <c r="V889" s="11">
        <f t="shared" si="39"/>
        <v>6</v>
      </c>
      <c r="W889" s="17" t="str">
        <f t="shared" si="40"/>
        <v>ORD-2024-108884545545461CUST-2795Aarav SharmaSmall BusinessSouthAndhra PradeshVijayawadaOffice SuppliesArtPrime Art 596Standard Class44176.13016704.5210158.286546.24PaidCompleted6</v>
      </c>
      <c r="X889" s="11" t="str">
        <f t="shared" si="41"/>
        <v>OK</v>
      </c>
      <c r="Y889" s="11"/>
    </row>
    <row r="890" spans="1:25" ht="69">
      <c r="A890" t="s">
        <v>4043</v>
      </c>
      <c r="B890" s="10">
        <v>45816</v>
      </c>
      <c r="C890" s="10">
        <v>45846</v>
      </c>
      <c r="D890" t="s">
        <v>4045</v>
      </c>
      <c r="E890" s="9" t="str">
        <f>PROPER(TRIM(raw_orders!E890))</f>
        <v>Rahul Verma</v>
      </c>
      <c r="F890" s="9" t="str">
        <f>PROPER(TRIM(raw_orders!F890))</f>
        <v>Small Business</v>
      </c>
      <c r="G890" s="9" t="str">
        <f>PROPER(TRIM(raw_orders!G890))</f>
        <v>West</v>
      </c>
      <c r="H890" s="9" t="str">
        <f>PROPER(TRIM(raw_orders!H890))</f>
        <v>Maharashtra</v>
      </c>
      <c r="I890" s="9" t="str">
        <f>PROPER(TRIM(raw_orders!I890))</f>
        <v>Mumbai</v>
      </c>
      <c r="J890" s="9" t="str">
        <f>PROPER(TRIM(raw_orders!J890))</f>
        <v>Office Supplies</v>
      </c>
      <c r="K890" s="9" t="str">
        <f>PROPER(TRIM(raw_orders!K890))</f>
        <v>Art</v>
      </c>
      <c r="L890" t="s">
        <v>4046</v>
      </c>
      <c r="M890" s="9" t="str">
        <f>PROPER(TRIM(raw_orders!M890))</f>
        <v>Standard Class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s="9" t="str">
        <f>PROPER(TRIM(raw_orders!T890))</f>
        <v>Refunded</v>
      </c>
      <c r="U890" s="9" t="str">
        <f>PROPER(TRIM(raw_orders!U890))</f>
        <v>Cancelled</v>
      </c>
      <c r="V890" s="11">
        <f t="shared" si="39"/>
        <v>30</v>
      </c>
      <c r="W890" s="17" t="str">
        <f t="shared" si="40"/>
        <v>ORD-2025-108894581645846CUST-1081Rahul VermaSmall BusinessWestMaharashtraMumbaiOffice SuppliesArtPro Art 620Standard Class43523.640.112685.110779.561905.54RefundedCancelled30</v>
      </c>
      <c r="X890" s="11" t="str">
        <f t="shared" si="41"/>
        <v>OK</v>
      </c>
      <c r="Y890" s="11"/>
    </row>
    <row r="891" spans="1:25" ht="55.2">
      <c r="A891" t="s">
        <v>4047</v>
      </c>
      <c r="B891" s="10">
        <v>45726</v>
      </c>
      <c r="C891" s="10">
        <v>45727</v>
      </c>
      <c r="D891" t="s">
        <v>1349</v>
      </c>
      <c r="E891" s="9" t="str">
        <f>PROPER(TRIM(raw_orders!E891))</f>
        <v>Aditi Sen</v>
      </c>
      <c r="F891" s="9" t="str">
        <f>PROPER(TRIM(raw_orders!F891))</f>
        <v>Home Office</v>
      </c>
      <c r="G891" s="9" t="str">
        <f>PROPER(TRIM(raw_orders!G891))</f>
        <v>West</v>
      </c>
      <c r="H891" s="9" t="str">
        <f>PROPER(TRIM(raw_orders!H891))</f>
        <v>Madhya Pradesh</v>
      </c>
      <c r="I891" s="9" t="str">
        <f>PROPER(TRIM(raw_orders!I891))</f>
        <v>Indore</v>
      </c>
      <c r="J891" s="9" t="str">
        <f>PROPER(TRIM(raw_orders!J891))</f>
        <v>Office Supplies</v>
      </c>
      <c r="K891" s="9" t="str">
        <f>PROPER(TRIM(raw_orders!K891))</f>
        <v>Storage</v>
      </c>
      <c r="L891" t="s">
        <v>4050</v>
      </c>
      <c r="M891" s="9" t="str">
        <f>PROPER(TRIM(raw_orders!M891))</f>
        <v>First Class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s="9" t="str">
        <f>PROPER(TRIM(raw_orders!T891))</f>
        <v>Paid</v>
      </c>
      <c r="U891" s="9" t="str">
        <f>PROPER(TRIM(raw_orders!U891))</f>
        <v>Returned</v>
      </c>
      <c r="V891" s="11">
        <f t="shared" si="39"/>
        <v>1</v>
      </c>
      <c r="W891" s="17" t="str">
        <f t="shared" si="40"/>
        <v>ORD-2025-108904572645727CUST-8467Aditi SenHome OfficeWestMadhya PradeshIndoreOffice SuppliesStoragePrime Storage 806First Class23922.080.255883.124647.911235.21PaidReturned1</v>
      </c>
      <c r="X891" s="11" t="str">
        <f t="shared" si="41"/>
        <v>OK</v>
      </c>
      <c r="Y891" s="11"/>
    </row>
    <row r="892" spans="1:25" ht="69">
      <c r="A892" t="s">
        <v>4051</v>
      </c>
      <c r="B892" s="10">
        <v>45427</v>
      </c>
      <c r="C892" s="10">
        <v>45433</v>
      </c>
      <c r="D892" t="s">
        <v>4052</v>
      </c>
      <c r="E892" s="9" t="str">
        <f>PROPER(TRIM(raw_orders!E892))</f>
        <v>Karan Malhotra</v>
      </c>
      <c r="F892" s="9" t="str">
        <f>PROPER(TRIM(raw_orders!F892))</f>
        <v>Consumer</v>
      </c>
      <c r="G892" s="9" t="str">
        <f>PROPER(TRIM(raw_orders!G892))</f>
        <v>West</v>
      </c>
      <c r="H892" s="9" t="str">
        <f>PROPER(TRIM(raw_orders!H892))</f>
        <v>Goa</v>
      </c>
      <c r="I892" s="9" t="str">
        <f>PROPER(TRIM(raw_orders!I892))</f>
        <v>Panaji</v>
      </c>
      <c r="J892" s="9" t="str">
        <f>PROPER(TRIM(raw_orders!J892))</f>
        <v>Office Supplies</v>
      </c>
      <c r="K892" s="9" t="str">
        <f>PROPER(TRIM(raw_orders!K892))</f>
        <v>Storage</v>
      </c>
      <c r="L892" t="s">
        <v>4053</v>
      </c>
      <c r="M892" s="9" t="str">
        <f>PROPER(TRIM(raw_orders!M892))</f>
        <v>Standard Class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s="9" t="str">
        <f>PROPER(TRIM(raw_orders!T892))</f>
        <v>Paid</v>
      </c>
      <c r="U892" s="9" t="str">
        <f>PROPER(TRIM(raw_orders!U892))</f>
        <v>Completed</v>
      </c>
      <c r="V892" s="11">
        <f t="shared" si="39"/>
        <v>6</v>
      </c>
      <c r="W892" s="17" t="str">
        <f t="shared" si="40"/>
        <v>ORD-2024-108914542745433CUST-3992Karan MalhotraConsumerWestGoaPanajiOffice SuppliesStorageSmart Storage 288Standard Class62909.560.213965.8911646.122319.77PaidCompleted6</v>
      </c>
      <c r="X892" s="11" t="str">
        <f t="shared" si="41"/>
        <v>OK</v>
      </c>
      <c r="Y892" s="11"/>
    </row>
    <row r="893" spans="1:25" ht="69">
      <c r="A893" t="s">
        <v>4054</v>
      </c>
      <c r="B893" s="10">
        <v>45573</v>
      </c>
      <c r="C893" s="10">
        <v>45545</v>
      </c>
      <c r="D893" t="s">
        <v>4055</v>
      </c>
      <c r="E893" s="9" t="str">
        <f>PROPER(TRIM(raw_orders!E893))</f>
        <v>Kabir Singh</v>
      </c>
      <c r="F893" s="9" t="str">
        <f>PROPER(TRIM(raw_orders!F893))</f>
        <v>Corporate</v>
      </c>
      <c r="G893" s="9" t="str">
        <f>PROPER(TRIM(raw_orders!G893))</f>
        <v>South</v>
      </c>
      <c r="H893" s="9" t="str">
        <f>PROPER(TRIM(raw_orders!H893))</f>
        <v>Tamil Nadu</v>
      </c>
      <c r="I893" s="9" t="str">
        <f>PROPER(TRIM(raw_orders!I893))</f>
        <v>Chennai</v>
      </c>
      <c r="J893" s="9" t="str">
        <f>PROPER(TRIM(raw_orders!J893))</f>
        <v>Technology</v>
      </c>
      <c r="K893" s="9" t="str">
        <f>PROPER(TRIM(raw_orders!K893))</f>
        <v>Machines</v>
      </c>
      <c r="L893" t="s">
        <v>4056</v>
      </c>
      <c r="M893" s="9" t="str">
        <f>PROPER(TRIM(raw_orders!M893))</f>
        <v>Same Day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s="9" t="str">
        <f>PROPER(TRIM(raw_orders!T893))</f>
        <v>Failed</v>
      </c>
      <c r="U893" s="9" t="str">
        <f>PROPER(TRIM(raw_orders!U893))</f>
        <v>Cancelled</v>
      </c>
      <c r="V893" s="11">
        <f t="shared" si="39"/>
        <v>-28</v>
      </c>
      <c r="W893" s="17" t="str">
        <f t="shared" si="40"/>
        <v>ORD-2024-108924557345545CUST-6647Kabir SinghCorporateSouthTamil NaduChennaiTechnologyMachinesElite Machines 281Same Day52407.970.110835.866419.924415.94FailedCancelled-28</v>
      </c>
      <c r="X893" s="11" t="str">
        <f t="shared" si="41"/>
        <v>OK</v>
      </c>
      <c r="Y893" s="11"/>
    </row>
    <row r="894" spans="1:25" ht="55.2">
      <c r="A894" t="s">
        <v>4057</v>
      </c>
      <c r="B894" s="10">
        <v>45759</v>
      </c>
      <c r="C894" s="10">
        <v>45765</v>
      </c>
      <c r="D894" t="s">
        <v>4059</v>
      </c>
      <c r="E894" s="9" t="str">
        <f>PROPER(TRIM(raw_orders!E894))</f>
        <v>Isha Nair</v>
      </c>
      <c r="F894" s="9" t="str">
        <f>PROPER(TRIM(raw_orders!F894))</f>
        <v>Small Business</v>
      </c>
      <c r="G894" s="9" t="str">
        <f>PROPER(TRIM(raw_orders!G894))</f>
        <v>East</v>
      </c>
      <c r="H894" s="9" t="str">
        <f>PROPER(TRIM(raw_orders!H894))</f>
        <v>Jharkhand</v>
      </c>
      <c r="I894" s="9" t="str">
        <f>PROPER(TRIM(raw_orders!I894))</f>
        <v>Ranchi</v>
      </c>
      <c r="J894" s="9" t="str">
        <f>PROPER(TRIM(raw_orders!J894))</f>
        <v>Technology</v>
      </c>
      <c r="K894" s="9" t="str">
        <f>PROPER(TRIM(raw_orders!K894))</f>
        <v>Copiers</v>
      </c>
      <c r="L894" t="s">
        <v>4060</v>
      </c>
      <c r="M894" s="9" t="str">
        <f>PROPER(TRIM(raw_orders!M894))</f>
        <v>Same Day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s="9" t="str">
        <f>PROPER(TRIM(raw_orders!T894))</f>
        <v>Paid</v>
      </c>
      <c r="U894" s="9" t="str">
        <f>PROPER(TRIM(raw_orders!U894))</f>
        <v>Completed</v>
      </c>
      <c r="V894" s="11">
        <f t="shared" si="39"/>
        <v>6</v>
      </c>
      <c r="W894" s="17" t="str">
        <f t="shared" si="40"/>
        <v>ORD-2025-108934575945765CUST-5087Isha NairSmall BusinessEastJharkhandRanchiTechnologyCopiersElite Copiers 221Same Day1726.890.2581.51423.86157.65PaidCompleted6</v>
      </c>
      <c r="X894" s="11" t="str">
        <f t="shared" si="41"/>
        <v>OK</v>
      </c>
      <c r="Y894" s="11"/>
    </row>
    <row r="895" spans="1:25" ht="55.2">
      <c r="A895" t="s">
        <v>4061</v>
      </c>
      <c r="B895" s="10">
        <v>45449</v>
      </c>
      <c r="C895" s="10">
        <v>45451</v>
      </c>
      <c r="D895" t="s">
        <v>4064</v>
      </c>
      <c r="E895" s="9" t="str">
        <f>PROPER(TRIM(raw_orders!E895))</f>
        <v>Aarav Sharma</v>
      </c>
      <c r="F895" s="9" t="str">
        <f>PROPER(TRIM(raw_orders!F895))</f>
        <v>Corporate</v>
      </c>
      <c r="G895" s="9" t="str">
        <f>PROPER(TRIM(raw_orders!G895))</f>
        <v>South</v>
      </c>
      <c r="H895" s="9" t="str">
        <f>PROPER(TRIM(raw_orders!H895))</f>
        <v>Karnataka</v>
      </c>
      <c r="I895" s="9" t="str">
        <f>PROPER(TRIM(raw_orders!I895))</f>
        <v>Bengaluru</v>
      </c>
      <c r="J895" s="9" t="str">
        <f>PROPER(TRIM(raw_orders!J895))</f>
        <v>Furniture</v>
      </c>
      <c r="K895" s="9" t="str">
        <f>PROPER(TRIM(raw_orders!K895))</f>
        <v>Tables</v>
      </c>
      <c r="L895" t="s">
        <v>4065</v>
      </c>
      <c r="M895" s="9" t="str">
        <f>PROPER(TRIM(raw_orders!M895))</f>
        <v>Second Class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s="9" t="str">
        <f>PROPER(TRIM(raw_orders!T895))</f>
        <v>Paid</v>
      </c>
      <c r="U895" s="9" t="str">
        <f>PROPER(TRIM(raw_orders!U895))</f>
        <v>Returned</v>
      </c>
      <c r="V895" s="11">
        <f t="shared" si="39"/>
        <v>2</v>
      </c>
      <c r="W895" s="17" t="str">
        <f t="shared" si="40"/>
        <v>ORD-2024-108944544945451CUST-9297Aarav SharmaCorporateSouthKarnatakaBengaluruFurnitureTablesMax Tables 291Second Class3395.490.051127.15845.62281.53PaidReturned2</v>
      </c>
      <c r="X895" s="11" t="str">
        <f t="shared" si="41"/>
        <v>OK</v>
      </c>
      <c r="Y895" s="11"/>
    </row>
    <row r="896" spans="1:25" ht="55.2">
      <c r="A896" t="s">
        <v>4066</v>
      </c>
      <c r="B896" s="10">
        <v>45344</v>
      </c>
      <c r="C896" s="10">
        <v>45351</v>
      </c>
      <c r="D896" t="s">
        <v>4068</v>
      </c>
      <c r="E896" s="9" t="str">
        <f>PROPER(TRIM(raw_orders!E896))</f>
        <v>Isha Nair</v>
      </c>
      <c r="F896" s="9" t="str">
        <f>PROPER(TRIM(raw_orders!F896))</f>
        <v>Home Office</v>
      </c>
      <c r="G896" s="9" t="str">
        <f>PROPER(TRIM(raw_orders!G896))</f>
        <v>South</v>
      </c>
      <c r="H896" s="9" t="str">
        <f>PROPER(TRIM(raw_orders!H896))</f>
        <v>Telangana</v>
      </c>
      <c r="I896" s="9" t="str">
        <f>PROPER(TRIM(raw_orders!I896))</f>
        <v>Hyderabad</v>
      </c>
      <c r="J896" s="9" t="str">
        <f>PROPER(TRIM(raw_orders!J896))</f>
        <v>Furniture</v>
      </c>
      <c r="K896" s="9" t="str">
        <f>PROPER(TRIM(raw_orders!K896))</f>
        <v>Tables</v>
      </c>
      <c r="L896" t="s">
        <v>4069</v>
      </c>
      <c r="M896" s="9" t="str">
        <f>PROPER(TRIM(raw_orders!M896))</f>
        <v>First Class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s="9" t="str">
        <f>PROPER(TRIM(raw_orders!T896))</f>
        <v>Paid</v>
      </c>
      <c r="U896" s="9" t="str">
        <f>PROPER(TRIM(raw_orders!U896))</f>
        <v>Completed</v>
      </c>
      <c r="V896" s="11">
        <f t="shared" si="39"/>
        <v>7</v>
      </c>
      <c r="W896" s="17" t="str">
        <f t="shared" si="40"/>
        <v>ORD-2024-108954534445351CUST-7996Isha NairHome OfficeSouthTelanganaHyderabadFurnitureTablesClassic Tables 638First Class64254.05025524.316711.938812.37PaidCompleted7</v>
      </c>
      <c r="X896" s="11" t="str">
        <f t="shared" si="41"/>
        <v>OK</v>
      </c>
      <c r="Y896" s="11"/>
    </row>
    <row r="897" spans="1:25" ht="55.2">
      <c r="A897" t="s">
        <v>4070</v>
      </c>
      <c r="B897" s="10">
        <v>45601</v>
      </c>
      <c r="C897" s="10">
        <v>45606</v>
      </c>
      <c r="D897" t="s">
        <v>4072</v>
      </c>
      <c r="E897" s="9" t="str">
        <f>PROPER(TRIM(raw_orders!E897))</f>
        <v>Arjun Bose</v>
      </c>
      <c r="F897" s="9" t="str">
        <f>PROPER(TRIM(raw_orders!F897))</f>
        <v>Consumer</v>
      </c>
      <c r="G897" s="9" t="str">
        <f>PROPER(TRIM(raw_orders!G897))</f>
        <v>South</v>
      </c>
      <c r="H897" s="9" t="str">
        <f>PROPER(TRIM(raw_orders!H897))</f>
        <v>Kerala</v>
      </c>
      <c r="I897" s="9" t="str">
        <f>PROPER(TRIM(raw_orders!I897))</f>
        <v>Kochi</v>
      </c>
      <c r="J897" s="9" t="str">
        <f>PROPER(TRIM(raw_orders!J897))</f>
        <v>Furniture</v>
      </c>
      <c r="K897" s="9" t="str">
        <f>PROPER(TRIM(raw_orders!K897))</f>
        <v>Chairs</v>
      </c>
      <c r="L897" t="s">
        <v>4073</v>
      </c>
      <c r="M897" s="9" t="str">
        <f>PROPER(TRIM(raw_orders!M897))</f>
        <v>Same Day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s="9" t="str">
        <f>PROPER(TRIM(raw_orders!T897))</f>
        <v>Pending</v>
      </c>
      <c r="U897" s="9" t="str">
        <f>PROPER(TRIM(raw_orders!U897))</f>
        <v>Returned</v>
      </c>
      <c r="V897" s="11">
        <f t="shared" si="39"/>
        <v>5</v>
      </c>
      <c r="W897" s="17" t="str">
        <f t="shared" si="40"/>
        <v>ORD-2024-108964560145606CUST-4117Arjun BoseConsumerSouthKeralaKochiFurnitureChairsBasic Chairs 212Same Day4711.180.152418.011441.89976.12PendingReturned5</v>
      </c>
      <c r="X897" s="11" t="str">
        <f t="shared" si="41"/>
        <v>OK</v>
      </c>
      <c r="Y897" s="11"/>
    </row>
    <row r="898" spans="1:25" ht="55.2">
      <c r="A898" t="s">
        <v>4074</v>
      </c>
      <c r="B898" s="10">
        <v>45650</v>
      </c>
      <c r="C898" s="10">
        <v>45651</v>
      </c>
      <c r="D898" t="s">
        <v>4076</v>
      </c>
      <c r="E898" s="9" t="str">
        <f>PROPER(TRIM(raw_orders!E898))</f>
        <v>Ananya Rao</v>
      </c>
      <c r="F898" s="9" t="str">
        <f>PROPER(TRIM(raw_orders!F898))</f>
        <v>Small Business</v>
      </c>
      <c r="G898" s="9" t="str">
        <f>PROPER(TRIM(raw_orders!G898))</f>
        <v>South</v>
      </c>
      <c r="H898" s="9" t="str">
        <f>PROPER(TRIM(raw_orders!H898))</f>
        <v>Tamil Nadu</v>
      </c>
      <c r="I898" s="9" t="str">
        <f>PROPER(TRIM(raw_orders!I898))</f>
        <v>Chennai</v>
      </c>
      <c r="J898" s="9" t="str">
        <f>PROPER(TRIM(raw_orders!J898))</f>
        <v>Technology</v>
      </c>
      <c r="K898" s="9" t="str">
        <f>PROPER(TRIM(raw_orders!K898))</f>
        <v>Copiers</v>
      </c>
      <c r="L898" t="s">
        <v>4077</v>
      </c>
      <c r="M898" s="9" t="str">
        <f>PROPER(TRIM(raw_orders!M898))</f>
        <v>Second Class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s="9" t="str">
        <f>PROPER(TRIM(raw_orders!T898))</f>
        <v>Failed</v>
      </c>
      <c r="U898" s="9" t="str">
        <f>PROPER(TRIM(raw_orders!U898))</f>
        <v>Returned</v>
      </c>
      <c r="V898" s="11">
        <f t="shared" si="39"/>
        <v>1</v>
      </c>
      <c r="W898" s="17" t="str">
        <f t="shared" si="40"/>
        <v>ORD-2024-108974565045651CUST-4848Ananya RaoSmall BusinessSouthTamil NaduChennaiTechnologyCopiersMax Copiers 121Second Class13693.030.053508.382828.06680.32FailedReturned1</v>
      </c>
      <c r="X898" s="11" t="str">
        <f t="shared" si="41"/>
        <v>OK</v>
      </c>
      <c r="Y898" s="11"/>
    </row>
    <row r="899" spans="1:25" ht="55.2">
      <c r="A899" t="s">
        <v>4078</v>
      </c>
      <c r="B899" s="10">
        <v>45776</v>
      </c>
      <c r="C899" s="10">
        <v>45780</v>
      </c>
      <c r="D899" t="s">
        <v>3200</v>
      </c>
      <c r="E899" s="9" t="str">
        <f>PROPER(TRIM(raw_orders!E899))</f>
        <v>Rohan Mehta</v>
      </c>
      <c r="F899" s="9" t="str">
        <f>PROPER(TRIM(raw_orders!F899))</f>
        <v>Corporate</v>
      </c>
      <c r="G899" s="9" t="str">
        <f>PROPER(TRIM(raw_orders!G899))</f>
        <v>North</v>
      </c>
      <c r="H899" s="9" t="str">
        <f>PROPER(TRIM(raw_orders!H899))</f>
        <v>Haryana</v>
      </c>
      <c r="I899" s="9" t="str">
        <f>PROPER(TRIM(raw_orders!I899))</f>
        <v>Gurugram</v>
      </c>
      <c r="J899" s="9" t="str">
        <f>PROPER(TRIM(raw_orders!J899))</f>
        <v>Office Supplies</v>
      </c>
      <c r="K899" s="9" t="str">
        <f>PROPER(TRIM(raw_orders!K899))</f>
        <v>Paper</v>
      </c>
      <c r="L899" t="s">
        <v>4080</v>
      </c>
      <c r="M899" s="9" t="str">
        <f>PROPER(TRIM(raw_orders!M899))</f>
        <v>First Class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s="9" t="str">
        <f>PROPER(TRIM(raw_orders!T899))</f>
        <v>Paid</v>
      </c>
      <c r="U899" s="9" t="str">
        <f>PROPER(TRIM(raw_orders!U899))</f>
        <v>Completed</v>
      </c>
      <c r="V899" s="11">
        <f t="shared" ref="V899:V933" si="42">C899-B899</f>
        <v>4</v>
      </c>
      <c r="W899" s="17" t="str">
        <f t="shared" ref="W899:W933" si="43">A899&amp;B899&amp;C899&amp;D899&amp;E899&amp;F899&amp;G899&amp;H899&amp;I899&amp;J899&amp;K899&amp;L899&amp;M899&amp;N899&amp;O899&amp;P899&amp;Q899&amp;R899&amp;S899&amp;T899&amp;U899&amp;V899</f>
        <v>ORD-2025-108984577645780CUST-2897Rohan MehtaCorporateNorthHaryanaGurugramOffice SuppliesPaperEco Paper 747First Class41786.650.056789.275626.431162.84PaidCompleted4</v>
      </c>
      <c r="X899" s="11" t="str">
        <f t="shared" ref="X899:X933" si="44">IF(COUNTIF($A$2:$A$933,A899)=1,"OK",IF(COUNTIF($W$2:$W$933,W899)&gt;1,"Exact Duplicate", "Review Required"))</f>
        <v>OK</v>
      </c>
      <c r="Y899" s="11"/>
    </row>
    <row r="900" spans="1:25" ht="55.2">
      <c r="A900" t="s">
        <v>4081</v>
      </c>
      <c r="B900" s="10">
        <v>45445</v>
      </c>
      <c r="C900" s="10">
        <v>45451</v>
      </c>
      <c r="D900" t="s">
        <v>4082</v>
      </c>
      <c r="E900" s="9" t="str">
        <f>PROPER(TRIM(raw_orders!E900))</f>
        <v>Vikram Iyer</v>
      </c>
      <c r="F900" s="9" t="str">
        <f>PROPER(TRIM(raw_orders!F900))</f>
        <v>Consumer</v>
      </c>
      <c r="G900" s="9" t="str">
        <f>PROPER(TRIM(raw_orders!G900))</f>
        <v>North</v>
      </c>
      <c r="H900" s="9" t="str">
        <f>PROPER(TRIM(raw_orders!H900))</f>
        <v>Delhi</v>
      </c>
      <c r="I900" s="9" t="str">
        <f>PROPER(TRIM(raw_orders!I900))</f>
        <v>New Delhi</v>
      </c>
      <c r="J900" s="9" t="str">
        <f>PROPER(TRIM(raw_orders!J900))</f>
        <v>Furniture</v>
      </c>
      <c r="K900" s="9" t="str">
        <f>PROPER(TRIM(raw_orders!K900))</f>
        <v>Tables</v>
      </c>
      <c r="L900" t="s">
        <v>4083</v>
      </c>
      <c r="M900" s="9" t="str">
        <f>PROPER(TRIM(raw_orders!M900))</f>
        <v>First Class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s="9" t="str">
        <f>PROPER(TRIM(raw_orders!T900))</f>
        <v>Paid</v>
      </c>
      <c r="U900" s="9" t="str">
        <f>PROPER(TRIM(raw_orders!U900))</f>
        <v>Completed</v>
      </c>
      <c r="V900" s="11">
        <f t="shared" si="42"/>
        <v>6</v>
      </c>
      <c r="W900" s="17" t="str">
        <f t="shared" si="43"/>
        <v>ORD-2024-108994544545451CUST-6046Vikram IyerConsumerNorthDelhiNew DelhiFurnitureTablesClassic Tables 535First Class41536.70.24917.443846.771070.67PaidCompleted6</v>
      </c>
      <c r="X900" s="11" t="str">
        <f t="shared" si="44"/>
        <v>OK</v>
      </c>
      <c r="Y900" s="11"/>
    </row>
    <row r="901" spans="1:25" ht="55.2">
      <c r="A901" t="s">
        <v>4084</v>
      </c>
      <c r="B901" s="10">
        <v>45804</v>
      </c>
      <c r="C901" s="10">
        <v>45811</v>
      </c>
      <c r="D901" t="s">
        <v>4086</v>
      </c>
      <c r="E901" s="9" t="str">
        <f>PROPER(TRIM(raw_orders!E901))</f>
        <v>Karan Malhotra</v>
      </c>
      <c r="F901" s="9" t="str">
        <f>PROPER(TRIM(raw_orders!F901))</f>
        <v>Consumer</v>
      </c>
      <c r="G901" s="9" t="str">
        <f>PROPER(TRIM(raw_orders!G901))</f>
        <v>North</v>
      </c>
      <c r="H901" s="9" t="str">
        <f>PROPER(TRIM(raw_orders!H901))</f>
        <v>Punjab</v>
      </c>
      <c r="I901" s="9" t="str">
        <f>PROPER(TRIM(raw_orders!I901))</f>
        <v>Ludhiana</v>
      </c>
      <c r="J901" s="9" t="str">
        <f>PROPER(TRIM(raw_orders!J901))</f>
        <v>Furniture</v>
      </c>
      <c r="K901" s="9" t="str">
        <f>PROPER(TRIM(raw_orders!K901))</f>
        <v>Chairs</v>
      </c>
      <c r="L901" t="s">
        <v>4087</v>
      </c>
      <c r="M901" s="9" t="str">
        <f>PROPER(TRIM(raw_orders!M901))</f>
        <v>First Class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s="9" t="str">
        <f>PROPER(TRIM(raw_orders!T901))</f>
        <v>Failed</v>
      </c>
      <c r="U901" s="9" t="str">
        <f>PROPER(TRIM(raw_orders!U901))</f>
        <v>Cancelled</v>
      </c>
      <c r="V901" s="11">
        <f t="shared" si="42"/>
        <v>7</v>
      </c>
      <c r="W901" s="17" t="str">
        <f t="shared" si="43"/>
        <v>ORD-2025-109004580445811CUST-3789Karan MalhotraConsumerNorthPunjabLudhianaFurnitureChairsElite Chairs 971First Class5881.080.253304.052279.411024.64FailedCancelled7</v>
      </c>
      <c r="X901" s="11" t="str">
        <f t="shared" si="44"/>
        <v>OK</v>
      </c>
      <c r="Y901" s="11"/>
    </row>
    <row r="902" spans="1:25" ht="55.2">
      <c r="A902" t="s">
        <v>2441</v>
      </c>
      <c r="B902" s="10">
        <v>45383</v>
      </c>
      <c r="C902" s="10">
        <v>45391</v>
      </c>
      <c r="D902" t="s">
        <v>2444</v>
      </c>
      <c r="E902" s="9" t="str">
        <f>PROPER(TRIM(raw_orders!E902))</f>
        <v>Priya Menon</v>
      </c>
      <c r="F902" s="9" t="str">
        <f>PROPER(TRIM(raw_orders!F902))</f>
        <v>Small Business</v>
      </c>
      <c r="G902" s="9" t="str">
        <f>PROPER(TRIM(raw_orders!G902))</f>
        <v>East</v>
      </c>
      <c r="H902" s="9" t="str">
        <f>PROPER(TRIM(raw_orders!H902))</f>
        <v>Odisha</v>
      </c>
      <c r="I902" s="9" t="str">
        <f>PROPER(TRIM(raw_orders!I902))</f>
        <v>Bhubaneswar</v>
      </c>
      <c r="J902" s="9" t="str">
        <f>PROPER(TRIM(raw_orders!J902))</f>
        <v>Technology</v>
      </c>
      <c r="K902" s="9" t="str">
        <f>PROPER(TRIM(raw_orders!K902))</f>
        <v>Copiers</v>
      </c>
      <c r="L902" t="s">
        <v>2445</v>
      </c>
      <c r="M902" s="9" t="str">
        <f>PROPER(TRIM(raw_orders!M902))</f>
        <v>Second Class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s="9" t="str">
        <f>PROPER(TRIM(raw_orders!T902))</f>
        <v>Paid</v>
      </c>
      <c r="U902" s="9" t="str">
        <f>PROPER(TRIM(raw_orders!U902))</f>
        <v>Completed</v>
      </c>
      <c r="V902" s="11">
        <f t="shared" si="42"/>
        <v>8</v>
      </c>
      <c r="W902" s="17" t="str">
        <f t="shared" si="43"/>
        <v>ORD-2024-105034538345391CUST-1534Priya MenonSmall BusinessEastOdishaBhubaneswarTechnologyCopiersPrime Copiers 557Second Class6826.930.14465.423377.11088.32PaidCompleted8</v>
      </c>
      <c r="X902" s="11" t="str">
        <f t="shared" si="44"/>
        <v>Exact Duplicate</v>
      </c>
      <c r="Y902" s="11"/>
    </row>
    <row r="903" spans="1:25" ht="55.2">
      <c r="A903" t="s">
        <v>2856</v>
      </c>
      <c r="B903" s="10">
        <v>45521</v>
      </c>
      <c r="C903" s="10">
        <v>45528</v>
      </c>
      <c r="D903" t="s">
        <v>2858</v>
      </c>
      <c r="E903" s="9" t="str">
        <f>PROPER(TRIM(raw_orders!E903))</f>
        <v>Ananya Rao</v>
      </c>
      <c r="F903" s="9" t="str">
        <f>PROPER(TRIM(raw_orders!F903))</f>
        <v>Corporate</v>
      </c>
      <c r="G903" s="9" t="str">
        <f>PROPER(TRIM(raw_orders!G903))</f>
        <v>East</v>
      </c>
      <c r="H903" s="9" t="str">
        <f>PROPER(TRIM(raw_orders!H903))</f>
        <v>West Bengal</v>
      </c>
      <c r="I903" s="9" t="str">
        <f>PROPER(TRIM(raw_orders!I903))</f>
        <v>Kolkata</v>
      </c>
      <c r="J903" s="9" t="str">
        <f>PROPER(TRIM(raw_orders!J903))</f>
        <v>Technology</v>
      </c>
      <c r="K903" s="9" t="str">
        <f>PROPER(TRIM(raw_orders!K903))</f>
        <v>Copiers</v>
      </c>
      <c r="L903" t="s">
        <v>2859</v>
      </c>
      <c r="M903" s="9" t="str">
        <f>PROPER(TRIM(raw_orders!M903))</f>
        <v>Same Day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s="9" t="str">
        <f>PROPER(TRIM(raw_orders!T903))</f>
        <v>Paid</v>
      </c>
      <c r="U903" s="9" t="str">
        <f>PROPER(TRIM(raw_orders!U903))</f>
        <v>Completed</v>
      </c>
      <c r="V903" s="11">
        <f t="shared" si="42"/>
        <v>7</v>
      </c>
      <c r="W903" s="17" t="str">
        <f t="shared" si="43"/>
        <v>ORD-2024-105994552145528CUST-8498Ananya RaoCorporateEastWest BengalKolkataTechnologyCopiersEco Copiers 268Same Day31490.690.253354.052672.67681.38PaidCompleted7</v>
      </c>
      <c r="X903" s="11" t="str">
        <f t="shared" si="44"/>
        <v>Exact Duplicate</v>
      </c>
      <c r="Y903" s="11"/>
    </row>
    <row r="904" spans="1:25" ht="69">
      <c r="A904" t="s">
        <v>3258</v>
      </c>
      <c r="B904" s="10">
        <v>45665</v>
      </c>
      <c r="C904" s="10">
        <v>45908</v>
      </c>
      <c r="D904" t="s">
        <v>1738</v>
      </c>
      <c r="E904" s="9" t="str">
        <f>PROPER(TRIM(raw_orders!E904))</f>
        <v>Isha Nair</v>
      </c>
      <c r="F904" s="9" t="str">
        <f>PROPER(TRIM(raw_orders!F904))</f>
        <v>Consumer</v>
      </c>
      <c r="G904" s="9" t="str">
        <f>PROPER(TRIM(raw_orders!G904))</f>
        <v>South</v>
      </c>
      <c r="H904" s="9" t="str">
        <f>PROPER(TRIM(raw_orders!H904))</f>
        <v>Andhra Pradesh</v>
      </c>
      <c r="I904" s="9" t="str">
        <f>PROPER(TRIM(raw_orders!I904))</f>
        <v>Vijayawada</v>
      </c>
      <c r="J904" s="9" t="str">
        <f>PROPER(TRIM(raw_orders!J904))</f>
        <v>Office Supplies</v>
      </c>
      <c r="K904" s="9" t="str">
        <f>PROPER(TRIM(raw_orders!K904))</f>
        <v>Storage</v>
      </c>
      <c r="L904" t="s">
        <v>3259</v>
      </c>
      <c r="M904" s="9" t="str">
        <f>PROPER(TRIM(raw_orders!M904))</f>
        <v>First Class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s="9" t="str">
        <f>PROPER(TRIM(raw_orders!T904))</f>
        <v>Paid</v>
      </c>
      <c r="U904" s="9" t="str">
        <f>PROPER(TRIM(raw_orders!U904))</f>
        <v>Completed</v>
      </c>
      <c r="V904" s="11">
        <f t="shared" si="42"/>
        <v>243</v>
      </c>
      <c r="W904" s="17" t="str">
        <f t="shared" si="43"/>
        <v>ORD-2025-106954566545908CUST-8025Isha NairConsumerSouthAndhra PradeshVijayawadaOffice SuppliesStorageClassic Storage 291First Class52736.240.1511629.029627.212001.81PaidCompleted243</v>
      </c>
      <c r="X904" s="11" t="str">
        <f t="shared" si="44"/>
        <v>Exact Duplicate</v>
      </c>
      <c r="Y904" s="11"/>
    </row>
    <row r="905" spans="1:25" ht="55.2">
      <c r="A905" t="s">
        <v>3296</v>
      </c>
      <c r="B905" s="10">
        <v>45364</v>
      </c>
      <c r="C905" s="10">
        <v>45371</v>
      </c>
      <c r="D905" t="s">
        <v>3298</v>
      </c>
      <c r="E905" s="9" t="str">
        <f>PROPER(TRIM(raw_orders!E905))</f>
        <v>Priya Menon</v>
      </c>
      <c r="F905" s="9" t="str">
        <f>PROPER(TRIM(raw_orders!F905))</f>
        <v>Home Office</v>
      </c>
      <c r="G905" s="9" t="str">
        <f>PROPER(TRIM(raw_orders!G905))</f>
        <v>South</v>
      </c>
      <c r="H905" s="9" t="str">
        <f>PROPER(TRIM(raw_orders!H905))</f>
        <v>Tamil Nadu</v>
      </c>
      <c r="I905" s="9" t="str">
        <f>PROPER(TRIM(raw_orders!I905))</f>
        <v>Chennai</v>
      </c>
      <c r="J905" s="9" t="str">
        <f>PROPER(TRIM(raw_orders!J905))</f>
        <v>Furniture</v>
      </c>
      <c r="K905" s="9" t="str">
        <f>PROPER(TRIM(raw_orders!K905))</f>
        <v>Bookcases</v>
      </c>
      <c r="L905" t="s">
        <v>3299</v>
      </c>
      <c r="M905" s="9" t="str">
        <f>PROPER(TRIM(raw_orders!M905))</f>
        <v/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s="9" t="str">
        <f>PROPER(TRIM(raw_orders!T905))</f>
        <v>Paid</v>
      </c>
      <c r="U905" s="9" t="str">
        <f>PROPER(TRIM(raw_orders!U905))</f>
        <v>Completed</v>
      </c>
      <c r="V905" s="11">
        <f t="shared" si="42"/>
        <v>7</v>
      </c>
      <c r="W905" s="17" t="str">
        <f t="shared" si="43"/>
        <v>ORD-2024-107054536445371CUST-4916Priya MenonHome OfficeSouthTamil NaduChennaiFurnitureBookcasesMax Bookcases 73812825.630.152401.791820.34581.45PaidCompleted7</v>
      </c>
      <c r="X905" s="11" t="str">
        <f t="shared" si="44"/>
        <v>Exact Duplicate</v>
      </c>
      <c r="Y905" s="11"/>
    </row>
    <row r="906" spans="1:25" ht="55.2">
      <c r="A906" t="s">
        <v>1427</v>
      </c>
      <c r="B906" s="10">
        <v>45313</v>
      </c>
      <c r="C906" s="10">
        <v>45314</v>
      </c>
      <c r="D906" t="s">
        <v>1429</v>
      </c>
      <c r="E906" s="9" t="str">
        <f>PROPER(TRIM(raw_orders!E906))</f>
        <v>Aarav Sharma</v>
      </c>
      <c r="F906" s="9" t="str">
        <f>PROPER(TRIM(raw_orders!F906))</f>
        <v>Small Business</v>
      </c>
      <c r="G906" s="9" t="str">
        <f>PROPER(TRIM(raw_orders!G906))</f>
        <v/>
      </c>
      <c r="H906" s="9" t="str">
        <f>PROPER(TRIM(raw_orders!H906))</f>
        <v>Assam</v>
      </c>
      <c r="I906" s="9" t="str">
        <f>PROPER(TRIM(raw_orders!I906))</f>
        <v>Guwahati</v>
      </c>
      <c r="J906" s="9" t="str">
        <f>PROPER(TRIM(raw_orders!J906))</f>
        <v>Furniture</v>
      </c>
      <c r="K906" s="9" t="str">
        <f>PROPER(TRIM(raw_orders!K906))</f>
        <v>Chairs</v>
      </c>
      <c r="L906" t="s">
        <v>1430</v>
      </c>
      <c r="M906" s="9" t="str">
        <f>PROPER(TRIM(raw_orders!M906))</f>
        <v>Second Class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s="9" t="str">
        <f>PROPER(TRIM(raw_orders!T906))</f>
        <v>Paid</v>
      </c>
      <c r="U906" s="9" t="str">
        <f>PROPER(TRIM(raw_orders!U906))</f>
        <v>Completed</v>
      </c>
      <c r="V906" s="11">
        <f t="shared" si="42"/>
        <v>1</v>
      </c>
      <c r="W906" s="17" t="str">
        <f t="shared" si="43"/>
        <v>ORD-2024-102774531345314CUST-7039Aarav SharmaSmall BusinessAssamGuwahatiFurnitureChairsBasic Chairs 141Second Class63391.53-0.1415261.898413.536848.36PaidCompleted1</v>
      </c>
      <c r="X906" s="11" t="str">
        <f t="shared" si="44"/>
        <v>Exact Duplicate</v>
      </c>
      <c r="Y906" s="11"/>
    </row>
    <row r="907" spans="1:25" ht="69">
      <c r="A907" t="s">
        <v>2994</v>
      </c>
      <c r="B907" s="10">
        <v>45762</v>
      </c>
      <c r="C907" s="10">
        <v>45763</v>
      </c>
      <c r="D907" t="s">
        <v>2997</v>
      </c>
      <c r="E907" s="9" t="str">
        <f>PROPER(TRIM(raw_orders!E907))</f>
        <v>Sneha Kapoor</v>
      </c>
      <c r="F907" s="9" t="str">
        <f>PROPER(TRIM(raw_orders!F907))</f>
        <v>Small Business</v>
      </c>
      <c r="G907" s="9" t="str">
        <f>PROPER(TRIM(raw_orders!G907))</f>
        <v>South</v>
      </c>
      <c r="H907" s="9" t="str">
        <f>PROPER(TRIM(raw_orders!H907))</f>
        <v>Karnataka</v>
      </c>
      <c r="I907" s="9" t="str">
        <f>PROPER(TRIM(raw_orders!I907))</f>
        <v>Bengaluru</v>
      </c>
      <c r="J907" s="9" t="str">
        <f>PROPER(TRIM(raw_orders!J907))</f>
        <v>Furniture</v>
      </c>
      <c r="K907" s="9" t="str">
        <f>PROPER(TRIM(raw_orders!K907))</f>
        <v>Furnishings</v>
      </c>
      <c r="L907" t="s">
        <v>2998</v>
      </c>
      <c r="M907" s="9" t="str">
        <f>PROPER(TRIM(raw_orders!M907))</f>
        <v>First Class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s="9" t="str">
        <f>PROPER(TRIM(raw_orders!T907))</f>
        <v>Paid</v>
      </c>
      <c r="U907" s="9" t="str">
        <f>PROPER(TRIM(raw_orders!U907))</f>
        <v>Completed</v>
      </c>
      <c r="V907" s="11">
        <f t="shared" si="42"/>
        <v>1</v>
      </c>
      <c r="W907" s="17" t="str">
        <f t="shared" si="43"/>
        <v>ORD-2025-106334576245763CUST-4593Sneha KapoorSmall BusinessSouthKarnatakaBengaluruFurnitureFurnishingsSmart Furnishings 721First Class52850.53014252.6511558.312694.34PaidCompleted1</v>
      </c>
      <c r="X907" s="11" t="str">
        <f t="shared" si="44"/>
        <v>Exact Duplicate</v>
      </c>
      <c r="Y907" s="11"/>
    </row>
    <row r="908" spans="1:25" ht="55.2">
      <c r="A908" t="s">
        <v>3393</v>
      </c>
      <c r="B908" s="10">
        <v>45794</v>
      </c>
      <c r="C908" s="10">
        <v>45802</v>
      </c>
      <c r="D908" t="s">
        <v>3396</v>
      </c>
      <c r="E908" s="9" t="str">
        <f>PROPER(TRIM(raw_orders!E908))</f>
        <v>Ananya Rao</v>
      </c>
      <c r="F908" s="9" t="str">
        <f>PROPER(TRIM(raw_orders!F908))</f>
        <v>Corporate</v>
      </c>
      <c r="G908" s="9" t="str">
        <f>PROPER(TRIM(raw_orders!G908))</f>
        <v>South</v>
      </c>
      <c r="H908" s="9" t="str">
        <f>PROPER(TRIM(raw_orders!H908))</f>
        <v>Tamil Nadu</v>
      </c>
      <c r="I908" s="9" t="str">
        <f>PROPER(TRIM(raw_orders!I908))</f>
        <v>Chennai</v>
      </c>
      <c r="J908" s="9" t="str">
        <f>PROPER(TRIM(raw_orders!J908))</f>
        <v>Technology</v>
      </c>
      <c r="K908" s="9" t="str">
        <f>PROPER(TRIM(raw_orders!K908))</f>
        <v>Machines</v>
      </c>
      <c r="L908" t="s">
        <v>3397</v>
      </c>
      <c r="M908" s="9" t="str">
        <f>PROPER(TRIM(raw_orders!M908))</f>
        <v>Same Day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s="9" t="str">
        <f>PROPER(TRIM(raw_orders!T908))</f>
        <v>Paid</v>
      </c>
      <c r="U908" s="9" t="str">
        <f>PROPER(TRIM(raw_orders!U908))</f>
        <v>Completed</v>
      </c>
      <c r="V908" s="11">
        <f t="shared" si="42"/>
        <v>8</v>
      </c>
      <c r="W908" s="17" t="str">
        <f t="shared" si="43"/>
        <v>ORD-2025-107304579445802CUST-8713Ananya RaoCorporateSouthTamil NaduChennaiTechnologyMachinesPro Machines 563Same Day61810.630.159234.215516.523717.69PaidCompleted8</v>
      </c>
      <c r="X908" s="11" t="str">
        <f t="shared" si="44"/>
        <v>Exact Duplicate</v>
      </c>
      <c r="Y908" s="11"/>
    </row>
    <row r="909" spans="1:25" ht="69">
      <c r="A909" t="s">
        <v>755</v>
      </c>
      <c r="B909" s="10">
        <v>45639</v>
      </c>
      <c r="C909" s="10">
        <v>45644</v>
      </c>
      <c r="D909" t="s">
        <v>758</v>
      </c>
      <c r="E909" s="9" t="str">
        <f>PROPER(TRIM(raw_orders!E909))</f>
        <v>Karan Malhotra</v>
      </c>
      <c r="F909" s="9" t="str">
        <f>PROPER(TRIM(raw_orders!F909))</f>
        <v>Consumer</v>
      </c>
      <c r="G909" s="9" t="str">
        <f>PROPER(TRIM(raw_orders!G909))</f>
        <v>West</v>
      </c>
      <c r="H909" s="9" t="str">
        <f>PROPER(TRIM(raw_orders!H909))</f>
        <v>Goa</v>
      </c>
      <c r="I909" s="9" t="str">
        <f>PROPER(TRIM(raw_orders!I909))</f>
        <v>Panaji</v>
      </c>
      <c r="J909" s="9" t="str">
        <f>PROPER(TRIM(raw_orders!J909))</f>
        <v>Technology</v>
      </c>
      <c r="K909" s="9" t="str">
        <f>PROPER(TRIM(raw_orders!K909))</f>
        <v>Phones</v>
      </c>
      <c r="L909" t="s">
        <v>759</v>
      </c>
      <c r="M909" s="9" t="str">
        <f>PROPER(TRIM(raw_orders!M909))</f>
        <v>Second Class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s="9" t="str">
        <f>PROPER(TRIM(raw_orders!T909))</f>
        <v>Paid</v>
      </c>
      <c r="U909" s="9" t="str">
        <f>PROPER(TRIM(raw_orders!U909))</f>
        <v>Completed</v>
      </c>
      <c r="V909" s="11">
        <f t="shared" si="42"/>
        <v>5</v>
      </c>
      <c r="W909" s="17" t="str">
        <f t="shared" si="43"/>
        <v>ORD-2024-101344563945644CUST-9441Karan MalhotraConsumerWestGoaPanajiTechnologyPhonesPrime Phones 419Second Class83372.150.1522930.6216875.556055.07PaidCompleted5</v>
      </c>
      <c r="X909" s="11" t="str">
        <f t="shared" si="44"/>
        <v>Exact Duplicate</v>
      </c>
      <c r="Y909" s="11"/>
    </row>
    <row r="910" spans="1:25" ht="55.2">
      <c r="A910" t="s">
        <v>3355</v>
      </c>
      <c r="B910" s="10">
        <v>45908</v>
      </c>
      <c r="C910" s="10">
        <v>45909</v>
      </c>
      <c r="D910" t="s">
        <v>185</v>
      </c>
      <c r="E910" s="9" t="str">
        <f>PROPER(TRIM(raw_orders!E910))</f>
        <v>Kabir Singh</v>
      </c>
      <c r="F910" s="9" t="str">
        <f>PROPER(TRIM(raw_orders!F910))</f>
        <v>Corporate</v>
      </c>
      <c r="G910" s="9" t="str">
        <f>PROPER(TRIM(raw_orders!G910))</f>
        <v>West</v>
      </c>
      <c r="H910" s="9" t="str">
        <f>PROPER(TRIM(raw_orders!H910))</f>
        <v>Gujarat</v>
      </c>
      <c r="I910" s="9" t="str">
        <f>PROPER(TRIM(raw_orders!I910))</f>
        <v>Ahmedabad</v>
      </c>
      <c r="J910" s="9" t="str">
        <f>PROPER(TRIM(raw_orders!J910))</f>
        <v>Office Supplies</v>
      </c>
      <c r="K910" s="9" t="str">
        <f>PROPER(TRIM(raw_orders!K910))</f>
        <v>Art</v>
      </c>
      <c r="L910" t="s">
        <v>3356</v>
      </c>
      <c r="M910" s="9" t="str">
        <f>PROPER(TRIM(raw_orders!M910))</f>
        <v>Same Day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s="9" t="str">
        <f>PROPER(TRIM(raw_orders!T910))</f>
        <v>Paid</v>
      </c>
      <c r="U910" s="9" t="str">
        <f>PROPER(TRIM(raw_orders!U910))</f>
        <v>Completed</v>
      </c>
      <c r="V910" s="11">
        <f t="shared" si="42"/>
        <v>1</v>
      </c>
      <c r="W910" s="17" t="str">
        <f t="shared" si="43"/>
        <v>ORD-2025-107204590845909CUST-3190Kabir SinghCorporateWestGujaratAhmedabadOffice SuppliesArtPro Art 447Same Day22372.410.23795.862264.921530.94PaidCompleted1</v>
      </c>
      <c r="X910" s="11" t="str">
        <f t="shared" si="44"/>
        <v>Exact Duplicate</v>
      </c>
      <c r="Y910" s="11"/>
    </row>
    <row r="911" spans="1:25" ht="55.2">
      <c r="A911" t="s">
        <v>1976</v>
      </c>
      <c r="B911" s="10">
        <v>45771</v>
      </c>
      <c r="C911" s="10">
        <v>45776</v>
      </c>
      <c r="D911" t="s">
        <v>1979</v>
      </c>
      <c r="E911" s="9" t="str">
        <f>PROPER(TRIM(raw_orders!E911))</f>
        <v>Diya Patel</v>
      </c>
      <c r="F911" s="9" t="str">
        <f>PROPER(TRIM(raw_orders!F911))</f>
        <v>Small Business</v>
      </c>
      <c r="G911" s="9" t="str">
        <f>PROPER(TRIM(raw_orders!G911))</f>
        <v>South</v>
      </c>
      <c r="H911" s="9" t="str">
        <f>PROPER(TRIM(raw_orders!H911))</f>
        <v>Andhra Pradesh</v>
      </c>
      <c r="I911" s="9" t="str">
        <f>PROPER(TRIM(raw_orders!I911))</f>
        <v>Vijayawada</v>
      </c>
      <c r="J911" s="9" t="str">
        <f>PROPER(TRIM(raw_orders!J911))</f>
        <v>Office Supplies</v>
      </c>
      <c r="K911" s="9" t="str">
        <f>PROPER(TRIM(raw_orders!K911))</f>
        <v>Paper</v>
      </c>
      <c r="L911" t="s">
        <v>1980</v>
      </c>
      <c r="M911" s="9" t="str">
        <f>PROPER(TRIM(raw_orders!M911))</f>
        <v>Same Day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s="9" t="str">
        <f>PROPER(TRIM(raw_orders!T911))</f>
        <v>Paid</v>
      </c>
      <c r="U911" s="9" t="str">
        <f>PROPER(TRIM(raw_orders!U911))</f>
        <v>Completed</v>
      </c>
      <c r="V911" s="11">
        <f t="shared" si="42"/>
        <v>5</v>
      </c>
      <c r="W911" s="17" t="str">
        <f t="shared" si="43"/>
        <v>ORD-2025-104004577145776CUST-5647Diya PatelSmall BusinessSouthAndhra PradeshVijayawadaOffice SuppliesPaperElite Paper 308Same Day14358.50.253268.881993.741275.14PaidCompleted5</v>
      </c>
      <c r="X911" s="11" t="str">
        <f t="shared" si="44"/>
        <v>Exact Duplicate</v>
      </c>
      <c r="Y911" s="11"/>
    </row>
    <row r="912" spans="1:25" ht="69">
      <c r="A912" t="s">
        <v>708</v>
      </c>
      <c r="B912" s="10">
        <v>45436</v>
      </c>
      <c r="C912" s="10">
        <v>45437</v>
      </c>
      <c r="D912" t="s">
        <v>711</v>
      </c>
      <c r="E912" s="9" t="str">
        <f>PROPER(TRIM(raw_orders!E912))</f>
        <v>Sneha Kapoor</v>
      </c>
      <c r="F912" s="9" t="str">
        <f>PROPER(TRIM(raw_orders!F912))</f>
        <v>Small Business</v>
      </c>
      <c r="G912" s="9" t="str">
        <f>PROPER(TRIM(raw_orders!G912))</f>
        <v>North</v>
      </c>
      <c r="H912" s="9" t="str">
        <f>PROPER(TRIM(raw_orders!H912))</f>
        <v>Punjab</v>
      </c>
      <c r="I912" s="9" t="str">
        <f>PROPER(TRIM(raw_orders!I912))</f>
        <v>Ludhiana</v>
      </c>
      <c r="J912" s="9" t="str">
        <f>PROPER(TRIM(raw_orders!J912))</f>
        <v>Technology</v>
      </c>
      <c r="K912" s="9" t="str">
        <f>PROPER(TRIM(raw_orders!K912))</f>
        <v>Copiers</v>
      </c>
      <c r="L912" t="s">
        <v>713</v>
      </c>
      <c r="M912" s="9" t="str">
        <f>PROPER(TRIM(raw_orders!M912))</f>
        <v>Same Day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s="9" t="str">
        <f>PROPER(TRIM(raw_orders!T912))</f>
        <v>Refunded</v>
      </c>
      <c r="U912" s="9" t="str">
        <f>PROPER(TRIM(raw_orders!U912))</f>
        <v>Cancelled</v>
      </c>
      <c r="V912" s="11">
        <f t="shared" si="42"/>
        <v>1</v>
      </c>
      <c r="W912" s="17" t="str">
        <f t="shared" si="43"/>
        <v>ORD-2024-101244543645437CUST-1007Sneha KapoorSmall BusinessNorthPunjabLudhianaTechnologyCopiersMax Copiers 970Same Day1634.130634.13453.35180.78RefundedCancelled1</v>
      </c>
      <c r="X912" s="11" t="str">
        <f t="shared" si="44"/>
        <v>Exact Duplicate</v>
      </c>
      <c r="Y912" s="11"/>
    </row>
    <row r="913" spans="1:25" ht="69">
      <c r="A913" t="s">
        <v>1310</v>
      </c>
      <c r="B913" s="10">
        <v>45343</v>
      </c>
      <c r="C913" s="10">
        <v>45349</v>
      </c>
      <c r="D913" t="s">
        <v>1313</v>
      </c>
      <c r="E913" s="9" t="str">
        <f>PROPER(TRIM(raw_orders!E913))</f>
        <v>Arjun Bose</v>
      </c>
      <c r="F913" s="9" t="str">
        <f>PROPER(TRIM(raw_orders!F913))</f>
        <v>Small Business</v>
      </c>
      <c r="G913" s="9" t="str">
        <f>PROPER(TRIM(raw_orders!G913))</f>
        <v>East</v>
      </c>
      <c r="H913" s="9" t="str">
        <f>PROPER(TRIM(raw_orders!H913))</f>
        <v>West Bengal</v>
      </c>
      <c r="I913" s="9" t="str">
        <f>PROPER(TRIM(raw_orders!I913))</f>
        <v>Kolkata</v>
      </c>
      <c r="J913" s="9" t="str">
        <f>PROPER(TRIM(raw_orders!J913))</f>
        <v>Furniture</v>
      </c>
      <c r="K913" s="9" t="str">
        <f>PROPER(TRIM(raw_orders!K913))</f>
        <v>Furnishings</v>
      </c>
      <c r="L913" t="s">
        <v>1314</v>
      </c>
      <c r="M913" s="9" t="str">
        <f>PROPER(TRIM(raw_orders!M913))</f>
        <v>Standard Class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s="9" t="str">
        <f>PROPER(TRIM(raw_orders!T913))</f>
        <v>Pending</v>
      </c>
      <c r="U913" s="9" t="str">
        <f>PROPER(TRIM(raw_orders!U913))</f>
        <v>Returned</v>
      </c>
      <c r="V913" s="11">
        <f t="shared" si="42"/>
        <v>6</v>
      </c>
      <c r="W913" s="17" t="str">
        <f t="shared" si="43"/>
        <v>ORD-2024-102514534345349CUST-5351Arjun BoseSmall BusinessEastWest BengalKolkataFurnitureFurnishingsPrime Furnishings 781Standard Class53373.860.1514338.911897.652441.25PendingReturned6</v>
      </c>
      <c r="X913" s="11" t="str">
        <f t="shared" si="44"/>
        <v>Exact Duplicate</v>
      </c>
      <c r="Y913" s="11"/>
    </row>
    <row r="914" spans="1:25" ht="55.2">
      <c r="A914" t="s">
        <v>1879</v>
      </c>
      <c r="B914" s="10">
        <v>45801</v>
      </c>
      <c r="C914" s="10">
        <v>45807</v>
      </c>
      <c r="D914" t="s">
        <v>1881</v>
      </c>
      <c r="E914" s="9" t="str">
        <f>PROPER(TRIM(raw_orders!E914))</f>
        <v>Kabir Singh</v>
      </c>
      <c r="F914" s="9" t="str">
        <f>PROPER(TRIM(raw_orders!F914))</f>
        <v>Small Business</v>
      </c>
      <c r="G914" s="9" t="str">
        <f>PROPER(TRIM(raw_orders!G914))</f>
        <v>East</v>
      </c>
      <c r="H914" s="9" t="str">
        <f>PROPER(TRIM(raw_orders!H914))</f>
        <v>Odisha</v>
      </c>
      <c r="I914" s="9" t="str">
        <f>PROPER(TRIM(raw_orders!I914))</f>
        <v>Bhubaneswar</v>
      </c>
      <c r="J914" s="9" t="str">
        <f>PROPER(TRIM(raw_orders!J914))</f>
        <v>Office Supplies</v>
      </c>
      <c r="K914" s="9" t="str">
        <f>PROPER(TRIM(raw_orders!K914))</f>
        <v>Storage</v>
      </c>
      <c r="L914" t="s">
        <v>1883</v>
      </c>
      <c r="M914" s="9" t="str">
        <f>PROPER(TRIM(raw_orders!M914))</f>
        <v>Same Day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s="9" t="str">
        <f>PROPER(TRIM(raw_orders!T914))</f>
        <v>Paid</v>
      </c>
      <c r="U914" s="9" t="str">
        <f>PROPER(TRIM(raw_orders!U914))</f>
        <v>Completed</v>
      </c>
      <c r="V914" s="11">
        <f t="shared" si="42"/>
        <v>6</v>
      </c>
      <c r="W914" s="17" t="str">
        <f t="shared" si="43"/>
        <v>ORD-2025-103784580145807CUST-4875Kabir SinghSmall BusinessEastOdishaBhubaneswarOffice SuppliesStorageBasic Storage 360Same Day12564.7402564.741754.58810.16PaidCompleted6</v>
      </c>
      <c r="X914" s="11" t="str">
        <f t="shared" si="44"/>
        <v>Exact Duplicate</v>
      </c>
      <c r="Y914" s="11"/>
    </row>
    <row r="915" spans="1:25" ht="55.2">
      <c r="A915" t="s">
        <v>1443</v>
      </c>
      <c r="B915" s="10">
        <v>45649</v>
      </c>
      <c r="C915" s="10">
        <v>45652</v>
      </c>
      <c r="D915" t="s">
        <v>1446</v>
      </c>
      <c r="E915" s="9" t="str">
        <f>PROPER(TRIM(raw_orders!E915))</f>
        <v>Aditi Sen</v>
      </c>
      <c r="F915" s="9" t="str">
        <f>PROPER(TRIM(raw_orders!F915))</f>
        <v>Consumer</v>
      </c>
      <c r="G915" s="9" t="str">
        <f>PROPER(TRIM(raw_orders!G915))</f>
        <v>South</v>
      </c>
      <c r="H915" s="9" t="str">
        <f>PROPER(TRIM(raw_orders!H915))</f>
        <v>Karnataka</v>
      </c>
      <c r="I915" s="9" t="str">
        <f>PROPER(TRIM(raw_orders!I915))</f>
        <v>Bengaluru</v>
      </c>
      <c r="J915" s="9" t="str">
        <f>PROPER(TRIM(raw_orders!J915))</f>
        <v>Technology</v>
      </c>
      <c r="K915" s="9" t="str">
        <f>PROPER(TRIM(raw_orders!K915))</f>
        <v>Copiers</v>
      </c>
      <c r="L915" t="s">
        <v>1447</v>
      </c>
      <c r="M915" s="9" t="str">
        <f>PROPER(TRIM(raw_orders!M915))</f>
        <v>Standard Class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s="9" t="str">
        <f>PROPER(TRIM(raw_orders!T915))</f>
        <v>Paid</v>
      </c>
      <c r="U915" s="9" t="str">
        <f>PROPER(TRIM(raw_orders!U915))</f>
        <v>Completed</v>
      </c>
      <c r="V915" s="11">
        <f t="shared" si="42"/>
        <v>3</v>
      </c>
      <c r="W915" s="17" t="str">
        <f t="shared" si="43"/>
        <v>ORD-2024-102814564945652CUST-4098Aditi SenConsumerSouthKarnatakaBengaluruTechnologyCopiersPrime Copiers 961Standard Class9993.6708943.035165.383777.65PaidCompleted3</v>
      </c>
      <c r="X915" s="11" t="str">
        <f t="shared" si="44"/>
        <v>Exact Duplicate</v>
      </c>
      <c r="Y915" s="11"/>
    </row>
    <row r="916" spans="1:25" ht="55.2">
      <c r="A916" t="s">
        <v>3330</v>
      </c>
      <c r="B916" s="10">
        <v>45332</v>
      </c>
      <c r="C916" s="10">
        <v>45340</v>
      </c>
      <c r="D916" t="s">
        <v>3332</v>
      </c>
      <c r="E916" s="9" t="str">
        <f>PROPER(TRIM(raw_orders!E916))</f>
        <v>Isha Nair</v>
      </c>
      <c r="F916" s="9" t="str">
        <f>PROPER(TRIM(raw_orders!F916))</f>
        <v>Home Office</v>
      </c>
      <c r="G916" s="9" t="str">
        <f>PROPER(TRIM(raw_orders!G916))</f>
        <v>West</v>
      </c>
      <c r="H916" s="9" t="str">
        <f>PROPER(TRIM(raw_orders!H916))</f>
        <v>Madhya Pradesh</v>
      </c>
      <c r="I916" s="9" t="str">
        <f>PROPER(TRIM(raw_orders!I916))</f>
        <v>Indore</v>
      </c>
      <c r="J916" s="9" t="str">
        <f>PROPER(TRIM(raw_orders!J916))</f>
        <v>Furniture</v>
      </c>
      <c r="K916" s="9" t="str">
        <f>PROPER(TRIM(raw_orders!K916))</f>
        <v>Chairs</v>
      </c>
      <c r="L916" t="s">
        <v>3333</v>
      </c>
      <c r="M916" s="9" t="str">
        <f>PROPER(TRIM(raw_orders!M916))</f>
        <v>First Class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s="9" t="str">
        <f>PROPER(TRIM(raw_orders!T916))</f>
        <v>Paid</v>
      </c>
      <c r="U916" s="9" t="str">
        <f>PROPER(TRIM(raw_orders!U916))</f>
        <v>Completed</v>
      </c>
      <c r="V916" s="11">
        <f t="shared" si="42"/>
        <v>8</v>
      </c>
      <c r="W916" s="17" t="str">
        <f t="shared" si="43"/>
        <v>ORD-2024-107134533245340CUST-5127Isha NairHome OfficeWestMadhya PradeshIndoreFurnitureChairsSmart Chairs 259First Class71382.8609680.026876.662803.36PaidCompleted8</v>
      </c>
      <c r="X916" s="11" t="str">
        <f t="shared" si="44"/>
        <v>Exact Duplicate</v>
      </c>
      <c r="Y916" s="11"/>
    </row>
    <row r="917" spans="1:25" ht="55.2">
      <c r="A917" t="s">
        <v>2648</v>
      </c>
      <c r="B917" s="10">
        <v>45941</v>
      </c>
      <c r="C917" s="10">
        <v>45943</v>
      </c>
      <c r="D917" t="s">
        <v>2651</v>
      </c>
      <c r="E917" s="9" t="str">
        <f>PROPER(TRIM(raw_orders!E917))</f>
        <v>Mira Das</v>
      </c>
      <c r="F917" s="9" t="str">
        <f>PROPER(TRIM(raw_orders!F917))</f>
        <v>Corporate</v>
      </c>
      <c r="G917" s="9" t="str">
        <f>PROPER(TRIM(raw_orders!G917))</f>
        <v>South</v>
      </c>
      <c r="H917" s="9" t="str">
        <f>PROPER(TRIM(raw_orders!H917))</f>
        <v>Telangana</v>
      </c>
      <c r="I917" s="9" t="str">
        <f>PROPER(TRIM(raw_orders!I917))</f>
        <v>Hyderabad</v>
      </c>
      <c r="J917" s="9" t="str">
        <f>PROPER(TRIM(raw_orders!J917))</f>
        <v>Office Supplies</v>
      </c>
      <c r="K917" s="9" t="str">
        <f>PROPER(TRIM(raw_orders!K917))</f>
        <v>Art</v>
      </c>
      <c r="L917" t="s">
        <v>2652</v>
      </c>
      <c r="M917" s="9" t="str">
        <f>PROPER(TRIM(raw_orders!M917))</f>
        <v>Second Class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s="9" t="str">
        <f>PROPER(TRIM(raw_orders!T917))</f>
        <v>Paid</v>
      </c>
      <c r="U917" s="9" t="str">
        <f>PROPER(TRIM(raw_orders!U917))</f>
        <v>Completed</v>
      </c>
      <c r="V917" s="11">
        <f t="shared" si="42"/>
        <v>2</v>
      </c>
      <c r="W917" s="17" t="str">
        <f t="shared" si="43"/>
        <v>ORD-2025-105504594145943CUST-6028Mira DasCorporateSouthTelanganaHyderabadOffice SuppliesArtPro Art 287Second Class33804.270.110271.538272.241999.29PaidCompleted2</v>
      </c>
      <c r="X917" s="11" t="str">
        <f t="shared" si="44"/>
        <v>Exact Duplicate</v>
      </c>
      <c r="Y917" s="11"/>
    </row>
    <row r="918" spans="1:25" ht="55.2">
      <c r="A918" t="s">
        <v>3890</v>
      </c>
      <c r="B918" s="10">
        <v>45357</v>
      </c>
      <c r="C918" s="10">
        <v>45629</v>
      </c>
      <c r="D918" t="s">
        <v>3892</v>
      </c>
      <c r="E918" s="9" t="str">
        <f>PROPER(TRIM(raw_orders!E918))</f>
        <v>Isha Nair</v>
      </c>
      <c r="F918" s="9" t="str">
        <f>PROPER(TRIM(raw_orders!F918))</f>
        <v>Home Office</v>
      </c>
      <c r="G918" s="9" t="str">
        <f>PROPER(TRIM(raw_orders!G918))</f>
        <v>West</v>
      </c>
      <c r="H918" s="9" t="str">
        <f>PROPER(TRIM(raw_orders!H918))</f>
        <v>Gujarat</v>
      </c>
      <c r="I918" s="9" t="str">
        <f>PROPER(TRIM(raw_orders!I918))</f>
        <v>Ahmedabad</v>
      </c>
      <c r="J918" s="9" t="str">
        <f>PROPER(TRIM(raw_orders!J918))</f>
        <v>Furniture</v>
      </c>
      <c r="K918" s="9" t="str">
        <f>PROPER(TRIM(raw_orders!K918))</f>
        <v>Bookcases</v>
      </c>
      <c r="L918" t="s">
        <v>3893</v>
      </c>
      <c r="M918" s="9" t="str">
        <f>PROPER(TRIM(raw_orders!M918))</f>
        <v>Standard Class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s="9" t="str">
        <f>PROPER(TRIM(raw_orders!T918))</f>
        <v>Paid</v>
      </c>
      <c r="U918" s="9" t="str">
        <f>PROPER(TRIM(raw_orders!U918))</f>
        <v>Completed</v>
      </c>
      <c r="V918" s="11">
        <f t="shared" si="42"/>
        <v>272</v>
      </c>
      <c r="W918" s="17" t="str">
        <f t="shared" si="43"/>
        <v>ORD-2024-108504535745629CUST-3360Isha NairHome OfficeWestGujaratAhmedabadFurnitureBookcasesPrime Bookcases 755Standard Class3679.630.21631.11898.73396.58PaidCompleted272</v>
      </c>
      <c r="X918" s="11" t="str">
        <f t="shared" si="44"/>
        <v>Exact Duplicate</v>
      </c>
      <c r="Y918" s="11"/>
    </row>
    <row r="919" spans="1:25" ht="55.2">
      <c r="A919" t="s">
        <v>728</v>
      </c>
      <c r="B919" s="10">
        <v>45687</v>
      </c>
      <c r="C919" s="10">
        <v>45683</v>
      </c>
      <c r="D919" t="s">
        <v>730</v>
      </c>
      <c r="E919" s="9" t="str">
        <f>PROPER(TRIM(raw_orders!E919))</f>
        <v>Priya Menon</v>
      </c>
      <c r="F919" s="9" t="str">
        <f>PROPER(TRIM(raw_orders!F919))</f>
        <v>Corporate</v>
      </c>
      <c r="G919" s="9" t="str">
        <f>PROPER(TRIM(raw_orders!G919))</f>
        <v>West</v>
      </c>
      <c r="H919" s="9" t="str">
        <f>PROPER(TRIM(raw_orders!H919))</f>
        <v>Madhya Pradesh</v>
      </c>
      <c r="I919" s="9" t="str">
        <f>PROPER(TRIM(raw_orders!I919))</f>
        <v>Indore</v>
      </c>
      <c r="J919" s="9" t="str">
        <f>PROPER(TRIM(raw_orders!J919))</f>
        <v>Office Supplies</v>
      </c>
      <c r="K919" s="9" t="str">
        <f>PROPER(TRIM(raw_orders!K919))</f>
        <v>Storage</v>
      </c>
      <c r="L919" t="s">
        <v>731</v>
      </c>
      <c r="M919" s="9" t="str">
        <f>PROPER(TRIM(raw_orders!M919))</f>
        <v>Second Class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s="9" t="str">
        <f>PROPER(TRIM(raw_orders!T919))</f>
        <v>Paid</v>
      </c>
      <c r="U919" s="9" t="str">
        <f>PROPER(TRIM(raw_orders!U919))</f>
        <v>Completed</v>
      </c>
      <c r="V919" s="11">
        <f t="shared" si="42"/>
        <v>-4</v>
      </c>
      <c r="W919" s="17" t="str">
        <f t="shared" si="43"/>
        <v>ORD-2025-101284568745683CUST-6802Priya MenonCorporateWestMadhya PradeshIndoreOffice SuppliesStorageBasic Storage 321Second Class23039.30.055774.673518.362256.31PaidCompleted-4</v>
      </c>
      <c r="X919" s="11" t="str">
        <f t="shared" si="44"/>
        <v>Exact Duplicate</v>
      </c>
      <c r="Y919" s="11"/>
    </row>
    <row r="920" spans="1:25" ht="55.2">
      <c r="A920" t="s">
        <v>3184</v>
      </c>
      <c r="B920" s="10">
        <v>45911</v>
      </c>
      <c r="C920" s="10">
        <v>45918</v>
      </c>
      <c r="D920" t="s">
        <v>3187</v>
      </c>
      <c r="E920" s="9" t="str">
        <f>PROPER(TRIM(raw_orders!E920))</f>
        <v>Rahul Verma</v>
      </c>
      <c r="F920" s="9" t="str">
        <f>PROPER(TRIM(raw_orders!F920))</f>
        <v>Small Business</v>
      </c>
      <c r="G920" s="9" t="str">
        <f>PROPER(TRIM(raw_orders!G920))</f>
        <v>North</v>
      </c>
      <c r="H920" s="9" t="str">
        <f>PROPER(TRIM(raw_orders!H920))</f>
        <v>Delhi</v>
      </c>
      <c r="I920" s="9" t="str">
        <f>PROPER(TRIM(raw_orders!I920))</f>
        <v>New Delhi</v>
      </c>
      <c r="J920" s="9" t="str">
        <f>PROPER(TRIM(raw_orders!J920))</f>
        <v>Technology</v>
      </c>
      <c r="K920" s="9" t="str">
        <f>PROPER(TRIM(raw_orders!K920))</f>
        <v>Phones</v>
      </c>
      <c r="L920" t="s">
        <v>3188</v>
      </c>
      <c r="M920" s="9" t="str">
        <f>PROPER(TRIM(raw_orders!M920))</f>
        <v>Same Day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s="9" t="str">
        <f>PROPER(TRIM(raw_orders!T920))</f>
        <v>Paid</v>
      </c>
      <c r="U920" s="9" t="str">
        <f>PROPER(TRIM(raw_orders!U920))</f>
        <v>Completed</v>
      </c>
      <c r="V920" s="11">
        <f t="shared" si="42"/>
        <v>7</v>
      </c>
      <c r="W920" s="17" t="str">
        <f t="shared" si="43"/>
        <v>ORD-2025-106774591145918CUST-9212Rahul VermaSmall BusinessNorthDelhiNew DelhiTechnologyPhonesSmart Phones 967Same Day73411.210.1520296.714920.875375.83PaidCompleted7</v>
      </c>
      <c r="X920" s="11" t="str">
        <f t="shared" si="44"/>
        <v>Exact Duplicate</v>
      </c>
      <c r="Y920" s="11"/>
    </row>
    <row r="921" spans="1:25" ht="55.2">
      <c r="A921" t="s">
        <v>89</v>
      </c>
      <c r="B921" s="10">
        <v>45757</v>
      </c>
      <c r="C921" s="10">
        <v>45763</v>
      </c>
      <c r="D921" t="s">
        <v>92</v>
      </c>
      <c r="E921" s="9" t="str">
        <f>PROPER(TRIM(raw_orders!E921))</f>
        <v>Neha Gupta</v>
      </c>
      <c r="F921" s="9" t="str">
        <f>PROPER(TRIM(raw_orders!F921))</f>
        <v>Consumer</v>
      </c>
      <c r="G921" s="9" t="str">
        <f>PROPER(TRIM(raw_orders!G921))</f>
        <v>East</v>
      </c>
      <c r="H921" s="9" t="str">
        <f>PROPER(TRIM(raw_orders!H921))</f>
        <v>Odisha</v>
      </c>
      <c r="I921" s="9" t="str">
        <f>PROPER(TRIM(raw_orders!I921))</f>
        <v>Bhubaneswar</v>
      </c>
      <c r="J921" s="9" t="str">
        <f>PROPER(TRIM(raw_orders!J921))</f>
        <v>Technology</v>
      </c>
      <c r="K921" s="9" t="str">
        <f>PROPER(TRIM(raw_orders!K921))</f>
        <v>Copiers</v>
      </c>
      <c r="L921" t="s">
        <v>95</v>
      </c>
      <c r="M921" s="9" t="str">
        <f>PROPER(TRIM(raw_orders!M921))</f>
        <v>Standard Class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s="9" t="str">
        <f>PROPER(TRIM(raw_orders!T921))</f>
        <v>Paid</v>
      </c>
      <c r="U921" s="9" t="str">
        <f>PROPER(TRIM(raw_orders!U921))</f>
        <v>Completed</v>
      </c>
      <c r="V921" s="11">
        <f t="shared" si="42"/>
        <v>6</v>
      </c>
      <c r="W921" s="17" t="str">
        <f t="shared" si="43"/>
        <v>ORD-2025-100074575745763CUST-3656Neha GuptaConsumerEastOdishaBhubaneswarTechnologyCopiersEco Copiers 790Standard Class41719.870.155847.564727.251120.31PaidCompleted6</v>
      </c>
      <c r="X921" s="11" t="str">
        <f t="shared" si="44"/>
        <v>Exact Duplicate</v>
      </c>
      <c r="Y921" s="11"/>
    </row>
    <row r="922" spans="1:25" ht="55.2">
      <c r="A922" t="s">
        <v>1677</v>
      </c>
      <c r="B922" s="10">
        <v>45394</v>
      </c>
      <c r="C922" s="10">
        <v>45632</v>
      </c>
      <c r="D922" t="s">
        <v>1679</v>
      </c>
      <c r="E922" s="9" t="str">
        <f>PROPER(TRIM(raw_orders!E922))</f>
        <v>Sneha Kapoor</v>
      </c>
      <c r="F922" s="9" t="str">
        <f>PROPER(TRIM(raw_orders!F922))</f>
        <v>Home Office</v>
      </c>
      <c r="G922" s="9" t="str">
        <f>PROPER(TRIM(raw_orders!G922))</f>
        <v>East</v>
      </c>
      <c r="H922" s="9" t="str">
        <f>PROPER(TRIM(raw_orders!H922))</f>
        <v>Odisha</v>
      </c>
      <c r="I922" s="9" t="str">
        <f>PROPER(TRIM(raw_orders!I922))</f>
        <v>Bhubaneswar</v>
      </c>
      <c r="J922" s="9" t="str">
        <f>PROPER(TRIM(raw_orders!J922))</f>
        <v>Office Supplies</v>
      </c>
      <c r="K922" s="9" t="str">
        <f>PROPER(TRIM(raw_orders!K922))</f>
        <v>Binders</v>
      </c>
      <c r="L922" t="s">
        <v>1680</v>
      </c>
      <c r="M922" s="9" t="str">
        <f>PROPER(TRIM(raw_orders!M922))</f>
        <v>Second Class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s="9" t="str">
        <f>PROPER(TRIM(raw_orders!T922))</f>
        <v>Paid</v>
      </c>
      <c r="U922" s="9" t="str">
        <f>PROPER(TRIM(raw_orders!U922))</f>
        <v>Completed</v>
      </c>
      <c r="V922" s="11">
        <f t="shared" si="42"/>
        <v>238</v>
      </c>
      <c r="W922" s="17" t="str">
        <f t="shared" si="43"/>
        <v>ORD-2024-103324539445632CUST-9346Sneha KapoorHome OfficeEastOdishaBhubaneswarOffice SuppliesBindersSmart Binders 939Second Class42685.66010989.896477.374265.27PaidCompleted238</v>
      </c>
      <c r="X922" s="11" t="str">
        <f t="shared" si="44"/>
        <v>Review Required</v>
      </c>
      <c r="Y922" s="11"/>
    </row>
    <row r="923" spans="1:25" ht="69">
      <c r="A923" t="s">
        <v>549</v>
      </c>
      <c r="B923" s="10">
        <v>45893</v>
      </c>
      <c r="C923" s="10">
        <v>45898</v>
      </c>
      <c r="D923" t="s">
        <v>551</v>
      </c>
      <c r="E923" s="9" t="str">
        <f>PROPER(TRIM(raw_orders!E923))</f>
        <v>Aarav Sharma</v>
      </c>
      <c r="F923" s="9" t="str">
        <f>PROPER(TRIM(raw_orders!F923))</f>
        <v>Small Business</v>
      </c>
      <c r="G923" s="9" t="str">
        <f>PROPER(TRIM(raw_orders!G923))</f>
        <v>East</v>
      </c>
      <c r="H923" s="9" t="str">
        <f>PROPER(TRIM(raw_orders!H923))</f>
        <v>Bihar</v>
      </c>
      <c r="I923" s="9" t="str">
        <f>PROPER(TRIM(raw_orders!I923))</f>
        <v>Patna</v>
      </c>
      <c r="J923" s="9" t="str">
        <f>PROPER(TRIM(raw_orders!J923))</f>
        <v>Technology</v>
      </c>
      <c r="K923" s="9" t="str">
        <f>PROPER(TRIM(raw_orders!K923))</f>
        <v>Copiers</v>
      </c>
      <c r="L923" t="s">
        <v>552</v>
      </c>
      <c r="M923" s="9" t="str">
        <f>PROPER(TRIM(raw_orders!M923))</f>
        <v>First Class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s="9" t="str">
        <f>PROPER(TRIM(raw_orders!T923))</f>
        <v>Paid</v>
      </c>
      <c r="U923" s="9" t="str">
        <f>PROPER(TRIM(raw_orders!U923))</f>
        <v>Returned</v>
      </c>
      <c r="V923" s="11">
        <f t="shared" si="42"/>
        <v>5</v>
      </c>
      <c r="W923" s="17" t="str">
        <f t="shared" si="43"/>
        <v>ORD-2025-100914589345898CUST-5909Aarav SharmaSmall BusinessEastBiharPatnaTechnologyCopiersSmart Copiers 556First Class33703.960.159549.445586.283858.82PaidReturned5</v>
      </c>
      <c r="X923" s="11" t="str">
        <f t="shared" si="44"/>
        <v>Review Required</v>
      </c>
      <c r="Y923" s="11"/>
    </row>
    <row r="924" spans="1:25" ht="55.2">
      <c r="A924" t="s">
        <v>1861</v>
      </c>
      <c r="B924" s="10">
        <v>45760</v>
      </c>
      <c r="C924" s="10">
        <v>45760</v>
      </c>
      <c r="D924" t="s">
        <v>1863</v>
      </c>
      <c r="E924" s="9" t="str">
        <f>PROPER(TRIM(raw_orders!E924))</f>
        <v>Sneha Kapoor</v>
      </c>
      <c r="F924" s="9" t="str">
        <f>PROPER(TRIM(raw_orders!F924))</f>
        <v>Small Business</v>
      </c>
      <c r="G924" s="9" t="str">
        <f>PROPER(TRIM(raw_orders!G924))</f>
        <v>North</v>
      </c>
      <c r="H924" s="9" t="str">
        <f>PROPER(TRIM(raw_orders!H924))</f>
        <v>Uttar Pradesh</v>
      </c>
      <c r="I924" s="9" t="str">
        <f>PROPER(TRIM(raw_orders!I924))</f>
        <v>Noida</v>
      </c>
      <c r="J924" s="9" t="str">
        <f>PROPER(TRIM(raw_orders!J924))</f>
        <v>Office Supplies</v>
      </c>
      <c r="K924" s="9" t="str">
        <f>PROPER(TRIM(raw_orders!K924))</f>
        <v>Storage</v>
      </c>
      <c r="L924" t="s">
        <v>1864</v>
      </c>
      <c r="M924" s="9" t="str">
        <f>PROPER(TRIM(raw_orders!M924))</f>
        <v>Second Class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s="9" t="str">
        <f>PROPER(TRIM(raw_orders!T924))</f>
        <v>Paid</v>
      </c>
      <c r="U924" s="9" t="str">
        <f>PROPER(TRIM(raw_orders!U924))</f>
        <v>Returned</v>
      </c>
      <c r="V924" s="11">
        <f t="shared" si="42"/>
        <v>0</v>
      </c>
      <c r="W924" s="17" t="str">
        <f t="shared" si="43"/>
        <v>ORD-2025-103744576045760CUST-8566Sneha KapoorSmall BusinessNorthUttar PradeshNoidaOffice SuppliesStoragePrime Storage 951Second Class91118.68010348.438595.371472.75PaidReturned0</v>
      </c>
      <c r="X924" s="11" t="str">
        <f t="shared" si="44"/>
        <v>Review Required</v>
      </c>
      <c r="Y924" s="11"/>
    </row>
    <row r="925" spans="1:25" ht="55.2">
      <c r="A925" t="s">
        <v>1189</v>
      </c>
      <c r="B925" s="10">
        <v>45932</v>
      </c>
      <c r="C925" s="10">
        <v>45938</v>
      </c>
      <c r="D925" t="s">
        <v>1192</v>
      </c>
      <c r="E925" s="9" t="str">
        <f>PROPER(TRIM(raw_orders!E925))</f>
        <v>Isha Nair</v>
      </c>
      <c r="F925" s="9" t="str">
        <f>PROPER(TRIM(raw_orders!F925))</f>
        <v>Small Business</v>
      </c>
      <c r="G925" s="9" t="str">
        <f>PROPER(TRIM(raw_orders!G925))</f>
        <v>North</v>
      </c>
      <c r="H925" s="9" t="str">
        <f>PROPER(TRIM(raw_orders!H925))</f>
        <v>Punjab</v>
      </c>
      <c r="I925" s="9" t="str">
        <f>PROPER(TRIM(raw_orders!I925))</f>
        <v>Ludhiana</v>
      </c>
      <c r="J925" s="9" t="str">
        <f>PROPER(TRIM(raw_orders!J925))</f>
        <v>Furniture</v>
      </c>
      <c r="K925" s="9" t="str">
        <f>PROPER(TRIM(raw_orders!K925))</f>
        <v>Furnishings</v>
      </c>
      <c r="L925" t="s">
        <v>1193</v>
      </c>
      <c r="M925" s="9" t="str">
        <f>PROPER(TRIM(raw_orders!M925))</f>
        <v>Standard Class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s="9" t="str">
        <f>PROPER(TRIM(raw_orders!T925))</f>
        <v>Paid</v>
      </c>
      <c r="U925" s="9" t="str">
        <f>PROPER(TRIM(raw_orders!U925))</f>
        <v>Returned</v>
      </c>
      <c r="V925" s="11">
        <f t="shared" si="42"/>
        <v>6</v>
      </c>
      <c r="W925" s="17" t="str">
        <f t="shared" si="43"/>
        <v>ORD-2025-102254593245938CUST-9871Isha NairSmall BusinessNorthPunjabLudhianaFurnitureFurnishingsClassic Furnishings 109Standard Class43944.640.2512116.896682.925151PaidReturned6</v>
      </c>
      <c r="X925" s="11" t="str">
        <f t="shared" si="44"/>
        <v>Review Required</v>
      </c>
      <c r="Y925" s="11"/>
    </row>
    <row r="926" spans="1:25" ht="55.2">
      <c r="A926" t="s">
        <v>1602</v>
      </c>
      <c r="B926" s="10">
        <v>45795</v>
      </c>
      <c r="C926" s="10">
        <v>45797</v>
      </c>
      <c r="D926" t="s">
        <v>1603</v>
      </c>
      <c r="E926" s="9" t="str">
        <f>PROPER(TRIM(raw_orders!E926))</f>
        <v>Isha Nair</v>
      </c>
      <c r="F926" s="9" t="str">
        <f>PROPER(TRIM(raw_orders!F926))</f>
        <v>Corporate</v>
      </c>
      <c r="G926" s="9" t="str">
        <f>PROPER(TRIM(raw_orders!G926))</f>
        <v>West</v>
      </c>
      <c r="H926" s="9" t="str">
        <f>PROPER(TRIM(raw_orders!H926))</f>
        <v>Madhya Pradesh</v>
      </c>
      <c r="I926" s="9" t="str">
        <f>PROPER(TRIM(raw_orders!I926))</f>
        <v>Indore</v>
      </c>
      <c r="J926" s="9" t="str">
        <f>PROPER(TRIM(raw_orders!J926))</f>
        <v>Office Supplies</v>
      </c>
      <c r="K926" s="9" t="str">
        <f>PROPER(TRIM(raw_orders!K926))</f>
        <v>Labels</v>
      </c>
      <c r="L926" t="s">
        <v>1604</v>
      </c>
      <c r="M926" s="9" t="str">
        <f>PROPER(TRIM(raw_orders!M926))</f>
        <v>Standard Class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s="9" t="str">
        <f>PROPER(TRIM(raw_orders!T926))</f>
        <v>Failed</v>
      </c>
      <c r="U926" s="9" t="str">
        <f>PROPER(TRIM(raw_orders!U926))</f>
        <v>Completed</v>
      </c>
      <c r="V926" s="11">
        <f t="shared" si="42"/>
        <v>2</v>
      </c>
      <c r="W926" s="17" t="str">
        <f t="shared" si="43"/>
        <v>ORD-2025-103154579545797CUST-1945Isha NairCorporateWestMadhya PradeshIndoreOffice SuppliesLabelsElite Labels 544Standard Class9847.760.156589.375376.171109.19FailedCompleted2</v>
      </c>
      <c r="X926" s="11" t="str">
        <f t="shared" si="44"/>
        <v>Review Required</v>
      </c>
      <c r="Y926" s="11"/>
    </row>
    <row r="927" spans="1:25" ht="55.2">
      <c r="A927" t="s">
        <v>934</v>
      </c>
      <c r="B927" s="10">
        <v>45847</v>
      </c>
      <c r="C927" s="10">
        <v>45915</v>
      </c>
      <c r="D927" t="s">
        <v>936</v>
      </c>
      <c r="E927" s="9" t="str">
        <f>PROPER(TRIM(raw_orders!E927))</f>
        <v>Rohan Mehta</v>
      </c>
      <c r="F927" s="9" t="str">
        <f>PROPER(TRIM(raw_orders!F927))</f>
        <v>Corporate</v>
      </c>
      <c r="G927" s="9" t="str">
        <f>PROPER(TRIM(raw_orders!G927))</f>
        <v>East</v>
      </c>
      <c r="H927" s="9" t="str">
        <f>PROPER(TRIM(raw_orders!H927))</f>
        <v>Bihar</v>
      </c>
      <c r="I927" s="9" t="str">
        <f>PROPER(TRIM(raw_orders!I927))</f>
        <v>Patna</v>
      </c>
      <c r="J927" s="9" t="str">
        <f>PROPER(TRIM(raw_orders!J927))</f>
        <v>Technology</v>
      </c>
      <c r="K927" s="9" t="str">
        <f>PROPER(TRIM(raw_orders!K927))</f>
        <v>Copiers</v>
      </c>
      <c r="L927" t="s">
        <v>937</v>
      </c>
      <c r="M927" s="9" t="str">
        <f>PROPER(TRIM(raw_orders!M927))</f>
        <v>Standard Class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s="9" t="str">
        <f>PROPER(TRIM(raw_orders!T927))</f>
        <v>Paid</v>
      </c>
      <c r="U927" s="9" t="str">
        <f>PROPER(TRIM(raw_orders!U927))</f>
        <v>Returned</v>
      </c>
      <c r="V927" s="11">
        <f t="shared" si="42"/>
        <v>68</v>
      </c>
      <c r="W927" s="17" t="str">
        <f t="shared" si="43"/>
        <v>ORD-2025-101714584745915CUST-3734Rohan MehtaCorporateEastBiharPatnaTechnologyCopiersEco Copiers 102Standard Class31711.3205206.5339301203.96PaidReturned68</v>
      </c>
      <c r="X927" s="11" t="str">
        <f t="shared" si="44"/>
        <v>Review Required</v>
      </c>
      <c r="Y927" s="11"/>
    </row>
    <row r="928" spans="1:25" ht="55.2">
      <c r="A928" t="s">
        <v>2087</v>
      </c>
      <c r="B928" s="10">
        <v>45342</v>
      </c>
      <c r="C928" s="10">
        <v>45349</v>
      </c>
      <c r="D928" t="s">
        <v>2090</v>
      </c>
      <c r="E928" s="9" t="str">
        <f>PROPER(TRIM(raw_orders!E928))</f>
        <v>Diya Patel</v>
      </c>
      <c r="F928" s="9" t="str">
        <f>PROPER(TRIM(raw_orders!F928))</f>
        <v>Consumer</v>
      </c>
      <c r="G928" s="9" t="str">
        <f>PROPER(TRIM(raw_orders!G928))</f>
        <v>South</v>
      </c>
      <c r="H928" s="9" t="str">
        <f>PROPER(TRIM(raw_orders!H928))</f>
        <v>Kerala</v>
      </c>
      <c r="I928" s="9" t="str">
        <f>PROPER(TRIM(raw_orders!I928))</f>
        <v>Kochi</v>
      </c>
      <c r="J928" s="9" t="str">
        <f>PROPER(TRIM(raw_orders!J928))</f>
        <v>Technology</v>
      </c>
      <c r="K928" s="9" t="str">
        <f>PROPER(TRIM(raw_orders!K928))</f>
        <v>Accessories</v>
      </c>
      <c r="L928" t="s">
        <v>2091</v>
      </c>
      <c r="M928" s="9" t="str">
        <f>PROPER(TRIM(raw_orders!M928))</f>
        <v>First Class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s="9" t="str">
        <f>PROPER(TRIM(raw_orders!T928))</f>
        <v>Paid</v>
      </c>
      <c r="U928" s="9" t="str">
        <f>PROPER(TRIM(raw_orders!U928))</f>
        <v>Returned</v>
      </c>
      <c r="V928" s="11">
        <f t="shared" si="42"/>
        <v>7</v>
      </c>
      <c r="W928" s="17" t="str">
        <f t="shared" si="43"/>
        <v>ORD-2024-104244534245349CUST-6169Diya PatelConsumerSouthKeralaKochiTechnologyAccessoriesPrime Accessories 236First Class93779.310.227322.917940.439270.6PaidReturned7</v>
      </c>
      <c r="X928" s="11" t="str">
        <f t="shared" si="44"/>
        <v>Review Required</v>
      </c>
      <c r="Y928" s="11"/>
    </row>
    <row r="929" spans="1:25" ht="55.2">
      <c r="A929" t="s">
        <v>2739</v>
      </c>
      <c r="B929" s="10">
        <v>45698</v>
      </c>
      <c r="C929" s="10">
        <v>45702</v>
      </c>
      <c r="D929" t="s">
        <v>2741</v>
      </c>
      <c r="E929" s="9" t="str">
        <f>PROPER(TRIM(raw_orders!E929))</f>
        <v>Priya Menon</v>
      </c>
      <c r="F929" s="9" t="str">
        <f>PROPER(TRIM(raw_orders!F929))</f>
        <v>Small Business</v>
      </c>
      <c r="G929" s="9" t="str">
        <f>PROPER(TRIM(raw_orders!G929))</f>
        <v>North</v>
      </c>
      <c r="H929" s="9" t="str">
        <f>PROPER(TRIM(raw_orders!H929))</f>
        <v>Uttar Pradesh</v>
      </c>
      <c r="I929" s="9" t="str">
        <f>PROPER(TRIM(raw_orders!I929))</f>
        <v>Noida</v>
      </c>
      <c r="J929" s="9" t="str">
        <f>PROPER(TRIM(raw_orders!J929))</f>
        <v>Technology</v>
      </c>
      <c r="K929" s="9" t="str">
        <f>PROPER(TRIM(raw_orders!K929))</f>
        <v>Phones</v>
      </c>
      <c r="L929" t="s">
        <v>2742</v>
      </c>
      <c r="M929" s="9" t="str">
        <f>PROPER(TRIM(raw_orders!M929))</f>
        <v/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s="9" t="str">
        <f>PROPER(TRIM(raw_orders!T929))</f>
        <v>Failed</v>
      </c>
      <c r="U929" s="9" t="str">
        <f>PROPER(TRIM(raw_orders!U929))</f>
        <v>Completed</v>
      </c>
      <c r="V929" s="11">
        <f t="shared" si="42"/>
        <v>4</v>
      </c>
      <c r="W929" s="17" t="str">
        <f t="shared" si="43"/>
        <v>ORD-2025-105724569845702CUST-3425Priya MenonSmall BusinessNorthUttar PradeshNoidaTechnologyPhonesPrime Phones 89554276.29021443.6313240.218141.24FailedCompleted4</v>
      </c>
      <c r="X929" s="11" t="str">
        <f t="shared" si="44"/>
        <v>Review Required</v>
      </c>
      <c r="Y929" s="11"/>
    </row>
    <row r="930" spans="1:25" ht="55.2">
      <c r="A930" t="s">
        <v>800</v>
      </c>
      <c r="B930" s="10">
        <v>45381</v>
      </c>
      <c r="C930" s="10">
        <v>45377</v>
      </c>
      <c r="D930" t="s">
        <v>803</v>
      </c>
      <c r="E930" s="9" t="str">
        <f>PROPER(TRIM(raw_orders!E930))</f>
        <v>Aditi Sen</v>
      </c>
      <c r="F930" s="9" t="str">
        <f>PROPER(TRIM(raw_orders!F930))</f>
        <v>Home Office</v>
      </c>
      <c r="G930" s="9" t="str">
        <f>PROPER(TRIM(raw_orders!G930))</f>
        <v>North</v>
      </c>
      <c r="H930" s="9" t="str">
        <f>PROPER(TRIM(raw_orders!H930))</f>
        <v>Rajasthan</v>
      </c>
      <c r="I930" s="9" t="str">
        <f>PROPER(TRIM(raw_orders!I930))</f>
        <v>Jaipur</v>
      </c>
      <c r="J930" s="9" t="str">
        <f>PROPER(TRIM(raw_orders!J930))</f>
        <v>Technology</v>
      </c>
      <c r="K930" s="9" t="str">
        <f>PROPER(TRIM(raw_orders!K930))</f>
        <v>Phones</v>
      </c>
      <c r="L930" t="s">
        <v>804</v>
      </c>
      <c r="M930" s="9" t="str">
        <f>PROPER(TRIM(raw_orders!M930))</f>
        <v>Second Class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s="9" t="str">
        <f>PROPER(TRIM(raw_orders!T930))</f>
        <v>Paid</v>
      </c>
      <c r="U930" s="9" t="str">
        <f>PROPER(TRIM(raw_orders!U930))</f>
        <v>Returned</v>
      </c>
      <c r="V930" s="11">
        <f t="shared" si="42"/>
        <v>-4</v>
      </c>
      <c r="W930" s="17" t="str">
        <f t="shared" si="43"/>
        <v>ORD-2024-101434538145377CUST-8944Aditi SenHome OfficeNorthRajasthanJaipurTechnologyPhonesClassic Phones 142Second Class5907.540.154099.692769.261087.78PaidReturned-4</v>
      </c>
      <c r="X930" s="11" t="str">
        <f t="shared" si="44"/>
        <v>Review Required</v>
      </c>
      <c r="Y930" s="11"/>
    </row>
    <row r="931" spans="1:25" ht="55.2">
      <c r="A931" t="s">
        <v>1408</v>
      </c>
      <c r="B931" s="10">
        <v>45522</v>
      </c>
      <c r="C931" s="10">
        <v>45528</v>
      </c>
      <c r="D931" t="s">
        <v>1411</v>
      </c>
      <c r="E931" s="9" t="str">
        <f>PROPER(TRIM(raw_orders!E931))</f>
        <v>Arjun Bose</v>
      </c>
      <c r="F931" s="9" t="str">
        <f>PROPER(TRIM(raw_orders!F931))</f>
        <v>Consumer</v>
      </c>
      <c r="G931" s="9" t="str">
        <f>PROPER(TRIM(raw_orders!G931))</f>
        <v>South</v>
      </c>
      <c r="H931" s="9" t="str">
        <f>PROPER(TRIM(raw_orders!H931))</f>
        <v>Andhra Pradesh</v>
      </c>
      <c r="I931" s="9" t="str">
        <f>PROPER(TRIM(raw_orders!I931))</f>
        <v>Vijayawada</v>
      </c>
      <c r="J931" s="9" t="str">
        <f>PROPER(TRIM(raw_orders!J931))</f>
        <v>Furniture</v>
      </c>
      <c r="K931" s="9" t="str">
        <f>PROPER(TRIM(raw_orders!K931))</f>
        <v>Chairs</v>
      </c>
      <c r="L931" t="s">
        <v>1412</v>
      </c>
      <c r="M931" s="9" t="str">
        <f>PROPER(TRIM(raw_orders!M931))</f>
        <v>First Class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s="9" t="str">
        <f>PROPER(TRIM(raw_orders!T931))</f>
        <v>Paid</v>
      </c>
      <c r="U931" s="9" t="str">
        <f>PROPER(TRIM(raw_orders!U931))</f>
        <v>Returned</v>
      </c>
      <c r="V931" s="11">
        <f t="shared" si="42"/>
        <v>6</v>
      </c>
      <c r="W931" s="17" t="str">
        <f t="shared" si="43"/>
        <v>ORD-2024-102734552245528CUST-7389Arjun BoseConsumerSouthAndhra PradeshVijayawadaFurnitureChairsEco Chairs 314First Class7557.210.13797.792191.51213.48PaidReturned6</v>
      </c>
      <c r="X931" s="11" t="str">
        <f t="shared" si="44"/>
        <v>Review Required</v>
      </c>
      <c r="Y931" s="11"/>
    </row>
    <row r="932" spans="1:25" ht="69">
      <c r="A932" t="s">
        <v>708</v>
      </c>
      <c r="B932" s="10">
        <v>45436</v>
      </c>
      <c r="C932" s="10">
        <v>45437</v>
      </c>
      <c r="D932" t="s">
        <v>711</v>
      </c>
      <c r="E932" s="9" t="str">
        <f>PROPER(TRIM(raw_orders!E932))</f>
        <v>Sneha Kapoor</v>
      </c>
      <c r="F932" s="9" t="str">
        <f>PROPER(TRIM(raw_orders!F932))</f>
        <v>Small Business</v>
      </c>
      <c r="G932" s="9" t="str">
        <f>PROPER(TRIM(raw_orders!G932))</f>
        <v>North</v>
      </c>
      <c r="H932" s="9" t="str">
        <f>PROPER(TRIM(raw_orders!H932))</f>
        <v>Punjab</v>
      </c>
      <c r="I932" s="9" t="str">
        <f>PROPER(TRIM(raw_orders!I932))</f>
        <v>Ludhiana</v>
      </c>
      <c r="J932" s="9" t="str">
        <f>PROPER(TRIM(raw_orders!J932))</f>
        <v>Technology</v>
      </c>
      <c r="K932" s="9" t="str">
        <f>PROPER(TRIM(raw_orders!K932))</f>
        <v>Copiers</v>
      </c>
      <c r="L932" t="s">
        <v>713</v>
      </c>
      <c r="M932" s="9" t="str">
        <f>PROPER(TRIM(raw_orders!M932))</f>
        <v>Same Day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s="9" t="str">
        <f>PROPER(TRIM(raw_orders!T932))</f>
        <v>Refunded</v>
      </c>
      <c r="U932" s="9" t="str">
        <f>PROPER(TRIM(raw_orders!U932))</f>
        <v>Returned</v>
      </c>
      <c r="V932" s="11">
        <f t="shared" si="42"/>
        <v>1</v>
      </c>
      <c r="W932" s="17" t="str">
        <f t="shared" si="43"/>
        <v>ORD-2024-101244543645437CUST-1007Sneha KapoorSmall BusinessNorthPunjabLudhianaTechnologyCopiersMax Copiers 970Same Day1634.130808.67453.35180.78RefundedReturned1</v>
      </c>
      <c r="X932" s="11" t="str">
        <f t="shared" si="44"/>
        <v>Review Required</v>
      </c>
      <c r="Y932" s="11"/>
    </row>
    <row r="933" spans="1:25" ht="55.2">
      <c r="A933" t="s">
        <v>1697</v>
      </c>
      <c r="B933" s="10">
        <v>45824</v>
      </c>
      <c r="C933" s="10">
        <v>45826</v>
      </c>
      <c r="D933" t="s">
        <v>1700</v>
      </c>
      <c r="E933" s="9" t="str">
        <f>PROPER(TRIM(raw_orders!E933))</f>
        <v>Rahul Verma</v>
      </c>
      <c r="F933" s="9" t="str">
        <f>PROPER(TRIM(raw_orders!F933))</f>
        <v>Home Office</v>
      </c>
      <c r="G933" s="9" t="str">
        <f>PROPER(TRIM(raw_orders!G933))</f>
        <v>West</v>
      </c>
      <c r="H933" s="9" t="str">
        <f>PROPER(TRIM(raw_orders!H933))</f>
        <v>Madhya Pradesh</v>
      </c>
      <c r="I933" s="9" t="str">
        <f>PROPER(TRIM(raw_orders!I933))</f>
        <v>Indore</v>
      </c>
      <c r="J933" s="9" t="str">
        <f>PROPER(TRIM(raw_orders!J933))</f>
        <v>Office Supplies</v>
      </c>
      <c r="K933" s="9" t="str">
        <f>PROPER(TRIM(raw_orders!K933))</f>
        <v>Paper</v>
      </c>
      <c r="L933" t="s">
        <v>1701</v>
      </c>
      <c r="M933" s="9" t="str">
        <f>PROPER(TRIM(raw_orders!M933))</f>
        <v>First Class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s="9" t="str">
        <f>PROPER(TRIM(raw_orders!T933))</f>
        <v>Paid</v>
      </c>
      <c r="U933" s="9" t="str">
        <f>PROPER(TRIM(raw_orders!U933))</f>
        <v>Returned</v>
      </c>
      <c r="V933" s="11">
        <f t="shared" si="42"/>
        <v>2</v>
      </c>
      <c r="W933" s="17" t="str">
        <f t="shared" si="43"/>
        <v>ORD-2025-103364582445826CUST-3621Rahul VermaHome OfficeWestMadhya PradeshIndoreOffice SuppliesPaperPrime Paper 559First Class34289.370.111778.716829.434751.87PaidReturned2</v>
      </c>
      <c r="X933" s="11" t="str">
        <f t="shared" si="44"/>
        <v>Review Required</v>
      </c>
      <c r="Y933" s="11"/>
    </row>
  </sheetData>
  <autoFilter ref="A1:X933" xr:uid="{D3055D60-3A76-4BB4-B94D-3D2CC50F74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FC6C-25EB-4895-8BFB-AF845A3D2146}">
  <dimension ref="A2:E54"/>
  <sheetViews>
    <sheetView topLeftCell="A31" workbookViewId="0">
      <selection activeCell="A42" sqref="A42:A53"/>
    </sheetView>
  </sheetViews>
  <sheetFormatPr defaultRowHeight="13.8"/>
  <cols>
    <col min="1" max="1" width="15.19921875" bestFit="1" customWidth="1"/>
    <col min="2" max="2" width="16.19921875" bestFit="1" customWidth="1"/>
    <col min="4" max="4" width="172.5" bestFit="1" customWidth="1"/>
    <col min="5" max="5" width="17.296875" bestFit="1" customWidth="1"/>
  </cols>
  <sheetData>
    <row r="2" spans="1:5">
      <c r="A2" t="s">
        <v>4148</v>
      </c>
      <c r="D2" t="s">
        <v>4149</v>
      </c>
    </row>
    <row r="3" spans="1:5">
      <c r="A3" s="15" t="s">
        <v>4119</v>
      </c>
      <c r="B3" t="s">
        <v>4121</v>
      </c>
      <c r="D3" s="15" t="s">
        <v>4119</v>
      </c>
      <c r="E3" t="s">
        <v>4142</v>
      </c>
    </row>
    <row r="4" spans="1:5">
      <c r="A4" s="16" t="s">
        <v>708</v>
      </c>
      <c r="B4">
        <v>3</v>
      </c>
      <c r="D4" s="16" t="s">
        <v>4122</v>
      </c>
      <c r="E4">
        <v>2</v>
      </c>
    </row>
    <row r="5" spans="1:5">
      <c r="A5" s="16" t="s">
        <v>755</v>
      </c>
      <c r="B5">
        <v>2</v>
      </c>
      <c r="D5" s="16" t="s">
        <v>4123</v>
      </c>
      <c r="E5">
        <v>2</v>
      </c>
    </row>
    <row r="6" spans="1:5">
      <c r="A6" s="16" t="s">
        <v>800</v>
      </c>
      <c r="B6">
        <v>2</v>
      </c>
      <c r="D6" s="16" t="s">
        <v>4124</v>
      </c>
      <c r="E6">
        <v>2</v>
      </c>
    </row>
    <row r="7" spans="1:5">
      <c r="A7" s="16" t="s">
        <v>1310</v>
      </c>
      <c r="B7">
        <v>2</v>
      </c>
      <c r="D7" s="16" t="s">
        <v>4125</v>
      </c>
      <c r="E7">
        <v>2</v>
      </c>
    </row>
    <row r="8" spans="1:5">
      <c r="A8" s="16" t="s">
        <v>1408</v>
      </c>
      <c r="B8">
        <v>2</v>
      </c>
      <c r="D8" s="16" t="s">
        <v>4126</v>
      </c>
      <c r="E8">
        <v>2</v>
      </c>
    </row>
    <row r="9" spans="1:5">
      <c r="A9" s="16" t="s">
        <v>1427</v>
      </c>
      <c r="B9">
        <v>2</v>
      </c>
      <c r="D9" s="16" t="s">
        <v>4127</v>
      </c>
      <c r="E9">
        <v>2</v>
      </c>
    </row>
    <row r="10" spans="1:5">
      <c r="A10" s="16" t="s">
        <v>1443</v>
      </c>
      <c r="B10">
        <v>2</v>
      </c>
      <c r="D10" s="16" t="s">
        <v>4128</v>
      </c>
      <c r="E10">
        <v>2</v>
      </c>
    </row>
    <row r="11" spans="1:5">
      <c r="A11" s="16" t="s">
        <v>1677</v>
      </c>
      <c r="B11">
        <v>2</v>
      </c>
      <c r="D11" s="16" t="s">
        <v>4129</v>
      </c>
      <c r="E11">
        <v>2</v>
      </c>
    </row>
    <row r="12" spans="1:5">
      <c r="A12" s="16" t="s">
        <v>2087</v>
      </c>
      <c r="B12">
        <v>2</v>
      </c>
      <c r="D12" s="16" t="s">
        <v>4130</v>
      </c>
      <c r="E12">
        <v>2</v>
      </c>
    </row>
    <row r="13" spans="1:5">
      <c r="A13" s="16" t="s">
        <v>2441</v>
      </c>
      <c r="B13">
        <v>2</v>
      </c>
      <c r="D13" s="16" t="s">
        <v>4131</v>
      </c>
      <c r="E13">
        <v>2</v>
      </c>
    </row>
    <row r="14" spans="1:5">
      <c r="A14" s="16" t="s">
        <v>2856</v>
      </c>
      <c r="B14">
        <v>2</v>
      </c>
      <c r="D14" s="16" t="s">
        <v>4132</v>
      </c>
      <c r="E14">
        <v>2</v>
      </c>
    </row>
    <row r="15" spans="1:5">
      <c r="A15" s="16" t="s">
        <v>3296</v>
      </c>
      <c r="B15">
        <v>2</v>
      </c>
      <c r="D15" s="16" t="s">
        <v>4133</v>
      </c>
      <c r="E15">
        <v>2</v>
      </c>
    </row>
    <row r="16" spans="1:5">
      <c r="A16" s="16" t="s">
        <v>3330</v>
      </c>
      <c r="B16">
        <v>2</v>
      </c>
      <c r="D16" s="16" t="s">
        <v>4134</v>
      </c>
      <c r="E16">
        <v>2</v>
      </c>
    </row>
    <row r="17" spans="1:5">
      <c r="A17" s="16" t="s">
        <v>3890</v>
      </c>
      <c r="B17">
        <v>2</v>
      </c>
      <c r="D17" s="16" t="s">
        <v>4135</v>
      </c>
      <c r="E17">
        <v>2</v>
      </c>
    </row>
    <row r="18" spans="1:5">
      <c r="A18" s="16" t="s">
        <v>89</v>
      </c>
      <c r="B18">
        <v>2</v>
      </c>
      <c r="D18" s="16" t="s">
        <v>4136</v>
      </c>
      <c r="E18">
        <v>2</v>
      </c>
    </row>
    <row r="19" spans="1:5">
      <c r="A19" s="16" t="s">
        <v>549</v>
      </c>
      <c r="B19">
        <v>2</v>
      </c>
      <c r="D19" s="16" t="s">
        <v>4137</v>
      </c>
      <c r="E19">
        <v>2</v>
      </c>
    </row>
    <row r="20" spans="1:5">
      <c r="A20" s="16" t="s">
        <v>728</v>
      </c>
      <c r="B20">
        <v>2</v>
      </c>
      <c r="D20" s="16" t="s">
        <v>4138</v>
      </c>
      <c r="E20">
        <v>2</v>
      </c>
    </row>
    <row r="21" spans="1:5">
      <c r="A21" s="16" t="s">
        <v>934</v>
      </c>
      <c r="B21">
        <v>2</v>
      </c>
      <c r="D21" s="16" t="s">
        <v>4139</v>
      </c>
      <c r="E21">
        <v>2</v>
      </c>
    </row>
    <row r="22" spans="1:5">
      <c r="A22" s="16" t="s">
        <v>1189</v>
      </c>
      <c r="B22">
        <v>2</v>
      </c>
      <c r="D22" s="16" t="s">
        <v>4140</v>
      </c>
      <c r="E22">
        <v>2</v>
      </c>
    </row>
    <row r="23" spans="1:5">
      <c r="A23" s="16" t="s">
        <v>1602</v>
      </c>
      <c r="B23">
        <v>2</v>
      </c>
      <c r="D23" s="16" t="s">
        <v>4141</v>
      </c>
      <c r="E23">
        <v>2</v>
      </c>
    </row>
    <row r="24" spans="1:5">
      <c r="A24" s="16" t="s">
        <v>1697</v>
      </c>
      <c r="B24">
        <v>2</v>
      </c>
      <c r="D24" s="16" t="s">
        <v>4120</v>
      </c>
      <c r="E24">
        <v>40</v>
      </c>
    </row>
    <row r="25" spans="1:5">
      <c r="A25" s="16" t="s">
        <v>1861</v>
      </c>
      <c r="B25">
        <v>2</v>
      </c>
    </row>
    <row r="26" spans="1:5">
      <c r="A26" s="16" t="s">
        <v>1879</v>
      </c>
      <c r="B26">
        <v>2</v>
      </c>
    </row>
    <row r="27" spans="1:5">
      <c r="A27" s="16" t="s">
        <v>1976</v>
      </c>
      <c r="B27">
        <v>2</v>
      </c>
    </row>
    <row r="28" spans="1:5">
      <c r="A28" s="16" t="s">
        <v>2648</v>
      </c>
      <c r="B28">
        <v>2</v>
      </c>
    </row>
    <row r="29" spans="1:5">
      <c r="A29" s="16" t="s">
        <v>2739</v>
      </c>
      <c r="B29">
        <v>2</v>
      </c>
    </row>
    <row r="30" spans="1:5">
      <c r="A30" s="16" t="s">
        <v>2994</v>
      </c>
      <c r="B30">
        <v>2</v>
      </c>
    </row>
    <row r="31" spans="1:5">
      <c r="A31" s="16" t="s">
        <v>3184</v>
      </c>
      <c r="B31">
        <v>2</v>
      </c>
    </row>
    <row r="32" spans="1:5">
      <c r="A32" s="16" t="s">
        <v>3258</v>
      </c>
      <c r="B32">
        <v>2</v>
      </c>
    </row>
    <row r="33" spans="1:2">
      <c r="A33" s="16" t="s">
        <v>3355</v>
      </c>
      <c r="B33">
        <v>2</v>
      </c>
    </row>
    <row r="34" spans="1:2">
      <c r="A34" s="16" t="s">
        <v>3393</v>
      </c>
      <c r="B34">
        <v>2</v>
      </c>
    </row>
    <row r="35" spans="1:2">
      <c r="A35" s="16" t="s">
        <v>4120</v>
      </c>
      <c r="B35">
        <v>63</v>
      </c>
    </row>
    <row r="40" spans="1:2">
      <c r="A40" t="s">
        <v>4151</v>
      </c>
    </row>
    <row r="41" spans="1:2">
      <c r="A41" s="15" t="s">
        <v>4119</v>
      </c>
      <c r="B41" t="s">
        <v>4121</v>
      </c>
    </row>
    <row r="42" spans="1:2">
      <c r="A42" s="16" t="s">
        <v>708</v>
      </c>
      <c r="B42">
        <v>2</v>
      </c>
    </row>
    <row r="43" spans="1:2">
      <c r="A43" s="16" t="s">
        <v>800</v>
      </c>
      <c r="B43">
        <v>2</v>
      </c>
    </row>
    <row r="44" spans="1:2">
      <c r="A44" s="16" t="s">
        <v>1408</v>
      </c>
      <c r="B44">
        <v>2</v>
      </c>
    </row>
    <row r="45" spans="1:2">
      <c r="A45" s="16" t="s">
        <v>1677</v>
      </c>
      <c r="B45">
        <v>2</v>
      </c>
    </row>
    <row r="46" spans="1:2">
      <c r="A46" s="16" t="s">
        <v>2087</v>
      </c>
      <c r="B46">
        <v>2</v>
      </c>
    </row>
    <row r="47" spans="1:2">
      <c r="A47" s="16" t="s">
        <v>549</v>
      </c>
      <c r="B47">
        <v>2</v>
      </c>
    </row>
    <row r="48" spans="1:2">
      <c r="A48" s="16" t="s">
        <v>934</v>
      </c>
      <c r="B48">
        <v>2</v>
      </c>
    </row>
    <row r="49" spans="1:2">
      <c r="A49" s="16" t="s">
        <v>1189</v>
      </c>
      <c r="B49">
        <v>2</v>
      </c>
    </row>
    <row r="50" spans="1:2">
      <c r="A50" s="16" t="s">
        <v>1602</v>
      </c>
      <c r="B50">
        <v>2</v>
      </c>
    </row>
    <row r="51" spans="1:2">
      <c r="A51" s="16" t="s">
        <v>1697</v>
      </c>
      <c r="B51">
        <v>2</v>
      </c>
    </row>
    <row r="52" spans="1:2">
      <c r="A52" s="16" t="s">
        <v>1861</v>
      </c>
      <c r="B52">
        <v>2</v>
      </c>
    </row>
    <row r="53" spans="1:2">
      <c r="A53" s="16" t="s">
        <v>2739</v>
      </c>
      <c r="B53">
        <v>2</v>
      </c>
    </row>
    <row r="54" spans="1:2">
      <c r="A54" s="16" t="s">
        <v>4120</v>
      </c>
      <c r="B54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37F6-A443-416B-9215-7FED6CA6E5E2}">
  <dimension ref="A1:H95"/>
  <sheetViews>
    <sheetView workbookViewId="0">
      <selection activeCell="E21" sqref="E21"/>
    </sheetView>
  </sheetViews>
  <sheetFormatPr defaultRowHeight="13.8"/>
  <cols>
    <col min="1" max="1" width="20.5" bestFit="1" customWidth="1"/>
    <col min="2" max="2" width="16.19921875" bestFit="1" customWidth="1"/>
    <col min="3" max="4" width="12.19921875" bestFit="1" customWidth="1"/>
  </cols>
  <sheetData>
    <row r="1" spans="1:8" ht="15.6">
      <c r="A1" s="43" t="s">
        <v>4172</v>
      </c>
      <c r="B1" s="43"/>
      <c r="C1" s="43"/>
      <c r="D1" s="43"/>
    </row>
    <row r="2" spans="1:8" ht="15.6">
      <c r="A2" s="44"/>
      <c r="B2" s="44"/>
      <c r="C2" s="44"/>
      <c r="D2" s="44"/>
    </row>
    <row r="3" spans="1:8">
      <c r="A3" s="45" t="s">
        <v>4174</v>
      </c>
    </row>
    <row r="4" spans="1:8" ht="41.4">
      <c r="A4" s="40" t="s">
        <v>4170</v>
      </c>
      <c r="B4" s="37" t="s">
        <v>4167</v>
      </c>
      <c r="C4" s="37" t="s">
        <v>4168</v>
      </c>
      <c r="D4" s="37" t="s">
        <v>4169</v>
      </c>
    </row>
    <row r="5" spans="1:8">
      <c r="A5" s="41" t="s">
        <v>124</v>
      </c>
      <c r="B5" s="38">
        <v>71</v>
      </c>
      <c r="C5" s="39">
        <v>677073.75000000012</v>
      </c>
      <c r="D5" s="39">
        <v>195859.88</v>
      </c>
    </row>
    <row r="8" spans="1:8">
      <c r="A8" s="45" t="s">
        <v>4171</v>
      </c>
      <c r="B8" s="45"/>
    </row>
    <row r="9" spans="1:8">
      <c r="A9" s="15" t="s">
        <v>19</v>
      </c>
      <c r="B9" t="s">
        <v>124</v>
      </c>
    </row>
    <row r="11" spans="1:8" s="2" customFormat="1" ht="41.4">
      <c r="A11" s="46" t="s">
        <v>4119</v>
      </c>
      <c r="B11" s="2" t="s">
        <v>4167</v>
      </c>
      <c r="C11" s="2" t="s">
        <v>4168</v>
      </c>
      <c r="D11" s="2" t="s">
        <v>4169</v>
      </c>
      <c r="F11"/>
      <c r="G11"/>
      <c r="H11"/>
    </row>
    <row r="12" spans="1:8">
      <c r="A12" s="16" t="s">
        <v>42</v>
      </c>
      <c r="B12">
        <v>14</v>
      </c>
      <c r="C12">
        <v>124124.29000000001</v>
      </c>
      <c r="D12">
        <v>35714.079999999994</v>
      </c>
    </row>
    <row r="13" spans="1:8">
      <c r="A13" s="16" t="s">
        <v>27</v>
      </c>
      <c r="B13">
        <v>20</v>
      </c>
      <c r="C13">
        <v>132215.80000000002</v>
      </c>
      <c r="D13">
        <v>39296.609999999993</v>
      </c>
    </row>
    <row r="14" spans="1:8">
      <c r="A14" s="16" t="s">
        <v>62</v>
      </c>
      <c r="B14">
        <v>20</v>
      </c>
      <c r="C14">
        <v>223899.27</v>
      </c>
      <c r="D14">
        <v>70579.770000000019</v>
      </c>
    </row>
    <row r="15" spans="1:8">
      <c r="A15" s="16" t="s">
        <v>4153</v>
      </c>
      <c r="B15">
        <v>3</v>
      </c>
      <c r="C15">
        <v>69199.25</v>
      </c>
      <c r="D15">
        <v>22399.15</v>
      </c>
    </row>
    <row r="16" spans="1:8">
      <c r="A16" s="16" t="s">
        <v>73</v>
      </c>
      <c r="B16">
        <v>14</v>
      </c>
      <c r="C16">
        <v>127635.14000000003</v>
      </c>
      <c r="D16">
        <v>27870.27</v>
      </c>
    </row>
    <row r="17" spans="1:4">
      <c r="A17" s="16" t="s">
        <v>4120</v>
      </c>
      <c r="B17">
        <v>71</v>
      </c>
      <c r="C17">
        <v>677073.75</v>
      </c>
      <c r="D17">
        <v>195859.87999999995</v>
      </c>
    </row>
    <row r="21" spans="1:4">
      <c r="A21" s="45" t="s">
        <v>4173</v>
      </c>
      <c r="B21" s="45"/>
    </row>
    <row r="22" spans="1:4">
      <c r="A22" s="15" t="s">
        <v>19</v>
      </c>
      <c r="B22" t="s">
        <v>124</v>
      </c>
    </row>
    <row r="24" spans="1:4" s="2" customFormat="1" ht="27.6">
      <c r="A24" s="46" t="s">
        <v>4119</v>
      </c>
      <c r="B24" s="2" t="s">
        <v>4167</v>
      </c>
    </row>
    <row r="25" spans="1:4">
      <c r="A25" s="16" t="s">
        <v>1160</v>
      </c>
      <c r="B25">
        <v>1</v>
      </c>
    </row>
    <row r="26" spans="1:4">
      <c r="A26" s="16" t="s">
        <v>1382</v>
      </c>
      <c r="B26">
        <v>1</v>
      </c>
    </row>
    <row r="27" spans="1:4">
      <c r="A27" s="16" t="s">
        <v>2427</v>
      </c>
      <c r="B27">
        <v>1</v>
      </c>
    </row>
    <row r="28" spans="1:4">
      <c r="A28" s="16" t="s">
        <v>536</v>
      </c>
      <c r="B28">
        <v>1</v>
      </c>
    </row>
    <row r="29" spans="1:4">
      <c r="A29" s="16" t="s">
        <v>2509</v>
      </c>
      <c r="B29">
        <v>1</v>
      </c>
    </row>
    <row r="30" spans="1:4">
      <c r="A30" s="16" t="s">
        <v>1082</v>
      </c>
      <c r="B30">
        <v>1</v>
      </c>
    </row>
    <row r="31" spans="1:4">
      <c r="A31" s="16" t="s">
        <v>722</v>
      </c>
      <c r="B31">
        <v>1</v>
      </c>
    </row>
    <row r="32" spans="1:4">
      <c r="A32" s="16" t="s">
        <v>2819</v>
      </c>
      <c r="B32">
        <v>1</v>
      </c>
    </row>
    <row r="33" spans="1:2">
      <c r="A33" s="16" t="s">
        <v>2786</v>
      </c>
      <c r="B33">
        <v>1</v>
      </c>
    </row>
    <row r="34" spans="1:2">
      <c r="A34" s="16" t="s">
        <v>608</v>
      </c>
      <c r="B34">
        <v>1</v>
      </c>
    </row>
    <row r="35" spans="1:2">
      <c r="A35" s="16" t="s">
        <v>864</v>
      </c>
      <c r="B35">
        <v>1</v>
      </c>
    </row>
    <row r="36" spans="1:2">
      <c r="A36" s="16" t="s">
        <v>981</v>
      </c>
      <c r="B36">
        <v>1</v>
      </c>
    </row>
    <row r="37" spans="1:2">
      <c r="A37" s="16" t="s">
        <v>3534</v>
      </c>
      <c r="B37">
        <v>1</v>
      </c>
    </row>
    <row r="38" spans="1:2">
      <c r="A38" s="16" t="s">
        <v>2341</v>
      </c>
      <c r="B38">
        <v>1</v>
      </c>
    </row>
    <row r="39" spans="1:2">
      <c r="A39" s="16" t="s">
        <v>1296</v>
      </c>
      <c r="B39">
        <v>1</v>
      </c>
    </row>
    <row r="40" spans="1:2">
      <c r="A40" s="16" t="s">
        <v>428</v>
      </c>
      <c r="B40">
        <v>1</v>
      </c>
    </row>
    <row r="41" spans="1:2">
      <c r="A41" s="16" t="s">
        <v>1327</v>
      </c>
      <c r="B41">
        <v>1</v>
      </c>
    </row>
    <row r="42" spans="1:2">
      <c r="A42" s="16" t="s">
        <v>2814</v>
      </c>
      <c r="B42">
        <v>1</v>
      </c>
    </row>
    <row r="43" spans="1:2">
      <c r="A43" s="16" t="s">
        <v>3109</v>
      </c>
      <c r="B43">
        <v>1</v>
      </c>
    </row>
    <row r="44" spans="1:2">
      <c r="A44" s="16" t="s">
        <v>3368</v>
      </c>
      <c r="B44">
        <v>1</v>
      </c>
    </row>
    <row r="45" spans="1:2">
      <c r="A45" s="16" t="s">
        <v>176</v>
      </c>
      <c r="B45">
        <v>1</v>
      </c>
    </row>
    <row r="46" spans="1:2">
      <c r="A46" s="16" t="s">
        <v>3217</v>
      </c>
      <c r="B46">
        <v>1</v>
      </c>
    </row>
    <row r="47" spans="1:2">
      <c r="A47" s="16" t="s">
        <v>408</v>
      </c>
      <c r="B47">
        <v>1</v>
      </c>
    </row>
    <row r="48" spans="1:2">
      <c r="A48" s="16" t="s">
        <v>2413</v>
      </c>
      <c r="B48">
        <v>1</v>
      </c>
    </row>
    <row r="49" spans="1:2">
      <c r="A49" s="16" t="s">
        <v>812</v>
      </c>
      <c r="B49">
        <v>1</v>
      </c>
    </row>
    <row r="50" spans="1:2">
      <c r="A50" s="16" t="s">
        <v>3401</v>
      </c>
      <c r="B50">
        <v>1</v>
      </c>
    </row>
    <row r="51" spans="1:2">
      <c r="A51" s="16" t="s">
        <v>2140</v>
      </c>
      <c r="B51">
        <v>1</v>
      </c>
    </row>
    <row r="52" spans="1:2">
      <c r="A52" s="16" t="s">
        <v>334</v>
      </c>
      <c r="B52">
        <v>1</v>
      </c>
    </row>
    <row r="53" spans="1:2">
      <c r="A53" s="16" t="s">
        <v>2923</v>
      </c>
      <c r="B53">
        <v>1</v>
      </c>
    </row>
    <row r="54" spans="1:2">
      <c r="A54" s="16" t="s">
        <v>692</v>
      </c>
      <c r="B54">
        <v>1</v>
      </c>
    </row>
    <row r="55" spans="1:2">
      <c r="A55" s="16" t="s">
        <v>1765</v>
      </c>
      <c r="B55">
        <v>1</v>
      </c>
    </row>
    <row r="56" spans="1:2">
      <c r="A56" s="16" t="s">
        <v>1810</v>
      </c>
      <c r="B56">
        <v>1</v>
      </c>
    </row>
    <row r="57" spans="1:2">
      <c r="A57" s="16" t="s">
        <v>2735</v>
      </c>
      <c r="B57">
        <v>1</v>
      </c>
    </row>
    <row r="58" spans="1:2">
      <c r="A58" s="16" t="s">
        <v>1174</v>
      </c>
      <c r="B58">
        <v>1</v>
      </c>
    </row>
    <row r="59" spans="1:2">
      <c r="A59" s="16" t="s">
        <v>1003</v>
      </c>
      <c r="B59">
        <v>1</v>
      </c>
    </row>
    <row r="60" spans="1:2">
      <c r="A60" s="16" t="s">
        <v>3342</v>
      </c>
      <c r="B60">
        <v>1</v>
      </c>
    </row>
    <row r="61" spans="1:2">
      <c r="A61" s="16" t="s">
        <v>1752</v>
      </c>
      <c r="B61">
        <v>1</v>
      </c>
    </row>
    <row r="62" spans="1:2">
      <c r="A62" s="16" t="s">
        <v>2291</v>
      </c>
      <c r="B62">
        <v>1</v>
      </c>
    </row>
    <row r="63" spans="1:2">
      <c r="A63" s="16" t="s">
        <v>713</v>
      </c>
      <c r="B63">
        <v>2</v>
      </c>
    </row>
    <row r="64" spans="1:2">
      <c r="A64" s="16" t="s">
        <v>1228</v>
      </c>
      <c r="B64">
        <v>1</v>
      </c>
    </row>
    <row r="65" spans="1:2">
      <c r="A65" s="16" t="s">
        <v>3271</v>
      </c>
      <c r="B65">
        <v>1</v>
      </c>
    </row>
    <row r="66" spans="1:2">
      <c r="A66" s="16" t="s">
        <v>702</v>
      </c>
      <c r="B66">
        <v>1</v>
      </c>
    </row>
    <row r="67" spans="1:2">
      <c r="A67" s="16" t="s">
        <v>1846</v>
      </c>
      <c r="B67">
        <v>1</v>
      </c>
    </row>
    <row r="68" spans="1:2">
      <c r="A68" s="16" t="s">
        <v>2944</v>
      </c>
      <c r="B68">
        <v>1</v>
      </c>
    </row>
    <row r="69" spans="1:2">
      <c r="A69" s="16" t="s">
        <v>3221</v>
      </c>
      <c r="B69">
        <v>1</v>
      </c>
    </row>
    <row r="70" spans="1:2">
      <c r="A70" s="16" t="s">
        <v>1045</v>
      </c>
      <c r="B70">
        <v>1</v>
      </c>
    </row>
    <row r="71" spans="1:2">
      <c r="A71" s="16" t="s">
        <v>2377</v>
      </c>
      <c r="B71">
        <v>1</v>
      </c>
    </row>
    <row r="72" spans="1:2">
      <c r="A72" s="16" t="s">
        <v>946</v>
      </c>
      <c r="B72">
        <v>1</v>
      </c>
    </row>
    <row r="73" spans="1:2">
      <c r="A73" s="16" t="s">
        <v>857</v>
      </c>
      <c r="B73">
        <v>1</v>
      </c>
    </row>
    <row r="74" spans="1:2">
      <c r="A74" s="16" t="s">
        <v>123</v>
      </c>
      <c r="B74">
        <v>1</v>
      </c>
    </row>
    <row r="75" spans="1:2">
      <c r="A75" s="16" t="s">
        <v>452</v>
      </c>
      <c r="B75">
        <v>1</v>
      </c>
    </row>
    <row r="76" spans="1:2">
      <c r="A76" s="16" t="s">
        <v>2718</v>
      </c>
      <c r="B76">
        <v>1</v>
      </c>
    </row>
    <row r="77" spans="1:2">
      <c r="A77" s="16" t="s">
        <v>237</v>
      </c>
      <c r="B77">
        <v>1</v>
      </c>
    </row>
    <row r="78" spans="1:2">
      <c r="A78" s="16" t="s">
        <v>3977</v>
      </c>
      <c r="B78">
        <v>1</v>
      </c>
    </row>
    <row r="79" spans="1:2">
      <c r="A79" s="16" t="s">
        <v>2026</v>
      </c>
      <c r="B79">
        <v>1</v>
      </c>
    </row>
    <row r="80" spans="1:2">
      <c r="A80" s="16" t="s">
        <v>4046</v>
      </c>
      <c r="B80">
        <v>1</v>
      </c>
    </row>
    <row r="81" spans="1:2">
      <c r="A81" s="16" t="s">
        <v>1857</v>
      </c>
      <c r="B81">
        <v>1</v>
      </c>
    </row>
    <row r="82" spans="1:2">
      <c r="A82" s="16" t="s">
        <v>3666</v>
      </c>
      <c r="B82">
        <v>1</v>
      </c>
    </row>
    <row r="83" spans="1:2">
      <c r="A83" s="16" t="s">
        <v>3630</v>
      </c>
      <c r="B83">
        <v>1</v>
      </c>
    </row>
    <row r="84" spans="1:2">
      <c r="A84" s="16" t="s">
        <v>491</v>
      </c>
      <c r="B84">
        <v>1</v>
      </c>
    </row>
    <row r="85" spans="1:2">
      <c r="A85" s="16" t="s">
        <v>647</v>
      </c>
      <c r="B85">
        <v>1</v>
      </c>
    </row>
    <row r="86" spans="1:2">
      <c r="A86" s="16" t="s">
        <v>2102</v>
      </c>
      <c r="B86">
        <v>1</v>
      </c>
    </row>
    <row r="87" spans="1:2">
      <c r="A87" s="16" t="s">
        <v>3112</v>
      </c>
      <c r="B87">
        <v>1</v>
      </c>
    </row>
    <row r="88" spans="1:2">
      <c r="A88" s="16" t="s">
        <v>1601</v>
      </c>
      <c r="B88">
        <v>1</v>
      </c>
    </row>
    <row r="89" spans="1:2">
      <c r="A89" s="16" t="s">
        <v>388</v>
      </c>
      <c r="B89">
        <v>1</v>
      </c>
    </row>
    <row r="90" spans="1:2">
      <c r="A90" s="16" t="s">
        <v>2765</v>
      </c>
      <c r="B90">
        <v>1</v>
      </c>
    </row>
    <row r="91" spans="1:2">
      <c r="A91" s="16" t="s">
        <v>1218</v>
      </c>
      <c r="B91">
        <v>1</v>
      </c>
    </row>
    <row r="92" spans="1:2">
      <c r="A92" s="16" t="s">
        <v>3201</v>
      </c>
      <c r="B92">
        <v>1</v>
      </c>
    </row>
    <row r="93" spans="1:2">
      <c r="A93" s="16" t="s">
        <v>2464</v>
      </c>
      <c r="B93">
        <v>1</v>
      </c>
    </row>
    <row r="94" spans="1:2">
      <c r="A94" s="16" t="s">
        <v>2168</v>
      </c>
      <c r="B94">
        <v>1</v>
      </c>
    </row>
    <row r="95" spans="1:2">
      <c r="A95" s="16" t="s">
        <v>4120</v>
      </c>
      <c r="B95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"/>
  <sheetViews>
    <sheetView workbookViewId="0">
      <pane xSplit="7" ySplit="1" topLeftCell="H300" activePane="bottomRight" state="frozen"/>
      <selection pane="topRight" activeCell="H1" sqref="H1"/>
      <selection pane="bottomLeft" activeCell="A2" sqref="A2"/>
      <selection pane="bottomRight" activeCell="A316" sqref="A316:XFD316"/>
    </sheetView>
  </sheetViews>
  <sheetFormatPr defaultRowHeight="13.8"/>
  <cols>
    <col min="1" max="11" width="16" customWidth="1"/>
    <col min="12" max="12" width="20.5" bestFit="1" customWidth="1"/>
    <col min="13" max="13" width="17.19921875" bestFit="1" customWidth="1"/>
    <col min="14" max="14" width="8" hidden="1" customWidth="1"/>
    <col min="15" max="15" width="9.59765625" hidden="1" customWidth="1"/>
    <col min="16" max="16" width="8.3984375" hidden="1" customWidth="1"/>
    <col min="17" max="19" width="8.8984375" hidden="1" customWidth="1"/>
    <col min="20" max="23" width="16" customWidth="1"/>
    <col min="24" max="24" width="16" style="4" customWidth="1"/>
    <col min="25" max="25" width="16" customWidth="1"/>
    <col min="26" max="26" width="18.19921875" style="4" customWidth="1"/>
    <col min="29" max="29" width="10.09765625" bestFit="1" customWidth="1"/>
  </cols>
  <sheetData>
    <row r="1" spans="1:29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6" t="s">
        <v>1</v>
      </c>
      <c r="Y1" s="3" t="s">
        <v>2</v>
      </c>
      <c r="Z1" s="4" t="s">
        <v>1</v>
      </c>
    </row>
    <row r="2" spans="1:29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V2" t="b">
        <f>ISNUMBER(B2)</f>
        <v>0</v>
      </c>
      <c r="W2" t="b">
        <f>ISNUMBER(C2)</f>
        <v>0</v>
      </c>
      <c r="X2" s="4">
        <v>45494</v>
      </c>
      <c r="Y2" t="s">
        <v>23</v>
      </c>
      <c r="Z2" s="4">
        <v>45494</v>
      </c>
    </row>
    <row r="3" spans="1:29">
      <c r="A3" t="s">
        <v>36</v>
      </c>
      <c r="B3" s="8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V3" t="b">
        <f t="shared" ref="V3:V66" si="0">ISNUMBER(B3)</f>
        <v>0</v>
      </c>
      <c r="W3" t="b">
        <f t="shared" ref="W3:W66" si="1">ISNUMBER(C3)</f>
        <v>0</v>
      </c>
      <c r="X3" s="4" t="s">
        <v>37</v>
      </c>
      <c r="Y3" s="5">
        <v>45540</v>
      </c>
      <c r="Z3" s="4">
        <v>45535</v>
      </c>
      <c r="AC3" s="7"/>
    </row>
    <row r="4" spans="1:29">
      <c r="A4" t="s">
        <v>49</v>
      </c>
      <c r="B4" s="8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V4" t="b">
        <f t="shared" si="0"/>
        <v>0</v>
      </c>
      <c r="W4" t="b">
        <f t="shared" si="1"/>
        <v>0</v>
      </c>
      <c r="X4" s="4">
        <v>45510</v>
      </c>
      <c r="Y4" s="5">
        <v>45458</v>
      </c>
      <c r="Z4" s="4">
        <v>45451</v>
      </c>
    </row>
    <row r="5" spans="1:29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V5" t="b">
        <f t="shared" si="0"/>
        <v>0</v>
      </c>
      <c r="W5" t="b">
        <f t="shared" si="1"/>
        <v>0</v>
      </c>
      <c r="X5" s="4">
        <v>45624</v>
      </c>
      <c r="Y5" t="s">
        <v>59</v>
      </c>
      <c r="Z5" s="4">
        <v>45624</v>
      </c>
    </row>
    <row r="6" spans="1:29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V6" t="b">
        <f t="shared" si="0"/>
        <v>0</v>
      </c>
      <c r="W6" t="b">
        <f t="shared" si="1"/>
        <v>0</v>
      </c>
      <c r="X6" s="4">
        <v>45898</v>
      </c>
      <c r="Y6" s="4">
        <v>45901</v>
      </c>
      <c r="Z6" s="4">
        <v>45898</v>
      </c>
    </row>
    <row r="7" spans="1:29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V7" t="b">
        <f t="shared" si="0"/>
        <v>0</v>
      </c>
      <c r="W7" t="b">
        <f t="shared" si="1"/>
        <v>0</v>
      </c>
      <c r="X7" s="4">
        <v>45436</v>
      </c>
      <c r="Y7" s="4">
        <v>45440</v>
      </c>
      <c r="Z7" s="4">
        <v>45436</v>
      </c>
    </row>
    <row r="8" spans="1:29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V8" t="b">
        <f t="shared" si="0"/>
        <v>0</v>
      </c>
      <c r="W8" t="b">
        <f t="shared" si="1"/>
        <v>0</v>
      </c>
      <c r="X8" s="4">
        <v>45934</v>
      </c>
      <c r="Y8" t="s">
        <v>91</v>
      </c>
      <c r="Z8" s="4">
        <v>45757</v>
      </c>
    </row>
    <row r="9" spans="1:29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V9" t="b">
        <f t="shared" si="0"/>
        <v>0</v>
      </c>
      <c r="W9" t="b">
        <f t="shared" si="1"/>
        <v>0</v>
      </c>
      <c r="X9" s="4">
        <v>45711</v>
      </c>
      <c r="Y9" s="4">
        <v>45714</v>
      </c>
      <c r="Z9" s="4">
        <v>45711</v>
      </c>
    </row>
    <row r="10" spans="1:29">
      <c r="A10" t="s">
        <v>103</v>
      </c>
      <c r="B10" s="8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V10" t="b">
        <f t="shared" si="0"/>
        <v>0</v>
      </c>
      <c r="W10" t="b">
        <f t="shared" si="1"/>
        <v>0</v>
      </c>
      <c r="X10" s="4">
        <v>45423</v>
      </c>
      <c r="Y10" s="4">
        <v>45576</v>
      </c>
      <c r="Z10" s="4">
        <v>45601</v>
      </c>
    </row>
    <row r="11" spans="1:29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V11" t="b">
        <f t="shared" si="0"/>
        <v>0</v>
      </c>
      <c r="W11" t="b">
        <f t="shared" si="1"/>
        <v>0</v>
      </c>
      <c r="X11" s="4">
        <v>45907</v>
      </c>
      <c r="Y11" s="4">
        <v>46000</v>
      </c>
      <c r="Z11" s="4">
        <v>45847</v>
      </c>
    </row>
    <row r="12" spans="1:29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V12" t="b">
        <f t="shared" si="0"/>
        <v>0</v>
      </c>
      <c r="W12" t="b">
        <f t="shared" si="1"/>
        <v>0</v>
      </c>
      <c r="X12" s="4">
        <v>45797</v>
      </c>
      <c r="Y12" t="s">
        <v>119</v>
      </c>
      <c r="Z12" s="4">
        <v>45797</v>
      </c>
    </row>
    <row r="13" spans="1:29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V13" t="b">
        <f t="shared" si="0"/>
        <v>0</v>
      </c>
      <c r="W13" t="b">
        <f t="shared" si="1"/>
        <v>0</v>
      </c>
      <c r="X13" s="4">
        <v>45495</v>
      </c>
      <c r="Y13" s="4">
        <v>45496</v>
      </c>
      <c r="Z13" s="4">
        <v>45495</v>
      </c>
    </row>
    <row r="14" spans="1:29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V14" t="b">
        <f t="shared" si="0"/>
        <v>0</v>
      </c>
      <c r="W14" t="b">
        <f t="shared" si="1"/>
        <v>0</v>
      </c>
      <c r="X14" s="4">
        <v>45646</v>
      </c>
      <c r="Y14" t="s">
        <v>133</v>
      </c>
      <c r="Z14" s="4">
        <v>45646</v>
      </c>
    </row>
    <row r="15" spans="1:29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V15" t="b">
        <f t="shared" si="0"/>
        <v>0</v>
      </c>
      <c r="W15" t="b">
        <f t="shared" si="1"/>
        <v>0</v>
      </c>
      <c r="X15" s="4">
        <v>45942</v>
      </c>
      <c r="Y15" s="4">
        <v>45946</v>
      </c>
      <c r="Z15" s="4">
        <v>45942</v>
      </c>
    </row>
    <row r="16" spans="1:29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V16" t="b">
        <f t="shared" si="0"/>
        <v>0</v>
      </c>
      <c r="W16" t="b">
        <f t="shared" si="1"/>
        <v>0</v>
      </c>
      <c r="X16" s="4">
        <v>45653</v>
      </c>
      <c r="Y16" t="s">
        <v>146</v>
      </c>
      <c r="Z16" s="4">
        <v>45653</v>
      </c>
    </row>
    <row r="17" spans="1:26">
      <c r="A17" t="s">
        <v>150</v>
      </c>
      <c r="B17" s="8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V17" t="b">
        <f t="shared" si="0"/>
        <v>0</v>
      </c>
      <c r="W17" t="b">
        <f t="shared" si="1"/>
        <v>0</v>
      </c>
      <c r="X17" s="4">
        <v>45542</v>
      </c>
      <c r="Y17" s="5">
        <v>45482</v>
      </c>
      <c r="Z17" s="4">
        <v>45482</v>
      </c>
    </row>
    <row r="18" spans="1:26">
      <c r="A18" t="s">
        <v>158</v>
      </c>
      <c r="B18" s="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V18" t="b">
        <f t="shared" si="0"/>
        <v>0</v>
      </c>
      <c r="W18" t="b">
        <f t="shared" si="1"/>
        <v>0</v>
      </c>
      <c r="X18" s="4">
        <v>45509</v>
      </c>
      <c r="Y18" s="4">
        <v>45427</v>
      </c>
      <c r="Z18" s="4">
        <v>45420</v>
      </c>
    </row>
    <row r="19" spans="1:26">
      <c r="A19" t="s">
        <v>164</v>
      </c>
      <c r="B19" s="8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V19" t="b">
        <f t="shared" si="0"/>
        <v>0</v>
      </c>
      <c r="W19" t="b">
        <f t="shared" si="1"/>
        <v>0</v>
      </c>
      <c r="X19" s="4">
        <v>45474</v>
      </c>
      <c r="Y19" s="4">
        <v>45299</v>
      </c>
      <c r="Z19" s="4">
        <v>45298</v>
      </c>
    </row>
    <row r="20" spans="1:26">
      <c r="A20" t="s">
        <v>170</v>
      </c>
      <c r="B20" s="8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V20" t="b">
        <f t="shared" si="0"/>
        <v>0</v>
      </c>
      <c r="W20" t="b">
        <f t="shared" si="1"/>
        <v>0</v>
      </c>
      <c r="X20" s="4" t="s">
        <v>171</v>
      </c>
      <c r="Y20" s="4">
        <v>45855</v>
      </c>
      <c r="Z20" s="4">
        <v>45853</v>
      </c>
    </row>
    <row r="21" spans="1:26">
      <c r="A21" t="s">
        <v>177</v>
      </c>
      <c r="B21" s="8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V21" t="b">
        <f t="shared" si="0"/>
        <v>0</v>
      </c>
      <c r="W21" t="b">
        <f t="shared" si="1"/>
        <v>0</v>
      </c>
      <c r="X21" s="4" t="s">
        <v>23</v>
      </c>
      <c r="Y21" s="5">
        <v>45504</v>
      </c>
      <c r="Z21" s="4">
        <v>45500</v>
      </c>
    </row>
    <row r="22" spans="1:26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V22" t="b">
        <f t="shared" si="0"/>
        <v>0</v>
      </c>
      <c r="W22" t="b">
        <f t="shared" si="1"/>
        <v>0</v>
      </c>
      <c r="X22" s="4">
        <v>45678</v>
      </c>
      <c r="Y22" s="5">
        <v>45680</v>
      </c>
      <c r="Z22" s="4">
        <v>45678</v>
      </c>
    </row>
    <row r="23" spans="1:26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V23" t="b">
        <f t="shared" si="0"/>
        <v>0</v>
      </c>
      <c r="W23" t="b">
        <f t="shared" si="1"/>
        <v>0</v>
      </c>
      <c r="X23" s="4">
        <v>45681</v>
      </c>
      <c r="Y23" t="s">
        <v>191</v>
      </c>
      <c r="Z23" s="4">
        <v>45681</v>
      </c>
    </row>
    <row r="24" spans="1:26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V24" t="b">
        <f t="shared" si="0"/>
        <v>0</v>
      </c>
      <c r="W24" t="b">
        <f t="shared" si="1"/>
        <v>0</v>
      </c>
      <c r="X24" s="4">
        <v>45676</v>
      </c>
      <c r="Y24" s="4">
        <v>45678</v>
      </c>
      <c r="Z24" s="4">
        <v>45676</v>
      </c>
    </row>
    <row r="25" spans="1:26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V25" t="b">
        <f t="shared" si="0"/>
        <v>0</v>
      </c>
      <c r="W25" t="b">
        <f t="shared" si="1"/>
        <v>0</v>
      </c>
      <c r="X25" s="4">
        <v>45898</v>
      </c>
      <c r="Y25" s="4">
        <v>45900</v>
      </c>
      <c r="Z25" s="4">
        <v>45898</v>
      </c>
    </row>
    <row r="26" spans="1:26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V26" t="b">
        <f t="shared" si="0"/>
        <v>0</v>
      </c>
      <c r="W26" t="b">
        <f t="shared" si="1"/>
        <v>0</v>
      </c>
      <c r="X26" s="4">
        <v>45355</v>
      </c>
      <c r="Y26" s="4">
        <v>45294</v>
      </c>
      <c r="Z26" s="4">
        <v>45355</v>
      </c>
    </row>
    <row r="27" spans="1:26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V27" t="b">
        <f t="shared" si="0"/>
        <v>0</v>
      </c>
      <c r="W27" t="b">
        <f t="shared" si="1"/>
        <v>0</v>
      </c>
      <c r="X27" s="4">
        <v>45576</v>
      </c>
      <c r="Y27" s="4">
        <v>45584</v>
      </c>
      <c r="Z27" s="4">
        <v>45606</v>
      </c>
    </row>
    <row r="28" spans="1:26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V28" t="b">
        <f t="shared" si="0"/>
        <v>0</v>
      </c>
      <c r="W28" t="b">
        <f t="shared" si="1"/>
        <v>0</v>
      </c>
      <c r="X28" s="4">
        <v>45619</v>
      </c>
      <c r="Y28" s="5">
        <v>45619</v>
      </c>
      <c r="Z28" s="4">
        <v>45619</v>
      </c>
    </row>
    <row r="29" spans="1:26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V29" t="b">
        <f t="shared" si="0"/>
        <v>0</v>
      </c>
      <c r="W29" t="b">
        <f t="shared" si="1"/>
        <v>0</v>
      </c>
      <c r="X29" s="4">
        <v>45929</v>
      </c>
      <c r="Y29" s="4">
        <v>45935</v>
      </c>
      <c r="Z29" s="4">
        <v>45929</v>
      </c>
    </row>
    <row r="30" spans="1:26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V30" t="b">
        <f t="shared" si="0"/>
        <v>0</v>
      </c>
      <c r="W30" t="b">
        <f t="shared" si="1"/>
        <v>0</v>
      </c>
      <c r="X30" s="4">
        <v>45576</v>
      </c>
      <c r="Y30" s="4">
        <v>45583</v>
      </c>
      <c r="Z30" s="4">
        <v>45606</v>
      </c>
    </row>
    <row r="31" spans="1:26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V31" t="b">
        <f t="shared" si="0"/>
        <v>0</v>
      </c>
      <c r="W31" t="b">
        <f t="shared" si="1"/>
        <v>0</v>
      </c>
      <c r="X31" s="4">
        <v>45882</v>
      </c>
      <c r="Y31" s="4">
        <v>45882</v>
      </c>
      <c r="Z31" s="4">
        <v>45882</v>
      </c>
    </row>
    <row r="32" spans="1:26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V32" t="b">
        <f t="shared" si="0"/>
        <v>0</v>
      </c>
      <c r="W32" t="b">
        <f t="shared" si="1"/>
        <v>0</v>
      </c>
      <c r="X32" s="4">
        <v>45331</v>
      </c>
      <c r="Y32" s="4">
        <v>45628</v>
      </c>
      <c r="Z32" s="4">
        <v>45331</v>
      </c>
    </row>
    <row r="33" spans="1:26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V33" t="b">
        <f t="shared" si="0"/>
        <v>0</v>
      </c>
      <c r="W33" t="b">
        <f t="shared" si="1"/>
        <v>0</v>
      </c>
      <c r="X33" s="4">
        <v>45823</v>
      </c>
      <c r="Y33" s="4">
        <v>45827</v>
      </c>
      <c r="Z33" s="4">
        <v>45823</v>
      </c>
    </row>
    <row r="34" spans="1:26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V34" t="b">
        <f t="shared" si="0"/>
        <v>0</v>
      </c>
      <c r="W34" t="b">
        <f t="shared" si="1"/>
        <v>0</v>
      </c>
      <c r="X34" s="4">
        <v>45618</v>
      </c>
      <c r="Y34" s="4">
        <v>45622</v>
      </c>
      <c r="Z34" s="4">
        <v>45618</v>
      </c>
    </row>
    <row r="35" spans="1:26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V35" t="b">
        <f t="shared" si="0"/>
        <v>0</v>
      </c>
      <c r="W35" t="b">
        <f t="shared" si="1"/>
        <v>0</v>
      </c>
      <c r="X35" s="4" t="s">
        <v>263</v>
      </c>
      <c r="Y35" s="4">
        <v>45500</v>
      </c>
      <c r="Z35" s="4">
        <v>45495</v>
      </c>
    </row>
    <row r="36" spans="1:26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V36" t="b">
        <f t="shared" si="0"/>
        <v>0</v>
      </c>
      <c r="W36" t="b">
        <f t="shared" si="1"/>
        <v>0</v>
      </c>
      <c r="X36" s="4">
        <v>45688</v>
      </c>
      <c r="Y36" s="4">
        <v>45693</v>
      </c>
      <c r="Z36" s="4">
        <v>45688</v>
      </c>
    </row>
    <row r="37" spans="1:26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V37" t="b">
        <f t="shared" si="0"/>
        <v>0</v>
      </c>
      <c r="W37" t="b">
        <f t="shared" si="1"/>
        <v>0</v>
      </c>
      <c r="X37" s="4">
        <v>45441</v>
      </c>
      <c r="Y37" s="5">
        <v>45441</v>
      </c>
      <c r="Z37" s="4">
        <v>45441</v>
      </c>
    </row>
    <row r="38" spans="1:26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V38" t="b">
        <f t="shared" si="0"/>
        <v>0</v>
      </c>
      <c r="W38" t="b">
        <f t="shared" si="1"/>
        <v>0</v>
      </c>
      <c r="X38" s="4">
        <v>45590</v>
      </c>
      <c r="Y38" s="5">
        <v>45593</v>
      </c>
      <c r="Z38" s="4">
        <v>45590</v>
      </c>
    </row>
    <row r="39" spans="1:26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V39" t="b">
        <f t="shared" si="0"/>
        <v>0</v>
      </c>
      <c r="W39" t="b">
        <f t="shared" si="1"/>
        <v>0</v>
      </c>
      <c r="X39" s="4">
        <v>45867</v>
      </c>
      <c r="Y39" s="4">
        <v>45867</v>
      </c>
      <c r="Z39" s="4">
        <v>45867</v>
      </c>
    </row>
    <row r="40" spans="1:26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V40" t="b">
        <f t="shared" si="0"/>
        <v>0</v>
      </c>
      <c r="W40" t="b">
        <f t="shared" si="1"/>
        <v>0</v>
      </c>
      <c r="X40" s="4">
        <v>45460</v>
      </c>
      <c r="Y40" s="4">
        <v>45465</v>
      </c>
      <c r="Z40" s="4">
        <v>45460</v>
      </c>
    </row>
    <row r="41" spans="1:26">
      <c r="A41" t="s">
        <v>292</v>
      </c>
      <c r="B41" s="8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V41" t="b">
        <f t="shared" si="0"/>
        <v>0</v>
      </c>
      <c r="W41" t="b">
        <f t="shared" si="1"/>
        <v>0</v>
      </c>
      <c r="X41" s="4">
        <v>45608</v>
      </c>
      <c r="Y41" s="4">
        <v>45637</v>
      </c>
      <c r="Z41" s="4">
        <v>45637</v>
      </c>
    </row>
    <row r="42" spans="1:26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V42" t="b">
        <f t="shared" si="0"/>
        <v>0</v>
      </c>
      <c r="W42" t="b">
        <f t="shared" si="1"/>
        <v>0</v>
      </c>
      <c r="X42" s="4">
        <v>45575</v>
      </c>
      <c r="Y42" s="5">
        <v>45581</v>
      </c>
      <c r="Z42" s="4">
        <v>45575</v>
      </c>
    </row>
    <row r="43" spans="1:26">
      <c r="A43" t="s">
        <v>302</v>
      </c>
      <c r="B43" s="8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V43" t="b">
        <f t="shared" si="0"/>
        <v>0</v>
      </c>
      <c r="W43" t="b">
        <f t="shared" si="1"/>
        <v>0</v>
      </c>
      <c r="X43" s="4">
        <v>45629</v>
      </c>
      <c r="Y43" s="4">
        <v>45368</v>
      </c>
      <c r="Z43" s="4">
        <v>45363</v>
      </c>
    </row>
    <row r="44" spans="1:26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V44" t="b">
        <f t="shared" si="0"/>
        <v>0</v>
      </c>
      <c r="W44" t="b">
        <f t="shared" si="1"/>
        <v>0</v>
      </c>
      <c r="X44" s="4">
        <v>45940</v>
      </c>
      <c r="Y44" s="5">
        <v>45945</v>
      </c>
      <c r="Z44" s="4">
        <v>45940</v>
      </c>
    </row>
    <row r="45" spans="1:26">
      <c r="A45" t="s">
        <v>314</v>
      </c>
      <c r="B45" s="8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V45" t="b">
        <f t="shared" si="0"/>
        <v>0</v>
      </c>
      <c r="W45" t="b">
        <f t="shared" si="1"/>
        <v>0</v>
      </c>
      <c r="X45" s="4">
        <v>45511</v>
      </c>
      <c r="Y45" t="s">
        <v>316</v>
      </c>
      <c r="Z45" s="4">
        <v>45481</v>
      </c>
    </row>
    <row r="46" spans="1:26">
      <c r="A46" t="s">
        <v>319</v>
      </c>
      <c r="B46" s="8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V46" t="b">
        <f t="shared" si="0"/>
        <v>0</v>
      </c>
      <c r="W46" t="b">
        <f t="shared" si="1"/>
        <v>0</v>
      </c>
      <c r="X46" s="4" t="s">
        <v>320</v>
      </c>
      <c r="Y46" s="4">
        <v>45468</v>
      </c>
      <c r="Z46" s="4">
        <v>45465</v>
      </c>
    </row>
    <row r="47" spans="1:26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V47" t="b">
        <f t="shared" si="0"/>
        <v>0</v>
      </c>
      <c r="W47" t="b">
        <f t="shared" si="1"/>
        <v>0</v>
      </c>
      <c r="X47" s="4">
        <v>45309</v>
      </c>
      <c r="Y47" s="4">
        <v>45315</v>
      </c>
      <c r="Z47" s="4">
        <v>45309</v>
      </c>
    </row>
    <row r="48" spans="1:26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V48" t="b">
        <f t="shared" si="0"/>
        <v>0</v>
      </c>
      <c r="W48" t="b">
        <f t="shared" si="1"/>
        <v>0</v>
      </c>
      <c r="X48" s="4">
        <v>45492</v>
      </c>
      <c r="Y48" s="4">
        <v>45492</v>
      </c>
      <c r="Z48" s="4">
        <v>45492</v>
      </c>
    </row>
    <row r="49" spans="1:26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V49" t="b">
        <f t="shared" si="0"/>
        <v>0</v>
      </c>
      <c r="W49" t="b">
        <f t="shared" si="1"/>
        <v>0</v>
      </c>
      <c r="X49" s="4">
        <v>45516</v>
      </c>
      <c r="Y49" s="4">
        <v>45516</v>
      </c>
      <c r="Z49" s="4">
        <v>45634</v>
      </c>
    </row>
    <row r="50" spans="1:26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V50" t="b">
        <f t="shared" si="0"/>
        <v>0</v>
      </c>
      <c r="W50" t="b">
        <f t="shared" si="1"/>
        <v>0</v>
      </c>
      <c r="X50" s="4">
        <v>45687</v>
      </c>
      <c r="Y50" s="5">
        <v>45693</v>
      </c>
      <c r="Z50" s="4">
        <v>45687</v>
      </c>
    </row>
    <row r="51" spans="1:26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V51" t="b">
        <f t="shared" si="0"/>
        <v>0</v>
      </c>
      <c r="W51" t="b">
        <f t="shared" si="1"/>
        <v>0</v>
      </c>
      <c r="X51" s="4">
        <v>45388</v>
      </c>
      <c r="Y51" s="5">
        <v>45395</v>
      </c>
      <c r="Z51" s="4">
        <v>45388</v>
      </c>
    </row>
    <row r="52" spans="1:26">
      <c r="A52" t="s">
        <v>352</v>
      </c>
      <c r="B52" s="8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V52" t="b">
        <f t="shared" si="0"/>
        <v>0</v>
      </c>
      <c r="W52" t="b">
        <f t="shared" si="1"/>
        <v>0</v>
      </c>
      <c r="X52" s="4">
        <v>45966</v>
      </c>
      <c r="Y52" s="5">
        <v>45796</v>
      </c>
      <c r="Z52" s="4">
        <v>45788</v>
      </c>
    </row>
    <row r="53" spans="1:26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V53" t="b">
        <f t="shared" si="0"/>
        <v>0</v>
      </c>
      <c r="W53" t="b">
        <f t="shared" si="1"/>
        <v>0</v>
      </c>
      <c r="X53" s="4">
        <v>45406</v>
      </c>
      <c r="Y53" s="5">
        <v>45411</v>
      </c>
      <c r="Z53" s="4">
        <v>45406</v>
      </c>
    </row>
    <row r="54" spans="1:26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V54" t="b">
        <f t="shared" si="0"/>
        <v>0</v>
      </c>
      <c r="W54" t="b">
        <f t="shared" si="1"/>
        <v>0</v>
      </c>
      <c r="X54" s="4">
        <v>45591</v>
      </c>
      <c r="Y54" s="4">
        <v>45593</v>
      </c>
      <c r="Z54" s="4">
        <v>45591</v>
      </c>
    </row>
    <row r="55" spans="1:26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V55" t="b">
        <f t="shared" si="0"/>
        <v>0</v>
      </c>
      <c r="W55" t="b">
        <f t="shared" si="1"/>
        <v>0</v>
      </c>
      <c r="X55" s="4">
        <v>45747</v>
      </c>
      <c r="Y55" s="4">
        <v>45747</v>
      </c>
      <c r="Z55" s="4">
        <v>45747</v>
      </c>
    </row>
    <row r="56" spans="1:26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V56" t="b">
        <f t="shared" si="0"/>
        <v>0</v>
      </c>
      <c r="W56" t="b">
        <f t="shared" si="1"/>
        <v>0</v>
      </c>
      <c r="X56" s="4">
        <v>45807</v>
      </c>
      <c r="Y56" s="4">
        <v>45810</v>
      </c>
      <c r="Z56" s="4">
        <v>45807</v>
      </c>
    </row>
    <row r="57" spans="1:26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V57" t="b">
        <f t="shared" si="0"/>
        <v>0</v>
      </c>
      <c r="W57" t="b">
        <f t="shared" si="1"/>
        <v>0</v>
      </c>
      <c r="X57" s="4">
        <v>45839</v>
      </c>
      <c r="Y57" s="4">
        <v>45841</v>
      </c>
      <c r="Z57" s="4">
        <v>45664</v>
      </c>
    </row>
    <row r="58" spans="1:26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V58" t="b">
        <f t="shared" si="0"/>
        <v>0</v>
      </c>
      <c r="W58" t="b">
        <f t="shared" si="1"/>
        <v>0</v>
      </c>
      <c r="X58" s="4">
        <v>45662</v>
      </c>
      <c r="Y58" s="4">
        <v>45663</v>
      </c>
      <c r="Z58" s="4">
        <v>45662</v>
      </c>
    </row>
    <row r="59" spans="1:26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V59" t="b">
        <f t="shared" si="0"/>
        <v>0</v>
      </c>
      <c r="W59" t="b">
        <f t="shared" si="1"/>
        <v>0</v>
      </c>
      <c r="X59" s="4">
        <v>45329</v>
      </c>
      <c r="Y59" s="5">
        <v>45337</v>
      </c>
      <c r="Z59" s="4">
        <v>45329</v>
      </c>
    </row>
    <row r="60" spans="1:26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V60" t="b">
        <f t="shared" si="0"/>
        <v>0</v>
      </c>
      <c r="W60" t="b">
        <f t="shared" si="1"/>
        <v>0</v>
      </c>
      <c r="X60" s="4">
        <v>45536</v>
      </c>
      <c r="Y60" s="4">
        <v>45542</v>
      </c>
      <c r="Z60" s="4">
        <v>45536</v>
      </c>
    </row>
    <row r="61" spans="1:26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V61" t="b">
        <f t="shared" si="0"/>
        <v>0</v>
      </c>
      <c r="W61" t="b">
        <f t="shared" si="1"/>
        <v>0</v>
      </c>
      <c r="X61" s="4">
        <v>45493</v>
      </c>
      <c r="Y61" s="5">
        <v>45498</v>
      </c>
      <c r="Z61" s="4">
        <v>45493</v>
      </c>
    </row>
    <row r="62" spans="1:26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V62" t="b">
        <f t="shared" si="0"/>
        <v>0</v>
      </c>
      <c r="W62" t="b">
        <f t="shared" si="1"/>
        <v>0</v>
      </c>
      <c r="X62" s="4" t="s">
        <v>405</v>
      </c>
      <c r="Y62" s="4">
        <v>45492</v>
      </c>
      <c r="Z62" s="4">
        <v>45486</v>
      </c>
    </row>
    <row r="63" spans="1:26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V63" t="b">
        <f t="shared" si="0"/>
        <v>0</v>
      </c>
      <c r="W63" t="b">
        <f t="shared" si="1"/>
        <v>0</v>
      </c>
      <c r="X63" s="4">
        <v>45398</v>
      </c>
      <c r="Y63" t="s">
        <v>411</v>
      </c>
      <c r="Z63" s="4">
        <v>45398</v>
      </c>
    </row>
    <row r="64" spans="1:26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V64" t="b">
        <f t="shared" si="0"/>
        <v>0</v>
      </c>
      <c r="W64" t="b">
        <f t="shared" si="1"/>
        <v>0</v>
      </c>
      <c r="X64" s="4">
        <v>45595</v>
      </c>
      <c r="Y64" s="4">
        <v>45598</v>
      </c>
      <c r="Z64" s="4">
        <v>45595</v>
      </c>
    </row>
    <row r="65" spans="1:26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V65" t="b">
        <f t="shared" si="0"/>
        <v>0</v>
      </c>
      <c r="W65" t="b">
        <f t="shared" si="1"/>
        <v>0</v>
      </c>
      <c r="X65" s="4">
        <v>45316</v>
      </c>
      <c r="Y65" s="4">
        <v>45323</v>
      </c>
      <c r="Z65" s="4">
        <v>45316</v>
      </c>
    </row>
    <row r="66" spans="1:26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V66" t="b">
        <f t="shared" si="0"/>
        <v>0</v>
      </c>
      <c r="W66" t="b">
        <f t="shared" si="1"/>
        <v>0</v>
      </c>
      <c r="X66" s="4">
        <v>45649</v>
      </c>
      <c r="Y66" t="s">
        <v>426</v>
      </c>
      <c r="Z66" s="4">
        <v>45649</v>
      </c>
    </row>
    <row r="67" spans="1:26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V67" t="b">
        <f t="shared" ref="V67:V130" si="2">ISNUMBER(B67)</f>
        <v>0</v>
      </c>
      <c r="W67" t="b">
        <f t="shared" ref="W67:W130" si="3">ISNUMBER(C67)</f>
        <v>0</v>
      </c>
      <c r="X67" s="4">
        <v>45404</v>
      </c>
      <c r="Y67" s="4">
        <v>45409</v>
      </c>
      <c r="Z67" s="4">
        <v>45404</v>
      </c>
    </row>
    <row r="68" spans="1:26">
      <c r="A68" t="s">
        <v>434</v>
      </c>
      <c r="B68" s="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V68" t="b">
        <f t="shared" si="2"/>
        <v>0</v>
      </c>
      <c r="W68" t="b">
        <f t="shared" si="3"/>
        <v>0</v>
      </c>
      <c r="X68" s="4" t="s">
        <v>435</v>
      </c>
      <c r="Y68" s="5">
        <v>45901</v>
      </c>
      <c r="Z68" s="4">
        <v>45897</v>
      </c>
    </row>
    <row r="69" spans="1:26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V69" t="b">
        <f t="shared" si="2"/>
        <v>0</v>
      </c>
      <c r="W69" t="b">
        <f t="shared" si="3"/>
        <v>0</v>
      </c>
      <c r="X69" s="4">
        <v>45691</v>
      </c>
      <c r="Y69" s="4">
        <v>45695</v>
      </c>
      <c r="Z69" s="4">
        <v>45691</v>
      </c>
    </row>
    <row r="70" spans="1:26">
      <c r="A70" t="s">
        <v>444</v>
      </c>
      <c r="B70" s="8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V70" t="b">
        <f t="shared" si="2"/>
        <v>0</v>
      </c>
      <c r="W70" t="b">
        <f t="shared" si="3"/>
        <v>0</v>
      </c>
      <c r="X70" s="4">
        <v>45576</v>
      </c>
      <c r="Y70" s="5">
        <v>45609</v>
      </c>
      <c r="Z70" s="4">
        <v>45606</v>
      </c>
    </row>
    <row r="71" spans="1:26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V71" t="b">
        <f t="shared" si="2"/>
        <v>0</v>
      </c>
      <c r="W71" t="b">
        <f t="shared" si="3"/>
        <v>0</v>
      </c>
      <c r="X71" s="4">
        <v>45391</v>
      </c>
      <c r="Y71" t="s">
        <v>450</v>
      </c>
      <c r="Z71" s="4">
        <v>45391</v>
      </c>
    </row>
    <row r="72" spans="1:26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V72" t="b">
        <f t="shared" si="2"/>
        <v>0</v>
      </c>
      <c r="W72" t="b">
        <f t="shared" si="3"/>
        <v>0</v>
      </c>
      <c r="X72" s="4">
        <v>45891</v>
      </c>
      <c r="Y72" s="5">
        <v>45896</v>
      </c>
      <c r="Z72" s="4">
        <v>45891</v>
      </c>
    </row>
    <row r="73" spans="1:26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V73" t="b">
        <f t="shared" si="2"/>
        <v>0</v>
      </c>
      <c r="W73" t="b">
        <f t="shared" si="3"/>
        <v>0</v>
      </c>
      <c r="X73" s="4" t="s">
        <v>91</v>
      </c>
      <c r="Y73" s="4">
        <v>45770</v>
      </c>
      <c r="Z73" s="4">
        <v>45763</v>
      </c>
    </row>
    <row r="74" spans="1:26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V74" t="b">
        <f t="shared" si="2"/>
        <v>0</v>
      </c>
      <c r="W74" t="b">
        <f t="shared" si="3"/>
        <v>0</v>
      </c>
      <c r="X74" s="4">
        <v>45333</v>
      </c>
      <c r="Y74" s="5">
        <v>45329</v>
      </c>
      <c r="Z74" s="4">
        <v>45333</v>
      </c>
    </row>
    <row r="75" spans="1:26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V75" t="b">
        <f t="shared" si="2"/>
        <v>0</v>
      </c>
      <c r="W75" t="b">
        <f t="shared" si="3"/>
        <v>0</v>
      </c>
      <c r="X75" s="4">
        <v>45745</v>
      </c>
      <c r="Y75" s="4">
        <v>45720</v>
      </c>
      <c r="Z75" s="4">
        <v>45745</v>
      </c>
    </row>
    <row r="76" spans="1:26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V76" t="b">
        <f t="shared" si="2"/>
        <v>0</v>
      </c>
      <c r="W76" t="b">
        <f t="shared" si="3"/>
        <v>0</v>
      </c>
      <c r="X76" s="4" t="s">
        <v>473</v>
      </c>
      <c r="Y76" s="4">
        <v>45717</v>
      </c>
      <c r="Z76" s="4">
        <v>45715</v>
      </c>
    </row>
    <row r="77" spans="1:26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V77" t="b">
        <f t="shared" si="2"/>
        <v>0</v>
      </c>
      <c r="W77" t="b">
        <f t="shared" si="3"/>
        <v>0</v>
      </c>
      <c r="X77" s="4">
        <v>45891</v>
      </c>
      <c r="Y77" t="s">
        <v>479</v>
      </c>
      <c r="Z77" s="4">
        <v>45891</v>
      </c>
    </row>
    <row r="78" spans="1:26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V78" t="b">
        <f t="shared" si="2"/>
        <v>0</v>
      </c>
      <c r="W78" t="b">
        <f t="shared" si="3"/>
        <v>0</v>
      </c>
      <c r="X78" s="4">
        <v>45599</v>
      </c>
      <c r="Y78" s="4">
        <v>45607</v>
      </c>
      <c r="Z78" s="4">
        <v>45599</v>
      </c>
    </row>
    <row r="79" spans="1:26">
      <c r="A79" t="s">
        <v>487</v>
      </c>
      <c r="B79" s="8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V79" t="b">
        <f t="shared" si="2"/>
        <v>0</v>
      </c>
      <c r="W79" t="b">
        <f t="shared" si="3"/>
        <v>0</v>
      </c>
      <c r="X79" s="4">
        <v>45876</v>
      </c>
      <c r="Y79" s="4">
        <v>45850</v>
      </c>
      <c r="Z79" s="4">
        <v>45846</v>
      </c>
    </row>
    <row r="80" spans="1:26">
      <c r="A80" t="s">
        <v>492</v>
      </c>
      <c r="B80" s="8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V80" t="b">
        <f t="shared" si="2"/>
        <v>0</v>
      </c>
      <c r="W80" t="b">
        <f t="shared" si="3"/>
        <v>0</v>
      </c>
      <c r="X80" s="4" t="s">
        <v>493</v>
      </c>
      <c r="Y80" s="4">
        <v>45859</v>
      </c>
      <c r="Z80" s="4">
        <v>45854</v>
      </c>
    </row>
    <row r="81" spans="1:26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V81" t="b">
        <f t="shared" si="2"/>
        <v>0</v>
      </c>
      <c r="W81" t="b">
        <f t="shared" si="3"/>
        <v>0</v>
      </c>
      <c r="X81" s="4">
        <v>45927</v>
      </c>
      <c r="Y81" s="4">
        <v>45933</v>
      </c>
      <c r="Z81" s="4">
        <v>45927</v>
      </c>
    </row>
    <row r="82" spans="1:26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V82" t="b">
        <f t="shared" si="2"/>
        <v>0</v>
      </c>
      <c r="W82" t="b">
        <f t="shared" si="3"/>
        <v>0</v>
      </c>
      <c r="X82" s="4">
        <v>45514</v>
      </c>
      <c r="Y82" s="4">
        <v>45518</v>
      </c>
      <c r="Z82" s="4">
        <v>45514</v>
      </c>
    </row>
    <row r="83" spans="1:26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V83" t="b">
        <f t="shared" si="2"/>
        <v>0</v>
      </c>
      <c r="W83" t="b">
        <f t="shared" si="3"/>
        <v>0</v>
      </c>
      <c r="X83" s="4">
        <v>45732</v>
      </c>
      <c r="Y83" s="4">
        <v>45733</v>
      </c>
      <c r="Z83" s="4">
        <v>45732</v>
      </c>
    </row>
    <row r="84" spans="1:26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V84" t="b">
        <f t="shared" si="2"/>
        <v>0</v>
      </c>
      <c r="W84" t="b">
        <f t="shared" si="3"/>
        <v>0</v>
      </c>
      <c r="X84" s="4">
        <v>45507</v>
      </c>
      <c r="Y84" s="4">
        <v>45508</v>
      </c>
      <c r="Z84" s="4">
        <v>45507</v>
      </c>
    </row>
    <row r="85" spans="1:26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V85" t="b">
        <f t="shared" si="2"/>
        <v>0</v>
      </c>
      <c r="W85" t="b">
        <f t="shared" si="3"/>
        <v>0</v>
      </c>
      <c r="X85" s="4">
        <v>45591</v>
      </c>
      <c r="Y85" s="4">
        <v>45594</v>
      </c>
      <c r="Z85" s="4">
        <v>45591</v>
      </c>
    </row>
    <row r="86" spans="1:26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V86" t="b">
        <f t="shared" si="2"/>
        <v>0</v>
      </c>
      <c r="W86" t="b">
        <f t="shared" si="3"/>
        <v>0</v>
      </c>
      <c r="X86" s="4">
        <v>45566</v>
      </c>
      <c r="Y86" s="4">
        <v>45568</v>
      </c>
      <c r="Z86" s="4">
        <v>45566</v>
      </c>
    </row>
    <row r="87" spans="1:26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V87" t="b">
        <f t="shared" si="2"/>
        <v>0</v>
      </c>
      <c r="W87" t="b">
        <f t="shared" si="3"/>
        <v>0</v>
      </c>
      <c r="X87" s="4">
        <v>45503</v>
      </c>
      <c r="Y87" s="4">
        <v>45420</v>
      </c>
      <c r="Z87" s="4">
        <v>45503</v>
      </c>
    </row>
    <row r="88" spans="1:26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V88" t="b">
        <f t="shared" si="2"/>
        <v>0</v>
      </c>
      <c r="W88" t="b">
        <f t="shared" si="3"/>
        <v>0</v>
      </c>
      <c r="X88" s="4">
        <v>45474</v>
      </c>
      <c r="Y88" s="5">
        <v>45474</v>
      </c>
      <c r="Z88" s="4">
        <v>45474</v>
      </c>
    </row>
    <row r="89" spans="1:26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V89" t="b">
        <f t="shared" si="2"/>
        <v>0</v>
      </c>
      <c r="W89" t="b">
        <f t="shared" si="3"/>
        <v>0</v>
      </c>
      <c r="X89" s="4">
        <v>45506</v>
      </c>
      <c r="Y89" s="4">
        <v>45507</v>
      </c>
      <c r="Z89" s="4">
        <v>45330</v>
      </c>
    </row>
    <row r="90" spans="1:26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V90" t="b">
        <f t="shared" si="2"/>
        <v>0</v>
      </c>
      <c r="W90" t="b">
        <f t="shared" si="3"/>
        <v>0</v>
      </c>
      <c r="X90" s="4" t="s">
        <v>542</v>
      </c>
      <c r="Y90" s="5">
        <v>45378</v>
      </c>
      <c r="Z90" s="4">
        <v>45375</v>
      </c>
    </row>
    <row r="91" spans="1:26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V91" t="b">
        <f t="shared" si="2"/>
        <v>0</v>
      </c>
      <c r="W91" t="b">
        <f t="shared" si="3"/>
        <v>0</v>
      </c>
      <c r="X91" s="4">
        <v>45540</v>
      </c>
      <c r="Y91" s="5">
        <v>45540</v>
      </c>
      <c r="Z91" s="4">
        <v>45540</v>
      </c>
    </row>
    <row r="92" spans="1:26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V92" t="b">
        <f t="shared" si="2"/>
        <v>0</v>
      </c>
      <c r="W92" t="b">
        <f t="shared" si="3"/>
        <v>0</v>
      </c>
      <c r="X92" s="4" t="s">
        <v>550</v>
      </c>
      <c r="Y92" s="5">
        <v>45898</v>
      </c>
      <c r="Z92" s="4">
        <v>45893</v>
      </c>
    </row>
    <row r="93" spans="1:26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V93" t="b">
        <f t="shared" si="2"/>
        <v>0</v>
      </c>
      <c r="W93" t="b">
        <f t="shared" si="3"/>
        <v>0</v>
      </c>
      <c r="X93" s="4">
        <v>45718</v>
      </c>
      <c r="Y93" s="4">
        <v>45872</v>
      </c>
      <c r="Z93" s="4">
        <v>45691</v>
      </c>
    </row>
    <row r="94" spans="1:26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V94" t="b">
        <f t="shared" si="2"/>
        <v>0</v>
      </c>
      <c r="W94" t="b">
        <f t="shared" si="3"/>
        <v>0</v>
      </c>
      <c r="X94" s="4">
        <v>45680</v>
      </c>
      <c r="Y94" t="s">
        <v>559</v>
      </c>
      <c r="Z94" s="4">
        <v>45680</v>
      </c>
    </row>
    <row r="95" spans="1:26">
      <c r="A95" t="s">
        <v>562</v>
      </c>
      <c r="B95" s="8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V95" t="b">
        <f t="shared" si="2"/>
        <v>0</v>
      </c>
      <c r="W95" t="b">
        <f t="shared" si="3"/>
        <v>0</v>
      </c>
      <c r="X95" s="4">
        <v>45474</v>
      </c>
      <c r="Y95" s="4">
        <v>45304</v>
      </c>
      <c r="Z95" s="4">
        <v>45298</v>
      </c>
    </row>
    <row r="96" spans="1:26">
      <c r="A96" t="s">
        <v>566</v>
      </c>
      <c r="B96" s="8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V96" t="b">
        <f t="shared" si="2"/>
        <v>0</v>
      </c>
      <c r="W96" t="b">
        <f t="shared" si="3"/>
        <v>0</v>
      </c>
      <c r="X96" s="4">
        <v>45452</v>
      </c>
      <c r="Y96" s="5">
        <v>45544</v>
      </c>
      <c r="Z96" s="4">
        <v>45541</v>
      </c>
    </row>
    <row r="97" spans="1:26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V97" t="b">
        <f t="shared" si="2"/>
        <v>0</v>
      </c>
      <c r="W97" t="b">
        <f t="shared" si="3"/>
        <v>0</v>
      </c>
      <c r="X97" s="4">
        <v>45905</v>
      </c>
      <c r="Y97" s="4">
        <v>45939</v>
      </c>
      <c r="Z97" s="4">
        <v>45786</v>
      </c>
    </row>
    <row r="98" spans="1:26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V98" t="b">
        <f t="shared" si="2"/>
        <v>0</v>
      </c>
      <c r="W98" t="b">
        <f t="shared" si="3"/>
        <v>0</v>
      </c>
      <c r="X98" s="4">
        <v>45448</v>
      </c>
      <c r="Y98" s="4">
        <v>45450</v>
      </c>
      <c r="Z98" s="4">
        <v>45448</v>
      </c>
    </row>
    <row r="99" spans="1:26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V99" t="b">
        <f t="shared" si="2"/>
        <v>0</v>
      </c>
      <c r="W99" t="b">
        <f t="shared" si="3"/>
        <v>0</v>
      </c>
      <c r="X99" s="4">
        <v>45877</v>
      </c>
      <c r="Y99" s="4">
        <v>45880</v>
      </c>
      <c r="Z99" s="4">
        <v>45877</v>
      </c>
    </row>
    <row r="100" spans="1:26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V100" t="b">
        <f t="shared" si="2"/>
        <v>0</v>
      </c>
      <c r="W100" t="b">
        <f t="shared" si="3"/>
        <v>0</v>
      </c>
      <c r="X100" s="4">
        <v>45317</v>
      </c>
      <c r="Y100" s="4">
        <v>45293</v>
      </c>
      <c r="Z100" s="4">
        <v>45317</v>
      </c>
    </row>
    <row r="101" spans="1:26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V101" t="b">
        <f t="shared" si="2"/>
        <v>0</v>
      </c>
      <c r="W101" t="b">
        <f t="shared" si="3"/>
        <v>0</v>
      </c>
      <c r="X101" s="4">
        <v>45668</v>
      </c>
      <c r="Y101" s="4">
        <v>45668</v>
      </c>
      <c r="Z101" s="4">
        <v>45962</v>
      </c>
    </row>
    <row r="102" spans="1:26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V102" t="b">
        <f t="shared" si="2"/>
        <v>0</v>
      </c>
      <c r="W102" t="b">
        <f t="shared" si="3"/>
        <v>0</v>
      </c>
      <c r="X102" s="4">
        <v>45912</v>
      </c>
      <c r="Y102" s="5">
        <v>45918</v>
      </c>
      <c r="Z102" s="4">
        <v>45912</v>
      </c>
    </row>
    <row r="103" spans="1:26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V103" t="b">
        <f t="shared" si="2"/>
        <v>0</v>
      </c>
      <c r="W103" t="b">
        <f t="shared" si="3"/>
        <v>0</v>
      </c>
      <c r="X103" s="4" t="s">
        <v>320</v>
      </c>
      <c r="Y103" s="4">
        <v>45469</v>
      </c>
      <c r="Z103" s="4">
        <v>45465</v>
      </c>
    </row>
    <row r="104" spans="1:26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V104" t="b">
        <f t="shared" si="2"/>
        <v>0</v>
      </c>
      <c r="W104" t="b">
        <f t="shared" si="3"/>
        <v>0</v>
      </c>
      <c r="X104" s="4">
        <v>45850</v>
      </c>
      <c r="Y104" s="4">
        <v>45854</v>
      </c>
      <c r="Z104" s="4">
        <v>45850</v>
      </c>
    </row>
    <row r="105" spans="1:26">
      <c r="A105" t="s">
        <v>609</v>
      </c>
      <c r="B105" s="8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V105" t="b">
        <f t="shared" si="2"/>
        <v>0</v>
      </c>
      <c r="W105" t="b">
        <f t="shared" si="3"/>
        <v>0</v>
      </c>
      <c r="X105" s="4">
        <v>45693</v>
      </c>
      <c r="Y105" s="4">
        <v>45935</v>
      </c>
      <c r="Z105" s="4">
        <v>45779</v>
      </c>
    </row>
    <row r="106" spans="1:26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V106" t="b">
        <f t="shared" si="2"/>
        <v>0</v>
      </c>
      <c r="W106" t="b">
        <f t="shared" si="3"/>
        <v>0</v>
      </c>
      <c r="X106" s="4">
        <v>45689</v>
      </c>
      <c r="Y106" s="4">
        <v>45871</v>
      </c>
      <c r="Z106" s="4">
        <v>45689</v>
      </c>
    </row>
    <row r="107" spans="1:26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V107" t="b">
        <f t="shared" si="2"/>
        <v>0</v>
      </c>
      <c r="W107" t="b">
        <f t="shared" si="3"/>
        <v>0</v>
      </c>
      <c r="X107" s="4" t="s">
        <v>620</v>
      </c>
      <c r="Y107" s="4">
        <v>45472</v>
      </c>
      <c r="Z107" s="4">
        <v>45467</v>
      </c>
    </row>
    <row r="108" spans="1:26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V108" t="b">
        <f t="shared" si="2"/>
        <v>0</v>
      </c>
      <c r="W108" t="b">
        <f t="shared" si="3"/>
        <v>0</v>
      </c>
      <c r="X108" s="4">
        <v>45342</v>
      </c>
      <c r="Y108" s="5">
        <v>45350</v>
      </c>
      <c r="Z108" s="4">
        <v>45342</v>
      </c>
    </row>
    <row r="109" spans="1:26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V109" t="b">
        <f t="shared" si="2"/>
        <v>0</v>
      </c>
      <c r="W109" t="b">
        <f t="shared" si="3"/>
        <v>0</v>
      </c>
      <c r="X109" s="4">
        <v>45594</v>
      </c>
      <c r="Y109" s="4">
        <v>45600</v>
      </c>
      <c r="Z109" s="4">
        <v>45594</v>
      </c>
    </row>
    <row r="110" spans="1:26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V110" t="b">
        <f t="shared" si="2"/>
        <v>0</v>
      </c>
      <c r="W110" t="b">
        <f t="shared" si="3"/>
        <v>0</v>
      </c>
      <c r="X110" s="4">
        <v>45519</v>
      </c>
      <c r="Y110" t="s">
        <v>636</v>
      </c>
      <c r="Z110" s="4">
        <v>45519</v>
      </c>
    </row>
    <row r="111" spans="1:26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V111" t="b">
        <f t="shared" si="2"/>
        <v>0</v>
      </c>
      <c r="W111" t="b">
        <f t="shared" si="3"/>
        <v>0</v>
      </c>
      <c r="X111" s="4">
        <v>45892</v>
      </c>
      <c r="Y111" t="s">
        <v>479</v>
      </c>
      <c r="Z111" s="4">
        <v>45892</v>
      </c>
    </row>
    <row r="112" spans="1:26">
      <c r="A112" t="s">
        <v>643</v>
      </c>
      <c r="B112" s="8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V112" t="b">
        <f t="shared" si="2"/>
        <v>0</v>
      </c>
      <c r="W112" t="b">
        <f t="shared" si="3"/>
        <v>0</v>
      </c>
      <c r="X112" s="4" t="s">
        <v>644</v>
      </c>
      <c r="Y112" s="4">
        <v>45589</v>
      </c>
      <c r="Z112" s="4">
        <v>45583</v>
      </c>
    </row>
    <row r="113" spans="1:26">
      <c r="A113" t="s">
        <v>648</v>
      </c>
      <c r="B113" s="8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V113" t="b">
        <f t="shared" si="2"/>
        <v>0</v>
      </c>
      <c r="W113" t="b">
        <f t="shared" si="3"/>
        <v>0</v>
      </c>
      <c r="X113" s="4" t="s">
        <v>649</v>
      </c>
      <c r="Y113" s="4">
        <v>45838</v>
      </c>
      <c r="Z113" s="4">
        <v>45835</v>
      </c>
    </row>
    <row r="114" spans="1:26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V114" t="b">
        <f t="shared" si="2"/>
        <v>0</v>
      </c>
      <c r="W114" t="b">
        <f t="shared" si="3"/>
        <v>0</v>
      </c>
      <c r="X114" s="4">
        <v>45301</v>
      </c>
      <c r="Y114" s="4">
        <v>45305</v>
      </c>
      <c r="Z114" s="4">
        <v>45301</v>
      </c>
    </row>
    <row r="115" spans="1:26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V115" t="b">
        <f t="shared" si="2"/>
        <v>0</v>
      </c>
      <c r="W115" t="b">
        <f t="shared" si="3"/>
        <v>0</v>
      </c>
      <c r="X115" s="4">
        <v>45334</v>
      </c>
      <c r="Y115" s="4">
        <v>45334</v>
      </c>
      <c r="Z115" s="4">
        <v>45628</v>
      </c>
    </row>
    <row r="116" spans="1:26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V116" t="b">
        <f t="shared" si="2"/>
        <v>0</v>
      </c>
      <c r="W116" t="b">
        <f t="shared" si="3"/>
        <v>0</v>
      </c>
      <c r="X116" s="4">
        <v>45560</v>
      </c>
      <c r="Y116" s="5">
        <v>45565</v>
      </c>
      <c r="Z116" s="4">
        <v>45560</v>
      </c>
    </row>
    <row r="117" spans="1:26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V117" t="b">
        <f t="shared" si="2"/>
        <v>0</v>
      </c>
      <c r="W117" t="b">
        <f t="shared" si="3"/>
        <v>0</v>
      </c>
      <c r="X117" s="4">
        <v>45653</v>
      </c>
      <c r="Y117" s="4">
        <v>45658</v>
      </c>
      <c r="Z117" s="4">
        <v>45653</v>
      </c>
    </row>
    <row r="118" spans="1:26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V118" t="b">
        <f t="shared" si="2"/>
        <v>0</v>
      </c>
      <c r="W118" t="b">
        <f t="shared" si="3"/>
        <v>0</v>
      </c>
      <c r="X118" s="4">
        <v>45703</v>
      </c>
      <c r="Y118" s="5">
        <v>45707</v>
      </c>
      <c r="Z118" s="4">
        <v>45703</v>
      </c>
    </row>
    <row r="119" spans="1:26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V119" t="b">
        <f t="shared" si="2"/>
        <v>0</v>
      </c>
      <c r="W119" t="b">
        <f t="shared" si="3"/>
        <v>0</v>
      </c>
      <c r="X119" s="4">
        <v>45337</v>
      </c>
      <c r="Y119" s="5">
        <v>45339</v>
      </c>
      <c r="Z119" s="4">
        <v>45337</v>
      </c>
    </row>
    <row r="120" spans="1:26">
      <c r="A120" t="s">
        <v>682</v>
      </c>
      <c r="B120" s="8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V120" t="b">
        <f t="shared" si="2"/>
        <v>0</v>
      </c>
      <c r="W120" t="b">
        <f t="shared" si="3"/>
        <v>0</v>
      </c>
      <c r="X120" s="4">
        <v>45571</v>
      </c>
      <c r="Y120" s="4">
        <v>45461</v>
      </c>
      <c r="Z120" s="4">
        <v>45453</v>
      </c>
    </row>
    <row r="121" spans="1:26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V121" t="b">
        <f t="shared" si="2"/>
        <v>0</v>
      </c>
      <c r="W121" t="b">
        <f t="shared" si="3"/>
        <v>0</v>
      </c>
      <c r="X121" s="4">
        <v>45455</v>
      </c>
      <c r="Y121" s="5">
        <v>45462</v>
      </c>
      <c r="Z121" s="4">
        <v>45455</v>
      </c>
    </row>
    <row r="122" spans="1:26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V122" t="b">
        <f t="shared" si="2"/>
        <v>0</v>
      </c>
      <c r="W122" t="b">
        <f t="shared" si="3"/>
        <v>0</v>
      </c>
      <c r="X122" s="4">
        <v>45514</v>
      </c>
      <c r="Y122" s="4">
        <v>45522</v>
      </c>
      <c r="Z122" s="4">
        <v>45514</v>
      </c>
    </row>
    <row r="123" spans="1:26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V123" t="b">
        <f t="shared" si="2"/>
        <v>0</v>
      </c>
      <c r="W123" t="b">
        <f t="shared" si="3"/>
        <v>0</v>
      </c>
      <c r="X123" s="4" t="s">
        <v>698</v>
      </c>
      <c r="Y123" t="s">
        <v>699</v>
      </c>
      <c r="Z123" s="4">
        <v>45891</v>
      </c>
    </row>
    <row r="124" spans="1:26">
      <c r="A124" t="s">
        <v>703</v>
      </c>
      <c r="B124" s="8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V124" t="b">
        <f t="shared" si="2"/>
        <v>0</v>
      </c>
      <c r="W124" t="b">
        <f t="shared" si="3"/>
        <v>0</v>
      </c>
      <c r="X124" s="4" t="s">
        <v>704</v>
      </c>
      <c r="Y124" s="4">
        <v>45630</v>
      </c>
      <c r="Z124" s="4">
        <v>45626</v>
      </c>
    </row>
    <row r="125" spans="1:26">
      <c r="A125" t="s">
        <v>708</v>
      </c>
      <c r="B125" s="8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V125" t="b">
        <f t="shared" si="2"/>
        <v>0</v>
      </c>
      <c r="W125" t="b">
        <f t="shared" si="3"/>
        <v>0</v>
      </c>
      <c r="X125" s="4" t="s">
        <v>709</v>
      </c>
      <c r="Y125" s="5">
        <v>45437</v>
      </c>
      <c r="Z125" s="4">
        <v>45436</v>
      </c>
    </row>
    <row r="126" spans="1:26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V126" t="b">
        <f t="shared" si="2"/>
        <v>0</v>
      </c>
      <c r="W126" t="b">
        <f t="shared" si="3"/>
        <v>0</v>
      </c>
      <c r="X126" s="4">
        <v>45494</v>
      </c>
      <c r="Y126" t="s">
        <v>715</v>
      </c>
      <c r="Z126" s="4">
        <v>45494</v>
      </c>
    </row>
    <row r="127" spans="1:26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V127" t="b">
        <f t="shared" si="2"/>
        <v>0</v>
      </c>
      <c r="W127" t="b">
        <f t="shared" si="3"/>
        <v>0</v>
      </c>
      <c r="X127" s="4">
        <v>45855</v>
      </c>
      <c r="Y127" s="4">
        <v>45856</v>
      </c>
      <c r="Z127" s="4">
        <v>45855</v>
      </c>
    </row>
    <row r="128" spans="1:26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V128" t="b">
        <f t="shared" si="2"/>
        <v>0</v>
      </c>
      <c r="W128" t="b">
        <f t="shared" si="3"/>
        <v>0</v>
      </c>
      <c r="X128" s="4">
        <v>45924</v>
      </c>
      <c r="Y128" s="5">
        <v>45926</v>
      </c>
      <c r="Z128" s="4">
        <v>45924</v>
      </c>
    </row>
    <row r="129" spans="1:26">
      <c r="A129" t="s">
        <v>728</v>
      </c>
      <c r="B129" s="8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V129" t="b">
        <f t="shared" si="2"/>
        <v>0</v>
      </c>
      <c r="W129" t="b">
        <f t="shared" si="3"/>
        <v>0</v>
      </c>
      <c r="X129" s="4" t="s">
        <v>191</v>
      </c>
      <c r="Y129" s="4">
        <v>45683</v>
      </c>
      <c r="Z129" s="4">
        <v>45687</v>
      </c>
    </row>
    <row r="130" spans="1:26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V130" t="b">
        <f t="shared" si="2"/>
        <v>0</v>
      </c>
      <c r="W130" t="b">
        <f t="shared" si="3"/>
        <v>0</v>
      </c>
      <c r="X130" s="4">
        <v>45639</v>
      </c>
      <c r="Y130" s="5">
        <v>45642</v>
      </c>
      <c r="Z130" s="4">
        <v>45639</v>
      </c>
    </row>
    <row r="131" spans="1:26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V131" t="b">
        <f t="shared" ref="V131:V194" si="4">ISNUMBER(B131)</f>
        <v>0</v>
      </c>
      <c r="W131" t="b">
        <f t="shared" ref="W131:W194" si="5">ISNUMBER(C131)</f>
        <v>0</v>
      </c>
      <c r="X131" s="4">
        <v>45492</v>
      </c>
      <c r="Y131" s="4">
        <v>45498</v>
      </c>
      <c r="Z131" s="4">
        <v>45492</v>
      </c>
    </row>
    <row r="132" spans="1:26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V132" t="b">
        <f t="shared" si="4"/>
        <v>0</v>
      </c>
      <c r="W132" t="b">
        <f t="shared" si="5"/>
        <v>0</v>
      </c>
      <c r="X132" s="4">
        <v>45318</v>
      </c>
      <c r="Y132" s="5">
        <v>45324</v>
      </c>
      <c r="Z132" s="4">
        <v>45318</v>
      </c>
    </row>
    <row r="133" spans="1:26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V133" t="b">
        <f t="shared" si="4"/>
        <v>0</v>
      </c>
      <c r="W133" t="b">
        <f t="shared" si="5"/>
        <v>0</v>
      </c>
      <c r="X133" s="4" t="s">
        <v>747</v>
      </c>
      <c r="Y133" s="4">
        <v>45934</v>
      </c>
      <c r="Z133" s="4">
        <v>45929</v>
      </c>
    </row>
    <row r="134" spans="1:26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V134" t="b">
        <f t="shared" si="4"/>
        <v>0</v>
      </c>
      <c r="W134" t="b">
        <f t="shared" si="5"/>
        <v>0</v>
      </c>
      <c r="X134" s="4">
        <v>45600</v>
      </c>
      <c r="Y134" s="5">
        <v>45600</v>
      </c>
      <c r="Z134" s="4">
        <v>45600</v>
      </c>
    </row>
    <row r="135" spans="1:26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V135" t="b">
        <f t="shared" si="4"/>
        <v>0</v>
      </c>
      <c r="W135" t="b">
        <f t="shared" si="5"/>
        <v>0</v>
      </c>
      <c r="X135" s="4">
        <v>45639</v>
      </c>
      <c r="Y135" t="s">
        <v>757</v>
      </c>
      <c r="Z135" s="4">
        <v>45639</v>
      </c>
    </row>
    <row r="136" spans="1:26">
      <c r="A136" t="s">
        <v>760</v>
      </c>
      <c r="B136" s="8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V136" t="b">
        <f t="shared" si="4"/>
        <v>0</v>
      </c>
      <c r="W136" t="b">
        <f t="shared" si="5"/>
        <v>0</v>
      </c>
      <c r="X136" s="4" t="s">
        <v>761</v>
      </c>
      <c r="Y136" s="4">
        <v>45852</v>
      </c>
      <c r="Z136" s="4">
        <v>45852</v>
      </c>
    </row>
    <row r="137" spans="1:26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V137" t="b">
        <f t="shared" si="4"/>
        <v>0</v>
      </c>
      <c r="W137" t="b">
        <f t="shared" si="5"/>
        <v>0</v>
      </c>
      <c r="X137" s="4">
        <v>45893</v>
      </c>
      <c r="Y137" s="4">
        <v>45893</v>
      </c>
      <c r="Z137" s="4">
        <v>45893</v>
      </c>
    </row>
    <row r="138" spans="1:26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V138" t="b">
        <f t="shared" si="4"/>
        <v>0</v>
      </c>
      <c r="W138" t="b">
        <f t="shared" si="5"/>
        <v>0</v>
      </c>
      <c r="X138" s="4">
        <v>45697</v>
      </c>
      <c r="Y138" s="4">
        <v>45703</v>
      </c>
      <c r="Z138" s="4">
        <v>45902</v>
      </c>
    </row>
    <row r="139" spans="1:26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V139" t="b">
        <f t="shared" si="4"/>
        <v>0</v>
      </c>
      <c r="W139" t="b">
        <f t="shared" si="5"/>
        <v>0</v>
      </c>
      <c r="X139" s="4">
        <v>45901</v>
      </c>
      <c r="Y139" s="4">
        <v>45666</v>
      </c>
      <c r="Z139" s="4">
        <v>45666</v>
      </c>
    </row>
    <row r="140" spans="1:26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V140" t="b">
        <f t="shared" si="4"/>
        <v>0</v>
      </c>
      <c r="W140" t="b">
        <f t="shared" si="5"/>
        <v>0</v>
      </c>
      <c r="X140" s="4">
        <v>45311</v>
      </c>
      <c r="Y140" s="4">
        <v>45317</v>
      </c>
      <c r="Z140" s="4">
        <v>45311</v>
      </c>
    </row>
    <row r="141" spans="1:26">
      <c r="A141" t="s">
        <v>785</v>
      </c>
      <c r="B141" s="8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V141" t="b">
        <f t="shared" si="4"/>
        <v>0</v>
      </c>
      <c r="W141" t="b">
        <f t="shared" si="5"/>
        <v>0</v>
      </c>
      <c r="X141" s="4">
        <v>45691</v>
      </c>
      <c r="Y141" s="4">
        <v>45723</v>
      </c>
      <c r="Z141" s="4">
        <v>45718</v>
      </c>
    </row>
    <row r="142" spans="1:26">
      <c r="A142" t="s">
        <v>790</v>
      </c>
      <c r="B142" s="8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V142" t="b">
        <f t="shared" si="4"/>
        <v>0</v>
      </c>
      <c r="W142" t="b">
        <f t="shared" si="5"/>
        <v>0</v>
      </c>
      <c r="X142" s="4">
        <v>45443</v>
      </c>
      <c r="Y142" s="5">
        <v>45444</v>
      </c>
      <c r="Z142" s="4">
        <v>45443</v>
      </c>
    </row>
    <row r="143" spans="1:26">
      <c r="A143" t="s">
        <v>795</v>
      </c>
      <c r="B143" s="8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V143" t="b">
        <f t="shared" si="4"/>
        <v>0</v>
      </c>
      <c r="W143" t="b">
        <f t="shared" si="5"/>
        <v>0</v>
      </c>
      <c r="X143" s="4" t="s">
        <v>796</v>
      </c>
      <c r="Y143" s="4">
        <v>45380</v>
      </c>
      <c r="Z143" s="4">
        <v>45374</v>
      </c>
    </row>
    <row r="144" spans="1:26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V144" t="b">
        <f t="shared" si="4"/>
        <v>0</v>
      </c>
      <c r="W144" t="b">
        <f t="shared" si="5"/>
        <v>0</v>
      </c>
      <c r="X144" s="4">
        <v>45381</v>
      </c>
      <c r="Y144" s="5">
        <v>45377</v>
      </c>
      <c r="Z144" s="4">
        <v>45381</v>
      </c>
    </row>
    <row r="145" spans="1:26">
      <c r="A145" t="s">
        <v>805</v>
      </c>
      <c r="B145" s="8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V145" t="b">
        <f t="shared" si="4"/>
        <v>0</v>
      </c>
      <c r="W145" t="b">
        <f t="shared" si="5"/>
        <v>0</v>
      </c>
      <c r="X145" s="4" t="s">
        <v>542</v>
      </c>
      <c r="Y145" s="4">
        <v>45377</v>
      </c>
      <c r="Z145" s="4">
        <v>45375</v>
      </c>
    </row>
    <row r="146" spans="1:26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V146" t="b">
        <f t="shared" si="4"/>
        <v>0</v>
      </c>
      <c r="W146" t="b">
        <f t="shared" si="5"/>
        <v>0</v>
      </c>
      <c r="X146" s="4">
        <v>45450</v>
      </c>
      <c r="Y146" s="4">
        <v>45458</v>
      </c>
      <c r="Z146" s="4">
        <v>45479</v>
      </c>
    </row>
    <row r="147" spans="1:26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V147" t="b">
        <f t="shared" si="4"/>
        <v>0</v>
      </c>
      <c r="W147" t="b">
        <f t="shared" si="5"/>
        <v>0</v>
      </c>
      <c r="X147" s="4">
        <v>45758</v>
      </c>
      <c r="Y147" t="s">
        <v>815</v>
      </c>
      <c r="Z147" s="4">
        <v>45965</v>
      </c>
    </row>
    <row r="148" spans="1:26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V148" t="b">
        <f t="shared" si="4"/>
        <v>0</v>
      </c>
      <c r="W148" t="b">
        <f t="shared" si="5"/>
        <v>0</v>
      </c>
      <c r="X148" s="4">
        <v>45868</v>
      </c>
      <c r="Y148" s="4">
        <v>45665</v>
      </c>
      <c r="Z148" s="4">
        <v>45868</v>
      </c>
    </row>
    <row r="149" spans="1:26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V149" t="b">
        <f t="shared" si="4"/>
        <v>0</v>
      </c>
      <c r="W149" t="b">
        <f t="shared" si="5"/>
        <v>0</v>
      </c>
      <c r="X149" s="4">
        <v>45649</v>
      </c>
      <c r="Y149" s="4">
        <v>45656</v>
      </c>
      <c r="Z149" s="4">
        <v>45649</v>
      </c>
    </row>
    <row r="150" spans="1:26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V150" t="b">
        <f t="shared" si="4"/>
        <v>0</v>
      </c>
      <c r="W150" t="b">
        <f t="shared" si="5"/>
        <v>0</v>
      </c>
      <c r="X150" s="4">
        <v>45697</v>
      </c>
      <c r="Y150" s="4">
        <v>45701</v>
      </c>
      <c r="Z150" s="4">
        <v>45697</v>
      </c>
    </row>
    <row r="151" spans="1:26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V151" t="b">
        <f t="shared" si="4"/>
        <v>0</v>
      </c>
      <c r="W151" t="b">
        <f t="shared" si="5"/>
        <v>0</v>
      </c>
      <c r="X151" s="4">
        <v>45321</v>
      </c>
      <c r="Y151" s="4">
        <v>45321</v>
      </c>
      <c r="Z151" s="4">
        <v>45321</v>
      </c>
    </row>
    <row r="152" spans="1:26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V152" t="b">
        <f t="shared" si="4"/>
        <v>0</v>
      </c>
      <c r="W152" t="b">
        <f t="shared" si="5"/>
        <v>0</v>
      </c>
      <c r="X152" s="4">
        <v>45355</v>
      </c>
      <c r="Y152" s="4">
        <v>45363</v>
      </c>
      <c r="Z152" s="4">
        <v>45385</v>
      </c>
    </row>
    <row r="153" spans="1:26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V153" t="b">
        <f t="shared" si="4"/>
        <v>0</v>
      </c>
      <c r="W153" t="b">
        <f t="shared" si="5"/>
        <v>0</v>
      </c>
      <c r="X153" s="4">
        <v>45470</v>
      </c>
      <c r="Y153" t="s">
        <v>845</v>
      </c>
      <c r="Z153" s="4">
        <v>45470</v>
      </c>
    </row>
    <row r="154" spans="1:26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V154" t="b">
        <f t="shared" si="4"/>
        <v>0</v>
      </c>
      <c r="W154" t="b">
        <f t="shared" si="5"/>
        <v>0</v>
      </c>
      <c r="X154" s="4">
        <v>45457</v>
      </c>
      <c r="Y154" t="s">
        <v>850</v>
      </c>
      <c r="Z154" s="4">
        <v>45457</v>
      </c>
    </row>
    <row r="155" spans="1:26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V155" t="b">
        <f t="shared" si="4"/>
        <v>0</v>
      </c>
      <c r="W155" t="b">
        <f t="shared" si="5"/>
        <v>0</v>
      </c>
      <c r="X155" s="4">
        <v>45923</v>
      </c>
      <c r="Y155" s="4">
        <v>45925</v>
      </c>
      <c r="Z155" s="4">
        <v>45923</v>
      </c>
    </row>
    <row r="156" spans="1:26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V156" t="b">
        <f t="shared" si="4"/>
        <v>0</v>
      </c>
      <c r="W156" t="b">
        <f t="shared" si="5"/>
        <v>0</v>
      </c>
      <c r="X156" s="4">
        <v>45334</v>
      </c>
      <c r="Y156" s="4">
        <v>45598</v>
      </c>
      <c r="Z156" s="4">
        <v>45334</v>
      </c>
    </row>
    <row r="157" spans="1:26">
      <c r="A157" t="s">
        <v>862</v>
      </c>
      <c r="B157" s="8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V157" t="b">
        <f t="shared" si="4"/>
        <v>0</v>
      </c>
      <c r="W157" t="b">
        <f t="shared" si="5"/>
        <v>0</v>
      </c>
      <c r="X157" s="4" t="s">
        <v>559</v>
      </c>
      <c r="Y157" s="5">
        <v>45691</v>
      </c>
      <c r="Z157" s="4">
        <v>45683</v>
      </c>
    </row>
    <row r="158" spans="1:26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V158" t="b">
        <f t="shared" si="4"/>
        <v>0</v>
      </c>
      <c r="W158" t="b">
        <f t="shared" si="5"/>
        <v>0</v>
      </c>
      <c r="X158" s="4">
        <v>45743</v>
      </c>
      <c r="Y158" s="5">
        <v>45743</v>
      </c>
      <c r="Z158" s="4">
        <v>45743</v>
      </c>
    </row>
    <row r="159" spans="1:26">
      <c r="A159" t="s">
        <v>870</v>
      </c>
      <c r="B159" s="8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V159" t="b">
        <f t="shared" si="4"/>
        <v>0</v>
      </c>
      <c r="W159" t="b">
        <f t="shared" si="5"/>
        <v>0</v>
      </c>
      <c r="X159" s="4" t="s">
        <v>871</v>
      </c>
      <c r="Y159" s="4">
        <v>45589</v>
      </c>
      <c r="Z159" s="4">
        <v>45587</v>
      </c>
    </row>
    <row r="160" spans="1:26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V160" t="b">
        <f t="shared" si="4"/>
        <v>0</v>
      </c>
      <c r="W160" t="b">
        <f t="shared" si="5"/>
        <v>0</v>
      </c>
      <c r="X160" s="4">
        <v>45544</v>
      </c>
      <c r="Y160" s="4">
        <v>45605</v>
      </c>
      <c r="Z160" s="4">
        <v>45544</v>
      </c>
    </row>
    <row r="161" spans="1:26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V161" t="b">
        <f t="shared" si="4"/>
        <v>0</v>
      </c>
      <c r="W161" t="b">
        <f t="shared" si="5"/>
        <v>0</v>
      </c>
      <c r="X161" s="4">
        <v>45687</v>
      </c>
      <c r="Y161" s="4">
        <v>45692</v>
      </c>
      <c r="Z161" s="4">
        <v>45687</v>
      </c>
    </row>
    <row r="162" spans="1:26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V162" t="b">
        <f t="shared" si="4"/>
        <v>0</v>
      </c>
      <c r="W162" t="b">
        <f t="shared" si="5"/>
        <v>0</v>
      </c>
      <c r="X162" s="4">
        <v>45938</v>
      </c>
      <c r="Y162" s="4">
        <v>45818</v>
      </c>
      <c r="Z162" s="4">
        <v>45879</v>
      </c>
    </row>
    <row r="163" spans="1:26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V163" t="b">
        <f t="shared" si="4"/>
        <v>0</v>
      </c>
      <c r="W163" t="b">
        <f t="shared" si="5"/>
        <v>0</v>
      </c>
      <c r="X163" s="4">
        <v>45862</v>
      </c>
      <c r="Y163" s="4">
        <v>45868</v>
      </c>
      <c r="Z163" s="4">
        <v>45862</v>
      </c>
    </row>
    <row r="164" spans="1:26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V164" t="b">
        <f t="shared" si="4"/>
        <v>0</v>
      </c>
      <c r="W164" t="b">
        <f t="shared" si="5"/>
        <v>0</v>
      </c>
      <c r="X164" s="4">
        <v>45360</v>
      </c>
      <c r="Y164" s="5">
        <v>45365</v>
      </c>
      <c r="Z164" s="4">
        <v>45360</v>
      </c>
    </row>
    <row r="165" spans="1:26">
      <c r="A165" t="s">
        <v>901</v>
      </c>
      <c r="B165" s="8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V165" t="b">
        <f t="shared" si="4"/>
        <v>0</v>
      </c>
      <c r="W165" t="b">
        <f t="shared" si="5"/>
        <v>0</v>
      </c>
      <c r="X165" s="4" t="s">
        <v>902</v>
      </c>
      <c r="Y165" s="5">
        <v>45926</v>
      </c>
      <c r="Z165" s="4">
        <v>45921</v>
      </c>
    </row>
    <row r="166" spans="1:26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V166" t="b">
        <f t="shared" si="4"/>
        <v>0</v>
      </c>
      <c r="W166" t="b">
        <f t="shared" si="5"/>
        <v>0</v>
      </c>
      <c r="X166" s="4">
        <v>45909</v>
      </c>
      <c r="Y166" t="s">
        <v>907</v>
      </c>
      <c r="Z166" s="4">
        <v>45909</v>
      </c>
    </row>
    <row r="167" spans="1:26">
      <c r="A167" t="s">
        <v>910</v>
      </c>
      <c r="B167" s="8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V167" t="b">
        <f t="shared" si="4"/>
        <v>0</v>
      </c>
      <c r="W167" t="b">
        <f t="shared" si="5"/>
        <v>0</v>
      </c>
      <c r="X167" s="4" t="s">
        <v>911</v>
      </c>
      <c r="Y167" s="4">
        <v>45625</v>
      </c>
      <c r="Z167" s="4">
        <v>45618</v>
      </c>
    </row>
    <row r="168" spans="1:26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V168" t="b">
        <f t="shared" si="4"/>
        <v>0</v>
      </c>
      <c r="W168" t="b">
        <f t="shared" si="5"/>
        <v>0</v>
      </c>
      <c r="X168" s="4">
        <v>45708</v>
      </c>
      <c r="Y168" s="4">
        <v>45714</v>
      </c>
      <c r="Z168" s="4">
        <v>45708</v>
      </c>
    </row>
    <row r="169" spans="1:26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V169" t="b">
        <f t="shared" si="4"/>
        <v>0</v>
      </c>
      <c r="W169" t="b">
        <f t="shared" si="5"/>
        <v>0</v>
      </c>
      <c r="X169" s="4">
        <v>45887</v>
      </c>
      <c r="Y169" t="s">
        <v>922</v>
      </c>
      <c r="Z169" s="4">
        <v>45887</v>
      </c>
    </row>
    <row r="170" spans="1:26">
      <c r="A170" t="s">
        <v>925</v>
      </c>
      <c r="B170" s="8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V170" t="b">
        <f t="shared" si="4"/>
        <v>0</v>
      </c>
      <c r="W170" t="b">
        <f t="shared" si="5"/>
        <v>0</v>
      </c>
      <c r="X170" s="4" t="s">
        <v>926</v>
      </c>
      <c r="Y170" s="5">
        <v>45680</v>
      </c>
      <c r="Z170" s="4">
        <v>45677</v>
      </c>
    </row>
    <row r="171" spans="1:26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V171" t="b">
        <f t="shared" si="4"/>
        <v>0</v>
      </c>
      <c r="W171" t="b">
        <f t="shared" si="5"/>
        <v>0</v>
      </c>
      <c r="X171" s="4">
        <v>45913</v>
      </c>
      <c r="Y171" t="s">
        <v>931</v>
      </c>
      <c r="Z171" s="4">
        <v>45913</v>
      </c>
    </row>
    <row r="172" spans="1:26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V172" t="b">
        <f t="shared" si="4"/>
        <v>0</v>
      </c>
      <c r="W172" t="b">
        <f t="shared" si="5"/>
        <v>0</v>
      </c>
      <c r="X172" s="4">
        <v>45907</v>
      </c>
      <c r="Y172" t="s">
        <v>935</v>
      </c>
      <c r="Z172" s="4">
        <v>45847</v>
      </c>
    </row>
    <row r="173" spans="1:26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V173" t="b">
        <f t="shared" si="4"/>
        <v>0</v>
      </c>
      <c r="W173" t="b">
        <f t="shared" si="5"/>
        <v>0</v>
      </c>
      <c r="X173" s="4">
        <v>45711</v>
      </c>
      <c r="Y173" t="s">
        <v>939</v>
      </c>
      <c r="Z173" s="4">
        <v>45711</v>
      </c>
    </row>
    <row r="174" spans="1:26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V174" t="b">
        <f t="shared" si="4"/>
        <v>0</v>
      </c>
      <c r="W174" t="b">
        <f t="shared" si="5"/>
        <v>0</v>
      </c>
      <c r="X174" s="4">
        <v>45871</v>
      </c>
      <c r="Y174" s="4">
        <v>45879</v>
      </c>
      <c r="Z174" s="4">
        <v>45696</v>
      </c>
    </row>
    <row r="175" spans="1:26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V175" t="b">
        <f t="shared" si="4"/>
        <v>0</v>
      </c>
      <c r="W175" t="b">
        <f t="shared" si="5"/>
        <v>0</v>
      </c>
      <c r="X175" s="4">
        <v>45414</v>
      </c>
      <c r="Y175" s="5">
        <v>45420</v>
      </c>
      <c r="Z175" s="4">
        <v>45327</v>
      </c>
    </row>
    <row r="176" spans="1:26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V176" t="b">
        <f t="shared" si="4"/>
        <v>0</v>
      </c>
      <c r="W176" t="b">
        <f t="shared" si="5"/>
        <v>0</v>
      </c>
      <c r="X176" s="4">
        <v>45928</v>
      </c>
      <c r="Y176" s="4">
        <v>45934</v>
      </c>
      <c r="Z176" s="4">
        <v>45928</v>
      </c>
    </row>
    <row r="177" spans="1:26">
      <c r="A177" t="s">
        <v>958</v>
      </c>
      <c r="B177" s="8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V177" t="b">
        <f t="shared" si="4"/>
        <v>0</v>
      </c>
      <c r="W177" t="b">
        <f t="shared" si="5"/>
        <v>0</v>
      </c>
      <c r="X177" s="4">
        <v>45318</v>
      </c>
      <c r="Y177" s="4">
        <v>45325</v>
      </c>
      <c r="Z177" s="4">
        <v>45318</v>
      </c>
    </row>
    <row r="178" spans="1:26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V178" t="b">
        <f t="shared" si="4"/>
        <v>0</v>
      </c>
      <c r="W178" t="b">
        <f t="shared" si="5"/>
        <v>0</v>
      </c>
      <c r="X178" s="4">
        <v>45734</v>
      </c>
      <c r="Y178" t="s">
        <v>964</v>
      </c>
      <c r="Z178" s="4">
        <v>45734</v>
      </c>
    </row>
    <row r="179" spans="1:26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V179" t="b">
        <f t="shared" si="4"/>
        <v>0</v>
      </c>
      <c r="W179" t="b">
        <f t="shared" si="5"/>
        <v>0</v>
      </c>
      <c r="X179" s="4">
        <v>45444</v>
      </c>
      <c r="Y179" s="4">
        <v>45357</v>
      </c>
      <c r="Z179" s="4">
        <v>45297</v>
      </c>
    </row>
    <row r="180" spans="1:26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V180" t="b">
        <f t="shared" si="4"/>
        <v>0</v>
      </c>
      <c r="W180" t="b">
        <f t="shared" si="5"/>
        <v>0</v>
      </c>
      <c r="X180" s="4">
        <v>45565</v>
      </c>
      <c r="Y180" s="4">
        <v>45565</v>
      </c>
      <c r="Z180" s="4">
        <v>45565</v>
      </c>
    </row>
    <row r="181" spans="1:26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V181" t="b">
        <f t="shared" si="4"/>
        <v>0</v>
      </c>
      <c r="W181" t="b">
        <f t="shared" si="5"/>
        <v>0</v>
      </c>
      <c r="X181" s="4">
        <v>45366</v>
      </c>
      <c r="Y181" t="s">
        <v>979</v>
      </c>
      <c r="Z181" s="4">
        <v>45366</v>
      </c>
    </row>
    <row r="182" spans="1:26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V182" t="b">
        <f t="shared" si="4"/>
        <v>0</v>
      </c>
      <c r="W182" t="b">
        <f t="shared" si="5"/>
        <v>0</v>
      </c>
      <c r="X182" s="4">
        <v>45530</v>
      </c>
      <c r="Y182" s="4">
        <v>45530</v>
      </c>
      <c r="Z182" s="4">
        <v>45530</v>
      </c>
    </row>
    <row r="183" spans="1:26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V183" t="b">
        <f t="shared" si="4"/>
        <v>0</v>
      </c>
      <c r="W183" t="b">
        <f t="shared" si="5"/>
        <v>0</v>
      </c>
      <c r="X183" s="4">
        <v>45909</v>
      </c>
      <c r="Y183" s="4">
        <v>45910</v>
      </c>
      <c r="Z183" s="4">
        <v>45909</v>
      </c>
    </row>
    <row r="184" spans="1:26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V184" t="b">
        <f t="shared" si="4"/>
        <v>0</v>
      </c>
      <c r="W184" t="b">
        <f t="shared" si="5"/>
        <v>0</v>
      </c>
      <c r="X184" s="4">
        <v>45581</v>
      </c>
      <c r="Y184" s="5">
        <v>45581</v>
      </c>
      <c r="Z184" s="4">
        <v>45581</v>
      </c>
    </row>
    <row r="185" spans="1:26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V185" t="b">
        <f t="shared" si="4"/>
        <v>0</v>
      </c>
      <c r="W185" t="b">
        <f t="shared" si="5"/>
        <v>0</v>
      </c>
      <c r="X185" s="4">
        <v>45832</v>
      </c>
      <c r="Y185" s="4">
        <v>45835</v>
      </c>
      <c r="Z185" s="4">
        <v>45832</v>
      </c>
    </row>
    <row r="186" spans="1:26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V186" t="b">
        <f t="shared" si="4"/>
        <v>0</v>
      </c>
      <c r="W186" t="b">
        <f t="shared" si="5"/>
        <v>0</v>
      </c>
      <c r="X186" s="4">
        <v>45384</v>
      </c>
      <c r="Y186" s="4">
        <v>45388</v>
      </c>
      <c r="Z186" s="4">
        <v>45384</v>
      </c>
    </row>
    <row r="187" spans="1:26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V187" t="b">
        <f t="shared" si="4"/>
        <v>0</v>
      </c>
      <c r="W187" t="b">
        <f t="shared" si="5"/>
        <v>0</v>
      </c>
      <c r="X187" s="4">
        <v>45423</v>
      </c>
      <c r="Y187" s="4">
        <v>45609</v>
      </c>
      <c r="Z187" s="4">
        <v>45601</v>
      </c>
    </row>
    <row r="188" spans="1:26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V188" t="b">
        <f t="shared" si="4"/>
        <v>0</v>
      </c>
      <c r="W188" t="b">
        <f t="shared" si="5"/>
        <v>0</v>
      </c>
      <c r="X188" s="4">
        <v>45492</v>
      </c>
      <c r="Y188" s="5">
        <v>45493</v>
      </c>
      <c r="Z188" s="4">
        <v>45492</v>
      </c>
    </row>
    <row r="189" spans="1:26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V189" t="b">
        <f t="shared" si="4"/>
        <v>0</v>
      </c>
      <c r="W189" t="b">
        <f t="shared" si="5"/>
        <v>0</v>
      </c>
      <c r="X189" s="4">
        <v>45778</v>
      </c>
      <c r="Y189" s="5">
        <v>45779</v>
      </c>
      <c r="Z189" s="4">
        <v>45778</v>
      </c>
    </row>
    <row r="190" spans="1:26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V190" t="b">
        <f t="shared" si="4"/>
        <v>0</v>
      </c>
      <c r="W190" t="b">
        <f t="shared" si="5"/>
        <v>0</v>
      </c>
      <c r="X190" s="4">
        <v>45798</v>
      </c>
      <c r="Y190" s="5">
        <v>45805</v>
      </c>
      <c r="Z190" s="4">
        <v>45798</v>
      </c>
    </row>
    <row r="191" spans="1:26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  <c r="V191" t="b">
        <f t="shared" si="4"/>
        <v>0</v>
      </c>
      <c r="W191" t="b">
        <f t="shared" si="5"/>
        <v>0</v>
      </c>
      <c r="X191" s="4">
        <v>45783</v>
      </c>
      <c r="Y191" s="5">
        <v>45784</v>
      </c>
      <c r="Z191" s="4">
        <v>45783</v>
      </c>
    </row>
    <row r="192" spans="1:26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V192" t="b">
        <f t="shared" si="4"/>
        <v>0</v>
      </c>
      <c r="W192" t="b">
        <f t="shared" si="5"/>
        <v>0</v>
      </c>
      <c r="X192" s="4">
        <v>45767</v>
      </c>
      <c r="Y192" t="s">
        <v>1029</v>
      </c>
      <c r="Z192" s="4">
        <v>45767</v>
      </c>
    </row>
    <row r="193" spans="1:26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V193" t="b">
        <f t="shared" si="4"/>
        <v>0</v>
      </c>
      <c r="W193" t="b">
        <f t="shared" si="5"/>
        <v>0</v>
      </c>
      <c r="X193" s="4">
        <v>45584</v>
      </c>
      <c r="Y193" s="4">
        <v>45589</v>
      </c>
      <c r="Z193" s="4">
        <v>45584</v>
      </c>
    </row>
    <row r="194" spans="1:26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V194" t="b">
        <f t="shared" si="4"/>
        <v>0</v>
      </c>
      <c r="W194" t="b">
        <f t="shared" si="5"/>
        <v>0</v>
      </c>
      <c r="X194" s="4">
        <v>45635</v>
      </c>
      <c r="Y194" t="s">
        <v>1038</v>
      </c>
      <c r="Z194" s="4">
        <v>45635</v>
      </c>
    </row>
    <row r="195" spans="1:26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V195" t="b">
        <f t="shared" ref="V195:V258" si="6">ISNUMBER(B195)</f>
        <v>0</v>
      </c>
      <c r="W195" t="b">
        <f t="shared" ref="W195:W258" si="7">ISNUMBER(C195)</f>
        <v>0</v>
      </c>
      <c r="X195" s="4">
        <v>45466</v>
      </c>
      <c r="Y195" s="4">
        <v>45471</v>
      </c>
      <c r="Z195" s="4">
        <v>45466</v>
      </c>
    </row>
    <row r="196" spans="1:26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V196" t="b">
        <f t="shared" si="6"/>
        <v>0</v>
      </c>
      <c r="W196" t="b">
        <f t="shared" si="7"/>
        <v>0</v>
      </c>
      <c r="X196" s="4">
        <v>45685</v>
      </c>
      <c r="Y196" t="s">
        <v>1048</v>
      </c>
      <c r="Z196" s="4">
        <v>45685</v>
      </c>
    </row>
    <row r="197" spans="1:26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V197" t="b">
        <f t="shared" si="6"/>
        <v>0</v>
      </c>
      <c r="W197" t="b">
        <f t="shared" si="7"/>
        <v>0</v>
      </c>
      <c r="X197" s="4">
        <v>45860</v>
      </c>
      <c r="Y197" t="s">
        <v>1054</v>
      </c>
      <c r="Z197" s="4">
        <v>45860</v>
      </c>
    </row>
    <row r="198" spans="1:26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V198" t="b">
        <f t="shared" si="6"/>
        <v>0</v>
      </c>
      <c r="W198" t="b">
        <f t="shared" si="7"/>
        <v>0</v>
      </c>
      <c r="X198" s="4">
        <v>45313</v>
      </c>
      <c r="Y198" s="5">
        <v>45316</v>
      </c>
      <c r="Z198" s="4">
        <v>45313</v>
      </c>
    </row>
    <row r="199" spans="1:26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V199" t="b">
        <f t="shared" si="6"/>
        <v>0</v>
      </c>
      <c r="W199" t="b">
        <f t="shared" si="7"/>
        <v>0</v>
      </c>
      <c r="X199" s="4">
        <v>45747</v>
      </c>
      <c r="Y199" s="4">
        <v>45754</v>
      </c>
      <c r="Z199" s="4">
        <v>45747</v>
      </c>
    </row>
    <row r="200" spans="1:26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V200" t="b">
        <f t="shared" si="6"/>
        <v>0</v>
      </c>
      <c r="W200" t="b">
        <f t="shared" si="7"/>
        <v>0</v>
      </c>
      <c r="X200" s="4">
        <v>45448</v>
      </c>
      <c r="Y200" s="4">
        <v>45449</v>
      </c>
      <c r="Z200" s="4">
        <v>45418</v>
      </c>
    </row>
    <row r="201" spans="1:26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V201" t="b">
        <f t="shared" si="6"/>
        <v>0</v>
      </c>
      <c r="W201" t="b">
        <f t="shared" si="7"/>
        <v>0</v>
      </c>
      <c r="X201" s="4">
        <v>45629</v>
      </c>
      <c r="Y201" s="4">
        <v>45363</v>
      </c>
      <c r="Z201" s="4">
        <v>45363</v>
      </c>
    </row>
    <row r="202" spans="1:26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V202" t="b">
        <f t="shared" si="6"/>
        <v>0</v>
      </c>
      <c r="W202" t="b">
        <f t="shared" si="7"/>
        <v>0</v>
      </c>
      <c r="X202" s="4">
        <v>45835</v>
      </c>
      <c r="Y202" s="5">
        <v>45843</v>
      </c>
      <c r="Z202" s="4">
        <v>45835</v>
      </c>
    </row>
    <row r="203" spans="1:26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V203" t="b">
        <f t="shared" si="6"/>
        <v>0</v>
      </c>
      <c r="W203" t="b">
        <f t="shared" si="7"/>
        <v>0</v>
      </c>
      <c r="X203" s="4">
        <v>45864</v>
      </c>
      <c r="Y203" s="4">
        <v>45724</v>
      </c>
      <c r="Z203" s="4">
        <v>45864</v>
      </c>
    </row>
    <row r="204" spans="1:26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V204" t="b">
        <f t="shared" si="6"/>
        <v>0</v>
      </c>
      <c r="W204" t="b">
        <f t="shared" si="7"/>
        <v>0</v>
      </c>
      <c r="X204" s="4">
        <v>45744</v>
      </c>
      <c r="Y204" s="5">
        <v>45744</v>
      </c>
      <c r="Z204" s="4">
        <v>45744</v>
      </c>
    </row>
    <row r="205" spans="1:26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V205" t="b">
        <f t="shared" si="6"/>
        <v>0</v>
      </c>
      <c r="W205" t="b">
        <f t="shared" si="7"/>
        <v>0</v>
      </c>
      <c r="X205" s="4">
        <v>45379</v>
      </c>
      <c r="Y205" s="4">
        <v>45381</v>
      </c>
      <c r="Z205" s="4">
        <v>45379</v>
      </c>
    </row>
    <row r="206" spans="1:26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V206" t="b">
        <f t="shared" si="6"/>
        <v>0</v>
      </c>
      <c r="W206" t="b">
        <f t="shared" si="7"/>
        <v>0</v>
      </c>
      <c r="X206" s="4">
        <v>45858</v>
      </c>
      <c r="Y206" s="4">
        <v>45861</v>
      </c>
      <c r="Z206" s="4">
        <v>45858</v>
      </c>
    </row>
    <row r="207" spans="1:26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V207" t="b">
        <f t="shared" si="6"/>
        <v>0</v>
      </c>
      <c r="W207" t="b">
        <f t="shared" si="7"/>
        <v>0</v>
      </c>
      <c r="X207" s="4">
        <v>45768</v>
      </c>
      <c r="Y207" t="s">
        <v>1100</v>
      </c>
      <c r="Z207" s="4">
        <v>45768</v>
      </c>
    </row>
    <row r="208" spans="1:26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V208" t="b">
        <f t="shared" si="6"/>
        <v>0</v>
      </c>
      <c r="W208" t="b">
        <f t="shared" si="7"/>
        <v>0</v>
      </c>
      <c r="X208" s="4" t="s">
        <v>1104</v>
      </c>
      <c r="Y208" s="5">
        <v>45797</v>
      </c>
      <c r="Z208" s="4">
        <v>45795</v>
      </c>
    </row>
    <row r="209" spans="1:26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V209" t="b">
        <f t="shared" si="6"/>
        <v>0</v>
      </c>
      <c r="W209" t="b">
        <f t="shared" si="7"/>
        <v>0</v>
      </c>
      <c r="X209" s="4">
        <v>45483</v>
      </c>
      <c r="Y209" s="4">
        <v>45489</v>
      </c>
      <c r="Z209" s="4">
        <v>45483</v>
      </c>
    </row>
    <row r="210" spans="1:26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V210" t="b">
        <f t="shared" si="6"/>
        <v>0</v>
      </c>
      <c r="W210" t="b">
        <f t="shared" si="7"/>
        <v>0</v>
      </c>
      <c r="X210" s="4" t="s">
        <v>1113</v>
      </c>
      <c r="Y210" s="4">
        <v>45843</v>
      </c>
      <c r="Z210" s="4">
        <v>45837</v>
      </c>
    </row>
    <row r="211" spans="1:26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V211" t="b">
        <f t="shared" si="6"/>
        <v>0</v>
      </c>
      <c r="W211" t="b">
        <f t="shared" si="7"/>
        <v>0</v>
      </c>
      <c r="X211" s="4" t="s">
        <v>1118</v>
      </c>
      <c r="Y211" t="s">
        <v>1119</v>
      </c>
      <c r="Z211" s="4">
        <v>45882</v>
      </c>
    </row>
    <row r="212" spans="1:26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V212" t="b">
        <f t="shared" si="6"/>
        <v>0</v>
      </c>
      <c r="W212" t="b">
        <f t="shared" si="7"/>
        <v>0</v>
      </c>
      <c r="X212" s="4" t="s">
        <v>1123</v>
      </c>
      <c r="Y212" s="4">
        <v>45369</v>
      </c>
      <c r="Z212" s="4">
        <v>45366</v>
      </c>
    </row>
    <row r="213" spans="1:26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V213" t="b">
        <f t="shared" si="6"/>
        <v>0</v>
      </c>
      <c r="W213" t="b">
        <f t="shared" si="7"/>
        <v>0</v>
      </c>
      <c r="X213" s="4" t="s">
        <v>1128</v>
      </c>
      <c r="Y213" t="s">
        <v>1129</v>
      </c>
      <c r="Z213" s="4">
        <v>45428</v>
      </c>
    </row>
    <row r="214" spans="1:26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V214" t="b">
        <f t="shared" si="6"/>
        <v>0</v>
      </c>
      <c r="W214" t="b">
        <f t="shared" si="7"/>
        <v>0</v>
      </c>
      <c r="X214" s="4" t="s">
        <v>1134</v>
      </c>
      <c r="Y214" s="4">
        <v>45556</v>
      </c>
      <c r="Z214" s="4">
        <v>45556</v>
      </c>
    </row>
    <row r="215" spans="1:26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V215" t="b">
        <f t="shared" si="6"/>
        <v>0</v>
      </c>
      <c r="W215" t="b">
        <f t="shared" si="7"/>
        <v>0</v>
      </c>
      <c r="X215" s="4">
        <v>45427</v>
      </c>
      <c r="Y215" s="4">
        <v>45433</v>
      </c>
      <c r="Z215" s="4">
        <v>45427</v>
      </c>
    </row>
    <row r="216" spans="1:26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V216" t="b">
        <f t="shared" si="6"/>
        <v>0</v>
      </c>
      <c r="W216" t="b">
        <f t="shared" si="7"/>
        <v>0</v>
      </c>
      <c r="X216" s="4">
        <v>45368</v>
      </c>
      <c r="Y216" s="4">
        <v>45374</v>
      </c>
      <c r="Z216" s="4">
        <v>45368</v>
      </c>
    </row>
    <row r="217" spans="1:26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V217" t="b">
        <f t="shared" si="6"/>
        <v>0</v>
      </c>
      <c r="W217" t="b">
        <f t="shared" si="7"/>
        <v>0</v>
      </c>
      <c r="X217" s="4">
        <v>45352</v>
      </c>
      <c r="Y217" s="4">
        <v>45355</v>
      </c>
      <c r="Z217" s="4">
        <v>45294</v>
      </c>
    </row>
    <row r="218" spans="1:26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V218" t="b">
        <f t="shared" si="6"/>
        <v>0</v>
      </c>
      <c r="W218" t="b">
        <f t="shared" si="7"/>
        <v>0</v>
      </c>
      <c r="X218" s="4">
        <v>45934</v>
      </c>
      <c r="Y218" s="5">
        <v>45762</v>
      </c>
      <c r="Z218" s="4">
        <v>45757</v>
      </c>
    </row>
    <row r="219" spans="1:26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V219" t="b">
        <f t="shared" si="6"/>
        <v>0</v>
      </c>
      <c r="W219" t="b">
        <f t="shared" si="7"/>
        <v>0</v>
      </c>
      <c r="X219" s="4">
        <v>45748</v>
      </c>
      <c r="Y219" s="4">
        <v>45873</v>
      </c>
      <c r="Z219" s="4">
        <v>45661</v>
      </c>
    </row>
    <row r="220" spans="1:26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V220" t="b">
        <f t="shared" si="6"/>
        <v>0</v>
      </c>
      <c r="W220" t="b">
        <f t="shared" si="7"/>
        <v>0</v>
      </c>
      <c r="X220" s="4">
        <v>45714</v>
      </c>
      <c r="Y220" s="4">
        <v>45715</v>
      </c>
      <c r="Z220" s="4">
        <v>45714</v>
      </c>
    </row>
    <row r="221" spans="1:26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V221" t="b">
        <f t="shared" si="6"/>
        <v>0</v>
      </c>
      <c r="W221" t="b">
        <f t="shared" si="7"/>
        <v>0</v>
      </c>
      <c r="X221" s="4">
        <v>45461</v>
      </c>
      <c r="Y221" t="s">
        <v>1167</v>
      </c>
      <c r="Z221" s="4">
        <v>45461</v>
      </c>
    </row>
    <row r="222" spans="1:26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V222" t="b">
        <f t="shared" si="6"/>
        <v>0</v>
      </c>
      <c r="W222" t="b">
        <f t="shared" si="7"/>
        <v>0</v>
      </c>
      <c r="X222" s="4">
        <v>45360</v>
      </c>
      <c r="Y222" s="4">
        <v>45360</v>
      </c>
      <c r="Z222" s="4">
        <v>45538</v>
      </c>
    </row>
    <row r="223" spans="1:26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V223" t="b">
        <f t="shared" si="6"/>
        <v>0</v>
      </c>
      <c r="W223" t="b">
        <f t="shared" si="7"/>
        <v>0</v>
      </c>
      <c r="X223" s="4">
        <v>45669</v>
      </c>
      <c r="Y223" s="4">
        <v>45672</v>
      </c>
      <c r="Z223" s="4">
        <v>45992</v>
      </c>
    </row>
    <row r="224" spans="1:26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V224" t="b">
        <f t="shared" si="6"/>
        <v>0</v>
      </c>
      <c r="W224" t="b">
        <f t="shared" si="7"/>
        <v>0</v>
      </c>
      <c r="X224" s="4" t="s">
        <v>1181</v>
      </c>
      <c r="Y224" s="5">
        <v>45779</v>
      </c>
      <c r="Z224" s="4">
        <v>45776</v>
      </c>
    </row>
    <row r="225" spans="1:26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V225" t="b">
        <f t="shared" si="6"/>
        <v>0</v>
      </c>
      <c r="W225" t="b">
        <f t="shared" si="7"/>
        <v>0</v>
      </c>
      <c r="X225" s="4">
        <v>45707</v>
      </c>
      <c r="Y225" t="s">
        <v>1186</v>
      </c>
      <c r="Z225" s="4">
        <v>45707</v>
      </c>
    </row>
    <row r="226" spans="1:26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V226" t="b">
        <f t="shared" si="6"/>
        <v>0</v>
      </c>
      <c r="W226" t="b">
        <f t="shared" si="7"/>
        <v>0</v>
      </c>
      <c r="X226" s="4">
        <v>45698</v>
      </c>
      <c r="Y226" s="5">
        <v>45938</v>
      </c>
      <c r="Z226" s="4">
        <v>45932</v>
      </c>
    </row>
    <row r="227" spans="1:26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V227" t="b">
        <f t="shared" si="6"/>
        <v>0</v>
      </c>
      <c r="W227" t="b">
        <f t="shared" si="7"/>
        <v>0</v>
      </c>
      <c r="X227" s="4">
        <v>45537</v>
      </c>
      <c r="Y227" s="4">
        <v>45545</v>
      </c>
      <c r="Z227" s="4">
        <v>45537</v>
      </c>
    </row>
    <row r="228" spans="1:26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V228" t="b">
        <f t="shared" si="6"/>
        <v>0</v>
      </c>
      <c r="W228" t="b">
        <f t="shared" si="7"/>
        <v>0</v>
      </c>
      <c r="X228" s="4">
        <v>45757</v>
      </c>
      <c r="Y228" s="5">
        <v>45762</v>
      </c>
      <c r="Z228" s="4">
        <v>45934</v>
      </c>
    </row>
    <row r="229" spans="1:26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V229" t="b">
        <f t="shared" si="6"/>
        <v>0</v>
      </c>
      <c r="W229" t="b">
        <f t="shared" si="7"/>
        <v>0</v>
      </c>
      <c r="X229" s="4">
        <v>45478</v>
      </c>
      <c r="Y229" s="5">
        <v>45485</v>
      </c>
      <c r="Z229" s="4">
        <v>45478</v>
      </c>
    </row>
    <row r="230" spans="1:26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V230" t="b">
        <f t="shared" si="6"/>
        <v>0</v>
      </c>
      <c r="W230" t="b">
        <f t="shared" si="7"/>
        <v>0</v>
      </c>
      <c r="X230" s="4">
        <v>45406</v>
      </c>
      <c r="Y230" s="5">
        <v>45410</v>
      </c>
      <c r="Z230" s="4">
        <v>45406</v>
      </c>
    </row>
    <row r="231" spans="1:26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V231" t="b">
        <f t="shared" si="6"/>
        <v>0</v>
      </c>
      <c r="W231" t="b">
        <f t="shared" si="7"/>
        <v>0</v>
      </c>
      <c r="X231" s="4">
        <v>45836</v>
      </c>
      <c r="Y231" s="4">
        <v>45754</v>
      </c>
      <c r="Z231" s="4">
        <v>45836</v>
      </c>
    </row>
    <row r="232" spans="1:26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V232" t="b">
        <f t="shared" si="6"/>
        <v>0</v>
      </c>
      <c r="W232" t="b">
        <f t="shared" si="7"/>
        <v>0</v>
      </c>
      <c r="X232" s="4">
        <v>45440</v>
      </c>
      <c r="Y232" s="4">
        <v>45446</v>
      </c>
      <c r="Z232" s="4">
        <v>45440</v>
      </c>
    </row>
    <row r="233" spans="1:26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V233" t="b">
        <f t="shared" si="6"/>
        <v>0</v>
      </c>
      <c r="W233" t="b">
        <f t="shared" si="7"/>
        <v>0</v>
      </c>
      <c r="X233" s="4">
        <v>45414</v>
      </c>
      <c r="Y233" s="4">
        <v>45327</v>
      </c>
      <c r="Z233" s="4">
        <v>45414</v>
      </c>
    </row>
    <row r="234" spans="1:26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V234" t="b">
        <f t="shared" si="6"/>
        <v>0</v>
      </c>
      <c r="W234" t="b">
        <f t="shared" si="7"/>
        <v>0</v>
      </c>
      <c r="X234" s="4">
        <v>45812</v>
      </c>
      <c r="Y234" s="4">
        <v>45818</v>
      </c>
      <c r="Z234" s="4">
        <v>45812</v>
      </c>
    </row>
    <row r="235" spans="1:26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V235" t="b">
        <f t="shared" si="6"/>
        <v>0</v>
      </c>
      <c r="W235" t="b">
        <f t="shared" si="7"/>
        <v>0</v>
      </c>
      <c r="X235" s="4">
        <v>45579</v>
      </c>
      <c r="Y235" t="s">
        <v>1236</v>
      </c>
      <c r="Z235" s="4">
        <v>45579</v>
      </c>
    </row>
    <row r="236" spans="1:26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V236" t="b">
        <f t="shared" si="6"/>
        <v>0</v>
      </c>
      <c r="W236" t="b">
        <f t="shared" si="7"/>
        <v>0</v>
      </c>
      <c r="X236" s="4">
        <v>45331</v>
      </c>
      <c r="Y236" s="5">
        <v>45538</v>
      </c>
      <c r="Z236" s="4">
        <v>45537</v>
      </c>
    </row>
    <row r="237" spans="1:26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V237" t="b">
        <f t="shared" si="6"/>
        <v>0</v>
      </c>
      <c r="W237" t="b">
        <f t="shared" si="7"/>
        <v>0</v>
      </c>
      <c r="X237" s="4">
        <v>45333</v>
      </c>
      <c r="Y237" s="4">
        <v>45362</v>
      </c>
      <c r="Z237" s="4">
        <v>45598</v>
      </c>
    </row>
    <row r="238" spans="1:26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V238" t="b">
        <f t="shared" si="6"/>
        <v>0</v>
      </c>
      <c r="W238" t="b">
        <f t="shared" si="7"/>
        <v>0</v>
      </c>
      <c r="X238" s="4" t="s">
        <v>1236</v>
      </c>
      <c r="Y238" s="5">
        <v>45586</v>
      </c>
      <c r="Z238" s="4">
        <v>45579</v>
      </c>
    </row>
    <row r="239" spans="1:26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V239" t="b">
        <f t="shared" si="6"/>
        <v>0</v>
      </c>
      <c r="W239" t="b">
        <f t="shared" si="7"/>
        <v>0</v>
      </c>
      <c r="X239" s="4">
        <v>45531</v>
      </c>
      <c r="Y239" s="4">
        <v>45531</v>
      </c>
      <c r="Z239" s="4">
        <v>45531</v>
      </c>
    </row>
    <row r="240" spans="1:26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V240" t="b">
        <f t="shared" si="6"/>
        <v>0</v>
      </c>
      <c r="W240" t="b">
        <f t="shared" si="7"/>
        <v>0</v>
      </c>
      <c r="X240" s="4">
        <v>45627</v>
      </c>
      <c r="Y240" t="s">
        <v>1259</v>
      </c>
      <c r="Z240" s="4">
        <v>45303</v>
      </c>
    </row>
    <row r="241" spans="1:26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V241" t="b">
        <f t="shared" si="6"/>
        <v>0</v>
      </c>
      <c r="W241" t="b">
        <f t="shared" si="7"/>
        <v>0</v>
      </c>
      <c r="X241" s="4">
        <v>45556</v>
      </c>
      <c r="Y241" t="s">
        <v>1134</v>
      </c>
      <c r="Z241" s="4">
        <v>45556</v>
      </c>
    </row>
    <row r="242" spans="1:26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V242" t="b">
        <f t="shared" si="6"/>
        <v>0</v>
      </c>
      <c r="W242" t="b">
        <f t="shared" si="7"/>
        <v>0</v>
      </c>
      <c r="X242" s="4">
        <v>45643</v>
      </c>
      <c r="Y242" s="4">
        <v>45649</v>
      </c>
      <c r="Z242" s="4">
        <v>45643</v>
      </c>
    </row>
    <row r="243" spans="1:26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V243" t="b">
        <f t="shared" si="6"/>
        <v>0</v>
      </c>
      <c r="W243" t="b">
        <f t="shared" si="7"/>
        <v>0</v>
      </c>
      <c r="X243" s="4">
        <v>45815</v>
      </c>
      <c r="Y243" s="4">
        <v>45844</v>
      </c>
      <c r="Z243" s="4">
        <v>45844</v>
      </c>
    </row>
    <row r="244" spans="1:26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V244" t="b">
        <f t="shared" si="6"/>
        <v>0</v>
      </c>
      <c r="W244" t="b">
        <f t="shared" si="7"/>
        <v>0</v>
      </c>
      <c r="X244" s="4">
        <v>45695</v>
      </c>
      <c r="Y244" s="4">
        <v>45695</v>
      </c>
      <c r="Z244" s="4">
        <v>45695</v>
      </c>
    </row>
    <row r="245" spans="1:26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  <c r="V245" t="b">
        <f t="shared" si="6"/>
        <v>0</v>
      </c>
      <c r="W245" t="b">
        <f t="shared" si="7"/>
        <v>0</v>
      </c>
      <c r="X245" s="4">
        <v>45867</v>
      </c>
      <c r="Y245" s="5">
        <v>45871</v>
      </c>
      <c r="Z245" s="4">
        <v>45867</v>
      </c>
    </row>
    <row r="246" spans="1:26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V246" t="b">
        <f t="shared" si="6"/>
        <v>0</v>
      </c>
      <c r="W246" t="b">
        <f t="shared" si="7"/>
        <v>0</v>
      </c>
      <c r="X246" s="4" t="s">
        <v>636</v>
      </c>
      <c r="Y246" s="4">
        <v>45528</v>
      </c>
      <c r="Z246" s="4">
        <v>45527</v>
      </c>
    </row>
    <row r="247" spans="1:26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V247" t="b">
        <f t="shared" si="6"/>
        <v>0</v>
      </c>
      <c r="W247" t="b">
        <f t="shared" si="7"/>
        <v>0</v>
      </c>
      <c r="X247" s="4" t="s">
        <v>644</v>
      </c>
      <c r="Y247" s="4">
        <v>45589</v>
      </c>
      <c r="Z247" s="4">
        <v>45583</v>
      </c>
    </row>
    <row r="248" spans="1:26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V248" t="b">
        <f t="shared" si="6"/>
        <v>0</v>
      </c>
      <c r="W248" t="b">
        <f t="shared" si="7"/>
        <v>0</v>
      </c>
      <c r="X248" s="4">
        <v>45416</v>
      </c>
      <c r="Y248" s="5">
        <v>45421</v>
      </c>
      <c r="Z248" s="4">
        <v>45416</v>
      </c>
    </row>
    <row r="249" spans="1:26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V249" t="b">
        <f t="shared" si="6"/>
        <v>0</v>
      </c>
      <c r="W249" t="b">
        <f t="shared" si="7"/>
        <v>0</v>
      </c>
      <c r="X249" s="4" t="s">
        <v>1298</v>
      </c>
      <c r="Y249" s="5">
        <v>45505</v>
      </c>
      <c r="Z249" s="4">
        <v>45498</v>
      </c>
    </row>
    <row r="250" spans="1:26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V250" t="b">
        <f t="shared" si="6"/>
        <v>0</v>
      </c>
      <c r="W250" t="b">
        <f t="shared" si="7"/>
        <v>0</v>
      </c>
      <c r="X250" s="4">
        <v>45328</v>
      </c>
      <c r="Y250" s="4">
        <v>45450</v>
      </c>
      <c r="Z250" s="4">
        <v>45445</v>
      </c>
    </row>
    <row r="251" spans="1:26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V251" t="b">
        <f t="shared" si="6"/>
        <v>0</v>
      </c>
      <c r="W251" t="b">
        <f t="shared" si="7"/>
        <v>0</v>
      </c>
      <c r="X251" s="4">
        <v>45665</v>
      </c>
      <c r="Y251" s="4">
        <v>45696</v>
      </c>
      <c r="Z251" s="4">
        <v>45870</v>
      </c>
    </row>
    <row r="252" spans="1:26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V252" t="b">
        <f t="shared" si="6"/>
        <v>0</v>
      </c>
      <c r="W252" t="b">
        <f t="shared" si="7"/>
        <v>0</v>
      </c>
      <c r="X252" s="4" t="s">
        <v>1311</v>
      </c>
      <c r="Y252" t="s">
        <v>1312</v>
      </c>
      <c r="Z252" s="4">
        <v>45343</v>
      </c>
    </row>
    <row r="253" spans="1:26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V253" t="b">
        <f t="shared" si="6"/>
        <v>0</v>
      </c>
      <c r="W253" t="b">
        <f t="shared" si="7"/>
        <v>0</v>
      </c>
      <c r="X253" s="4">
        <v>45753</v>
      </c>
      <c r="Y253" s="4">
        <v>45934</v>
      </c>
      <c r="Z253" s="4">
        <v>45753</v>
      </c>
    </row>
    <row r="254" spans="1:26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V254" t="b">
        <f t="shared" si="6"/>
        <v>0</v>
      </c>
      <c r="W254" t="b">
        <f t="shared" si="7"/>
        <v>0</v>
      </c>
      <c r="X254" s="4">
        <v>45833</v>
      </c>
      <c r="Y254" s="4">
        <v>45836</v>
      </c>
      <c r="Z254" s="4">
        <v>45833</v>
      </c>
    </row>
    <row r="255" spans="1:26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V255" t="b">
        <f t="shared" si="6"/>
        <v>0</v>
      </c>
      <c r="W255" t="b">
        <f t="shared" si="7"/>
        <v>0</v>
      </c>
      <c r="X255" s="4">
        <v>45547</v>
      </c>
      <c r="Y255" t="s">
        <v>1325</v>
      </c>
      <c r="Z255" s="4">
        <v>45547</v>
      </c>
    </row>
    <row r="256" spans="1:26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V256" t="b">
        <f t="shared" si="6"/>
        <v>0</v>
      </c>
      <c r="W256" t="b">
        <f t="shared" si="7"/>
        <v>0</v>
      </c>
      <c r="X256" s="4">
        <v>45658</v>
      </c>
      <c r="Y256" s="4">
        <v>45660</v>
      </c>
      <c r="Z256" s="4">
        <v>45658</v>
      </c>
    </row>
    <row r="257" spans="1:26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V257" t="b">
        <f t="shared" si="6"/>
        <v>0</v>
      </c>
      <c r="W257" t="b">
        <f t="shared" si="7"/>
        <v>0</v>
      </c>
      <c r="X257" s="4">
        <v>45692</v>
      </c>
      <c r="Y257" s="4">
        <v>45932</v>
      </c>
      <c r="Z257" s="4">
        <v>45692</v>
      </c>
    </row>
    <row r="258" spans="1:26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V258" t="b">
        <f t="shared" si="6"/>
        <v>0</v>
      </c>
      <c r="W258" t="b">
        <f t="shared" si="7"/>
        <v>0</v>
      </c>
      <c r="X258" s="4">
        <v>45601</v>
      </c>
      <c r="Y258" s="5">
        <v>45599</v>
      </c>
      <c r="Z258" s="4">
        <v>45601</v>
      </c>
    </row>
    <row r="259" spans="1:26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V259" t="b">
        <f t="shared" ref="V259:V322" si="8">ISNUMBER(B259)</f>
        <v>0</v>
      </c>
      <c r="W259" t="b">
        <f t="shared" ref="W259:W322" si="9">ISNUMBER(C259)</f>
        <v>0</v>
      </c>
      <c r="X259" s="4">
        <v>45878</v>
      </c>
      <c r="Y259" s="4">
        <v>45881</v>
      </c>
      <c r="Z259" s="4">
        <v>45878</v>
      </c>
    </row>
    <row r="260" spans="1:26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V260" t="b">
        <f t="shared" si="8"/>
        <v>0</v>
      </c>
      <c r="W260" t="b">
        <f t="shared" si="9"/>
        <v>0</v>
      </c>
      <c r="X260" s="4">
        <v>45656</v>
      </c>
      <c r="Y260" s="4">
        <v>45661</v>
      </c>
      <c r="Z260" s="4">
        <v>45656</v>
      </c>
    </row>
    <row r="261" spans="1:26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V261" t="b">
        <f t="shared" si="8"/>
        <v>0</v>
      </c>
      <c r="W261" t="b">
        <f t="shared" si="9"/>
        <v>0</v>
      </c>
      <c r="X261" s="4" t="s">
        <v>1352</v>
      </c>
      <c r="Y261" s="5">
        <v>45472</v>
      </c>
      <c r="Z261" s="4">
        <v>45464</v>
      </c>
    </row>
    <row r="262" spans="1:26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V262" t="b">
        <f t="shared" si="8"/>
        <v>0</v>
      </c>
      <c r="W262" t="b">
        <f t="shared" si="9"/>
        <v>0</v>
      </c>
      <c r="X262" s="4">
        <v>45923</v>
      </c>
      <c r="Y262" t="s">
        <v>1358</v>
      </c>
      <c r="Z262" s="4">
        <v>45923</v>
      </c>
    </row>
    <row r="263" spans="1:26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V263" t="b">
        <f t="shared" si="8"/>
        <v>0</v>
      </c>
      <c r="W263" t="b">
        <f t="shared" si="9"/>
        <v>0</v>
      </c>
      <c r="X263" s="4" t="s">
        <v>1362</v>
      </c>
      <c r="Y263" t="s">
        <v>1363</v>
      </c>
      <c r="Z263" s="4">
        <v>45826</v>
      </c>
    </row>
    <row r="264" spans="1:26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V264" t="b">
        <f t="shared" si="8"/>
        <v>0</v>
      </c>
      <c r="W264" t="b">
        <f t="shared" si="9"/>
        <v>0</v>
      </c>
      <c r="X264" s="4">
        <v>45803</v>
      </c>
      <c r="Y264" s="5">
        <v>45809</v>
      </c>
      <c r="Z264" s="4">
        <v>45803</v>
      </c>
    </row>
    <row r="265" spans="1:26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V265" t="b">
        <f t="shared" si="8"/>
        <v>0</v>
      </c>
      <c r="W265" t="b">
        <f t="shared" si="9"/>
        <v>0</v>
      </c>
      <c r="X265" s="4">
        <v>45875</v>
      </c>
      <c r="Y265" s="4">
        <v>45879</v>
      </c>
      <c r="Z265" s="4">
        <v>45875</v>
      </c>
    </row>
    <row r="266" spans="1:26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V266" t="b">
        <f t="shared" si="8"/>
        <v>0</v>
      </c>
      <c r="W266" t="b">
        <f t="shared" si="9"/>
        <v>0</v>
      </c>
      <c r="X266" s="4">
        <v>45428</v>
      </c>
      <c r="Y266" t="s">
        <v>1376</v>
      </c>
      <c r="Z266" s="4">
        <v>45428</v>
      </c>
    </row>
    <row r="267" spans="1:26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V267" t="b">
        <f t="shared" si="8"/>
        <v>0</v>
      </c>
      <c r="W267" t="b">
        <f t="shared" si="9"/>
        <v>0</v>
      </c>
      <c r="X267" s="4">
        <v>45610</v>
      </c>
      <c r="Y267" t="s">
        <v>911</v>
      </c>
      <c r="Z267" s="4">
        <v>45610</v>
      </c>
    </row>
    <row r="268" spans="1:26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V268" t="b">
        <f t="shared" si="8"/>
        <v>0</v>
      </c>
      <c r="W268" t="b">
        <f t="shared" si="9"/>
        <v>0</v>
      </c>
      <c r="X268" s="4">
        <v>45780</v>
      </c>
      <c r="Y268" s="4">
        <v>45787</v>
      </c>
      <c r="Z268" s="4">
        <v>45780</v>
      </c>
    </row>
    <row r="269" spans="1:26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V269" t="b">
        <f t="shared" si="8"/>
        <v>0</v>
      </c>
      <c r="W269" t="b">
        <f t="shared" si="9"/>
        <v>0</v>
      </c>
      <c r="X269" s="4">
        <v>45805</v>
      </c>
      <c r="Y269" s="4">
        <v>45812</v>
      </c>
      <c r="Z269" s="4">
        <v>45805</v>
      </c>
    </row>
    <row r="270" spans="1:26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V270" t="b">
        <f t="shared" si="8"/>
        <v>0</v>
      </c>
      <c r="W270" t="b">
        <f t="shared" si="9"/>
        <v>0</v>
      </c>
      <c r="X270" s="4" t="s">
        <v>1393</v>
      </c>
      <c r="Y270" t="s">
        <v>1393</v>
      </c>
      <c r="Z270" s="4">
        <v>45886</v>
      </c>
    </row>
    <row r="271" spans="1:26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V271" t="b">
        <f t="shared" si="8"/>
        <v>0</v>
      </c>
      <c r="W271" t="b">
        <f t="shared" si="9"/>
        <v>0</v>
      </c>
      <c r="X271" s="4">
        <v>45932</v>
      </c>
      <c r="Y271" s="4">
        <v>45993</v>
      </c>
      <c r="Z271" s="4">
        <v>45698</v>
      </c>
    </row>
    <row r="272" spans="1:26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V272" t="b">
        <f t="shared" si="8"/>
        <v>0</v>
      </c>
      <c r="W272" t="b">
        <f t="shared" si="9"/>
        <v>0</v>
      </c>
      <c r="X272" s="4">
        <v>45627</v>
      </c>
      <c r="Y272" s="4">
        <v>45304</v>
      </c>
      <c r="Z272" s="4">
        <v>45303</v>
      </c>
    </row>
    <row r="273" spans="1:26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V273" t="b">
        <f t="shared" si="8"/>
        <v>0</v>
      </c>
      <c r="W273" t="b">
        <f t="shared" si="9"/>
        <v>0</v>
      </c>
      <c r="X273" s="4">
        <v>45647</v>
      </c>
      <c r="Y273" s="5">
        <v>45651</v>
      </c>
      <c r="Z273" s="4">
        <v>45647</v>
      </c>
    </row>
    <row r="274" spans="1:26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V274" t="b">
        <f t="shared" si="8"/>
        <v>0</v>
      </c>
      <c r="W274" t="b">
        <f t="shared" si="9"/>
        <v>0</v>
      </c>
      <c r="X274" s="4" t="s">
        <v>1409</v>
      </c>
      <c r="Y274" s="5">
        <v>45528</v>
      </c>
      <c r="Z274" s="4">
        <v>45522</v>
      </c>
    </row>
    <row r="275" spans="1:26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V275" t="b">
        <f t="shared" si="8"/>
        <v>0</v>
      </c>
      <c r="W275" t="b">
        <f t="shared" si="9"/>
        <v>0</v>
      </c>
      <c r="X275" s="4" t="s">
        <v>1414</v>
      </c>
      <c r="Y275" s="5">
        <v>45701</v>
      </c>
      <c r="Z275" s="4">
        <v>45701</v>
      </c>
    </row>
    <row r="276" spans="1:26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V276" t="b">
        <f t="shared" si="8"/>
        <v>0</v>
      </c>
      <c r="W276" t="b">
        <f t="shared" si="9"/>
        <v>0</v>
      </c>
      <c r="X276" s="4">
        <v>45389</v>
      </c>
      <c r="Y276" s="4">
        <v>45396</v>
      </c>
      <c r="Z276" s="4">
        <v>45477</v>
      </c>
    </row>
    <row r="277" spans="1:26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V277" t="b">
        <f t="shared" si="8"/>
        <v>0</v>
      </c>
      <c r="W277" t="b">
        <f t="shared" si="9"/>
        <v>0</v>
      </c>
      <c r="X277" s="4">
        <v>45337</v>
      </c>
      <c r="Y277" t="s">
        <v>1424</v>
      </c>
      <c r="Z277" s="4">
        <v>45337</v>
      </c>
    </row>
    <row r="278" spans="1:26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V278" t="b">
        <f t="shared" si="8"/>
        <v>0</v>
      </c>
      <c r="W278" t="b">
        <f t="shared" si="9"/>
        <v>0</v>
      </c>
      <c r="X278" s="4">
        <v>45313</v>
      </c>
      <c r="Y278" s="4">
        <v>45314</v>
      </c>
      <c r="Z278" s="4">
        <v>45313</v>
      </c>
    </row>
    <row r="279" spans="1:26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V279" t="b">
        <f t="shared" si="8"/>
        <v>0</v>
      </c>
      <c r="W279" t="b">
        <f t="shared" si="9"/>
        <v>0</v>
      </c>
      <c r="X279" s="4">
        <v>45812</v>
      </c>
      <c r="Y279" s="5">
        <v>45812</v>
      </c>
      <c r="Z279" s="4">
        <v>45812</v>
      </c>
    </row>
    <row r="280" spans="1:26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V280" t="b">
        <f t="shared" si="8"/>
        <v>0</v>
      </c>
      <c r="W280" t="b">
        <f t="shared" si="9"/>
        <v>0</v>
      </c>
      <c r="X280" s="4">
        <v>45723</v>
      </c>
      <c r="Y280" s="4">
        <v>45730</v>
      </c>
      <c r="Z280" s="4">
        <v>45841</v>
      </c>
    </row>
    <row r="281" spans="1:26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V281" t="b">
        <f t="shared" si="8"/>
        <v>0</v>
      </c>
      <c r="W281" t="b">
        <f t="shared" si="9"/>
        <v>0</v>
      </c>
      <c r="X281" s="4">
        <v>45539</v>
      </c>
      <c r="Y281" s="5">
        <v>45392</v>
      </c>
      <c r="Z281" s="4">
        <v>45391</v>
      </c>
    </row>
    <row r="282" spans="1:26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V282" t="b">
        <f t="shared" si="8"/>
        <v>0</v>
      </c>
      <c r="W282" t="b">
        <f t="shared" si="9"/>
        <v>0</v>
      </c>
      <c r="X282" s="4" t="s">
        <v>1444</v>
      </c>
      <c r="Y282" s="4">
        <v>45652</v>
      </c>
      <c r="Z282" s="4">
        <v>45649</v>
      </c>
    </row>
    <row r="283" spans="1:26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V283" t="b">
        <f t="shared" si="8"/>
        <v>0</v>
      </c>
      <c r="W283" t="b">
        <f t="shared" si="9"/>
        <v>0</v>
      </c>
      <c r="X283" s="4">
        <v>45863</v>
      </c>
      <c r="Y283" t="s">
        <v>1450</v>
      </c>
      <c r="Z283" s="4">
        <v>45863</v>
      </c>
    </row>
    <row r="284" spans="1:26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V284" t="b">
        <f t="shared" si="8"/>
        <v>0</v>
      </c>
      <c r="W284" t="b">
        <f t="shared" si="9"/>
        <v>0</v>
      </c>
      <c r="X284" s="4">
        <v>45566</v>
      </c>
      <c r="Y284" s="4">
        <v>45332</v>
      </c>
      <c r="Z284" s="4">
        <v>45566</v>
      </c>
    </row>
    <row r="285" spans="1:26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V285" t="b">
        <f t="shared" si="8"/>
        <v>0</v>
      </c>
      <c r="W285" t="b">
        <f t="shared" si="9"/>
        <v>0</v>
      </c>
      <c r="X285" s="4" t="s">
        <v>1459</v>
      </c>
      <c r="Y285" s="4">
        <v>45736</v>
      </c>
      <c r="Z285" s="4">
        <v>45729</v>
      </c>
    </row>
    <row r="286" spans="1:26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V286" t="b">
        <f t="shared" si="8"/>
        <v>0</v>
      </c>
      <c r="W286" t="b">
        <f t="shared" si="9"/>
        <v>0</v>
      </c>
      <c r="X286" s="4">
        <v>45516</v>
      </c>
      <c r="Y286" t="s">
        <v>1465</v>
      </c>
      <c r="Z286" s="4">
        <v>45634</v>
      </c>
    </row>
    <row r="287" spans="1:26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V287" t="b">
        <f t="shared" si="8"/>
        <v>0</v>
      </c>
      <c r="W287" t="b">
        <f t="shared" si="9"/>
        <v>0</v>
      </c>
      <c r="X287" s="4">
        <v>45884</v>
      </c>
      <c r="Y287" s="4">
        <v>45889</v>
      </c>
      <c r="Z287" s="4">
        <v>45884</v>
      </c>
    </row>
    <row r="288" spans="1:26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V288" t="b">
        <f t="shared" si="8"/>
        <v>0</v>
      </c>
      <c r="W288" t="b">
        <f t="shared" si="9"/>
        <v>0</v>
      </c>
      <c r="X288" s="4">
        <v>45350</v>
      </c>
      <c r="Y288" s="4">
        <v>45325</v>
      </c>
      <c r="Z288" s="4">
        <v>45350</v>
      </c>
    </row>
    <row r="289" spans="1:26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V289" t="b">
        <f t="shared" si="8"/>
        <v>0</v>
      </c>
      <c r="W289" t="b">
        <f t="shared" si="9"/>
        <v>0</v>
      </c>
      <c r="X289" s="4">
        <v>45421</v>
      </c>
      <c r="Y289" s="4">
        <v>45542</v>
      </c>
      <c r="Z289" s="4">
        <v>45540</v>
      </c>
    </row>
    <row r="290" spans="1:26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V290" t="b">
        <f t="shared" si="8"/>
        <v>0</v>
      </c>
      <c r="W290" t="b">
        <f t="shared" si="9"/>
        <v>0</v>
      </c>
      <c r="X290" s="4">
        <v>45467</v>
      </c>
      <c r="Y290" s="4">
        <v>45467</v>
      </c>
      <c r="Z290" s="4">
        <v>45467</v>
      </c>
    </row>
    <row r="291" spans="1:26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V291" t="b">
        <f t="shared" si="8"/>
        <v>0</v>
      </c>
      <c r="W291" t="b">
        <f t="shared" si="9"/>
        <v>0</v>
      </c>
      <c r="X291" s="4">
        <v>45827</v>
      </c>
      <c r="Y291" t="s">
        <v>649</v>
      </c>
      <c r="Z291" s="4">
        <v>45827</v>
      </c>
    </row>
    <row r="292" spans="1:26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V292" t="b">
        <f t="shared" si="8"/>
        <v>0</v>
      </c>
      <c r="W292" t="b">
        <f t="shared" si="9"/>
        <v>0</v>
      </c>
      <c r="X292" s="4">
        <v>45891</v>
      </c>
      <c r="Y292" s="4">
        <v>45895</v>
      </c>
      <c r="Z292" s="4">
        <v>45891</v>
      </c>
    </row>
    <row r="293" spans="1:26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V293" t="b">
        <f t="shared" si="8"/>
        <v>0</v>
      </c>
      <c r="W293" t="b">
        <f t="shared" si="9"/>
        <v>0</v>
      </c>
      <c r="X293" s="4">
        <v>45416</v>
      </c>
      <c r="Y293" s="4">
        <v>45392</v>
      </c>
      <c r="Z293" s="4">
        <v>45387</v>
      </c>
    </row>
    <row r="294" spans="1:26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V294" t="b">
        <f t="shared" si="8"/>
        <v>0</v>
      </c>
      <c r="W294" t="b">
        <f t="shared" si="9"/>
        <v>0</v>
      </c>
      <c r="X294" s="4">
        <v>45716</v>
      </c>
      <c r="Y294" s="4">
        <v>45719</v>
      </c>
      <c r="Z294" s="4">
        <v>45716</v>
      </c>
    </row>
    <row r="295" spans="1:26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V295" t="b">
        <f t="shared" si="8"/>
        <v>0</v>
      </c>
      <c r="W295" t="b">
        <f t="shared" si="9"/>
        <v>0</v>
      </c>
      <c r="X295" s="4">
        <v>45476</v>
      </c>
      <c r="Y295" s="4">
        <v>45362</v>
      </c>
      <c r="Z295" s="4">
        <v>45358</v>
      </c>
    </row>
    <row r="296" spans="1:26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V296" t="b">
        <f t="shared" si="8"/>
        <v>0</v>
      </c>
      <c r="W296" t="b">
        <f t="shared" si="9"/>
        <v>0</v>
      </c>
      <c r="X296" s="4">
        <v>45854</v>
      </c>
      <c r="Y296" t="s">
        <v>1512</v>
      </c>
      <c r="Z296" s="4">
        <v>45854</v>
      </c>
    </row>
    <row r="297" spans="1:26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V297" t="b">
        <f t="shared" si="8"/>
        <v>0</v>
      </c>
      <c r="W297" t="b">
        <f t="shared" si="9"/>
        <v>0</v>
      </c>
      <c r="X297" s="4">
        <v>45833</v>
      </c>
      <c r="Y297" s="5">
        <v>45836</v>
      </c>
      <c r="Z297" s="4">
        <v>45833</v>
      </c>
    </row>
    <row r="298" spans="1:26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V298" t="b">
        <f t="shared" si="8"/>
        <v>0</v>
      </c>
      <c r="W298" t="b">
        <f t="shared" si="9"/>
        <v>0</v>
      </c>
      <c r="X298" s="4">
        <v>45801</v>
      </c>
      <c r="Y298" t="s">
        <v>1522</v>
      </c>
      <c r="Z298" s="4">
        <v>45801</v>
      </c>
    </row>
    <row r="299" spans="1:26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V299" t="b">
        <f t="shared" si="8"/>
        <v>0</v>
      </c>
      <c r="W299" t="b">
        <f t="shared" si="9"/>
        <v>0</v>
      </c>
      <c r="X299" s="4">
        <v>45594</v>
      </c>
      <c r="Y299" s="4">
        <v>45602</v>
      </c>
      <c r="Z299" s="4">
        <v>45594</v>
      </c>
    </row>
    <row r="300" spans="1:26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V300" t="b">
        <f t="shared" si="8"/>
        <v>0</v>
      </c>
      <c r="W300" t="b">
        <f t="shared" si="9"/>
        <v>0</v>
      </c>
      <c r="X300" s="4">
        <v>45680</v>
      </c>
      <c r="Y300" s="4">
        <v>45683</v>
      </c>
      <c r="Z300" s="4">
        <v>45680</v>
      </c>
    </row>
    <row r="301" spans="1:26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V301" t="b">
        <f t="shared" si="8"/>
        <v>0</v>
      </c>
      <c r="W301" t="b">
        <f t="shared" si="9"/>
        <v>0</v>
      </c>
      <c r="X301" s="4">
        <v>45602</v>
      </c>
      <c r="Y301" s="4">
        <v>45608</v>
      </c>
      <c r="Z301" s="4">
        <v>45454</v>
      </c>
    </row>
    <row r="302" spans="1:26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V302" t="b">
        <f t="shared" si="8"/>
        <v>0</v>
      </c>
      <c r="W302" t="b">
        <f t="shared" si="9"/>
        <v>0</v>
      </c>
      <c r="X302" s="4">
        <v>45397</v>
      </c>
      <c r="Y302" t="s">
        <v>1541</v>
      </c>
      <c r="Z302" s="4">
        <v>45397</v>
      </c>
    </row>
    <row r="303" spans="1:26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V303" t="b">
        <f t="shared" si="8"/>
        <v>0</v>
      </c>
      <c r="W303" t="b">
        <f t="shared" si="9"/>
        <v>0</v>
      </c>
      <c r="X303" s="4">
        <v>45805</v>
      </c>
      <c r="Y303" s="4">
        <v>45809</v>
      </c>
      <c r="Z303" s="4">
        <v>45805</v>
      </c>
    </row>
    <row r="304" spans="1:26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V304" t="b">
        <f t="shared" si="8"/>
        <v>0</v>
      </c>
      <c r="W304" t="b">
        <f t="shared" si="9"/>
        <v>0</v>
      </c>
      <c r="X304" s="4">
        <v>45812</v>
      </c>
      <c r="Y304" s="4">
        <v>45820</v>
      </c>
      <c r="Z304" s="4">
        <v>45753</v>
      </c>
    </row>
    <row r="305" spans="1:26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V305" t="b">
        <f t="shared" si="8"/>
        <v>0</v>
      </c>
      <c r="W305" t="b">
        <f t="shared" si="9"/>
        <v>0</v>
      </c>
      <c r="X305" s="4">
        <v>45466</v>
      </c>
      <c r="Y305" s="4">
        <v>45471</v>
      </c>
      <c r="Z305" s="4">
        <v>45466</v>
      </c>
    </row>
    <row r="306" spans="1:26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V306" t="b">
        <f t="shared" si="8"/>
        <v>0</v>
      </c>
      <c r="W306" t="b">
        <f t="shared" si="9"/>
        <v>0</v>
      </c>
      <c r="X306" s="4">
        <v>45446</v>
      </c>
      <c r="Y306" s="4">
        <v>45364</v>
      </c>
      <c r="Z306" s="4">
        <v>45357</v>
      </c>
    </row>
    <row r="307" spans="1:26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V307" t="b">
        <f t="shared" si="8"/>
        <v>0</v>
      </c>
      <c r="W307" t="b">
        <f t="shared" si="9"/>
        <v>0</v>
      </c>
      <c r="X307" s="4">
        <v>45413</v>
      </c>
      <c r="Y307" s="4">
        <v>45327</v>
      </c>
      <c r="Z307" s="4">
        <v>45413</v>
      </c>
    </row>
    <row r="308" spans="1:26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V308" t="b">
        <f t="shared" si="8"/>
        <v>0</v>
      </c>
      <c r="W308" t="b">
        <f t="shared" si="9"/>
        <v>0</v>
      </c>
      <c r="X308" s="4">
        <v>45708</v>
      </c>
      <c r="Y308" s="4">
        <v>45711</v>
      </c>
      <c r="Z308" s="4">
        <v>45708</v>
      </c>
    </row>
    <row r="309" spans="1:26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  <c r="V309" t="b">
        <f t="shared" si="8"/>
        <v>0</v>
      </c>
      <c r="W309" t="b">
        <f t="shared" si="9"/>
        <v>0</v>
      </c>
      <c r="X309" s="4">
        <v>45850</v>
      </c>
      <c r="Y309" s="5">
        <v>45857</v>
      </c>
      <c r="Z309" s="4">
        <v>45850</v>
      </c>
    </row>
    <row r="310" spans="1:26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V310" t="b">
        <f t="shared" si="8"/>
        <v>0</v>
      </c>
      <c r="W310" t="b">
        <f t="shared" si="9"/>
        <v>0</v>
      </c>
      <c r="X310" s="4">
        <v>45821</v>
      </c>
      <c r="Y310" s="4">
        <v>45827</v>
      </c>
      <c r="Z310" s="4">
        <v>45821</v>
      </c>
    </row>
    <row r="311" spans="1:26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V311" t="b">
        <f t="shared" si="8"/>
        <v>0</v>
      </c>
      <c r="W311" t="b">
        <f t="shared" si="9"/>
        <v>0</v>
      </c>
      <c r="X311" s="4" t="s">
        <v>1581</v>
      </c>
      <c r="Y311" s="4">
        <v>45495</v>
      </c>
      <c r="Z311" s="4">
        <v>45493</v>
      </c>
    </row>
    <row r="312" spans="1:26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V312" t="b">
        <f t="shared" si="8"/>
        <v>0</v>
      </c>
      <c r="W312" t="b">
        <f t="shared" si="9"/>
        <v>0</v>
      </c>
      <c r="X312" s="4">
        <v>45477</v>
      </c>
      <c r="Y312" s="4">
        <v>45481</v>
      </c>
      <c r="Z312" s="4">
        <v>45389</v>
      </c>
    </row>
    <row r="313" spans="1:26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V313" t="b">
        <f t="shared" si="8"/>
        <v>0</v>
      </c>
      <c r="W313" t="b">
        <f t="shared" si="9"/>
        <v>0</v>
      </c>
      <c r="X313" s="4">
        <v>45409</v>
      </c>
      <c r="Y313" s="4">
        <v>45414</v>
      </c>
      <c r="Z313" s="4">
        <v>45409</v>
      </c>
    </row>
    <row r="314" spans="1:26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V314" t="b">
        <f t="shared" si="8"/>
        <v>0</v>
      </c>
      <c r="W314" t="b">
        <f t="shared" si="9"/>
        <v>0</v>
      </c>
      <c r="X314" s="4" t="s">
        <v>1594</v>
      </c>
      <c r="Y314" s="4">
        <v>45508</v>
      </c>
      <c r="Z314" s="4">
        <v>45504</v>
      </c>
    </row>
    <row r="315" spans="1:26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V315" t="b">
        <f t="shared" si="8"/>
        <v>0</v>
      </c>
      <c r="W315" t="b">
        <f t="shared" si="9"/>
        <v>0</v>
      </c>
      <c r="X315" s="4">
        <v>45807</v>
      </c>
      <c r="Y315" s="4">
        <v>45808</v>
      </c>
      <c r="Z315" s="4">
        <v>45807</v>
      </c>
    </row>
    <row r="316" spans="1:26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  <c r="V316" t="b">
        <f t="shared" si="8"/>
        <v>0</v>
      </c>
      <c r="W316" t="b">
        <f t="shared" si="9"/>
        <v>0</v>
      </c>
      <c r="X316" s="4" t="s">
        <v>1104</v>
      </c>
      <c r="Y316" s="5">
        <v>45797</v>
      </c>
      <c r="Z316" s="4">
        <v>45795</v>
      </c>
    </row>
    <row r="317" spans="1:26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V317" t="b">
        <f t="shared" si="8"/>
        <v>0</v>
      </c>
      <c r="W317" t="b">
        <f t="shared" si="9"/>
        <v>0</v>
      </c>
      <c r="X317" s="4">
        <v>45475</v>
      </c>
      <c r="Y317" s="4">
        <v>45481</v>
      </c>
      <c r="Z317" s="4">
        <v>45475</v>
      </c>
    </row>
    <row r="318" spans="1:26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V318" t="b">
        <f t="shared" si="8"/>
        <v>0</v>
      </c>
      <c r="W318" t="b">
        <f t="shared" si="9"/>
        <v>0</v>
      </c>
      <c r="X318" s="4">
        <v>45338</v>
      </c>
      <c r="Y318" t="s">
        <v>1612</v>
      </c>
      <c r="Z318" s="4">
        <v>45338</v>
      </c>
    </row>
    <row r="319" spans="1:26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V319" t="b">
        <f t="shared" si="8"/>
        <v>0</v>
      </c>
      <c r="W319" t="b">
        <f t="shared" si="9"/>
        <v>0</v>
      </c>
      <c r="X319" s="4">
        <v>45898</v>
      </c>
      <c r="Y319" s="5">
        <v>45904</v>
      </c>
      <c r="Z319" s="4">
        <v>45898</v>
      </c>
    </row>
    <row r="320" spans="1:26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V320" t="b">
        <f t="shared" si="8"/>
        <v>0</v>
      </c>
      <c r="W320" t="b">
        <f t="shared" si="9"/>
        <v>0</v>
      </c>
      <c r="X320" s="4">
        <v>45407</v>
      </c>
      <c r="Y320" s="4">
        <v>45412</v>
      </c>
      <c r="Z320" s="4">
        <v>45407</v>
      </c>
    </row>
    <row r="321" spans="1:26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V321" t="b">
        <f t="shared" si="8"/>
        <v>0</v>
      </c>
      <c r="W321" t="b">
        <f t="shared" si="9"/>
        <v>0</v>
      </c>
      <c r="X321" s="4">
        <v>45525</v>
      </c>
      <c r="Y321" t="s">
        <v>1627</v>
      </c>
      <c r="Z321" s="4">
        <v>45525</v>
      </c>
    </row>
    <row r="322" spans="1:26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V322" t="b">
        <f t="shared" si="8"/>
        <v>0</v>
      </c>
      <c r="W322" t="b">
        <f t="shared" si="9"/>
        <v>0</v>
      </c>
      <c r="X322" s="4">
        <v>45394</v>
      </c>
      <c r="Y322" s="4">
        <v>45455</v>
      </c>
      <c r="Z322" s="4">
        <v>45630</v>
      </c>
    </row>
    <row r="323" spans="1:26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V323" t="b">
        <f t="shared" ref="V323:V386" si="10">ISNUMBER(B323)</f>
        <v>0</v>
      </c>
      <c r="W323" t="b">
        <f t="shared" ref="W323:W386" si="11">ISNUMBER(C323)</f>
        <v>0</v>
      </c>
      <c r="X323" s="4" t="s">
        <v>1636</v>
      </c>
      <c r="Y323" s="5">
        <v>45473</v>
      </c>
      <c r="Z323" s="4">
        <v>45466</v>
      </c>
    </row>
    <row r="324" spans="1:26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V324" t="b">
        <f t="shared" si="10"/>
        <v>0</v>
      </c>
      <c r="W324" t="b">
        <f t="shared" si="11"/>
        <v>0</v>
      </c>
      <c r="X324" s="4">
        <v>45608</v>
      </c>
      <c r="Y324" s="4">
        <v>45608</v>
      </c>
      <c r="Z324" s="4">
        <v>45608</v>
      </c>
    </row>
    <row r="325" spans="1:26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V325" t="b">
        <f t="shared" si="10"/>
        <v>0</v>
      </c>
      <c r="W325" t="b">
        <f t="shared" si="11"/>
        <v>0</v>
      </c>
      <c r="X325" s="4">
        <v>45347</v>
      </c>
      <c r="Y325" s="5">
        <v>45351</v>
      </c>
      <c r="Z325" s="4">
        <v>45347</v>
      </c>
    </row>
    <row r="326" spans="1:26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V326" t="b">
        <f t="shared" si="10"/>
        <v>0</v>
      </c>
      <c r="W326" t="b">
        <f t="shared" si="11"/>
        <v>0</v>
      </c>
      <c r="X326" s="4">
        <v>45869</v>
      </c>
      <c r="Y326" s="4">
        <v>45871</v>
      </c>
      <c r="Z326" s="4">
        <v>45869</v>
      </c>
    </row>
    <row r="327" spans="1:26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V327" t="b">
        <f t="shared" si="10"/>
        <v>0</v>
      </c>
      <c r="W327" t="b">
        <f t="shared" si="11"/>
        <v>0</v>
      </c>
      <c r="X327" s="4" t="s">
        <v>1653</v>
      </c>
      <c r="Y327" s="4">
        <v>45922</v>
      </c>
      <c r="Z327" s="4">
        <v>45916</v>
      </c>
    </row>
    <row r="328" spans="1:26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V328" t="b">
        <f t="shared" si="10"/>
        <v>0</v>
      </c>
      <c r="W328" t="b">
        <f t="shared" si="11"/>
        <v>0</v>
      </c>
      <c r="X328" s="4">
        <v>45860</v>
      </c>
      <c r="Y328" t="s">
        <v>1512</v>
      </c>
      <c r="Z328" s="4">
        <v>45860</v>
      </c>
    </row>
    <row r="329" spans="1:26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V329" t="b">
        <f t="shared" si="10"/>
        <v>0</v>
      </c>
      <c r="W329" t="b">
        <f t="shared" si="11"/>
        <v>0</v>
      </c>
      <c r="X329" s="4">
        <v>45497</v>
      </c>
      <c r="Y329" s="4">
        <v>45500</v>
      </c>
      <c r="Z329" s="4">
        <v>45497</v>
      </c>
    </row>
    <row r="330" spans="1:26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V330" t="b">
        <f t="shared" si="10"/>
        <v>0</v>
      </c>
      <c r="W330" t="b">
        <f t="shared" si="11"/>
        <v>0</v>
      </c>
      <c r="X330" s="4">
        <v>45806</v>
      </c>
      <c r="Y330" s="5">
        <v>45812</v>
      </c>
      <c r="Z330" s="4">
        <v>45806</v>
      </c>
    </row>
    <row r="331" spans="1:26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V331" t="b">
        <f t="shared" si="10"/>
        <v>0</v>
      </c>
      <c r="W331" t="b">
        <f t="shared" si="11"/>
        <v>0</v>
      </c>
      <c r="X331" s="4">
        <v>45789</v>
      </c>
      <c r="Y331" s="4">
        <v>45795</v>
      </c>
      <c r="Z331" s="4">
        <v>45789</v>
      </c>
    </row>
    <row r="332" spans="1:26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V332" t="b">
        <f t="shared" si="10"/>
        <v>0</v>
      </c>
      <c r="W332" t="b">
        <f t="shared" si="11"/>
        <v>0</v>
      </c>
      <c r="X332" s="4" t="s">
        <v>1128</v>
      </c>
      <c r="Y332" t="s">
        <v>709</v>
      </c>
      <c r="Z332" s="4">
        <v>45428</v>
      </c>
    </row>
    <row r="333" spans="1:26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V333" t="b">
        <f t="shared" si="10"/>
        <v>0</v>
      </c>
      <c r="W333" t="b">
        <f t="shared" si="11"/>
        <v>0</v>
      </c>
      <c r="X333" s="4">
        <v>45630</v>
      </c>
      <c r="Y333" s="4">
        <v>45632</v>
      </c>
      <c r="Z333" s="4">
        <v>45394</v>
      </c>
    </row>
    <row r="334" spans="1:26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V334" t="b">
        <f t="shared" si="10"/>
        <v>0</v>
      </c>
      <c r="W334" t="b">
        <f t="shared" si="11"/>
        <v>0</v>
      </c>
      <c r="X334" s="4">
        <v>45804</v>
      </c>
      <c r="Y334" s="4">
        <v>45805</v>
      </c>
      <c r="Z334" s="4">
        <v>45804</v>
      </c>
    </row>
    <row r="335" spans="1:26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V335" t="b">
        <f t="shared" si="10"/>
        <v>0</v>
      </c>
      <c r="W335" t="b">
        <f t="shared" si="11"/>
        <v>0</v>
      </c>
      <c r="X335" s="4">
        <v>45830</v>
      </c>
      <c r="Y335" s="4">
        <v>45835</v>
      </c>
      <c r="Z335" s="4">
        <v>45830</v>
      </c>
    </row>
    <row r="336" spans="1:26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V336" t="b">
        <f t="shared" si="10"/>
        <v>0</v>
      </c>
      <c r="W336" t="b">
        <f t="shared" si="11"/>
        <v>0</v>
      </c>
      <c r="X336" s="4">
        <v>45547</v>
      </c>
      <c r="Y336" s="4">
        <v>45552</v>
      </c>
      <c r="Z336" s="4">
        <v>45547</v>
      </c>
    </row>
    <row r="337" spans="1:26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V337" t="b">
        <f t="shared" si="10"/>
        <v>0</v>
      </c>
      <c r="W337" t="b">
        <f t="shared" si="11"/>
        <v>0</v>
      </c>
      <c r="X337" s="4" t="s">
        <v>1698</v>
      </c>
      <c r="Y337" s="5">
        <v>45826</v>
      </c>
      <c r="Z337" s="4">
        <v>45824</v>
      </c>
    </row>
    <row r="338" spans="1:26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V338" t="b">
        <f t="shared" si="10"/>
        <v>0</v>
      </c>
      <c r="W338" t="b">
        <f t="shared" si="11"/>
        <v>0</v>
      </c>
      <c r="X338" s="4">
        <v>45368</v>
      </c>
      <c r="Y338" t="s">
        <v>1703</v>
      </c>
      <c r="Z338" s="4">
        <v>45368</v>
      </c>
    </row>
    <row r="339" spans="1:26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V339" t="b">
        <f t="shared" si="10"/>
        <v>0</v>
      </c>
      <c r="W339" t="b">
        <f t="shared" si="11"/>
        <v>0</v>
      </c>
      <c r="X339" s="4">
        <v>45516</v>
      </c>
      <c r="Y339" s="5">
        <v>45522</v>
      </c>
      <c r="Z339" s="4">
        <v>45516</v>
      </c>
    </row>
    <row r="340" spans="1:26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V340" t="b">
        <f t="shared" si="10"/>
        <v>0</v>
      </c>
      <c r="W340" t="b">
        <f t="shared" si="11"/>
        <v>0</v>
      </c>
      <c r="X340" s="4">
        <v>45634</v>
      </c>
      <c r="Y340" s="4">
        <v>45516</v>
      </c>
      <c r="Z340" s="4">
        <v>45516</v>
      </c>
    </row>
    <row r="341" spans="1:26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V341" t="b">
        <f t="shared" si="10"/>
        <v>0</v>
      </c>
      <c r="W341" t="b">
        <f t="shared" si="11"/>
        <v>0</v>
      </c>
      <c r="X341" s="4">
        <v>45708</v>
      </c>
      <c r="Y341" s="4">
        <v>45710</v>
      </c>
      <c r="Z341" s="4">
        <v>45708</v>
      </c>
    </row>
    <row r="342" spans="1:26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V342" t="b">
        <f t="shared" si="10"/>
        <v>0</v>
      </c>
      <c r="W342" t="b">
        <f t="shared" si="11"/>
        <v>0</v>
      </c>
      <c r="X342" s="4">
        <v>45312</v>
      </c>
      <c r="Y342" t="s">
        <v>1720</v>
      </c>
      <c r="Z342" s="4">
        <v>45312</v>
      </c>
    </row>
    <row r="343" spans="1:26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V343" t="b">
        <f t="shared" si="10"/>
        <v>0</v>
      </c>
      <c r="W343" t="b">
        <f t="shared" si="11"/>
        <v>0</v>
      </c>
      <c r="X343" s="4">
        <v>45908</v>
      </c>
      <c r="Y343" s="4">
        <v>45909</v>
      </c>
      <c r="Z343" s="4">
        <v>45908</v>
      </c>
    </row>
    <row r="344" spans="1:26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V344" t="b">
        <f t="shared" si="10"/>
        <v>0</v>
      </c>
      <c r="W344" t="b">
        <f t="shared" si="11"/>
        <v>0</v>
      </c>
      <c r="X344" s="4">
        <v>45862</v>
      </c>
      <c r="Y344" s="4">
        <v>45870</v>
      </c>
      <c r="Z344" s="4">
        <v>45862</v>
      </c>
    </row>
    <row r="345" spans="1:26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V345" t="b">
        <f t="shared" si="10"/>
        <v>0</v>
      </c>
      <c r="W345" t="b">
        <f t="shared" si="11"/>
        <v>0</v>
      </c>
      <c r="X345" s="4">
        <v>45726</v>
      </c>
      <c r="Y345" s="5">
        <v>45938</v>
      </c>
      <c r="Z345" s="4">
        <v>45933</v>
      </c>
    </row>
    <row r="346" spans="1:26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V346" t="b">
        <f t="shared" si="10"/>
        <v>0</v>
      </c>
      <c r="W346" t="b">
        <f t="shared" si="11"/>
        <v>0</v>
      </c>
      <c r="X346" s="4">
        <v>45362</v>
      </c>
      <c r="Y346" s="4">
        <v>45362</v>
      </c>
      <c r="Z346" s="4">
        <v>45599</v>
      </c>
    </row>
    <row r="347" spans="1:26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V347" t="b">
        <f t="shared" si="10"/>
        <v>0</v>
      </c>
      <c r="W347" t="b">
        <f t="shared" si="11"/>
        <v>0</v>
      </c>
      <c r="X347" s="4">
        <v>45549</v>
      </c>
      <c r="Y347" s="4">
        <v>45557</v>
      </c>
      <c r="Z347" s="4">
        <v>45549</v>
      </c>
    </row>
    <row r="348" spans="1:26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V348" t="b">
        <f t="shared" si="10"/>
        <v>0</v>
      </c>
      <c r="W348" t="b">
        <f t="shared" si="11"/>
        <v>0</v>
      </c>
      <c r="X348" s="4">
        <v>45860</v>
      </c>
      <c r="Y348" s="4">
        <v>45866</v>
      </c>
      <c r="Z348" s="4">
        <v>45860</v>
      </c>
    </row>
    <row r="349" spans="1:26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V349" t="b">
        <f t="shared" si="10"/>
        <v>0</v>
      </c>
      <c r="W349" t="b">
        <f t="shared" si="11"/>
        <v>0</v>
      </c>
      <c r="X349" s="4">
        <v>45627</v>
      </c>
      <c r="Y349" s="4">
        <v>45516</v>
      </c>
      <c r="Z349" s="4">
        <v>45303</v>
      </c>
    </row>
    <row r="350" spans="1:26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V350" t="b">
        <f t="shared" si="10"/>
        <v>0</v>
      </c>
      <c r="W350" t="b">
        <f t="shared" si="11"/>
        <v>0</v>
      </c>
      <c r="X350" s="4">
        <v>45328</v>
      </c>
      <c r="Y350" s="4">
        <v>45479</v>
      </c>
      <c r="Z350" s="4">
        <v>45445</v>
      </c>
    </row>
    <row r="351" spans="1:26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V351" t="b">
        <f t="shared" si="10"/>
        <v>0</v>
      </c>
      <c r="W351" t="b">
        <f t="shared" si="11"/>
        <v>0</v>
      </c>
      <c r="X351" s="4">
        <v>45927</v>
      </c>
      <c r="Y351" t="s">
        <v>747</v>
      </c>
      <c r="Z351" s="4">
        <v>45927</v>
      </c>
    </row>
    <row r="352" spans="1:26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V352" t="b">
        <f t="shared" si="10"/>
        <v>0</v>
      </c>
      <c r="W352" t="b">
        <f t="shared" si="11"/>
        <v>0</v>
      </c>
      <c r="X352" s="4">
        <v>45298</v>
      </c>
      <c r="Y352" s="5">
        <v>45305</v>
      </c>
      <c r="Z352" s="4">
        <v>45474</v>
      </c>
    </row>
    <row r="353" spans="1:26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V353" t="b">
        <f t="shared" si="10"/>
        <v>0</v>
      </c>
      <c r="W353" t="b">
        <f t="shared" si="11"/>
        <v>0</v>
      </c>
      <c r="X353" s="4">
        <v>45800</v>
      </c>
      <c r="Y353" s="5">
        <v>45804</v>
      </c>
      <c r="Z353" s="4">
        <v>45800</v>
      </c>
    </row>
    <row r="354" spans="1:26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V354" t="b">
        <f t="shared" si="10"/>
        <v>0</v>
      </c>
      <c r="W354" t="b">
        <f t="shared" si="11"/>
        <v>0</v>
      </c>
      <c r="X354" s="4">
        <v>45884</v>
      </c>
      <c r="Y354" t="s">
        <v>1393</v>
      </c>
      <c r="Z354" s="4">
        <v>45884</v>
      </c>
    </row>
    <row r="355" spans="1:26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V355" t="b">
        <f t="shared" si="10"/>
        <v>0</v>
      </c>
      <c r="W355" t="b">
        <f t="shared" si="11"/>
        <v>0</v>
      </c>
      <c r="X355" s="4">
        <v>45709</v>
      </c>
      <c r="Y355" s="4">
        <v>45715</v>
      </c>
      <c r="Z355" s="4">
        <v>45709</v>
      </c>
    </row>
    <row r="356" spans="1:26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V356" t="b">
        <f t="shared" si="10"/>
        <v>0</v>
      </c>
      <c r="W356" t="b">
        <f t="shared" si="11"/>
        <v>0</v>
      </c>
      <c r="X356" s="4">
        <v>45653</v>
      </c>
      <c r="Y356" s="4">
        <v>45657</v>
      </c>
      <c r="Z356" s="4">
        <v>45653</v>
      </c>
    </row>
    <row r="357" spans="1:26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V357" t="b">
        <f t="shared" si="10"/>
        <v>0</v>
      </c>
      <c r="W357" t="b">
        <f t="shared" si="11"/>
        <v>0</v>
      </c>
      <c r="X357" s="4">
        <v>45424</v>
      </c>
      <c r="Y357" s="4">
        <v>45421</v>
      </c>
      <c r="Z357" s="4">
        <v>45631</v>
      </c>
    </row>
    <row r="358" spans="1:26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V358" t="b">
        <f t="shared" si="10"/>
        <v>0</v>
      </c>
      <c r="W358" t="b">
        <f t="shared" si="11"/>
        <v>0</v>
      </c>
      <c r="X358" s="4">
        <v>45835</v>
      </c>
      <c r="Y358" s="5">
        <v>45837</v>
      </c>
      <c r="Z358" s="4">
        <v>45835</v>
      </c>
    </row>
    <row r="359" spans="1:26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V359" t="b">
        <f t="shared" si="10"/>
        <v>0</v>
      </c>
      <c r="W359" t="b">
        <f t="shared" si="11"/>
        <v>0</v>
      </c>
      <c r="X359" s="4">
        <v>45678</v>
      </c>
      <c r="Y359" t="s">
        <v>1794</v>
      </c>
      <c r="Z359" s="4">
        <v>45678</v>
      </c>
    </row>
    <row r="360" spans="1:26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V360" t="b">
        <f t="shared" si="10"/>
        <v>0</v>
      </c>
      <c r="W360" t="b">
        <f t="shared" si="11"/>
        <v>0</v>
      </c>
      <c r="X360" s="4">
        <v>45908</v>
      </c>
      <c r="Y360" s="4">
        <v>45876</v>
      </c>
      <c r="Z360" s="4">
        <v>45878</v>
      </c>
    </row>
    <row r="361" spans="1:26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V361" t="b">
        <f t="shared" si="10"/>
        <v>0</v>
      </c>
      <c r="W361" t="b">
        <f t="shared" si="11"/>
        <v>0</v>
      </c>
      <c r="X361" s="4">
        <v>45525</v>
      </c>
      <c r="Y361" s="4">
        <v>45526</v>
      </c>
      <c r="Z361" s="4">
        <v>45525</v>
      </c>
    </row>
    <row r="362" spans="1:26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V362" t="b">
        <f t="shared" si="10"/>
        <v>0</v>
      </c>
      <c r="W362" t="b">
        <f t="shared" si="11"/>
        <v>0</v>
      </c>
      <c r="X362" s="4">
        <v>45460</v>
      </c>
      <c r="Y362" s="4">
        <v>45463</v>
      </c>
      <c r="Z362" s="4">
        <v>45460</v>
      </c>
    </row>
    <row r="363" spans="1:26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V363" t="b">
        <f t="shared" si="10"/>
        <v>0</v>
      </c>
      <c r="W363" t="b">
        <f t="shared" si="11"/>
        <v>0</v>
      </c>
      <c r="X363" s="4">
        <v>45748</v>
      </c>
      <c r="Y363" s="4">
        <v>45749</v>
      </c>
      <c r="Z363" s="4">
        <v>45661</v>
      </c>
    </row>
    <row r="364" spans="1:26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V364" t="b">
        <f t="shared" si="10"/>
        <v>0</v>
      </c>
      <c r="W364" t="b">
        <f t="shared" si="11"/>
        <v>0</v>
      </c>
      <c r="X364" s="4">
        <v>45527</v>
      </c>
      <c r="Y364" s="4">
        <v>45529</v>
      </c>
      <c r="Z364" s="4">
        <v>45527</v>
      </c>
    </row>
    <row r="365" spans="1:26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V365" t="b">
        <f t="shared" si="10"/>
        <v>0</v>
      </c>
      <c r="W365" t="b">
        <f t="shared" si="11"/>
        <v>0</v>
      </c>
      <c r="X365" s="4">
        <v>45845</v>
      </c>
      <c r="Y365" s="4">
        <v>45998</v>
      </c>
      <c r="Z365" s="4">
        <v>45845</v>
      </c>
    </row>
    <row r="366" spans="1:26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V366" t="b">
        <f t="shared" si="10"/>
        <v>0</v>
      </c>
      <c r="W366" t="b">
        <f t="shared" si="11"/>
        <v>0</v>
      </c>
      <c r="X366" s="4" t="s">
        <v>1826</v>
      </c>
      <c r="Y366" s="4">
        <v>45740</v>
      </c>
      <c r="Z366" s="4">
        <v>45737</v>
      </c>
    </row>
    <row r="367" spans="1:26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V367" t="b">
        <f t="shared" si="10"/>
        <v>0</v>
      </c>
      <c r="W367" t="b">
        <f t="shared" si="11"/>
        <v>0</v>
      </c>
      <c r="X367" s="4">
        <v>45458</v>
      </c>
      <c r="Y367" s="4">
        <v>45464</v>
      </c>
      <c r="Z367" s="4">
        <v>45458</v>
      </c>
    </row>
    <row r="368" spans="1:26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V368" t="b">
        <f t="shared" si="10"/>
        <v>0</v>
      </c>
      <c r="W368" t="b">
        <f t="shared" si="11"/>
        <v>0</v>
      </c>
      <c r="X368" s="4">
        <v>45673</v>
      </c>
      <c r="Y368" s="4">
        <v>45679</v>
      </c>
      <c r="Z368" s="4">
        <v>45673</v>
      </c>
    </row>
    <row r="369" spans="1:26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V369" t="b">
        <f t="shared" si="10"/>
        <v>0</v>
      </c>
      <c r="W369" t="b">
        <f t="shared" si="11"/>
        <v>0</v>
      </c>
      <c r="X369" s="4">
        <v>45366</v>
      </c>
      <c r="Y369" t="s">
        <v>1841</v>
      </c>
      <c r="Z369" s="4">
        <v>45366</v>
      </c>
    </row>
    <row r="370" spans="1:26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V370" t="b">
        <f t="shared" si="10"/>
        <v>0</v>
      </c>
      <c r="W370" t="b">
        <f t="shared" si="11"/>
        <v>0</v>
      </c>
      <c r="X370" s="4">
        <v>45844</v>
      </c>
      <c r="Y370" s="4">
        <v>45844</v>
      </c>
      <c r="Z370" s="4">
        <v>45815</v>
      </c>
    </row>
    <row r="371" spans="1:26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V371" t="b">
        <f t="shared" si="10"/>
        <v>0</v>
      </c>
      <c r="W371" t="b">
        <f t="shared" si="11"/>
        <v>0</v>
      </c>
      <c r="X371" s="4">
        <v>45680</v>
      </c>
      <c r="Y371" t="s">
        <v>191</v>
      </c>
      <c r="Z371" s="4">
        <v>45680</v>
      </c>
    </row>
    <row r="372" spans="1:26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V372" t="b">
        <f t="shared" si="10"/>
        <v>0</v>
      </c>
      <c r="W372" t="b">
        <f t="shared" si="11"/>
        <v>0</v>
      </c>
      <c r="X372" s="4" t="s">
        <v>1851</v>
      </c>
      <c r="Y372" s="5">
        <v>45525</v>
      </c>
      <c r="Z372" s="4">
        <v>45519</v>
      </c>
    </row>
    <row r="373" spans="1:26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V373" t="b">
        <f t="shared" si="10"/>
        <v>0</v>
      </c>
      <c r="W373" t="b">
        <f t="shared" si="11"/>
        <v>0</v>
      </c>
      <c r="X373" s="4">
        <v>45313</v>
      </c>
      <c r="Y373" s="4">
        <v>45315</v>
      </c>
      <c r="Z373" s="4">
        <v>45313</v>
      </c>
    </row>
    <row r="374" spans="1:26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V374" t="b">
        <f t="shared" si="10"/>
        <v>0</v>
      </c>
      <c r="W374" t="b">
        <f t="shared" si="11"/>
        <v>0</v>
      </c>
      <c r="X374" s="4">
        <v>45885</v>
      </c>
      <c r="Y374" s="4">
        <v>45887</v>
      </c>
      <c r="Z374" s="4">
        <v>45885</v>
      </c>
    </row>
    <row r="375" spans="1:26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V375" t="b">
        <f t="shared" si="10"/>
        <v>0</v>
      </c>
      <c r="W375" t="b">
        <f t="shared" si="11"/>
        <v>0</v>
      </c>
      <c r="X375" s="4">
        <v>45760</v>
      </c>
      <c r="Y375" s="4">
        <v>45760</v>
      </c>
      <c r="Z375" s="4">
        <v>45760</v>
      </c>
    </row>
    <row r="376" spans="1:26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V376" t="b">
        <f t="shared" si="10"/>
        <v>0</v>
      </c>
      <c r="W376" t="b">
        <f t="shared" si="11"/>
        <v>0</v>
      </c>
      <c r="X376" s="4">
        <v>45715</v>
      </c>
      <c r="Y376" s="4">
        <v>45716</v>
      </c>
      <c r="Z376" s="4">
        <v>45715</v>
      </c>
    </row>
    <row r="377" spans="1:26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V377" t="b">
        <f t="shared" si="10"/>
        <v>0</v>
      </c>
      <c r="W377" t="b">
        <f t="shared" si="11"/>
        <v>0</v>
      </c>
      <c r="X377" s="4">
        <v>45657</v>
      </c>
      <c r="Y377" s="5">
        <v>45661</v>
      </c>
      <c r="Z377" s="4">
        <v>45657</v>
      </c>
    </row>
    <row r="378" spans="1:26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V378" t="b">
        <f t="shared" si="10"/>
        <v>0</v>
      </c>
      <c r="W378" t="b">
        <f t="shared" si="11"/>
        <v>0</v>
      </c>
      <c r="X378" s="4">
        <v>45655</v>
      </c>
      <c r="Y378" s="4">
        <v>45657</v>
      </c>
      <c r="Z378" s="4">
        <v>45655</v>
      </c>
    </row>
    <row r="379" spans="1:26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V379" t="b">
        <f t="shared" si="10"/>
        <v>0</v>
      </c>
      <c r="W379" t="b">
        <f t="shared" si="11"/>
        <v>0</v>
      </c>
      <c r="X379" s="4">
        <v>45801</v>
      </c>
      <c r="Y379" s="4">
        <v>45807</v>
      </c>
      <c r="Z379" s="4">
        <v>45801</v>
      </c>
    </row>
    <row r="380" spans="1:26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V380" t="b">
        <f t="shared" si="10"/>
        <v>0</v>
      </c>
      <c r="W380" t="b">
        <f t="shared" si="11"/>
        <v>0</v>
      </c>
      <c r="X380" s="4">
        <v>45799</v>
      </c>
      <c r="Y380" s="4">
        <v>45799</v>
      </c>
      <c r="Z380" s="4">
        <v>45799</v>
      </c>
    </row>
    <row r="381" spans="1:26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V381" t="b">
        <f t="shared" si="10"/>
        <v>0</v>
      </c>
      <c r="W381" t="b">
        <f t="shared" si="11"/>
        <v>0</v>
      </c>
      <c r="X381" s="4" t="s">
        <v>1889</v>
      </c>
      <c r="Y381" s="5">
        <v>45558</v>
      </c>
      <c r="Z381" s="4">
        <v>45554</v>
      </c>
    </row>
    <row r="382" spans="1:26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V382" t="b">
        <f t="shared" si="10"/>
        <v>0</v>
      </c>
      <c r="W382" t="b">
        <f t="shared" si="11"/>
        <v>0</v>
      </c>
      <c r="X382" s="4">
        <v>45389</v>
      </c>
      <c r="Y382" s="4">
        <v>45396</v>
      </c>
      <c r="Z382" s="4">
        <v>45389</v>
      </c>
    </row>
    <row r="383" spans="1:26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V383" t="b">
        <f t="shared" si="10"/>
        <v>0</v>
      </c>
      <c r="W383" t="b">
        <f t="shared" si="11"/>
        <v>0</v>
      </c>
      <c r="X383" s="4">
        <v>45919</v>
      </c>
      <c r="Y383" s="4">
        <v>45923</v>
      </c>
      <c r="Z383" s="4">
        <v>45919</v>
      </c>
    </row>
    <row r="384" spans="1:26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V384" t="b">
        <f t="shared" si="10"/>
        <v>0</v>
      </c>
      <c r="W384" t="b">
        <f t="shared" si="11"/>
        <v>0</v>
      </c>
      <c r="X384" s="4">
        <v>45720</v>
      </c>
      <c r="Y384" s="4">
        <v>45872</v>
      </c>
      <c r="Z384" s="4">
        <v>45720</v>
      </c>
    </row>
    <row r="385" spans="1:26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V385" t="b">
        <f t="shared" si="10"/>
        <v>0</v>
      </c>
      <c r="W385" t="b">
        <f t="shared" si="11"/>
        <v>0</v>
      </c>
      <c r="X385" s="4">
        <v>45836</v>
      </c>
      <c r="Y385" s="5">
        <v>45843</v>
      </c>
      <c r="Z385" s="4">
        <v>45836</v>
      </c>
    </row>
    <row r="386" spans="1:26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V386" t="b">
        <f t="shared" si="10"/>
        <v>0</v>
      </c>
      <c r="W386" t="b">
        <f t="shared" si="11"/>
        <v>0</v>
      </c>
      <c r="X386" s="4">
        <v>45366</v>
      </c>
      <c r="Y386" s="4">
        <v>45371</v>
      </c>
      <c r="Z386" s="4">
        <v>45366</v>
      </c>
    </row>
    <row r="387" spans="1:26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V387" t="b">
        <f t="shared" ref="V387:V450" si="12">ISNUMBER(B387)</f>
        <v>0</v>
      </c>
      <c r="W387" t="b">
        <f t="shared" ref="W387:W450" si="13">ISNUMBER(C387)</f>
        <v>0</v>
      </c>
      <c r="X387" s="4">
        <v>45832</v>
      </c>
      <c r="Y387" s="5">
        <v>45838</v>
      </c>
      <c r="Z387" s="4">
        <v>45832</v>
      </c>
    </row>
    <row r="388" spans="1:26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V388" t="b">
        <f t="shared" si="12"/>
        <v>0</v>
      </c>
      <c r="W388" t="b">
        <f t="shared" si="13"/>
        <v>0</v>
      </c>
      <c r="X388" s="4">
        <v>45993</v>
      </c>
      <c r="Y388" s="4">
        <v>45702</v>
      </c>
      <c r="Z388" s="4">
        <v>45700</v>
      </c>
    </row>
    <row r="389" spans="1:26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V389" t="b">
        <f t="shared" si="12"/>
        <v>0</v>
      </c>
      <c r="W389" t="b">
        <f t="shared" si="13"/>
        <v>0</v>
      </c>
      <c r="X389" s="4">
        <v>45879</v>
      </c>
      <c r="Y389" t="s">
        <v>1118</v>
      </c>
      <c r="Z389" s="4">
        <v>45938</v>
      </c>
    </row>
    <row r="390" spans="1:26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V390" t="b">
        <f t="shared" si="12"/>
        <v>0</v>
      </c>
      <c r="W390" t="b">
        <f t="shared" si="13"/>
        <v>0</v>
      </c>
      <c r="X390" s="4">
        <v>45425</v>
      </c>
      <c r="Y390" s="5">
        <v>45430</v>
      </c>
      <c r="Z390" s="4">
        <v>45425</v>
      </c>
    </row>
    <row r="391" spans="1:26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V391" t="b">
        <f t="shared" si="12"/>
        <v>0</v>
      </c>
      <c r="W391" t="b">
        <f t="shared" si="13"/>
        <v>0</v>
      </c>
      <c r="X391" s="4">
        <v>45387</v>
      </c>
      <c r="Y391" s="5">
        <v>45395</v>
      </c>
      <c r="Z391" s="4">
        <v>45387</v>
      </c>
    </row>
    <row r="392" spans="1:26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V392" t="b">
        <f t="shared" si="12"/>
        <v>0</v>
      </c>
      <c r="W392" t="b">
        <f t="shared" si="13"/>
        <v>0</v>
      </c>
      <c r="X392" s="4">
        <v>45602</v>
      </c>
      <c r="Y392" s="4">
        <v>45607</v>
      </c>
      <c r="Z392" s="4">
        <v>45602</v>
      </c>
    </row>
    <row r="393" spans="1:26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V393" t="b">
        <f t="shared" si="12"/>
        <v>0</v>
      </c>
      <c r="W393" t="b">
        <f t="shared" si="13"/>
        <v>0</v>
      </c>
      <c r="X393" s="4">
        <v>45702</v>
      </c>
      <c r="Y393" s="5">
        <v>45702</v>
      </c>
      <c r="Z393" s="4">
        <v>45702</v>
      </c>
    </row>
    <row r="394" spans="1:26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V394" t="b">
        <f t="shared" si="12"/>
        <v>0</v>
      </c>
      <c r="W394" t="b">
        <f t="shared" si="13"/>
        <v>0</v>
      </c>
      <c r="X394" s="4" t="s">
        <v>1944</v>
      </c>
      <c r="Y394" s="5">
        <v>45344</v>
      </c>
      <c r="Z394" s="4">
        <v>45341</v>
      </c>
    </row>
    <row r="395" spans="1:26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V395" t="b">
        <f t="shared" si="12"/>
        <v>0</v>
      </c>
      <c r="W395" t="b">
        <f t="shared" si="13"/>
        <v>0</v>
      </c>
      <c r="X395" s="4">
        <v>45527</v>
      </c>
      <c r="Y395" t="s">
        <v>1950</v>
      </c>
      <c r="Z395" s="4">
        <v>45527</v>
      </c>
    </row>
    <row r="396" spans="1:26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V396" t="b">
        <f t="shared" si="12"/>
        <v>0</v>
      </c>
      <c r="W396" t="b">
        <f t="shared" si="13"/>
        <v>0</v>
      </c>
      <c r="X396" s="4">
        <v>45385</v>
      </c>
      <c r="Y396" s="5">
        <v>45386</v>
      </c>
      <c r="Z396" s="4">
        <v>45355</v>
      </c>
    </row>
    <row r="397" spans="1:26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V397" t="b">
        <f t="shared" si="12"/>
        <v>0</v>
      </c>
      <c r="W397" t="b">
        <f t="shared" si="13"/>
        <v>0</v>
      </c>
      <c r="X397" s="4">
        <v>45449</v>
      </c>
      <c r="Y397" s="4">
        <v>45479</v>
      </c>
      <c r="Z397" s="4">
        <v>45449</v>
      </c>
    </row>
    <row r="398" spans="1:26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V398" t="b">
        <f t="shared" si="12"/>
        <v>0</v>
      </c>
      <c r="W398" t="b">
        <f t="shared" si="13"/>
        <v>0</v>
      </c>
      <c r="X398" s="4">
        <v>45761</v>
      </c>
      <c r="Y398" s="5">
        <v>45769</v>
      </c>
      <c r="Z398" s="4">
        <v>45761</v>
      </c>
    </row>
    <row r="399" spans="1:26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V399" t="b">
        <f t="shared" si="12"/>
        <v>0</v>
      </c>
      <c r="W399" t="b">
        <f t="shared" si="13"/>
        <v>0</v>
      </c>
      <c r="X399" s="4">
        <v>45817</v>
      </c>
      <c r="Y399" s="5">
        <v>45818</v>
      </c>
      <c r="Z399" s="4">
        <v>45817</v>
      </c>
    </row>
    <row r="400" spans="1:26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V400" t="b">
        <f t="shared" si="12"/>
        <v>0</v>
      </c>
      <c r="W400" t="b">
        <f t="shared" si="13"/>
        <v>0</v>
      </c>
      <c r="X400" s="4">
        <v>45492</v>
      </c>
      <c r="Y400" s="4">
        <v>45499</v>
      </c>
      <c r="Z400" s="4">
        <v>45492</v>
      </c>
    </row>
    <row r="401" spans="1:26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V401" t="b">
        <f t="shared" si="12"/>
        <v>0</v>
      </c>
      <c r="W401" t="b">
        <f t="shared" si="13"/>
        <v>0</v>
      </c>
      <c r="X401" s="4" t="s">
        <v>1977</v>
      </c>
      <c r="Y401" s="4">
        <v>45776</v>
      </c>
      <c r="Z401" s="4">
        <v>45771</v>
      </c>
    </row>
    <row r="402" spans="1:26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V402" t="b">
        <f t="shared" si="12"/>
        <v>0</v>
      </c>
      <c r="W402" t="b">
        <f t="shared" si="13"/>
        <v>0</v>
      </c>
      <c r="X402" s="4">
        <v>45814</v>
      </c>
      <c r="Y402" s="4">
        <v>45819</v>
      </c>
      <c r="Z402" s="4">
        <v>45814</v>
      </c>
    </row>
    <row r="403" spans="1:26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V403" t="b">
        <f t="shared" si="12"/>
        <v>0</v>
      </c>
      <c r="W403" t="b">
        <f t="shared" si="13"/>
        <v>0</v>
      </c>
      <c r="X403" s="4">
        <v>45725</v>
      </c>
      <c r="Y403" s="4">
        <v>45732</v>
      </c>
      <c r="Z403" s="4">
        <v>45725</v>
      </c>
    </row>
    <row r="404" spans="1:26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V404" t="b">
        <f t="shared" si="12"/>
        <v>0</v>
      </c>
      <c r="W404" t="b">
        <f t="shared" si="13"/>
        <v>0</v>
      </c>
      <c r="X404" s="4">
        <v>45373</v>
      </c>
      <c r="Y404" t="s">
        <v>1993</v>
      </c>
      <c r="Z404" s="4">
        <v>45373</v>
      </c>
    </row>
    <row r="405" spans="1:26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V405" t="b">
        <f t="shared" si="12"/>
        <v>0</v>
      </c>
      <c r="W405" t="b">
        <f t="shared" si="13"/>
        <v>0</v>
      </c>
      <c r="X405" s="4" t="s">
        <v>1997</v>
      </c>
      <c r="Y405" s="4">
        <v>45569</v>
      </c>
      <c r="Z405" s="4">
        <v>45565</v>
      </c>
    </row>
    <row r="406" spans="1:26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V406" t="b">
        <f t="shared" si="12"/>
        <v>0</v>
      </c>
      <c r="W406" t="b">
        <f t="shared" si="13"/>
        <v>0</v>
      </c>
      <c r="X406" s="4">
        <v>45318</v>
      </c>
      <c r="Y406" s="4">
        <v>45353</v>
      </c>
      <c r="Z406" s="4">
        <v>45318</v>
      </c>
    </row>
    <row r="407" spans="1:26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V407" t="b">
        <f t="shared" si="12"/>
        <v>0</v>
      </c>
      <c r="W407" t="b">
        <f t="shared" si="13"/>
        <v>0</v>
      </c>
      <c r="X407" s="4" t="s">
        <v>2008</v>
      </c>
      <c r="Y407" s="5">
        <v>45559</v>
      </c>
      <c r="Z407" s="4">
        <v>45558</v>
      </c>
    </row>
    <row r="408" spans="1:26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V408" t="b">
        <f t="shared" si="12"/>
        <v>0</v>
      </c>
      <c r="W408" t="b">
        <f t="shared" si="13"/>
        <v>0</v>
      </c>
      <c r="X408" s="4">
        <v>45713</v>
      </c>
      <c r="Y408" s="5">
        <v>45713</v>
      </c>
      <c r="Z408" s="4">
        <v>45713</v>
      </c>
    </row>
    <row r="409" spans="1:26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V409" t="b">
        <f t="shared" si="12"/>
        <v>0</v>
      </c>
      <c r="W409" t="b">
        <f t="shared" si="13"/>
        <v>0</v>
      </c>
      <c r="X409" s="4">
        <v>45424</v>
      </c>
      <c r="Y409" s="5">
        <v>45425</v>
      </c>
      <c r="Z409" s="4">
        <v>45424</v>
      </c>
    </row>
    <row r="410" spans="1:26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V410" t="b">
        <f t="shared" si="12"/>
        <v>0</v>
      </c>
      <c r="W410" t="b">
        <f t="shared" si="13"/>
        <v>0</v>
      </c>
      <c r="X410" s="4">
        <v>45665</v>
      </c>
      <c r="Y410" s="4">
        <v>45724</v>
      </c>
      <c r="Z410" s="4">
        <v>45870</v>
      </c>
    </row>
    <row r="411" spans="1:26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V411" t="b">
        <f t="shared" si="12"/>
        <v>0</v>
      </c>
      <c r="W411" t="b">
        <f t="shared" si="13"/>
        <v>0</v>
      </c>
      <c r="X411" s="4">
        <v>45701</v>
      </c>
      <c r="Y411" s="4">
        <v>45703</v>
      </c>
      <c r="Z411" s="4">
        <v>45701</v>
      </c>
    </row>
    <row r="412" spans="1:26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V412" t="b">
        <f t="shared" si="12"/>
        <v>0</v>
      </c>
      <c r="W412" t="b">
        <f t="shared" si="13"/>
        <v>0</v>
      </c>
      <c r="X412" s="4">
        <v>45394</v>
      </c>
      <c r="Y412" s="5">
        <v>45402</v>
      </c>
      <c r="Z412" s="4">
        <v>45394</v>
      </c>
    </row>
    <row r="413" spans="1:26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V413" t="b">
        <f t="shared" si="12"/>
        <v>0</v>
      </c>
      <c r="W413" t="b">
        <f t="shared" si="13"/>
        <v>0</v>
      </c>
      <c r="X413" s="4">
        <v>45892</v>
      </c>
      <c r="Y413" s="4">
        <v>45897</v>
      </c>
      <c r="Z413" s="4">
        <v>45892</v>
      </c>
    </row>
    <row r="414" spans="1:26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V414" t="b">
        <f t="shared" si="12"/>
        <v>0</v>
      </c>
      <c r="W414" t="b">
        <f t="shared" si="13"/>
        <v>0</v>
      </c>
      <c r="X414" s="4">
        <v>45313</v>
      </c>
      <c r="Y414" s="4">
        <v>45321</v>
      </c>
      <c r="Z414" s="4">
        <v>45313</v>
      </c>
    </row>
    <row r="415" spans="1:26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V415" t="b">
        <f t="shared" si="12"/>
        <v>0</v>
      </c>
      <c r="W415" t="b">
        <f t="shared" si="13"/>
        <v>0</v>
      </c>
      <c r="X415" s="4">
        <v>45882</v>
      </c>
      <c r="Y415" s="4">
        <v>45886</v>
      </c>
      <c r="Z415" s="4">
        <v>45882</v>
      </c>
    </row>
    <row r="416" spans="1:26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V416" t="b">
        <f t="shared" si="12"/>
        <v>0</v>
      </c>
      <c r="W416" t="b">
        <f t="shared" si="13"/>
        <v>0</v>
      </c>
      <c r="X416" s="4">
        <v>45533</v>
      </c>
      <c r="Y416" t="s">
        <v>2047</v>
      </c>
      <c r="Z416" s="4">
        <v>45533</v>
      </c>
    </row>
    <row r="417" spans="1:26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V417" t="b">
        <f t="shared" si="12"/>
        <v>0</v>
      </c>
      <c r="W417" t="b">
        <f t="shared" si="13"/>
        <v>0</v>
      </c>
      <c r="X417" s="4" t="s">
        <v>2051</v>
      </c>
      <c r="Y417" s="5">
        <v>45318</v>
      </c>
      <c r="Z417" s="4">
        <v>45316</v>
      </c>
    </row>
    <row r="418" spans="1:26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V418" t="b">
        <f t="shared" si="12"/>
        <v>0</v>
      </c>
      <c r="W418" t="b">
        <f t="shared" si="13"/>
        <v>0</v>
      </c>
      <c r="X418" s="4">
        <v>45665</v>
      </c>
      <c r="Y418" s="4">
        <v>45673</v>
      </c>
      <c r="Z418" s="4">
        <v>45665</v>
      </c>
    </row>
    <row r="419" spans="1:26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V419" t="b">
        <f t="shared" si="12"/>
        <v>0</v>
      </c>
      <c r="W419" t="b">
        <f t="shared" si="13"/>
        <v>0</v>
      </c>
      <c r="X419" s="4" t="s">
        <v>1794</v>
      </c>
      <c r="Y419" s="4">
        <v>45779</v>
      </c>
      <c r="Z419" s="4">
        <v>45686</v>
      </c>
    </row>
    <row r="420" spans="1:26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V420" t="b">
        <f t="shared" si="12"/>
        <v>0</v>
      </c>
      <c r="W420" t="b">
        <f t="shared" si="13"/>
        <v>0</v>
      </c>
      <c r="X420" s="4">
        <v>45546</v>
      </c>
      <c r="Y420" t="s">
        <v>2065</v>
      </c>
      <c r="Z420" s="4">
        <v>45605</v>
      </c>
    </row>
    <row r="421" spans="1:26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V421" t="b">
        <f t="shared" si="12"/>
        <v>0</v>
      </c>
      <c r="W421" t="b">
        <f t="shared" si="13"/>
        <v>0</v>
      </c>
      <c r="X421" s="4">
        <v>45926</v>
      </c>
      <c r="Y421" t="s">
        <v>2070</v>
      </c>
      <c r="Z421" s="4">
        <v>45926</v>
      </c>
    </row>
    <row r="422" spans="1:26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V422" t="b">
        <f t="shared" si="12"/>
        <v>0</v>
      </c>
      <c r="W422" t="b">
        <f t="shared" si="13"/>
        <v>0</v>
      </c>
      <c r="X422" s="4">
        <v>45734</v>
      </c>
      <c r="Y422" s="4">
        <v>45735</v>
      </c>
      <c r="Z422" s="4">
        <v>45734</v>
      </c>
    </row>
    <row r="423" spans="1:26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V423" t="b">
        <f t="shared" si="12"/>
        <v>0</v>
      </c>
      <c r="W423" t="b">
        <f t="shared" si="13"/>
        <v>0</v>
      </c>
      <c r="X423" s="4" t="s">
        <v>2078</v>
      </c>
      <c r="Y423" s="5">
        <v>45827</v>
      </c>
      <c r="Z423" s="4">
        <v>45822</v>
      </c>
    </row>
    <row r="424" spans="1:26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V424" t="b">
        <f t="shared" si="12"/>
        <v>0</v>
      </c>
      <c r="W424" t="b">
        <f t="shared" si="13"/>
        <v>0</v>
      </c>
      <c r="X424" s="4">
        <v>45725</v>
      </c>
      <c r="Y424" s="5">
        <v>45906</v>
      </c>
      <c r="Z424" s="4">
        <v>45903</v>
      </c>
    </row>
    <row r="425" spans="1:26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V425" t="b">
        <f t="shared" si="12"/>
        <v>0</v>
      </c>
      <c r="W425" t="b">
        <f t="shared" si="13"/>
        <v>0</v>
      </c>
      <c r="X425" s="4">
        <v>45342</v>
      </c>
      <c r="Y425" s="4">
        <v>45349</v>
      </c>
      <c r="Z425" s="4">
        <v>45342</v>
      </c>
    </row>
    <row r="426" spans="1:26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V426" t="b">
        <f t="shared" si="12"/>
        <v>0</v>
      </c>
      <c r="W426" t="b">
        <f t="shared" si="13"/>
        <v>0</v>
      </c>
      <c r="X426" s="4" t="s">
        <v>2094</v>
      </c>
      <c r="Y426" s="4">
        <v>45472</v>
      </c>
      <c r="Z426" s="4">
        <v>45469</v>
      </c>
    </row>
    <row r="427" spans="1:26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V427" t="b">
        <f t="shared" si="12"/>
        <v>0</v>
      </c>
      <c r="W427" t="b">
        <f t="shared" si="13"/>
        <v>0</v>
      </c>
      <c r="X427" s="4">
        <v>45561</v>
      </c>
      <c r="Y427" t="s">
        <v>2100</v>
      </c>
      <c r="Z427" s="4">
        <v>45561</v>
      </c>
    </row>
    <row r="428" spans="1:26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V428" t="b">
        <f t="shared" si="12"/>
        <v>0</v>
      </c>
      <c r="W428" t="b">
        <f t="shared" si="13"/>
        <v>0</v>
      </c>
      <c r="X428" s="4">
        <v>45473</v>
      </c>
      <c r="Y428" s="4">
        <v>45474</v>
      </c>
      <c r="Z428" s="4">
        <v>45473</v>
      </c>
    </row>
    <row r="429" spans="1:26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V429" t="b">
        <f t="shared" si="12"/>
        <v>0</v>
      </c>
      <c r="W429" t="b">
        <f t="shared" si="13"/>
        <v>0</v>
      </c>
      <c r="X429" s="4">
        <v>45769</v>
      </c>
      <c r="Y429" s="4">
        <v>45771</v>
      </c>
      <c r="Z429" s="4">
        <v>45769</v>
      </c>
    </row>
    <row r="430" spans="1:26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V430" t="b">
        <f t="shared" si="12"/>
        <v>0</v>
      </c>
      <c r="W430" t="b">
        <f t="shared" si="13"/>
        <v>0</v>
      </c>
      <c r="X430" s="4">
        <v>45731</v>
      </c>
      <c r="Y430" s="5">
        <v>45738</v>
      </c>
      <c r="Z430" s="4">
        <v>45731</v>
      </c>
    </row>
    <row r="431" spans="1:26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V431" t="b">
        <f t="shared" si="12"/>
        <v>0</v>
      </c>
      <c r="W431" t="b">
        <f t="shared" si="13"/>
        <v>0</v>
      </c>
      <c r="X431" s="4">
        <v>45717</v>
      </c>
      <c r="Y431" s="4">
        <v>45724</v>
      </c>
      <c r="Z431" s="4">
        <v>45717</v>
      </c>
    </row>
    <row r="432" spans="1:26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V432" t="b">
        <f t="shared" si="12"/>
        <v>0</v>
      </c>
      <c r="W432" t="b">
        <f t="shared" si="13"/>
        <v>0</v>
      </c>
      <c r="X432" s="4">
        <v>45534</v>
      </c>
      <c r="Y432" s="4">
        <v>45537</v>
      </c>
      <c r="Z432" s="4">
        <v>45534</v>
      </c>
    </row>
    <row r="433" spans="1:26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V433" t="b">
        <f t="shared" si="12"/>
        <v>0</v>
      </c>
      <c r="W433" t="b">
        <f t="shared" si="13"/>
        <v>0</v>
      </c>
      <c r="X433" s="4">
        <v>45332</v>
      </c>
      <c r="Y433" t="s">
        <v>2130</v>
      </c>
      <c r="Z433" s="4">
        <v>45332</v>
      </c>
    </row>
    <row r="434" spans="1:26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V434" t="b">
        <f t="shared" si="12"/>
        <v>0</v>
      </c>
      <c r="W434" t="b">
        <f t="shared" si="13"/>
        <v>0</v>
      </c>
      <c r="X434" s="4" t="s">
        <v>1950</v>
      </c>
      <c r="Y434" s="4">
        <v>45537</v>
      </c>
      <c r="Z434" s="4">
        <v>45533</v>
      </c>
    </row>
    <row r="435" spans="1:26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V435" t="b">
        <f t="shared" si="12"/>
        <v>0</v>
      </c>
      <c r="W435" t="b">
        <f t="shared" si="13"/>
        <v>0</v>
      </c>
      <c r="X435" s="4" t="s">
        <v>2137</v>
      </c>
      <c r="Y435" s="4">
        <v>45402</v>
      </c>
      <c r="Z435" s="4">
        <v>45401</v>
      </c>
    </row>
    <row r="436" spans="1:26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V436" t="b">
        <f t="shared" si="12"/>
        <v>0</v>
      </c>
      <c r="W436" t="b">
        <f t="shared" si="13"/>
        <v>0</v>
      </c>
      <c r="X436" s="4">
        <v>45965</v>
      </c>
      <c r="Y436" s="4">
        <v>45762</v>
      </c>
      <c r="Z436" s="4">
        <v>45758</v>
      </c>
    </row>
    <row r="437" spans="1:26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V437" t="b">
        <f t="shared" si="12"/>
        <v>0</v>
      </c>
      <c r="W437" t="b">
        <f t="shared" si="13"/>
        <v>0</v>
      </c>
      <c r="X437" s="4">
        <v>45759</v>
      </c>
      <c r="Y437" s="4">
        <v>45767</v>
      </c>
      <c r="Z437" s="4">
        <v>45759</v>
      </c>
    </row>
    <row r="438" spans="1:26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V438" t="b">
        <f t="shared" si="12"/>
        <v>0</v>
      </c>
      <c r="W438" t="b">
        <f t="shared" si="13"/>
        <v>0</v>
      </c>
      <c r="X438" s="4">
        <v>45459</v>
      </c>
      <c r="Y438" s="5">
        <v>45464</v>
      </c>
      <c r="Z438" s="4">
        <v>45459</v>
      </c>
    </row>
    <row r="439" spans="1:26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V439" t="b">
        <f t="shared" si="12"/>
        <v>0</v>
      </c>
      <c r="W439" t="b">
        <f t="shared" si="13"/>
        <v>0</v>
      </c>
      <c r="X439" s="4">
        <v>45337</v>
      </c>
      <c r="Y439" s="4">
        <v>45340</v>
      </c>
      <c r="Z439" s="4">
        <v>45337</v>
      </c>
    </row>
    <row r="440" spans="1:26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V440" t="b">
        <f t="shared" si="12"/>
        <v>0</v>
      </c>
      <c r="W440" t="b">
        <f t="shared" si="13"/>
        <v>0</v>
      </c>
      <c r="X440" s="4">
        <v>45784</v>
      </c>
      <c r="Y440" s="4">
        <v>45782</v>
      </c>
      <c r="Z440" s="4">
        <v>45784</v>
      </c>
    </row>
    <row r="441" spans="1:26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V441" t="b">
        <f t="shared" si="12"/>
        <v>0</v>
      </c>
      <c r="W441" t="b">
        <f t="shared" si="13"/>
        <v>0</v>
      </c>
      <c r="X441" s="4">
        <v>45838</v>
      </c>
      <c r="Y441" s="5">
        <v>45841</v>
      </c>
      <c r="Z441" s="4">
        <v>45838</v>
      </c>
    </row>
    <row r="442" spans="1:26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V442" t="b">
        <f t="shared" si="12"/>
        <v>0</v>
      </c>
      <c r="W442" t="b">
        <f t="shared" si="13"/>
        <v>0</v>
      </c>
      <c r="X442" s="4">
        <v>45326</v>
      </c>
      <c r="Y442" s="4">
        <v>45508</v>
      </c>
      <c r="Z442" s="4">
        <v>45384</v>
      </c>
    </row>
    <row r="443" spans="1:26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V443" t="b">
        <f t="shared" si="12"/>
        <v>0</v>
      </c>
      <c r="W443" t="b">
        <f t="shared" si="13"/>
        <v>0</v>
      </c>
      <c r="X443" s="4">
        <v>45568</v>
      </c>
      <c r="Y443" s="4">
        <v>45568</v>
      </c>
      <c r="Z443" s="4">
        <v>45361</v>
      </c>
    </row>
    <row r="444" spans="1:26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V444" t="b">
        <f t="shared" si="12"/>
        <v>0</v>
      </c>
      <c r="W444" t="b">
        <f t="shared" si="13"/>
        <v>0</v>
      </c>
      <c r="X444" s="4">
        <v>45669</v>
      </c>
      <c r="Y444" s="4">
        <v>45676</v>
      </c>
      <c r="Z444" s="4">
        <v>45669</v>
      </c>
    </row>
    <row r="445" spans="1:26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V445" t="b">
        <f t="shared" si="12"/>
        <v>0</v>
      </c>
      <c r="W445" t="b">
        <f t="shared" si="13"/>
        <v>0</v>
      </c>
      <c r="X445" s="4">
        <v>45386</v>
      </c>
      <c r="Y445" s="5">
        <v>45389</v>
      </c>
      <c r="Z445" s="4">
        <v>45386</v>
      </c>
    </row>
    <row r="446" spans="1:26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V446" t="b">
        <f t="shared" si="12"/>
        <v>0</v>
      </c>
      <c r="W446" t="b">
        <f t="shared" si="13"/>
        <v>0</v>
      </c>
      <c r="X446" s="4">
        <v>45881</v>
      </c>
      <c r="Y446" s="4">
        <v>45885</v>
      </c>
      <c r="Z446" s="4">
        <v>45881</v>
      </c>
    </row>
    <row r="447" spans="1:26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V447" t="b">
        <f t="shared" si="12"/>
        <v>0</v>
      </c>
      <c r="W447" t="b">
        <f t="shared" si="13"/>
        <v>0</v>
      </c>
      <c r="X447" s="4">
        <v>45540</v>
      </c>
      <c r="Y447" s="4">
        <v>45417</v>
      </c>
      <c r="Z447" s="4">
        <v>45421</v>
      </c>
    </row>
    <row r="448" spans="1:26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V448" t="b">
        <f t="shared" si="12"/>
        <v>0</v>
      </c>
      <c r="W448" t="b">
        <f t="shared" si="13"/>
        <v>0</v>
      </c>
      <c r="X448" s="4">
        <v>45918</v>
      </c>
      <c r="Y448" s="4">
        <v>45919</v>
      </c>
      <c r="Z448" s="4">
        <v>45918</v>
      </c>
    </row>
    <row r="449" spans="1:26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V449" t="b">
        <f t="shared" si="12"/>
        <v>0</v>
      </c>
      <c r="W449" t="b">
        <f t="shared" si="13"/>
        <v>0</v>
      </c>
      <c r="X449" s="4">
        <v>45879</v>
      </c>
      <c r="Y449" s="5">
        <v>45879</v>
      </c>
      <c r="Z449" s="4">
        <v>45938</v>
      </c>
    </row>
    <row r="450" spans="1:26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V450" t="b">
        <f t="shared" si="12"/>
        <v>0</v>
      </c>
      <c r="W450" t="b">
        <f t="shared" si="13"/>
        <v>0</v>
      </c>
      <c r="X450" s="4" t="s">
        <v>2205</v>
      </c>
      <c r="Y450" s="5">
        <v>45309</v>
      </c>
      <c r="Z450" s="4">
        <v>45306</v>
      </c>
    </row>
    <row r="451" spans="1:26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V451" t="b">
        <f t="shared" ref="V451:V514" si="14">ISNUMBER(B451)</f>
        <v>0</v>
      </c>
      <c r="W451" t="b">
        <f t="shared" ref="W451:W514" si="15">ISNUMBER(C451)</f>
        <v>0</v>
      </c>
      <c r="X451" s="4">
        <v>45449</v>
      </c>
      <c r="Y451" s="5">
        <v>45456</v>
      </c>
      <c r="Z451" s="4">
        <v>45449</v>
      </c>
    </row>
    <row r="452" spans="1:26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V452" t="b">
        <f t="shared" si="14"/>
        <v>0</v>
      </c>
      <c r="W452" t="b">
        <f t="shared" si="15"/>
        <v>0</v>
      </c>
      <c r="X452" s="4">
        <v>45997</v>
      </c>
      <c r="Y452" s="4">
        <v>45827</v>
      </c>
      <c r="Z452" s="4">
        <v>45820</v>
      </c>
    </row>
    <row r="453" spans="1:26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V453" t="b">
        <f t="shared" si="14"/>
        <v>0</v>
      </c>
      <c r="W453" t="b">
        <f t="shared" si="15"/>
        <v>0</v>
      </c>
      <c r="X453" s="4">
        <v>45375</v>
      </c>
      <c r="Y453" s="4">
        <v>45377</v>
      </c>
      <c r="Z453" s="4">
        <v>45375</v>
      </c>
    </row>
    <row r="454" spans="1:26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V454" t="b">
        <f t="shared" si="14"/>
        <v>0</v>
      </c>
      <c r="W454" t="b">
        <f t="shared" si="15"/>
        <v>0</v>
      </c>
      <c r="X454" s="4">
        <v>45422</v>
      </c>
      <c r="Y454" s="4">
        <v>45428</v>
      </c>
      <c r="Z454" s="4">
        <v>45570</v>
      </c>
    </row>
    <row r="455" spans="1:26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V455" t="b">
        <f t="shared" si="14"/>
        <v>0</v>
      </c>
      <c r="W455" t="b">
        <f t="shared" si="15"/>
        <v>0</v>
      </c>
      <c r="X455" s="4">
        <v>45721</v>
      </c>
      <c r="Y455" s="4">
        <v>45788</v>
      </c>
      <c r="Z455" s="4">
        <v>45780</v>
      </c>
    </row>
    <row r="456" spans="1:26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V456" t="b">
        <f t="shared" si="14"/>
        <v>0</v>
      </c>
      <c r="W456" t="b">
        <f t="shared" si="15"/>
        <v>0</v>
      </c>
      <c r="X456" s="4">
        <v>45739</v>
      </c>
      <c r="Y456" s="4">
        <v>45744</v>
      </c>
      <c r="Z456" s="4">
        <v>45739</v>
      </c>
    </row>
    <row r="457" spans="1:26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V457" t="b">
        <f t="shared" si="14"/>
        <v>0</v>
      </c>
      <c r="W457" t="b">
        <f t="shared" si="15"/>
        <v>0</v>
      </c>
      <c r="X457" s="4">
        <v>45491</v>
      </c>
      <c r="Y457" s="4">
        <v>45495</v>
      </c>
      <c r="Z457" s="4">
        <v>45491</v>
      </c>
    </row>
    <row r="458" spans="1:26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V458" t="b">
        <f t="shared" si="14"/>
        <v>0</v>
      </c>
      <c r="W458" t="b">
        <f t="shared" si="15"/>
        <v>0</v>
      </c>
      <c r="X458" s="4">
        <v>45342</v>
      </c>
      <c r="Y458" s="4">
        <v>45342</v>
      </c>
      <c r="Z458" s="4">
        <v>45342</v>
      </c>
    </row>
    <row r="459" spans="1:26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V459" t="b">
        <f t="shared" si="14"/>
        <v>0</v>
      </c>
      <c r="W459" t="b">
        <f t="shared" si="15"/>
        <v>0</v>
      </c>
      <c r="X459" s="4">
        <v>45387</v>
      </c>
      <c r="Y459" s="4">
        <v>45416</v>
      </c>
      <c r="Z459" s="4">
        <v>45416</v>
      </c>
    </row>
    <row r="460" spans="1:26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V460" t="b">
        <f t="shared" si="14"/>
        <v>0</v>
      </c>
      <c r="W460" t="b">
        <f t="shared" si="15"/>
        <v>0</v>
      </c>
      <c r="X460" s="4">
        <v>45332</v>
      </c>
      <c r="Y460" s="4">
        <v>45598</v>
      </c>
      <c r="Z460" s="4">
        <v>45332</v>
      </c>
    </row>
    <row r="461" spans="1:26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V461" t="b">
        <f t="shared" si="14"/>
        <v>0</v>
      </c>
      <c r="W461" t="b">
        <f t="shared" si="15"/>
        <v>0</v>
      </c>
      <c r="X461" s="4" t="s">
        <v>2253</v>
      </c>
      <c r="Y461" s="4">
        <v>45386</v>
      </c>
      <c r="Z461" s="4">
        <v>45379</v>
      </c>
    </row>
    <row r="462" spans="1:26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V462" t="b">
        <f t="shared" si="14"/>
        <v>0</v>
      </c>
      <c r="W462" t="b">
        <f t="shared" si="15"/>
        <v>0</v>
      </c>
      <c r="X462" s="4">
        <v>45930</v>
      </c>
      <c r="Y462" s="5">
        <v>45936</v>
      </c>
      <c r="Z462" s="4">
        <v>45930</v>
      </c>
    </row>
    <row r="463" spans="1:26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V463" t="b">
        <f t="shared" si="14"/>
        <v>0</v>
      </c>
      <c r="W463" t="b">
        <f t="shared" si="15"/>
        <v>0</v>
      </c>
      <c r="X463" s="4" t="s">
        <v>2262</v>
      </c>
      <c r="Y463" t="s">
        <v>1522</v>
      </c>
      <c r="Z463" s="4">
        <v>45802</v>
      </c>
    </row>
    <row r="464" spans="1:26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V464" t="b">
        <f t="shared" si="14"/>
        <v>0</v>
      </c>
      <c r="W464" t="b">
        <f t="shared" si="15"/>
        <v>0</v>
      </c>
      <c r="X464" s="4" t="s">
        <v>2008</v>
      </c>
      <c r="Y464" s="4">
        <v>45560</v>
      </c>
      <c r="Z464" s="4">
        <v>45558</v>
      </c>
    </row>
    <row r="465" spans="1:26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V465" t="b">
        <f t="shared" si="14"/>
        <v>0</v>
      </c>
      <c r="W465" t="b">
        <f t="shared" si="15"/>
        <v>0</v>
      </c>
      <c r="X465" s="4">
        <v>45695</v>
      </c>
      <c r="Y465" s="4">
        <v>45696</v>
      </c>
      <c r="Z465" s="4">
        <v>45840</v>
      </c>
    </row>
    <row r="466" spans="1:26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V466" t="b">
        <f t="shared" si="14"/>
        <v>0</v>
      </c>
      <c r="W466" t="b">
        <f t="shared" si="15"/>
        <v>0</v>
      </c>
      <c r="X466" s="4">
        <v>45727</v>
      </c>
      <c r="Y466" t="s">
        <v>2275</v>
      </c>
      <c r="Z466" s="4">
        <v>45964</v>
      </c>
    </row>
    <row r="467" spans="1:26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V467" t="b">
        <f t="shared" si="14"/>
        <v>0</v>
      </c>
      <c r="W467" t="b">
        <f t="shared" si="15"/>
        <v>0</v>
      </c>
      <c r="X467" s="4">
        <v>45320</v>
      </c>
      <c r="Y467" s="4">
        <v>45328</v>
      </c>
      <c r="Z467" s="4">
        <v>45320</v>
      </c>
    </row>
    <row r="468" spans="1:26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V468" t="b">
        <f t="shared" si="14"/>
        <v>0</v>
      </c>
      <c r="W468" t="b">
        <f t="shared" si="15"/>
        <v>0</v>
      </c>
      <c r="X468" s="4">
        <v>45295</v>
      </c>
      <c r="Y468" s="4">
        <v>45505</v>
      </c>
      <c r="Z468" s="4">
        <v>45383</v>
      </c>
    </row>
    <row r="469" spans="1:26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V469" t="b">
        <f t="shared" si="14"/>
        <v>0</v>
      </c>
      <c r="W469" t="b">
        <f t="shared" si="15"/>
        <v>0</v>
      </c>
      <c r="X469" s="4">
        <v>45524</v>
      </c>
      <c r="Y469" s="5">
        <v>45525</v>
      </c>
      <c r="Z469" s="4">
        <v>45524</v>
      </c>
    </row>
    <row r="470" spans="1:26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V470" t="b">
        <f t="shared" si="14"/>
        <v>0</v>
      </c>
      <c r="W470" t="b">
        <f t="shared" si="15"/>
        <v>0</v>
      </c>
      <c r="X470" s="4">
        <v>45666</v>
      </c>
      <c r="Y470" s="5">
        <v>45664</v>
      </c>
      <c r="Z470" s="4">
        <v>45666</v>
      </c>
    </row>
    <row r="471" spans="1:26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V471" t="b">
        <f t="shared" si="14"/>
        <v>0</v>
      </c>
      <c r="W471" t="b">
        <f t="shared" si="15"/>
        <v>0</v>
      </c>
      <c r="X471" s="4">
        <v>45310</v>
      </c>
      <c r="Y471" t="s">
        <v>2051</v>
      </c>
      <c r="Z471" s="4">
        <v>45310</v>
      </c>
    </row>
    <row r="472" spans="1:26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V472" t="b">
        <f t="shared" si="14"/>
        <v>0</v>
      </c>
      <c r="W472" t="b">
        <f t="shared" si="15"/>
        <v>0</v>
      </c>
      <c r="X472" s="4">
        <v>45501</v>
      </c>
      <c r="Y472" t="s">
        <v>1594</v>
      </c>
      <c r="Z472" s="4">
        <v>45501</v>
      </c>
    </row>
    <row r="473" spans="1:26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V473" t="b">
        <f t="shared" si="14"/>
        <v>0</v>
      </c>
      <c r="W473" t="b">
        <f t="shared" si="15"/>
        <v>0</v>
      </c>
      <c r="X473" s="4">
        <v>45333</v>
      </c>
      <c r="Y473" t="s">
        <v>2307</v>
      </c>
      <c r="Z473" s="4">
        <v>45598</v>
      </c>
    </row>
    <row r="474" spans="1:26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V474" t="b">
        <f t="shared" si="14"/>
        <v>0</v>
      </c>
      <c r="W474" t="b">
        <f t="shared" si="15"/>
        <v>0</v>
      </c>
      <c r="X474" s="4">
        <v>45353</v>
      </c>
      <c r="Y474" s="4">
        <v>45476</v>
      </c>
      <c r="Z474" s="4">
        <v>45325</v>
      </c>
    </row>
    <row r="475" spans="1:26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V475" t="b">
        <f t="shared" si="14"/>
        <v>0</v>
      </c>
      <c r="W475" t="b">
        <f t="shared" si="15"/>
        <v>0</v>
      </c>
      <c r="X475" s="4">
        <v>45609</v>
      </c>
      <c r="Y475" s="5">
        <v>45609</v>
      </c>
      <c r="Z475" s="4">
        <v>45609</v>
      </c>
    </row>
    <row r="476" spans="1:26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V476" t="b">
        <f t="shared" si="14"/>
        <v>0</v>
      </c>
      <c r="W476" t="b">
        <f t="shared" si="15"/>
        <v>0</v>
      </c>
      <c r="X476" s="4">
        <v>45446</v>
      </c>
      <c r="Y476" s="4">
        <v>45453</v>
      </c>
      <c r="Z476" s="4">
        <v>45357</v>
      </c>
    </row>
    <row r="477" spans="1:26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V477" t="b">
        <f t="shared" si="14"/>
        <v>0</v>
      </c>
      <c r="W477" t="b">
        <f t="shared" si="15"/>
        <v>0</v>
      </c>
      <c r="X477" s="4">
        <v>45660</v>
      </c>
      <c r="Y477" s="5">
        <v>45724</v>
      </c>
      <c r="Z477" s="4">
        <v>45717</v>
      </c>
    </row>
    <row r="478" spans="1:26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V478" t="b">
        <f t="shared" si="14"/>
        <v>0</v>
      </c>
      <c r="W478" t="b">
        <f t="shared" si="15"/>
        <v>0</v>
      </c>
      <c r="X478" s="4">
        <v>45478</v>
      </c>
      <c r="Y478" t="s">
        <v>2329</v>
      </c>
      <c r="Z478" s="4">
        <v>45419</v>
      </c>
    </row>
    <row r="479" spans="1:26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V479" t="b">
        <f t="shared" si="14"/>
        <v>0</v>
      </c>
      <c r="W479" t="b">
        <f t="shared" si="15"/>
        <v>0</v>
      </c>
      <c r="X479" s="4" t="s">
        <v>2333</v>
      </c>
      <c r="Y479" s="4">
        <v>45897</v>
      </c>
      <c r="Z479" s="4">
        <v>45892</v>
      </c>
    </row>
    <row r="480" spans="1:26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V480" t="b">
        <f t="shared" si="14"/>
        <v>0</v>
      </c>
      <c r="W480" t="b">
        <f t="shared" si="15"/>
        <v>0</v>
      </c>
      <c r="X480" s="4">
        <v>45541</v>
      </c>
      <c r="Y480" s="4">
        <v>45456</v>
      </c>
      <c r="Z480" s="4">
        <v>45452</v>
      </c>
    </row>
    <row r="481" spans="1:26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V481" t="b">
        <f t="shared" si="14"/>
        <v>0</v>
      </c>
      <c r="W481" t="b">
        <f t="shared" si="15"/>
        <v>0</v>
      </c>
      <c r="X481" s="4">
        <v>45345</v>
      </c>
      <c r="Y481" s="4">
        <v>45342</v>
      </c>
      <c r="Z481" s="4">
        <v>45345</v>
      </c>
    </row>
    <row r="482" spans="1:26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V482" t="b">
        <f t="shared" si="14"/>
        <v>0</v>
      </c>
      <c r="W482" t="b">
        <f t="shared" si="15"/>
        <v>0</v>
      </c>
      <c r="X482" s="4">
        <v>45662</v>
      </c>
      <c r="Y482" s="5">
        <v>45666</v>
      </c>
      <c r="Z482" s="4">
        <v>45662</v>
      </c>
    </row>
    <row r="483" spans="1:26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V483" t="b">
        <f t="shared" si="14"/>
        <v>0</v>
      </c>
      <c r="W483" t="b">
        <f t="shared" si="15"/>
        <v>0</v>
      </c>
      <c r="X483" s="4">
        <v>45813</v>
      </c>
      <c r="Y483" t="s">
        <v>2351</v>
      </c>
      <c r="Z483" s="4">
        <v>45813</v>
      </c>
    </row>
    <row r="484" spans="1:26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V484" t="b">
        <f t="shared" si="14"/>
        <v>0</v>
      </c>
      <c r="W484" t="b">
        <f t="shared" si="15"/>
        <v>0</v>
      </c>
      <c r="X484" s="4" t="s">
        <v>263</v>
      </c>
      <c r="Y484" t="s">
        <v>263</v>
      </c>
      <c r="Z484" s="4">
        <v>45495</v>
      </c>
    </row>
    <row r="485" spans="1:26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V485" t="b">
        <f t="shared" si="14"/>
        <v>0</v>
      </c>
      <c r="W485" t="b">
        <f t="shared" si="15"/>
        <v>0</v>
      </c>
      <c r="X485" s="4">
        <v>45651</v>
      </c>
      <c r="Y485" s="4">
        <v>45651</v>
      </c>
      <c r="Z485" s="4">
        <v>45651</v>
      </c>
    </row>
    <row r="486" spans="1:26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V486" t="b">
        <f t="shared" si="14"/>
        <v>0</v>
      </c>
      <c r="W486" t="b">
        <f t="shared" si="15"/>
        <v>0</v>
      </c>
      <c r="X486" s="4">
        <v>45654</v>
      </c>
      <c r="Y486" t="s">
        <v>2363</v>
      </c>
      <c r="Z486" s="4">
        <v>45654</v>
      </c>
    </row>
    <row r="487" spans="1:26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V487" t="b">
        <f t="shared" si="14"/>
        <v>0</v>
      </c>
      <c r="W487" t="b">
        <f t="shared" si="15"/>
        <v>0</v>
      </c>
      <c r="X487" s="4">
        <v>45679</v>
      </c>
      <c r="Y487" s="5">
        <v>45680</v>
      </c>
      <c r="Z487" s="4">
        <v>45679</v>
      </c>
    </row>
    <row r="488" spans="1:26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V488" t="b">
        <f t="shared" si="14"/>
        <v>0</v>
      </c>
      <c r="W488" t="b">
        <f t="shared" si="15"/>
        <v>0</v>
      </c>
      <c r="X488" s="4">
        <v>45830</v>
      </c>
      <c r="Y488" t="s">
        <v>2371</v>
      </c>
      <c r="Z488" s="4">
        <v>45830</v>
      </c>
    </row>
    <row r="489" spans="1:26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V489" t="b">
        <f t="shared" si="14"/>
        <v>0</v>
      </c>
      <c r="W489" t="b">
        <f t="shared" si="15"/>
        <v>0</v>
      </c>
      <c r="X489" s="4">
        <v>45818</v>
      </c>
      <c r="Y489" t="s">
        <v>2375</v>
      </c>
      <c r="Z489" s="4">
        <v>45818</v>
      </c>
    </row>
    <row r="490" spans="1:26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V490" t="b">
        <f t="shared" si="14"/>
        <v>0</v>
      </c>
      <c r="W490" t="b">
        <f t="shared" si="15"/>
        <v>0</v>
      </c>
      <c r="X490" s="4">
        <v>45579</v>
      </c>
      <c r="Y490" s="4">
        <v>45585</v>
      </c>
      <c r="Z490" s="4">
        <v>45579</v>
      </c>
    </row>
    <row r="491" spans="1:26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V491" t="b">
        <f t="shared" si="14"/>
        <v>0</v>
      </c>
      <c r="W491" t="b">
        <f t="shared" si="15"/>
        <v>0</v>
      </c>
      <c r="X491" s="4">
        <v>45329</v>
      </c>
      <c r="Y491" s="4">
        <v>45334</v>
      </c>
      <c r="Z491" s="4">
        <v>45329</v>
      </c>
    </row>
    <row r="492" spans="1:26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V492" t="b">
        <f t="shared" si="14"/>
        <v>0</v>
      </c>
      <c r="W492" t="b">
        <f t="shared" si="15"/>
        <v>0</v>
      </c>
      <c r="X492" s="4">
        <v>45551</v>
      </c>
      <c r="Y492" t="s">
        <v>1889</v>
      </c>
      <c r="Z492" s="4">
        <v>45551</v>
      </c>
    </row>
    <row r="493" spans="1:26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V493" t="b">
        <f t="shared" si="14"/>
        <v>0</v>
      </c>
      <c r="W493" t="b">
        <f t="shared" si="15"/>
        <v>0</v>
      </c>
      <c r="X493" s="4">
        <v>45776</v>
      </c>
      <c r="Y493" s="4">
        <v>45777</v>
      </c>
      <c r="Z493" s="4">
        <v>45776</v>
      </c>
    </row>
    <row r="494" spans="1:26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V494" t="b">
        <f t="shared" si="14"/>
        <v>0</v>
      </c>
      <c r="W494" t="b">
        <f t="shared" si="15"/>
        <v>0</v>
      </c>
      <c r="X494" s="4">
        <v>45836</v>
      </c>
      <c r="Y494" s="4">
        <v>45695</v>
      </c>
      <c r="Z494" s="4">
        <v>45836</v>
      </c>
    </row>
    <row r="495" spans="1:26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  <c r="V495" t="b">
        <f t="shared" si="14"/>
        <v>0</v>
      </c>
      <c r="W495" t="b">
        <f t="shared" si="15"/>
        <v>0</v>
      </c>
      <c r="X495" s="4">
        <v>45701</v>
      </c>
      <c r="Y495" s="4">
        <v>45701</v>
      </c>
      <c r="Z495" s="4">
        <v>45701</v>
      </c>
    </row>
    <row r="496" spans="1:26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V496" t="b">
        <f t="shared" si="14"/>
        <v>0</v>
      </c>
      <c r="W496" t="b">
        <f t="shared" si="15"/>
        <v>0</v>
      </c>
      <c r="X496" s="4">
        <v>45610</v>
      </c>
      <c r="Y496" s="4">
        <v>45618</v>
      </c>
      <c r="Z496" s="4">
        <v>45610</v>
      </c>
    </row>
    <row r="497" spans="1:26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V497" t="b">
        <f t="shared" si="14"/>
        <v>0</v>
      </c>
      <c r="W497" t="b">
        <f t="shared" si="15"/>
        <v>0</v>
      </c>
      <c r="X497" s="4">
        <v>45540</v>
      </c>
      <c r="Y497" t="s">
        <v>2411</v>
      </c>
      <c r="Z497" s="4">
        <v>45421</v>
      </c>
    </row>
    <row r="498" spans="1:26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V498" t="b">
        <f t="shared" si="14"/>
        <v>0</v>
      </c>
      <c r="W498" t="b">
        <f t="shared" si="15"/>
        <v>0</v>
      </c>
      <c r="X498" s="4">
        <v>45842</v>
      </c>
      <c r="Y498" s="4">
        <v>45844</v>
      </c>
      <c r="Z498" s="4">
        <v>45842</v>
      </c>
    </row>
    <row r="499" spans="1:26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V499" t="b">
        <f t="shared" si="14"/>
        <v>0</v>
      </c>
      <c r="W499" t="b">
        <f t="shared" si="15"/>
        <v>0</v>
      </c>
      <c r="X499" s="4">
        <v>45533</v>
      </c>
      <c r="Y499" s="5">
        <v>45533</v>
      </c>
      <c r="Z499" s="4">
        <v>45533</v>
      </c>
    </row>
    <row r="500" spans="1:26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  <c r="V500" t="b">
        <f t="shared" si="14"/>
        <v>0</v>
      </c>
      <c r="W500" t="b">
        <f t="shared" si="15"/>
        <v>0</v>
      </c>
      <c r="X500" s="4">
        <v>45907</v>
      </c>
      <c r="Y500" s="5">
        <v>45910</v>
      </c>
      <c r="Z500" s="4">
        <v>45907</v>
      </c>
    </row>
    <row r="501" spans="1:26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V501" t="b">
        <f t="shared" si="14"/>
        <v>0</v>
      </c>
      <c r="W501" t="b">
        <f t="shared" si="15"/>
        <v>0</v>
      </c>
      <c r="X501" s="4">
        <v>45648</v>
      </c>
      <c r="Y501" s="4">
        <v>45652</v>
      </c>
      <c r="Z501" s="4">
        <v>45648</v>
      </c>
    </row>
    <row r="502" spans="1:26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V502" t="b">
        <f t="shared" si="14"/>
        <v>0</v>
      </c>
      <c r="W502" t="b">
        <f t="shared" si="15"/>
        <v>0</v>
      </c>
      <c r="X502" s="4" t="s">
        <v>1129</v>
      </c>
      <c r="Y502" t="s">
        <v>2434</v>
      </c>
      <c r="Z502" s="4">
        <v>45429</v>
      </c>
    </row>
    <row r="503" spans="1:26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V503" t="b">
        <f t="shared" si="14"/>
        <v>0</v>
      </c>
      <c r="W503" t="b">
        <f t="shared" si="15"/>
        <v>0</v>
      </c>
      <c r="X503" s="4">
        <v>45515</v>
      </c>
      <c r="Y503" t="s">
        <v>2439</v>
      </c>
      <c r="Z503" s="4">
        <v>45515</v>
      </c>
    </row>
    <row r="504" spans="1:26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V504" t="b">
        <f t="shared" si="14"/>
        <v>0</v>
      </c>
      <c r="W504" t="b">
        <f t="shared" si="15"/>
        <v>0</v>
      </c>
      <c r="X504" s="4">
        <v>45295</v>
      </c>
      <c r="Y504" s="4">
        <v>45391</v>
      </c>
      <c r="Z504" s="4">
        <v>45383</v>
      </c>
    </row>
    <row r="505" spans="1:26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V505" t="b">
        <f t="shared" si="14"/>
        <v>0</v>
      </c>
      <c r="W505" t="b">
        <f t="shared" si="15"/>
        <v>0</v>
      </c>
      <c r="X505" s="4">
        <v>45563</v>
      </c>
      <c r="Y505" s="4">
        <v>45570</v>
      </c>
      <c r="Z505" s="4">
        <v>45563</v>
      </c>
    </row>
    <row r="506" spans="1:26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V506" t="b">
        <f t="shared" si="14"/>
        <v>0</v>
      </c>
      <c r="W506" t="b">
        <f t="shared" si="15"/>
        <v>0</v>
      </c>
      <c r="X506" s="4">
        <v>45700</v>
      </c>
      <c r="Y506" s="4">
        <v>45705</v>
      </c>
      <c r="Z506" s="4">
        <v>45700</v>
      </c>
    </row>
    <row r="507" spans="1:26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V507" t="b">
        <f t="shared" si="14"/>
        <v>0</v>
      </c>
      <c r="W507" t="b">
        <f t="shared" si="15"/>
        <v>0</v>
      </c>
      <c r="X507" s="4">
        <v>45605</v>
      </c>
      <c r="Y507" s="5">
        <v>45610</v>
      </c>
      <c r="Z507" s="4">
        <v>45605</v>
      </c>
    </row>
    <row r="508" spans="1:26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V508" t="b">
        <f t="shared" si="14"/>
        <v>0</v>
      </c>
      <c r="W508" t="b">
        <f t="shared" si="15"/>
        <v>0</v>
      </c>
      <c r="X508" s="4">
        <v>45641</v>
      </c>
      <c r="Y508" s="4">
        <v>45641</v>
      </c>
      <c r="Z508" s="4">
        <v>45641</v>
      </c>
    </row>
    <row r="509" spans="1:26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V509" t="b">
        <f t="shared" si="14"/>
        <v>0</v>
      </c>
      <c r="W509" t="b">
        <f t="shared" si="15"/>
        <v>0</v>
      </c>
      <c r="X509" s="4">
        <v>45762</v>
      </c>
      <c r="Y509" s="4">
        <v>45769</v>
      </c>
      <c r="Z509" s="4">
        <v>45762</v>
      </c>
    </row>
    <row r="510" spans="1:26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V510" t="b">
        <f t="shared" si="14"/>
        <v>0</v>
      </c>
      <c r="W510" t="b">
        <f t="shared" si="15"/>
        <v>0</v>
      </c>
      <c r="X510" s="4">
        <v>45382</v>
      </c>
      <c r="Y510" s="4">
        <v>45389</v>
      </c>
      <c r="Z510" s="4">
        <v>45382</v>
      </c>
    </row>
    <row r="511" spans="1:26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V511" t="b">
        <f t="shared" si="14"/>
        <v>0</v>
      </c>
      <c r="W511" t="b">
        <f t="shared" si="15"/>
        <v>0</v>
      </c>
      <c r="X511" s="4">
        <v>45789</v>
      </c>
      <c r="Y511" t="s">
        <v>2474</v>
      </c>
      <c r="Z511" s="4">
        <v>45789</v>
      </c>
    </row>
    <row r="512" spans="1:26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V512" t="b">
        <f t="shared" si="14"/>
        <v>0</v>
      </c>
      <c r="W512" t="b">
        <f t="shared" si="15"/>
        <v>0</v>
      </c>
      <c r="X512" s="4" t="s">
        <v>644</v>
      </c>
      <c r="Y512" s="4">
        <v>45586</v>
      </c>
      <c r="Z512" s="4">
        <v>45583</v>
      </c>
    </row>
    <row r="513" spans="1:26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V513" t="b">
        <f t="shared" si="14"/>
        <v>0</v>
      </c>
      <c r="W513" t="b">
        <f t="shared" si="15"/>
        <v>0</v>
      </c>
      <c r="X513" s="4" t="s">
        <v>2483</v>
      </c>
      <c r="Y513" s="5">
        <v>45591</v>
      </c>
      <c r="Z513" s="4">
        <v>45588</v>
      </c>
    </row>
    <row r="514" spans="1:26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V514" t="b">
        <f t="shared" si="14"/>
        <v>0</v>
      </c>
      <c r="W514" t="b">
        <f t="shared" si="15"/>
        <v>0</v>
      </c>
      <c r="X514" s="4">
        <v>45691</v>
      </c>
      <c r="Y514" s="4">
        <v>45719</v>
      </c>
      <c r="Z514" s="4">
        <v>45718</v>
      </c>
    </row>
    <row r="515" spans="1:26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V515" t="b">
        <f t="shared" ref="V515:V578" si="16">ISNUMBER(B515)</f>
        <v>0</v>
      </c>
      <c r="W515" t="b">
        <f t="shared" ref="W515:W578" si="17">ISNUMBER(C515)</f>
        <v>0</v>
      </c>
      <c r="X515" s="4">
        <v>45835</v>
      </c>
      <c r="Y515" s="4">
        <v>45695</v>
      </c>
      <c r="Z515" s="4">
        <v>45835</v>
      </c>
    </row>
    <row r="516" spans="1:26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V516" t="b">
        <f t="shared" si="16"/>
        <v>0</v>
      </c>
      <c r="W516" t="b">
        <f t="shared" si="17"/>
        <v>0</v>
      </c>
      <c r="X516" s="4">
        <v>45614</v>
      </c>
      <c r="Y516" s="4">
        <v>45618</v>
      </c>
      <c r="Z516" s="4">
        <v>45614</v>
      </c>
    </row>
    <row r="517" spans="1:26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V517" t="b">
        <f t="shared" si="16"/>
        <v>0</v>
      </c>
      <c r="W517" t="b">
        <f t="shared" si="17"/>
        <v>0</v>
      </c>
      <c r="X517" s="4">
        <v>45965</v>
      </c>
      <c r="Y517" s="4">
        <v>45758</v>
      </c>
      <c r="Z517" s="4">
        <v>45758</v>
      </c>
    </row>
    <row r="518" spans="1:26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V518" t="b">
        <f t="shared" si="16"/>
        <v>0</v>
      </c>
      <c r="W518" t="b">
        <f t="shared" si="17"/>
        <v>0</v>
      </c>
      <c r="X518" s="4" t="s">
        <v>2502</v>
      </c>
      <c r="Y518" s="5">
        <v>45569</v>
      </c>
      <c r="Z518" s="4">
        <v>45563</v>
      </c>
    </row>
    <row r="519" spans="1:26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V519" t="b">
        <f t="shared" si="16"/>
        <v>0</v>
      </c>
      <c r="W519" t="b">
        <f t="shared" si="17"/>
        <v>0</v>
      </c>
      <c r="X519" s="4">
        <v>45802</v>
      </c>
      <c r="Y519" s="5">
        <v>45804</v>
      </c>
      <c r="Z519" s="4">
        <v>45802</v>
      </c>
    </row>
    <row r="520" spans="1:26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V520" t="b">
        <f t="shared" si="16"/>
        <v>0</v>
      </c>
      <c r="W520" t="b">
        <f t="shared" si="17"/>
        <v>0</v>
      </c>
      <c r="X520" s="4">
        <v>45777</v>
      </c>
      <c r="Y520" s="5">
        <v>45773</v>
      </c>
      <c r="Z520" s="4">
        <v>45777</v>
      </c>
    </row>
    <row r="521" spans="1:26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V521" t="b">
        <f t="shared" si="16"/>
        <v>0</v>
      </c>
      <c r="W521" t="b">
        <f t="shared" si="17"/>
        <v>0</v>
      </c>
      <c r="X521" s="4">
        <v>45841</v>
      </c>
      <c r="Y521" s="4">
        <v>45845</v>
      </c>
      <c r="Z521" s="4">
        <v>45723</v>
      </c>
    </row>
    <row r="522" spans="1:26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V522" t="b">
        <f t="shared" si="16"/>
        <v>0</v>
      </c>
      <c r="W522" t="b">
        <f t="shared" si="17"/>
        <v>0</v>
      </c>
      <c r="X522" s="4">
        <v>45489</v>
      </c>
      <c r="Y522" s="5">
        <v>45496</v>
      </c>
      <c r="Z522" s="4">
        <v>45489</v>
      </c>
    </row>
    <row r="523" spans="1:26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V523" t="b">
        <f t="shared" si="16"/>
        <v>0</v>
      </c>
      <c r="W523" t="b">
        <f t="shared" si="17"/>
        <v>0</v>
      </c>
      <c r="X523" s="4">
        <v>45741</v>
      </c>
      <c r="Y523" s="4">
        <v>45748</v>
      </c>
      <c r="Z523" s="4">
        <v>45741</v>
      </c>
    </row>
    <row r="524" spans="1:26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V524" t="b">
        <f t="shared" si="16"/>
        <v>0</v>
      </c>
      <c r="W524" t="b">
        <f t="shared" si="17"/>
        <v>0</v>
      </c>
      <c r="X524" s="4" t="s">
        <v>2528</v>
      </c>
      <c r="Y524" s="5">
        <v>45724</v>
      </c>
      <c r="Z524" s="4">
        <v>45716</v>
      </c>
    </row>
    <row r="525" spans="1:26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V525" t="b">
        <f t="shared" si="16"/>
        <v>0</v>
      </c>
      <c r="W525" t="b">
        <f t="shared" si="17"/>
        <v>0</v>
      </c>
      <c r="X525" s="4">
        <v>45384</v>
      </c>
      <c r="Y525" s="4">
        <v>45385</v>
      </c>
      <c r="Z525" s="4">
        <v>45326</v>
      </c>
    </row>
    <row r="526" spans="1:26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V526" t="b">
        <f t="shared" si="16"/>
        <v>0</v>
      </c>
      <c r="W526" t="b">
        <f t="shared" si="17"/>
        <v>0</v>
      </c>
      <c r="X526" s="4">
        <v>45626</v>
      </c>
      <c r="Y526" s="5">
        <v>45627</v>
      </c>
      <c r="Z526" s="4">
        <v>45626</v>
      </c>
    </row>
    <row r="527" spans="1:26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V527" t="b">
        <f t="shared" si="16"/>
        <v>0</v>
      </c>
      <c r="W527" t="b">
        <f t="shared" si="17"/>
        <v>0</v>
      </c>
      <c r="X527" s="4" t="s">
        <v>2542</v>
      </c>
      <c r="Y527" s="4">
        <v>45582</v>
      </c>
      <c r="Z527" s="4">
        <v>45582</v>
      </c>
    </row>
    <row r="528" spans="1:26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V528" t="b">
        <f t="shared" si="16"/>
        <v>0</v>
      </c>
      <c r="W528" t="b">
        <f t="shared" si="17"/>
        <v>0</v>
      </c>
      <c r="X528" s="4">
        <v>45856</v>
      </c>
      <c r="Y528" s="5">
        <v>45859</v>
      </c>
      <c r="Z528" s="4">
        <v>45856</v>
      </c>
    </row>
    <row r="529" spans="1:26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V529" t="b">
        <f t="shared" si="16"/>
        <v>0</v>
      </c>
      <c r="W529" t="b">
        <f t="shared" si="17"/>
        <v>0</v>
      </c>
      <c r="X529" s="4">
        <v>45931</v>
      </c>
      <c r="Y529" s="4">
        <v>45935</v>
      </c>
      <c r="Z529" s="4">
        <v>45667</v>
      </c>
    </row>
    <row r="530" spans="1:26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V530" t="b">
        <f t="shared" si="16"/>
        <v>0</v>
      </c>
      <c r="W530" t="b">
        <f t="shared" si="17"/>
        <v>0</v>
      </c>
      <c r="X530" s="4">
        <v>45572</v>
      </c>
      <c r="Y530" s="4">
        <v>45574</v>
      </c>
      <c r="Z530" s="4">
        <v>45572</v>
      </c>
    </row>
    <row r="531" spans="1:26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V531" t="b">
        <f t="shared" si="16"/>
        <v>0</v>
      </c>
      <c r="W531" t="b">
        <f t="shared" si="17"/>
        <v>0</v>
      </c>
      <c r="X531" s="4">
        <v>45328</v>
      </c>
      <c r="Y531" s="4">
        <v>45330</v>
      </c>
      <c r="Z531" s="4">
        <v>45328</v>
      </c>
    </row>
    <row r="532" spans="1:26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V532" t="b">
        <f t="shared" si="16"/>
        <v>0</v>
      </c>
      <c r="W532" t="b">
        <f t="shared" si="17"/>
        <v>0</v>
      </c>
      <c r="X532" s="4" t="s">
        <v>2565</v>
      </c>
      <c r="Y532" s="4">
        <v>45809</v>
      </c>
      <c r="Z532" s="4">
        <v>45807</v>
      </c>
    </row>
    <row r="533" spans="1:26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V533" t="b">
        <f t="shared" si="16"/>
        <v>0</v>
      </c>
      <c r="W533" t="b">
        <f t="shared" si="17"/>
        <v>0</v>
      </c>
      <c r="X533" s="4">
        <v>45505</v>
      </c>
      <c r="Y533" s="4">
        <v>45512</v>
      </c>
      <c r="Z533" s="4">
        <v>45505</v>
      </c>
    </row>
    <row r="534" spans="1:26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V534" t="b">
        <f t="shared" si="16"/>
        <v>0</v>
      </c>
      <c r="W534" t="b">
        <f t="shared" si="17"/>
        <v>0</v>
      </c>
      <c r="X534" s="4">
        <v>45935</v>
      </c>
      <c r="Y534" s="4">
        <v>45940</v>
      </c>
      <c r="Z534" s="4">
        <v>45935</v>
      </c>
    </row>
    <row r="535" spans="1:26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V535" t="b">
        <f t="shared" si="16"/>
        <v>0</v>
      </c>
      <c r="W535" t="b">
        <f t="shared" si="17"/>
        <v>0</v>
      </c>
      <c r="X535" s="4">
        <v>45529</v>
      </c>
      <c r="Y535" s="4">
        <v>45536</v>
      </c>
      <c r="Z535" s="4">
        <v>45529</v>
      </c>
    </row>
    <row r="536" spans="1:26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V536" t="b">
        <f t="shared" si="16"/>
        <v>0</v>
      </c>
      <c r="W536" t="b">
        <f t="shared" si="17"/>
        <v>0</v>
      </c>
      <c r="X536" s="4" t="s">
        <v>2581</v>
      </c>
      <c r="Y536" s="4">
        <v>45782</v>
      </c>
      <c r="Z536" s="4">
        <v>45774</v>
      </c>
    </row>
    <row r="537" spans="1:26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V537" t="b">
        <f t="shared" si="16"/>
        <v>0</v>
      </c>
      <c r="W537" t="b">
        <f t="shared" si="17"/>
        <v>0</v>
      </c>
      <c r="X537" s="4">
        <v>45431</v>
      </c>
      <c r="Y537" s="5">
        <v>45433</v>
      </c>
      <c r="Z537" s="4">
        <v>45431</v>
      </c>
    </row>
    <row r="538" spans="1:26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V538" t="b">
        <f t="shared" si="16"/>
        <v>0</v>
      </c>
      <c r="W538" t="b">
        <f t="shared" si="17"/>
        <v>0</v>
      </c>
      <c r="X538" s="4">
        <v>45757</v>
      </c>
      <c r="Y538" s="4">
        <v>45764</v>
      </c>
      <c r="Z538" s="4">
        <v>45757</v>
      </c>
    </row>
    <row r="539" spans="1:26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V539" t="b">
        <f t="shared" si="16"/>
        <v>0</v>
      </c>
      <c r="W539" t="b">
        <f t="shared" si="17"/>
        <v>0</v>
      </c>
      <c r="X539" s="4">
        <v>45313</v>
      </c>
      <c r="Y539" s="4">
        <v>45321</v>
      </c>
      <c r="Z539" s="4">
        <v>45313</v>
      </c>
    </row>
    <row r="540" spans="1:26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V540" t="b">
        <f t="shared" si="16"/>
        <v>0</v>
      </c>
      <c r="W540" t="b">
        <f t="shared" si="17"/>
        <v>0</v>
      </c>
      <c r="X540" s="4">
        <v>45560</v>
      </c>
      <c r="Y540" s="4">
        <v>45566</v>
      </c>
      <c r="Z540" s="4">
        <v>45560</v>
      </c>
    </row>
    <row r="541" spans="1:26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V541" t="b">
        <f t="shared" si="16"/>
        <v>0</v>
      </c>
      <c r="W541" t="b">
        <f t="shared" si="17"/>
        <v>0</v>
      </c>
      <c r="X541" s="4">
        <v>45754</v>
      </c>
      <c r="Y541" s="4">
        <v>45842</v>
      </c>
      <c r="Z541" s="4">
        <v>45842</v>
      </c>
    </row>
    <row r="542" spans="1:26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V542" t="b">
        <f t="shared" si="16"/>
        <v>0</v>
      </c>
      <c r="W542" t="b">
        <f t="shared" si="17"/>
        <v>0</v>
      </c>
      <c r="X542" s="4">
        <v>45348</v>
      </c>
      <c r="Y542" s="5">
        <v>45345</v>
      </c>
      <c r="Z542" s="4">
        <v>45348</v>
      </c>
    </row>
    <row r="543" spans="1:26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V543" t="b">
        <f t="shared" si="16"/>
        <v>0</v>
      </c>
      <c r="W543" t="b">
        <f t="shared" si="17"/>
        <v>0</v>
      </c>
      <c r="X543" s="4">
        <v>45846</v>
      </c>
      <c r="Y543" s="4">
        <v>45847</v>
      </c>
      <c r="Z543" s="4">
        <v>45876</v>
      </c>
    </row>
    <row r="544" spans="1:26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  <c r="V544" t="b">
        <f t="shared" si="16"/>
        <v>0</v>
      </c>
      <c r="W544" t="b">
        <f t="shared" si="17"/>
        <v>0</v>
      </c>
      <c r="X544" s="4" t="s">
        <v>2617</v>
      </c>
      <c r="Y544" s="4">
        <v>45558</v>
      </c>
      <c r="Z544" s="4">
        <v>45552</v>
      </c>
    </row>
    <row r="545" spans="1:26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V545" t="b">
        <f t="shared" si="16"/>
        <v>0</v>
      </c>
      <c r="W545" t="b">
        <f t="shared" si="17"/>
        <v>0</v>
      </c>
      <c r="X545" s="4">
        <v>45487</v>
      </c>
      <c r="Y545" s="4">
        <v>45493</v>
      </c>
      <c r="Z545" s="4">
        <v>45487</v>
      </c>
    </row>
    <row r="546" spans="1:26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V546" t="b">
        <f t="shared" si="16"/>
        <v>0</v>
      </c>
      <c r="W546" t="b">
        <f t="shared" si="17"/>
        <v>0</v>
      </c>
      <c r="X546" s="4">
        <v>45686</v>
      </c>
      <c r="Y546" s="4">
        <v>45779</v>
      </c>
      <c r="Z546" s="4">
        <v>45686</v>
      </c>
    </row>
    <row r="547" spans="1:26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V547" t="b">
        <f t="shared" si="16"/>
        <v>0</v>
      </c>
      <c r="W547" t="b">
        <f t="shared" si="17"/>
        <v>0</v>
      </c>
      <c r="X547" s="4" t="s">
        <v>2631</v>
      </c>
      <c r="Y547" s="5">
        <v>45442</v>
      </c>
      <c r="Z547" s="4">
        <v>45439</v>
      </c>
    </row>
    <row r="548" spans="1:26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V548" t="b">
        <f t="shared" si="16"/>
        <v>0</v>
      </c>
      <c r="W548" t="b">
        <f t="shared" si="17"/>
        <v>0</v>
      </c>
      <c r="X548" s="4">
        <v>45883</v>
      </c>
      <c r="Y548" s="5">
        <v>45891</v>
      </c>
      <c r="Z548" s="4">
        <v>45883</v>
      </c>
    </row>
    <row r="549" spans="1:26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V549" t="b">
        <f t="shared" si="16"/>
        <v>0</v>
      </c>
      <c r="W549" t="b">
        <f t="shared" si="17"/>
        <v>0</v>
      </c>
      <c r="X549" s="4">
        <v>45428</v>
      </c>
      <c r="Y549" s="5">
        <v>45435</v>
      </c>
      <c r="Z549" s="4">
        <v>45428</v>
      </c>
    </row>
    <row r="550" spans="1:26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V550" t="b">
        <f t="shared" si="16"/>
        <v>0</v>
      </c>
      <c r="W550" t="b">
        <f t="shared" si="17"/>
        <v>0</v>
      </c>
      <c r="X550" s="4">
        <v>45441</v>
      </c>
      <c r="Y550" s="4">
        <v>45441</v>
      </c>
      <c r="Z550" s="4">
        <v>45441</v>
      </c>
    </row>
    <row r="551" spans="1:26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V551" t="b">
        <f t="shared" si="16"/>
        <v>0</v>
      </c>
      <c r="W551" t="b">
        <f t="shared" si="17"/>
        <v>0</v>
      </c>
      <c r="X551" s="4">
        <v>45971</v>
      </c>
      <c r="Y551" s="5">
        <v>45943</v>
      </c>
      <c r="Z551" s="4">
        <v>45941</v>
      </c>
    </row>
    <row r="552" spans="1:26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V552" t="b">
        <f t="shared" si="16"/>
        <v>0</v>
      </c>
      <c r="W552" t="b">
        <f t="shared" si="17"/>
        <v>0</v>
      </c>
      <c r="X552" s="4">
        <v>45506</v>
      </c>
      <c r="Y552" s="4">
        <v>45573</v>
      </c>
      <c r="Z552" s="4">
        <v>45330</v>
      </c>
    </row>
    <row r="553" spans="1:26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V553" t="b">
        <f t="shared" si="16"/>
        <v>0</v>
      </c>
      <c r="W553" t="b">
        <f t="shared" si="17"/>
        <v>0</v>
      </c>
      <c r="X553" s="4">
        <v>45349</v>
      </c>
      <c r="Y553" s="4">
        <v>45349</v>
      </c>
      <c r="Z553" s="4">
        <v>45349</v>
      </c>
    </row>
    <row r="554" spans="1:26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V554" t="b">
        <f t="shared" si="16"/>
        <v>0</v>
      </c>
      <c r="W554" t="b">
        <f t="shared" si="17"/>
        <v>0</v>
      </c>
      <c r="X554" s="4">
        <v>45681</v>
      </c>
      <c r="Y554" s="5">
        <v>45687</v>
      </c>
      <c r="Z554" s="4">
        <v>45681</v>
      </c>
    </row>
    <row r="555" spans="1:26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V555" t="b">
        <f t="shared" si="16"/>
        <v>0</v>
      </c>
      <c r="W555" t="b">
        <f t="shared" si="17"/>
        <v>0</v>
      </c>
      <c r="X555" s="4" t="s">
        <v>2665</v>
      </c>
      <c r="Y555" s="4">
        <v>45775</v>
      </c>
      <c r="Z555" s="4">
        <v>45772</v>
      </c>
    </row>
    <row r="556" spans="1:26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V556" t="b">
        <f t="shared" si="16"/>
        <v>0</v>
      </c>
      <c r="W556" t="b">
        <f t="shared" si="17"/>
        <v>0</v>
      </c>
      <c r="X556" s="4">
        <v>45577</v>
      </c>
      <c r="Y556" s="5">
        <v>45582</v>
      </c>
      <c r="Z556" s="4">
        <v>45577</v>
      </c>
    </row>
    <row r="557" spans="1:26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V557" t="b">
        <f t="shared" si="16"/>
        <v>0</v>
      </c>
      <c r="W557" t="b">
        <f t="shared" si="17"/>
        <v>0</v>
      </c>
      <c r="X557" s="4">
        <v>45692</v>
      </c>
      <c r="Y557" s="5">
        <v>45698</v>
      </c>
      <c r="Z557" s="4">
        <v>45749</v>
      </c>
    </row>
    <row r="558" spans="1:26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V558" t="b">
        <f t="shared" si="16"/>
        <v>0</v>
      </c>
      <c r="W558" t="b">
        <f t="shared" si="17"/>
        <v>0</v>
      </c>
      <c r="X558" s="4">
        <v>45466</v>
      </c>
      <c r="Y558" s="4">
        <v>45472</v>
      </c>
      <c r="Z558" s="4">
        <v>45466</v>
      </c>
    </row>
    <row r="559" spans="1:26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V559" t="b">
        <f t="shared" si="16"/>
        <v>0</v>
      </c>
      <c r="W559" t="b">
        <f t="shared" si="17"/>
        <v>0</v>
      </c>
      <c r="X559" s="4">
        <v>45420</v>
      </c>
      <c r="Y559" s="4">
        <v>45426</v>
      </c>
      <c r="Z559" s="4">
        <v>45420</v>
      </c>
    </row>
    <row r="560" spans="1:26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V560" t="b">
        <f t="shared" si="16"/>
        <v>0</v>
      </c>
      <c r="W560" t="b">
        <f t="shared" si="17"/>
        <v>0</v>
      </c>
      <c r="X560" s="4">
        <v>45904</v>
      </c>
      <c r="Y560" s="4">
        <v>45756</v>
      </c>
      <c r="Z560" s="4">
        <v>45904</v>
      </c>
    </row>
    <row r="561" spans="1:26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V561" t="b">
        <f t="shared" si="16"/>
        <v>0</v>
      </c>
      <c r="W561" t="b">
        <f t="shared" si="17"/>
        <v>0</v>
      </c>
      <c r="X561" s="4">
        <v>45930</v>
      </c>
      <c r="Y561" s="4">
        <v>45937</v>
      </c>
      <c r="Z561" s="4">
        <v>45930</v>
      </c>
    </row>
    <row r="562" spans="1:26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V562" t="b">
        <f t="shared" si="16"/>
        <v>0</v>
      </c>
      <c r="W562" t="b">
        <f t="shared" si="17"/>
        <v>0</v>
      </c>
      <c r="X562" s="4">
        <v>45307</v>
      </c>
      <c r="Y562" s="4">
        <v>45313</v>
      </c>
      <c r="Z562" s="4">
        <v>45307</v>
      </c>
    </row>
    <row r="563" spans="1:26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V563" t="b">
        <f t="shared" si="16"/>
        <v>0</v>
      </c>
      <c r="W563" t="b">
        <f t="shared" si="17"/>
        <v>0</v>
      </c>
      <c r="X563" s="4">
        <v>45852</v>
      </c>
      <c r="Y563" s="5">
        <v>45856</v>
      </c>
      <c r="Z563" s="4">
        <v>45852</v>
      </c>
    </row>
    <row r="564" spans="1:26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V564" t="b">
        <f t="shared" si="16"/>
        <v>0</v>
      </c>
      <c r="W564" t="b">
        <f t="shared" si="17"/>
        <v>0</v>
      </c>
      <c r="X564" s="4">
        <v>45422</v>
      </c>
      <c r="Y564" s="5">
        <v>45428</v>
      </c>
      <c r="Z564" s="4">
        <v>45422</v>
      </c>
    </row>
    <row r="565" spans="1:26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V565" t="b">
        <f t="shared" si="16"/>
        <v>0</v>
      </c>
      <c r="W565" t="b">
        <f t="shared" si="17"/>
        <v>0</v>
      </c>
      <c r="X565" s="4">
        <v>45448</v>
      </c>
      <c r="Y565" s="4">
        <v>45424</v>
      </c>
      <c r="Z565" s="4">
        <v>45418</v>
      </c>
    </row>
    <row r="566" spans="1:26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V566" t="b">
        <f t="shared" si="16"/>
        <v>0</v>
      </c>
      <c r="W566" t="b">
        <f t="shared" si="17"/>
        <v>0</v>
      </c>
      <c r="X566" s="4">
        <v>45576</v>
      </c>
      <c r="Y566" s="4">
        <v>45610</v>
      </c>
      <c r="Z566" s="4">
        <v>45606</v>
      </c>
    </row>
    <row r="567" spans="1:26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V567" t="b">
        <f t="shared" si="16"/>
        <v>0</v>
      </c>
      <c r="W567" t="b">
        <f t="shared" si="17"/>
        <v>0</v>
      </c>
      <c r="X567" s="4">
        <v>45876</v>
      </c>
      <c r="Y567" s="4">
        <v>45882</v>
      </c>
      <c r="Z567" s="4">
        <v>45876</v>
      </c>
    </row>
    <row r="568" spans="1:26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V568" t="b">
        <f t="shared" si="16"/>
        <v>0</v>
      </c>
      <c r="W568" t="b">
        <f t="shared" si="17"/>
        <v>0</v>
      </c>
      <c r="X568" s="4">
        <v>45515</v>
      </c>
      <c r="Y568" s="4">
        <v>45523</v>
      </c>
      <c r="Z568" s="4">
        <v>45515</v>
      </c>
    </row>
    <row r="569" spans="1:26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V569" t="b">
        <f t="shared" si="16"/>
        <v>0</v>
      </c>
      <c r="W569" t="b">
        <f t="shared" si="17"/>
        <v>0</v>
      </c>
      <c r="X569" s="4">
        <v>45328</v>
      </c>
      <c r="Y569" s="4">
        <v>45332</v>
      </c>
      <c r="Z569" s="4">
        <v>45328</v>
      </c>
    </row>
    <row r="570" spans="1:26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V570" t="b">
        <f t="shared" si="16"/>
        <v>0</v>
      </c>
      <c r="W570" t="b">
        <f t="shared" si="17"/>
        <v>0</v>
      </c>
      <c r="X570" s="4">
        <v>45312</v>
      </c>
      <c r="Y570" s="5">
        <v>45315</v>
      </c>
      <c r="Z570" s="4">
        <v>45312</v>
      </c>
    </row>
    <row r="571" spans="1:26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V571" t="b">
        <f t="shared" si="16"/>
        <v>0</v>
      </c>
      <c r="W571" t="b">
        <f t="shared" si="17"/>
        <v>0</v>
      </c>
      <c r="X571" s="4">
        <v>45878</v>
      </c>
      <c r="Y571" s="4">
        <v>45910</v>
      </c>
      <c r="Z571" s="4">
        <v>45908</v>
      </c>
    </row>
    <row r="572" spans="1:26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V572" t="b">
        <f t="shared" si="16"/>
        <v>0</v>
      </c>
      <c r="W572" t="b">
        <f t="shared" si="17"/>
        <v>0</v>
      </c>
      <c r="X572" s="4">
        <v>45887</v>
      </c>
      <c r="Y572" t="s">
        <v>698</v>
      </c>
      <c r="Z572" s="4">
        <v>45887</v>
      </c>
    </row>
    <row r="573" spans="1:26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  <c r="V573" t="b">
        <f t="shared" si="16"/>
        <v>0</v>
      </c>
      <c r="W573" t="b">
        <f t="shared" si="17"/>
        <v>0</v>
      </c>
      <c r="X573" s="4">
        <v>45698</v>
      </c>
      <c r="Y573" s="4">
        <v>45702</v>
      </c>
      <c r="Z573" s="4">
        <v>45698</v>
      </c>
    </row>
    <row r="574" spans="1:26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V574" t="b">
        <f t="shared" si="16"/>
        <v>0</v>
      </c>
      <c r="W574" t="b">
        <f t="shared" si="17"/>
        <v>0</v>
      </c>
      <c r="X574" s="4">
        <v>45323</v>
      </c>
      <c r="Y574" s="4">
        <v>45300</v>
      </c>
      <c r="Z574" s="4">
        <v>45293</v>
      </c>
    </row>
    <row r="575" spans="1:26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V575" t="b">
        <f t="shared" si="16"/>
        <v>0</v>
      </c>
      <c r="W575" t="b">
        <f t="shared" si="17"/>
        <v>0</v>
      </c>
      <c r="X575" s="4" t="s">
        <v>2749</v>
      </c>
      <c r="Y575" t="s">
        <v>2750</v>
      </c>
      <c r="Z575" s="4">
        <v>45922</v>
      </c>
    </row>
    <row r="576" spans="1:26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V576" t="b">
        <f t="shared" si="16"/>
        <v>0</v>
      </c>
      <c r="W576" t="b">
        <f t="shared" si="17"/>
        <v>0</v>
      </c>
      <c r="X576" s="4">
        <v>45342</v>
      </c>
      <c r="Y576" s="4">
        <v>45347</v>
      </c>
      <c r="Z576" s="4">
        <v>45342</v>
      </c>
    </row>
    <row r="577" spans="1:26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V577" t="b">
        <f t="shared" si="16"/>
        <v>0</v>
      </c>
      <c r="W577" t="b">
        <f t="shared" si="17"/>
        <v>0</v>
      </c>
      <c r="X577" s="4">
        <v>45727</v>
      </c>
      <c r="Y577" s="5">
        <v>45730</v>
      </c>
      <c r="Z577" s="4">
        <v>45727</v>
      </c>
    </row>
    <row r="578" spans="1:26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V578" t="b">
        <f t="shared" si="16"/>
        <v>0</v>
      </c>
      <c r="W578" t="b">
        <f t="shared" si="17"/>
        <v>0</v>
      </c>
      <c r="X578" s="4">
        <v>45339</v>
      </c>
      <c r="Y578" t="s">
        <v>2763</v>
      </c>
      <c r="Z578" s="4">
        <v>45339</v>
      </c>
    </row>
    <row r="579" spans="1:26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V579" t="b">
        <f t="shared" ref="V579:V642" si="18">ISNUMBER(B579)</f>
        <v>0</v>
      </c>
      <c r="W579" t="b">
        <f t="shared" ref="W579:W642" si="19">ISNUMBER(C579)</f>
        <v>0</v>
      </c>
      <c r="X579" s="4" t="s">
        <v>435</v>
      </c>
      <c r="Y579" s="4">
        <v>45903</v>
      </c>
      <c r="Z579" s="4">
        <v>45897</v>
      </c>
    </row>
    <row r="580" spans="1:26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V580" t="b">
        <f t="shared" si="18"/>
        <v>0</v>
      </c>
      <c r="W580" t="b">
        <f t="shared" si="19"/>
        <v>0</v>
      </c>
      <c r="X580" s="4">
        <v>45343</v>
      </c>
      <c r="Y580" s="4">
        <v>45345</v>
      </c>
      <c r="Z580" s="4">
        <v>45343</v>
      </c>
    </row>
    <row r="581" spans="1:26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V581" t="b">
        <f t="shared" si="18"/>
        <v>0</v>
      </c>
      <c r="W581" t="b">
        <f t="shared" si="19"/>
        <v>0</v>
      </c>
      <c r="X581" s="4">
        <v>45462</v>
      </c>
      <c r="Y581" s="5">
        <v>45467</v>
      </c>
      <c r="Z581" s="4">
        <v>45462</v>
      </c>
    </row>
    <row r="582" spans="1:26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V582" t="b">
        <f t="shared" si="18"/>
        <v>0</v>
      </c>
      <c r="W582" t="b">
        <f t="shared" si="19"/>
        <v>0</v>
      </c>
      <c r="X582" s="4">
        <v>45722</v>
      </c>
      <c r="Y582" t="s">
        <v>1459</v>
      </c>
      <c r="Z582" s="4">
        <v>45811</v>
      </c>
    </row>
    <row r="583" spans="1:26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V583" t="b">
        <f t="shared" si="18"/>
        <v>0</v>
      </c>
      <c r="W583" t="b">
        <f t="shared" si="19"/>
        <v>0</v>
      </c>
      <c r="X583" s="4">
        <v>45878</v>
      </c>
      <c r="Y583" s="4">
        <v>45938</v>
      </c>
      <c r="Z583" s="4">
        <v>45878</v>
      </c>
    </row>
    <row r="584" spans="1:26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V584" t="b">
        <f t="shared" si="18"/>
        <v>0</v>
      </c>
      <c r="W584" t="b">
        <f t="shared" si="19"/>
        <v>0</v>
      </c>
      <c r="X584" s="4">
        <v>45580</v>
      </c>
      <c r="Y584" t="s">
        <v>2789</v>
      </c>
      <c r="Z584" s="4">
        <v>45580</v>
      </c>
    </row>
    <row r="585" spans="1:26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V585" t="b">
        <f t="shared" si="18"/>
        <v>0</v>
      </c>
      <c r="W585" t="b">
        <f t="shared" si="19"/>
        <v>0</v>
      </c>
      <c r="X585" s="4">
        <v>45350</v>
      </c>
      <c r="Y585" t="s">
        <v>2793</v>
      </c>
      <c r="Z585" s="4">
        <v>45350</v>
      </c>
    </row>
    <row r="586" spans="1:26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V586" t="b">
        <f t="shared" si="18"/>
        <v>0</v>
      </c>
      <c r="W586" t="b">
        <f t="shared" si="19"/>
        <v>0</v>
      </c>
      <c r="X586" s="4">
        <v>45390</v>
      </c>
      <c r="Y586" s="4">
        <v>45514</v>
      </c>
      <c r="Z586" s="4">
        <v>45508</v>
      </c>
    </row>
    <row r="587" spans="1:26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V587" t="b">
        <f t="shared" si="18"/>
        <v>0</v>
      </c>
      <c r="W587" t="b">
        <f t="shared" si="19"/>
        <v>0</v>
      </c>
      <c r="X587" s="4">
        <v>45830</v>
      </c>
      <c r="Y587" s="4">
        <v>45833</v>
      </c>
      <c r="Z587" s="4">
        <v>45830</v>
      </c>
    </row>
    <row r="588" spans="1:26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V588" t="b">
        <f t="shared" si="18"/>
        <v>0</v>
      </c>
      <c r="W588" t="b">
        <f t="shared" si="19"/>
        <v>0</v>
      </c>
      <c r="X588" s="4">
        <v>45759</v>
      </c>
      <c r="Y588" s="5">
        <v>45759</v>
      </c>
      <c r="Z588" s="4">
        <v>45995</v>
      </c>
    </row>
    <row r="589" spans="1:26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V589" t="b">
        <f t="shared" si="18"/>
        <v>0</v>
      </c>
      <c r="W589" t="b">
        <f t="shared" si="19"/>
        <v>0</v>
      </c>
      <c r="X589" s="4">
        <v>45861</v>
      </c>
      <c r="Y589" s="4">
        <v>45869</v>
      </c>
      <c r="Z589" s="4">
        <v>45861</v>
      </c>
    </row>
    <row r="590" spans="1:26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V590" t="b">
        <f t="shared" si="18"/>
        <v>0</v>
      </c>
      <c r="W590" t="b">
        <f t="shared" si="19"/>
        <v>0</v>
      </c>
      <c r="X590" s="4">
        <v>45727</v>
      </c>
      <c r="Y590" s="5">
        <v>45731</v>
      </c>
      <c r="Z590" s="4">
        <v>45727</v>
      </c>
    </row>
    <row r="591" spans="1:26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V591" t="b">
        <f t="shared" si="18"/>
        <v>0</v>
      </c>
      <c r="W591" t="b">
        <f t="shared" si="19"/>
        <v>0</v>
      </c>
      <c r="X591" s="4">
        <v>45632</v>
      </c>
      <c r="Y591" s="4">
        <v>45638</v>
      </c>
      <c r="Z591" s="4">
        <v>45632</v>
      </c>
    </row>
    <row r="592" spans="1:26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V592" t="b">
        <f t="shared" si="18"/>
        <v>0</v>
      </c>
      <c r="W592" t="b">
        <f t="shared" si="19"/>
        <v>0</v>
      </c>
      <c r="X592" s="4">
        <v>45441</v>
      </c>
      <c r="Y592" s="4">
        <v>45441</v>
      </c>
      <c r="Z592" s="4">
        <v>45441</v>
      </c>
    </row>
    <row r="593" spans="1:26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V593" t="b">
        <f t="shared" si="18"/>
        <v>0</v>
      </c>
      <c r="W593" t="b">
        <f t="shared" si="19"/>
        <v>0</v>
      </c>
      <c r="X593" s="4">
        <v>45344</v>
      </c>
      <c r="Y593" s="4">
        <v>45346</v>
      </c>
      <c r="Z593" s="4">
        <v>45344</v>
      </c>
    </row>
    <row r="594" spans="1:26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V594" t="b">
        <f t="shared" si="18"/>
        <v>0</v>
      </c>
      <c r="W594" t="b">
        <f t="shared" si="19"/>
        <v>0</v>
      </c>
      <c r="X594" s="4">
        <v>45355</v>
      </c>
      <c r="Y594" s="4">
        <v>45360</v>
      </c>
      <c r="Z594" s="4">
        <v>45385</v>
      </c>
    </row>
    <row r="595" spans="1:26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V595" t="b">
        <f t="shared" si="18"/>
        <v>0</v>
      </c>
      <c r="W595" t="b">
        <f t="shared" si="19"/>
        <v>0</v>
      </c>
      <c r="X595" s="4" t="s">
        <v>1358</v>
      </c>
      <c r="Y595" s="4">
        <v>45929</v>
      </c>
      <c r="Z595" s="4">
        <v>45927</v>
      </c>
    </row>
    <row r="596" spans="1:26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V596" t="b">
        <f t="shared" si="18"/>
        <v>0</v>
      </c>
      <c r="W596" t="b">
        <f t="shared" si="19"/>
        <v>0</v>
      </c>
      <c r="X596" s="4">
        <v>45554</v>
      </c>
      <c r="Y596" s="4">
        <v>45556</v>
      </c>
      <c r="Z596" s="4">
        <v>45554</v>
      </c>
    </row>
    <row r="597" spans="1:26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V597" t="b">
        <f t="shared" si="18"/>
        <v>0</v>
      </c>
      <c r="W597" t="b">
        <f t="shared" si="19"/>
        <v>0</v>
      </c>
      <c r="X597" s="4">
        <v>45963</v>
      </c>
      <c r="Y597" s="4">
        <v>45704</v>
      </c>
      <c r="Z597" s="4">
        <v>45699</v>
      </c>
    </row>
    <row r="598" spans="1:26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V598" t="b">
        <f t="shared" si="18"/>
        <v>0</v>
      </c>
      <c r="W598" t="b">
        <f t="shared" si="19"/>
        <v>0</v>
      </c>
      <c r="X598" s="4">
        <v>45392</v>
      </c>
      <c r="Y598" t="s">
        <v>411</v>
      </c>
      <c r="Z598" s="4">
        <v>45392</v>
      </c>
    </row>
    <row r="599" spans="1:26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V599" t="b">
        <f t="shared" si="18"/>
        <v>0</v>
      </c>
      <c r="W599" t="b">
        <f t="shared" si="19"/>
        <v>0</v>
      </c>
      <c r="X599" s="4">
        <v>45846</v>
      </c>
      <c r="Y599" s="4">
        <v>45876</v>
      </c>
      <c r="Z599" s="4">
        <v>45846</v>
      </c>
    </row>
    <row r="600" spans="1:26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V600" t="b">
        <f t="shared" si="18"/>
        <v>0</v>
      </c>
      <c r="W600" t="b">
        <f t="shared" si="19"/>
        <v>0</v>
      </c>
      <c r="X600" s="4" t="s">
        <v>2439</v>
      </c>
      <c r="Y600" t="s">
        <v>2857</v>
      </c>
      <c r="Z600" s="4">
        <v>45521</v>
      </c>
    </row>
    <row r="601" spans="1:26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V601" t="b">
        <f t="shared" si="18"/>
        <v>0</v>
      </c>
      <c r="W601" t="b">
        <f t="shared" si="19"/>
        <v>0</v>
      </c>
      <c r="X601" s="4">
        <v>45523</v>
      </c>
      <c r="Y601" s="5">
        <v>45525</v>
      </c>
      <c r="Z601" s="4">
        <v>45523</v>
      </c>
    </row>
    <row r="602" spans="1:26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V602" t="b">
        <f t="shared" si="18"/>
        <v>0</v>
      </c>
      <c r="W602" t="b">
        <f t="shared" si="19"/>
        <v>0</v>
      </c>
      <c r="X602" s="4">
        <v>45721</v>
      </c>
      <c r="Y602" s="4">
        <v>45728</v>
      </c>
      <c r="Z602" s="4">
        <v>45780</v>
      </c>
    </row>
    <row r="603" spans="1:26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V603" t="b">
        <f t="shared" si="18"/>
        <v>0</v>
      </c>
      <c r="W603" t="b">
        <f t="shared" si="19"/>
        <v>0</v>
      </c>
      <c r="X603" s="4">
        <v>45317</v>
      </c>
      <c r="Y603" t="s">
        <v>2871</v>
      </c>
      <c r="Z603" s="4">
        <v>45317</v>
      </c>
    </row>
    <row r="604" spans="1:26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V604" t="b">
        <f t="shared" si="18"/>
        <v>0</v>
      </c>
      <c r="W604" t="b">
        <f t="shared" si="19"/>
        <v>0</v>
      </c>
      <c r="X604" s="4">
        <v>45588</v>
      </c>
      <c r="Y604" s="4">
        <v>45595</v>
      </c>
      <c r="Z604" s="4">
        <v>45588</v>
      </c>
    </row>
    <row r="605" spans="1:26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V605" t="b">
        <f t="shared" si="18"/>
        <v>0</v>
      </c>
      <c r="W605" t="b">
        <f t="shared" si="19"/>
        <v>0</v>
      </c>
      <c r="X605" s="4">
        <v>45717</v>
      </c>
      <c r="Y605" s="4">
        <v>45668</v>
      </c>
      <c r="Z605" s="4">
        <v>45660</v>
      </c>
    </row>
    <row r="606" spans="1:26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V606" t="b">
        <f t="shared" si="18"/>
        <v>0</v>
      </c>
      <c r="W606" t="b">
        <f t="shared" si="19"/>
        <v>0</v>
      </c>
      <c r="X606" s="4">
        <v>45693</v>
      </c>
      <c r="Y606" s="4">
        <v>45810</v>
      </c>
      <c r="Z606" s="4">
        <v>45779</v>
      </c>
    </row>
    <row r="607" spans="1:26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V607" t="b">
        <f t="shared" si="18"/>
        <v>0</v>
      </c>
      <c r="W607" t="b">
        <f t="shared" si="19"/>
        <v>0</v>
      </c>
      <c r="X607" s="4">
        <v>45847</v>
      </c>
      <c r="Y607" s="5">
        <v>45851</v>
      </c>
      <c r="Z607" s="4">
        <v>45847</v>
      </c>
    </row>
    <row r="608" spans="1:26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V608" t="b">
        <f t="shared" si="18"/>
        <v>0</v>
      </c>
      <c r="W608" t="b">
        <f t="shared" si="19"/>
        <v>0</v>
      </c>
      <c r="X608" s="4">
        <v>45710</v>
      </c>
      <c r="Y608" t="s">
        <v>2528</v>
      </c>
      <c r="Z608" s="4">
        <v>45710</v>
      </c>
    </row>
    <row r="609" spans="1:26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V609" t="b">
        <f t="shared" si="18"/>
        <v>0</v>
      </c>
      <c r="W609" t="b">
        <f t="shared" si="19"/>
        <v>0</v>
      </c>
      <c r="X609" s="4">
        <v>45704</v>
      </c>
      <c r="Y609" s="5">
        <v>45710</v>
      </c>
      <c r="Z609" s="4">
        <v>45704</v>
      </c>
    </row>
    <row r="610" spans="1:26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V610" t="b">
        <f t="shared" si="18"/>
        <v>0</v>
      </c>
      <c r="W610" t="b">
        <f t="shared" si="19"/>
        <v>0</v>
      </c>
      <c r="X610" s="4">
        <v>45464</v>
      </c>
      <c r="Y610" s="5">
        <v>45466</v>
      </c>
      <c r="Z610" s="4">
        <v>45464</v>
      </c>
    </row>
    <row r="611" spans="1:26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V611" t="b">
        <f t="shared" si="18"/>
        <v>0</v>
      </c>
      <c r="W611" t="b">
        <f t="shared" si="19"/>
        <v>0</v>
      </c>
      <c r="X611" s="4">
        <v>45665</v>
      </c>
      <c r="Y611" s="4">
        <v>45669</v>
      </c>
      <c r="Z611" s="4">
        <v>45665</v>
      </c>
    </row>
    <row r="612" spans="1:26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V612" t="b">
        <f t="shared" si="18"/>
        <v>0</v>
      </c>
      <c r="W612" t="b">
        <f t="shared" si="19"/>
        <v>0</v>
      </c>
      <c r="X612" s="4">
        <v>45432</v>
      </c>
      <c r="Y612" t="s">
        <v>2905</v>
      </c>
      <c r="Z612" s="4">
        <v>45432</v>
      </c>
    </row>
    <row r="613" spans="1:26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V613" t="b">
        <f t="shared" si="18"/>
        <v>0</v>
      </c>
      <c r="W613" t="b">
        <f t="shared" si="19"/>
        <v>0</v>
      </c>
      <c r="X613" s="4">
        <v>45846</v>
      </c>
      <c r="Y613" s="5">
        <v>45853</v>
      </c>
      <c r="Z613" s="4">
        <v>45876</v>
      </c>
    </row>
    <row r="614" spans="1:26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V614" t="b">
        <f t="shared" si="18"/>
        <v>0</v>
      </c>
      <c r="W614" t="b">
        <f t="shared" si="19"/>
        <v>0</v>
      </c>
      <c r="X614" s="4">
        <v>45753</v>
      </c>
      <c r="Y614" s="4">
        <v>45760</v>
      </c>
      <c r="Z614" s="4">
        <v>45753</v>
      </c>
    </row>
    <row r="615" spans="1:26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V615" t="b">
        <f t="shared" si="18"/>
        <v>0</v>
      </c>
      <c r="W615" t="b">
        <f t="shared" si="19"/>
        <v>0</v>
      </c>
      <c r="X615" s="4">
        <v>45570</v>
      </c>
      <c r="Y615" s="4">
        <v>45575</v>
      </c>
      <c r="Z615" s="4">
        <v>45570</v>
      </c>
    </row>
    <row r="616" spans="1:26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V616" t="b">
        <f t="shared" si="18"/>
        <v>0</v>
      </c>
      <c r="W616" t="b">
        <f t="shared" si="19"/>
        <v>0</v>
      </c>
      <c r="X616" s="4">
        <v>45333</v>
      </c>
      <c r="Y616" s="4">
        <v>45341</v>
      </c>
      <c r="Z616" s="4">
        <v>45598</v>
      </c>
    </row>
    <row r="617" spans="1:26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V617" t="b">
        <f t="shared" si="18"/>
        <v>0</v>
      </c>
      <c r="W617" t="b">
        <f t="shared" si="19"/>
        <v>0</v>
      </c>
      <c r="X617" s="4">
        <v>45569</v>
      </c>
      <c r="Y617" s="4">
        <v>45483</v>
      </c>
      <c r="Z617" s="4">
        <v>45569</v>
      </c>
    </row>
    <row r="618" spans="1:26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V618" t="b">
        <f t="shared" si="18"/>
        <v>0</v>
      </c>
      <c r="W618" t="b">
        <f t="shared" si="19"/>
        <v>0</v>
      </c>
      <c r="X618" s="4">
        <v>45520</v>
      </c>
      <c r="Y618" s="4">
        <v>45523</v>
      </c>
      <c r="Z618" s="4">
        <v>45520</v>
      </c>
    </row>
    <row r="619" spans="1:26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V619" t="b">
        <f t="shared" si="18"/>
        <v>0</v>
      </c>
      <c r="W619" t="b">
        <f t="shared" si="19"/>
        <v>0</v>
      </c>
      <c r="X619" s="4" t="s">
        <v>2934</v>
      </c>
      <c r="Y619" s="4">
        <v>45565</v>
      </c>
      <c r="Z619" s="4">
        <v>45564</v>
      </c>
    </row>
    <row r="620" spans="1:26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V620" t="b">
        <f t="shared" si="18"/>
        <v>0</v>
      </c>
      <c r="W620" t="b">
        <f t="shared" si="19"/>
        <v>0</v>
      </c>
      <c r="X620" s="4">
        <v>45496</v>
      </c>
      <c r="Y620" s="4">
        <v>45503</v>
      </c>
      <c r="Z620" s="4">
        <v>45496</v>
      </c>
    </row>
    <row r="621" spans="1:26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V621" t="b">
        <f t="shared" si="18"/>
        <v>0</v>
      </c>
      <c r="W621" t="b">
        <f t="shared" si="19"/>
        <v>0</v>
      </c>
      <c r="X621" s="4" t="s">
        <v>911</v>
      </c>
      <c r="Y621" s="5">
        <v>45623</v>
      </c>
      <c r="Z621" s="4">
        <v>45618</v>
      </c>
    </row>
    <row r="622" spans="1:26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V622" t="b">
        <f t="shared" si="18"/>
        <v>0</v>
      </c>
      <c r="W622" t="b">
        <f t="shared" si="19"/>
        <v>0</v>
      </c>
      <c r="X622" s="4">
        <v>45522</v>
      </c>
      <c r="Y622" t="s">
        <v>2947</v>
      </c>
      <c r="Z622" s="4">
        <v>45522</v>
      </c>
    </row>
    <row r="623" spans="1:26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V623" t="b">
        <f t="shared" si="18"/>
        <v>0</v>
      </c>
      <c r="W623" t="b">
        <f t="shared" si="19"/>
        <v>0</v>
      </c>
      <c r="X623" s="4">
        <v>45624</v>
      </c>
      <c r="Y623" s="4">
        <v>45632</v>
      </c>
      <c r="Z623" s="4">
        <v>45624</v>
      </c>
    </row>
    <row r="624" spans="1:26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V624" t="b">
        <f t="shared" si="18"/>
        <v>0</v>
      </c>
      <c r="W624" t="b">
        <f t="shared" si="19"/>
        <v>0</v>
      </c>
      <c r="X624" s="4">
        <v>45686</v>
      </c>
      <c r="Y624" s="5">
        <v>45694</v>
      </c>
      <c r="Z624" s="4">
        <v>45686</v>
      </c>
    </row>
    <row r="625" spans="1:26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V625" t="b">
        <f t="shared" si="18"/>
        <v>0</v>
      </c>
      <c r="W625" t="b">
        <f t="shared" si="19"/>
        <v>0</v>
      </c>
      <c r="X625" s="4">
        <v>45512</v>
      </c>
      <c r="Y625" s="5">
        <v>45518</v>
      </c>
      <c r="Z625" s="4">
        <v>45512</v>
      </c>
    </row>
    <row r="626" spans="1:26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V626" t="b">
        <f t="shared" si="18"/>
        <v>0</v>
      </c>
      <c r="W626" t="b">
        <f t="shared" si="19"/>
        <v>0</v>
      </c>
      <c r="X626" s="4" t="s">
        <v>2965</v>
      </c>
      <c r="Y626" s="4">
        <v>45323</v>
      </c>
      <c r="Z626" s="4">
        <v>45321</v>
      </c>
    </row>
    <row r="627" spans="1:26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V627" t="b">
        <f t="shared" si="18"/>
        <v>0</v>
      </c>
      <c r="W627" t="b">
        <f t="shared" si="19"/>
        <v>0</v>
      </c>
      <c r="X627" s="4" t="s">
        <v>2970</v>
      </c>
      <c r="Y627" s="5">
        <v>45647</v>
      </c>
      <c r="Z627" s="4">
        <v>45641</v>
      </c>
    </row>
    <row r="628" spans="1:26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V628" t="b">
        <f t="shared" si="18"/>
        <v>0</v>
      </c>
      <c r="W628" t="b">
        <f t="shared" si="19"/>
        <v>0</v>
      </c>
      <c r="X628" s="4">
        <v>45812</v>
      </c>
      <c r="Y628" s="4">
        <v>45844</v>
      </c>
      <c r="Z628" s="4">
        <v>45753</v>
      </c>
    </row>
    <row r="629" spans="1:26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V629" t="b">
        <f t="shared" si="18"/>
        <v>0</v>
      </c>
      <c r="W629" t="b">
        <f t="shared" si="19"/>
        <v>0</v>
      </c>
      <c r="X629" s="4" t="s">
        <v>1414</v>
      </c>
      <c r="Y629" s="4">
        <v>45709</v>
      </c>
      <c r="Z629" s="4">
        <v>45701</v>
      </c>
    </row>
    <row r="630" spans="1:26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V630" t="b">
        <f t="shared" si="18"/>
        <v>0</v>
      </c>
      <c r="W630" t="b">
        <f t="shared" si="19"/>
        <v>0</v>
      </c>
      <c r="X630" s="4">
        <v>45935</v>
      </c>
      <c r="Y630" s="5">
        <v>45942</v>
      </c>
      <c r="Z630" s="4">
        <v>45935</v>
      </c>
    </row>
    <row r="631" spans="1:26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V631" t="b">
        <f t="shared" si="18"/>
        <v>0</v>
      </c>
      <c r="W631" t="b">
        <f t="shared" si="19"/>
        <v>0</v>
      </c>
      <c r="X631" s="4">
        <v>45939</v>
      </c>
      <c r="Y631" s="5">
        <v>45914</v>
      </c>
      <c r="Z631" s="4">
        <v>45910</v>
      </c>
    </row>
    <row r="632" spans="1:26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V632" t="b">
        <f t="shared" si="18"/>
        <v>0</v>
      </c>
      <c r="W632" t="b">
        <f t="shared" si="19"/>
        <v>0</v>
      </c>
      <c r="X632" s="4">
        <v>45391</v>
      </c>
      <c r="Y632" s="4">
        <v>45392</v>
      </c>
      <c r="Z632" s="4">
        <v>45391</v>
      </c>
    </row>
    <row r="633" spans="1:26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V633" t="b">
        <f t="shared" si="18"/>
        <v>0</v>
      </c>
      <c r="W633" t="b">
        <f t="shared" si="19"/>
        <v>0</v>
      </c>
      <c r="X633" s="4">
        <v>45392</v>
      </c>
      <c r="Y633" s="4">
        <v>45397</v>
      </c>
      <c r="Z633" s="4">
        <v>45392</v>
      </c>
    </row>
    <row r="634" spans="1:26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V634" t="b">
        <f t="shared" si="18"/>
        <v>0</v>
      </c>
      <c r="W634" t="b">
        <f t="shared" si="19"/>
        <v>0</v>
      </c>
      <c r="X634" s="4">
        <v>45762</v>
      </c>
      <c r="Y634" s="4">
        <v>45763</v>
      </c>
      <c r="Z634" s="4">
        <v>45762</v>
      </c>
    </row>
    <row r="635" spans="1:26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V635" t="b">
        <f t="shared" si="18"/>
        <v>0</v>
      </c>
      <c r="W635" t="b">
        <f t="shared" si="19"/>
        <v>0</v>
      </c>
      <c r="X635" s="4" t="s">
        <v>3000</v>
      </c>
      <c r="Y635" s="5">
        <v>45767</v>
      </c>
      <c r="Z635" s="4">
        <v>45765</v>
      </c>
    </row>
    <row r="636" spans="1:26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V636" t="b">
        <f t="shared" si="18"/>
        <v>0</v>
      </c>
      <c r="W636" t="b">
        <f t="shared" si="19"/>
        <v>0</v>
      </c>
      <c r="X636" s="4">
        <v>45962</v>
      </c>
      <c r="Y636" s="5">
        <v>45669</v>
      </c>
      <c r="Z636" s="4">
        <v>45668</v>
      </c>
    </row>
    <row r="637" spans="1:26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V637" t="b">
        <f t="shared" si="18"/>
        <v>0</v>
      </c>
      <c r="W637" t="b">
        <f t="shared" si="19"/>
        <v>0</v>
      </c>
      <c r="X637" s="4">
        <v>45432</v>
      </c>
      <c r="Y637" s="4">
        <v>45437</v>
      </c>
      <c r="Z637" s="4">
        <v>45432</v>
      </c>
    </row>
    <row r="638" spans="1:26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V638" t="b">
        <f t="shared" si="18"/>
        <v>0</v>
      </c>
      <c r="W638" t="b">
        <f t="shared" si="19"/>
        <v>0</v>
      </c>
      <c r="X638" s="4">
        <v>45567</v>
      </c>
      <c r="Y638" s="5">
        <v>45574</v>
      </c>
      <c r="Z638" s="4">
        <v>45567</v>
      </c>
    </row>
    <row r="639" spans="1:26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V639" t="b">
        <f t="shared" si="18"/>
        <v>0</v>
      </c>
      <c r="W639" t="b">
        <f t="shared" si="19"/>
        <v>0</v>
      </c>
      <c r="X639" s="4">
        <v>45438</v>
      </c>
      <c r="Y639" s="4">
        <v>45438</v>
      </c>
      <c r="Z639" s="4">
        <v>45438</v>
      </c>
    </row>
    <row r="640" spans="1:26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V640" t="b">
        <f t="shared" si="18"/>
        <v>0</v>
      </c>
      <c r="W640" t="b">
        <f t="shared" si="19"/>
        <v>0</v>
      </c>
      <c r="X640" s="4">
        <v>45317</v>
      </c>
      <c r="Y640" s="4">
        <v>45322</v>
      </c>
      <c r="Z640" s="4">
        <v>45317</v>
      </c>
    </row>
    <row r="641" spans="1:26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V641" t="b">
        <f t="shared" si="18"/>
        <v>0</v>
      </c>
      <c r="W641" t="b">
        <f t="shared" si="19"/>
        <v>0</v>
      </c>
      <c r="X641" s="4" t="s">
        <v>3027</v>
      </c>
      <c r="Y641" s="4">
        <v>45657</v>
      </c>
      <c r="Z641" s="4">
        <v>45653</v>
      </c>
    </row>
    <row r="642" spans="1:26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V642" t="b">
        <f t="shared" si="18"/>
        <v>0</v>
      </c>
      <c r="W642" t="b">
        <f t="shared" si="19"/>
        <v>0</v>
      </c>
      <c r="X642" s="4">
        <v>45671</v>
      </c>
      <c r="Y642" s="5">
        <v>45674</v>
      </c>
      <c r="Z642" s="4">
        <v>45671</v>
      </c>
    </row>
    <row r="643" spans="1:26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V643" t="b">
        <f t="shared" ref="V643:V706" si="20">ISNUMBER(B643)</f>
        <v>0</v>
      </c>
      <c r="W643" t="b">
        <f t="shared" ref="W643:W706" si="21">ISNUMBER(C643)</f>
        <v>0</v>
      </c>
      <c r="X643" s="4">
        <v>45756</v>
      </c>
      <c r="Y643" s="4">
        <v>45761</v>
      </c>
      <c r="Z643" s="4">
        <v>45756</v>
      </c>
    </row>
    <row r="644" spans="1:26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V644" t="b">
        <f t="shared" si="20"/>
        <v>0</v>
      </c>
      <c r="W644" t="b">
        <f t="shared" si="21"/>
        <v>0</v>
      </c>
      <c r="X644" s="4" t="s">
        <v>1950</v>
      </c>
      <c r="Y644" t="s">
        <v>37</v>
      </c>
      <c r="Z644" s="4">
        <v>45533</v>
      </c>
    </row>
    <row r="645" spans="1:26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V645" t="b">
        <f t="shared" si="20"/>
        <v>0</v>
      </c>
      <c r="W645" t="b">
        <f t="shared" si="21"/>
        <v>0</v>
      </c>
      <c r="X645" s="4">
        <v>45327</v>
      </c>
      <c r="Y645" s="4">
        <v>45335</v>
      </c>
      <c r="Z645" s="4">
        <v>45414</v>
      </c>
    </row>
    <row r="646" spans="1:26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V646" t="b">
        <f t="shared" si="20"/>
        <v>0</v>
      </c>
      <c r="W646" t="b">
        <f t="shared" si="21"/>
        <v>0</v>
      </c>
      <c r="X646" s="4">
        <v>45757</v>
      </c>
      <c r="Y646" t="s">
        <v>3048</v>
      </c>
      <c r="Z646" s="4">
        <v>45757</v>
      </c>
    </row>
    <row r="647" spans="1:26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V647" t="b">
        <f t="shared" si="20"/>
        <v>0</v>
      </c>
      <c r="W647" t="b">
        <f t="shared" si="21"/>
        <v>0</v>
      </c>
      <c r="X647" s="4">
        <v>45295</v>
      </c>
      <c r="Y647" s="4">
        <v>45300</v>
      </c>
      <c r="Z647" s="4">
        <v>45295</v>
      </c>
    </row>
    <row r="648" spans="1:26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V648" t="b">
        <f t="shared" si="20"/>
        <v>0</v>
      </c>
      <c r="W648" t="b">
        <f t="shared" si="21"/>
        <v>0</v>
      </c>
      <c r="X648" s="4" t="s">
        <v>3056</v>
      </c>
      <c r="Y648" s="4">
        <v>45559</v>
      </c>
      <c r="Z648" s="4">
        <v>45553</v>
      </c>
    </row>
    <row r="649" spans="1:26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V649" t="b">
        <f t="shared" si="20"/>
        <v>0</v>
      </c>
      <c r="W649" t="b">
        <f t="shared" si="21"/>
        <v>0</v>
      </c>
      <c r="X649" s="4">
        <v>45658</v>
      </c>
      <c r="Y649" s="4">
        <v>45666</v>
      </c>
      <c r="Z649" s="4">
        <v>45658</v>
      </c>
    </row>
    <row r="650" spans="1:26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V650" t="b">
        <f t="shared" si="20"/>
        <v>0</v>
      </c>
      <c r="W650" t="b">
        <f t="shared" si="21"/>
        <v>0</v>
      </c>
      <c r="X650" s="4">
        <v>45403</v>
      </c>
      <c r="Y650" s="5">
        <v>45406</v>
      </c>
      <c r="Z650" s="4">
        <v>45403</v>
      </c>
    </row>
    <row r="651" spans="1:26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V651" t="b">
        <f t="shared" si="20"/>
        <v>0</v>
      </c>
      <c r="W651" t="b">
        <f t="shared" si="21"/>
        <v>0</v>
      </c>
      <c r="X651" s="4">
        <v>45880</v>
      </c>
      <c r="Y651" s="4">
        <v>45888</v>
      </c>
      <c r="Z651" s="4">
        <v>45880</v>
      </c>
    </row>
    <row r="652" spans="1:26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V652" t="b">
        <f t="shared" si="20"/>
        <v>0</v>
      </c>
      <c r="W652" t="b">
        <f t="shared" si="21"/>
        <v>0</v>
      </c>
      <c r="X652" s="4" t="s">
        <v>3075</v>
      </c>
      <c r="Y652" s="5">
        <v>45403</v>
      </c>
      <c r="Z652" s="4">
        <v>45395</v>
      </c>
    </row>
    <row r="653" spans="1:26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V653" t="b">
        <f t="shared" si="20"/>
        <v>0</v>
      </c>
      <c r="W653" t="b">
        <f t="shared" si="21"/>
        <v>0</v>
      </c>
      <c r="X653" s="4">
        <v>45875</v>
      </c>
      <c r="Y653" s="4">
        <v>45878</v>
      </c>
      <c r="Z653" s="4">
        <v>45875</v>
      </c>
    </row>
    <row r="654" spans="1:26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V654" t="b">
        <f t="shared" si="20"/>
        <v>0</v>
      </c>
      <c r="W654" t="b">
        <f t="shared" si="21"/>
        <v>0</v>
      </c>
      <c r="X654" s="4" t="s">
        <v>3083</v>
      </c>
      <c r="Y654" s="4">
        <v>45737</v>
      </c>
      <c r="Z654" s="4">
        <v>45733</v>
      </c>
    </row>
    <row r="655" spans="1:26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V655" t="b">
        <f t="shared" si="20"/>
        <v>0</v>
      </c>
      <c r="W655" t="b">
        <f t="shared" si="21"/>
        <v>0</v>
      </c>
      <c r="X655" s="4">
        <v>45751</v>
      </c>
      <c r="Y655" s="4">
        <v>45842</v>
      </c>
      <c r="Z655" s="4">
        <v>45751</v>
      </c>
    </row>
    <row r="656" spans="1:26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V656" t="b">
        <f t="shared" si="20"/>
        <v>0</v>
      </c>
      <c r="W656" t="b">
        <f t="shared" si="21"/>
        <v>0</v>
      </c>
      <c r="X656" s="4">
        <v>46001</v>
      </c>
      <c r="Y656" s="4">
        <v>45946</v>
      </c>
      <c r="Z656" s="4">
        <v>45942</v>
      </c>
    </row>
    <row r="657" spans="1:26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V657" t="b">
        <f t="shared" si="20"/>
        <v>0</v>
      </c>
      <c r="W657" t="b">
        <f t="shared" si="21"/>
        <v>0</v>
      </c>
      <c r="X657" s="4" t="s">
        <v>699</v>
      </c>
      <c r="Y657" t="s">
        <v>699</v>
      </c>
      <c r="Z657" s="4">
        <v>45895</v>
      </c>
    </row>
    <row r="658" spans="1:26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V658" t="b">
        <f t="shared" si="20"/>
        <v>0</v>
      </c>
      <c r="W658" t="b">
        <f t="shared" si="21"/>
        <v>0</v>
      </c>
      <c r="X658" s="4">
        <v>45419</v>
      </c>
      <c r="Y658" t="s">
        <v>2329</v>
      </c>
      <c r="Z658" s="4">
        <v>45478</v>
      </c>
    </row>
    <row r="659" spans="1:26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V659" t="b">
        <f t="shared" si="20"/>
        <v>0</v>
      </c>
      <c r="W659" t="b">
        <f t="shared" si="21"/>
        <v>0</v>
      </c>
      <c r="X659" s="4">
        <v>45846</v>
      </c>
      <c r="Y659" s="4">
        <v>45879</v>
      </c>
      <c r="Z659" s="4">
        <v>45876</v>
      </c>
    </row>
    <row r="660" spans="1:26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V660" t="b">
        <f t="shared" si="20"/>
        <v>0</v>
      </c>
      <c r="W660" t="b">
        <f t="shared" si="21"/>
        <v>0</v>
      </c>
      <c r="X660" s="4">
        <v>45817</v>
      </c>
      <c r="Y660" s="4">
        <v>45997</v>
      </c>
      <c r="Z660" s="4">
        <v>45817</v>
      </c>
    </row>
    <row r="661" spans="1:26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V661" t="b">
        <f t="shared" si="20"/>
        <v>0</v>
      </c>
      <c r="W661" t="b">
        <f t="shared" si="21"/>
        <v>0</v>
      </c>
      <c r="X661" s="4">
        <v>45678</v>
      </c>
      <c r="Y661" s="4">
        <v>45679</v>
      </c>
      <c r="Z661" s="4">
        <v>45678</v>
      </c>
    </row>
    <row r="662" spans="1:26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V662" t="b">
        <f t="shared" si="20"/>
        <v>0</v>
      </c>
      <c r="W662" t="b">
        <f t="shared" si="21"/>
        <v>0</v>
      </c>
      <c r="X662" s="4" t="s">
        <v>171</v>
      </c>
      <c r="Y662" s="4">
        <v>45853</v>
      </c>
      <c r="Z662" s="4">
        <v>45853</v>
      </c>
    </row>
    <row r="663" spans="1:26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V663" t="b">
        <f t="shared" si="20"/>
        <v>0</v>
      </c>
      <c r="W663" t="b">
        <f t="shared" si="21"/>
        <v>0</v>
      </c>
      <c r="X663" s="4">
        <v>45429</v>
      </c>
      <c r="Y663" s="4">
        <v>45434</v>
      </c>
      <c r="Z663" s="4">
        <v>45429</v>
      </c>
    </row>
    <row r="664" spans="1:26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V664" t="b">
        <f t="shared" si="20"/>
        <v>0</v>
      </c>
      <c r="W664" t="b">
        <f t="shared" si="21"/>
        <v>0</v>
      </c>
      <c r="X664" s="4">
        <v>45305</v>
      </c>
      <c r="Y664" s="4">
        <v>45309</v>
      </c>
      <c r="Z664" s="4">
        <v>45305</v>
      </c>
    </row>
    <row r="665" spans="1:26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V665" t="b">
        <f t="shared" si="20"/>
        <v>0</v>
      </c>
      <c r="W665" t="b">
        <f t="shared" si="21"/>
        <v>0</v>
      </c>
      <c r="X665" s="4">
        <v>45327</v>
      </c>
      <c r="Y665" s="4">
        <v>45420</v>
      </c>
      <c r="Z665" s="4">
        <v>45414</v>
      </c>
    </row>
    <row r="666" spans="1:26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V666" t="b">
        <f t="shared" si="20"/>
        <v>0</v>
      </c>
      <c r="W666" t="b">
        <f t="shared" si="21"/>
        <v>0</v>
      </c>
      <c r="X666" s="4">
        <v>45633</v>
      </c>
      <c r="Y666" s="5">
        <v>45636</v>
      </c>
      <c r="Z666" s="4">
        <v>45633</v>
      </c>
    </row>
    <row r="667" spans="1:26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V667" t="b">
        <f t="shared" si="20"/>
        <v>0</v>
      </c>
      <c r="W667" t="b">
        <f t="shared" si="21"/>
        <v>0</v>
      </c>
      <c r="X667" s="4">
        <v>45670</v>
      </c>
      <c r="Y667" t="s">
        <v>3137</v>
      </c>
      <c r="Z667" s="4">
        <v>45670</v>
      </c>
    </row>
    <row r="668" spans="1:26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V668" t="b">
        <f t="shared" si="20"/>
        <v>0</v>
      </c>
      <c r="W668" t="b">
        <f t="shared" si="21"/>
        <v>0</v>
      </c>
      <c r="X668" s="4">
        <v>45464</v>
      </c>
      <c r="Y668" t="s">
        <v>2094</v>
      </c>
      <c r="Z668" s="4">
        <v>45464</v>
      </c>
    </row>
    <row r="669" spans="1:26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V669" t="b">
        <f t="shared" si="20"/>
        <v>0</v>
      </c>
      <c r="W669" t="b">
        <f t="shared" si="21"/>
        <v>0</v>
      </c>
      <c r="X669" s="4">
        <v>45797</v>
      </c>
      <c r="Y669" s="4">
        <v>45804</v>
      </c>
      <c r="Z669" s="4">
        <v>45797</v>
      </c>
    </row>
    <row r="670" spans="1:26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V670" t="b">
        <f t="shared" si="20"/>
        <v>0</v>
      </c>
      <c r="W670" t="b">
        <f t="shared" si="21"/>
        <v>0</v>
      </c>
      <c r="X670" s="4" t="s">
        <v>3149</v>
      </c>
      <c r="Y670" s="5">
        <v>45619</v>
      </c>
      <c r="Z670" s="4">
        <v>45617</v>
      </c>
    </row>
    <row r="671" spans="1:26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V671" t="b">
        <f t="shared" si="20"/>
        <v>0</v>
      </c>
      <c r="W671" t="b">
        <f t="shared" si="21"/>
        <v>0</v>
      </c>
      <c r="X671" s="4">
        <v>45375</v>
      </c>
      <c r="Y671" s="5">
        <v>45383</v>
      </c>
      <c r="Z671" s="4">
        <v>45375</v>
      </c>
    </row>
    <row r="672" spans="1:26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V672" t="b">
        <f t="shared" si="20"/>
        <v>0</v>
      </c>
      <c r="W672" t="b">
        <f t="shared" si="21"/>
        <v>0</v>
      </c>
      <c r="X672" s="4">
        <v>45690</v>
      </c>
      <c r="Y672" s="5">
        <v>45694</v>
      </c>
      <c r="Z672" s="4">
        <v>45690</v>
      </c>
    </row>
    <row r="673" spans="1:26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V673" t="b">
        <f t="shared" si="20"/>
        <v>0</v>
      </c>
      <c r="W673" t="b">
        <f t="shared" si="21"/>
        <v>0</v>
      </c>
      <c r="X673" s="4">
        <v>45373</v>
      </c>
      <c r="Y673" s="4">
        <v>45378</v>
      </c>
      <c r="Z673" s="4">
        <v>45373</v>
      </c>
    </row>
    <row r="674" spans="1:26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V674" t="b">
        <f t="shared" si="20"/>
        <v>0</v>
      </c>
      <c r="W674" t="b">
        <f t="shared" si="21"/>
        <v>0</v>
      </c>
      <c r="X674" s="4">
        <v>45539</v>
      </c>
      <c r="Y674" s="4">
        <v>45540</v>
      </c>
      <c r="Z674" s="4">
        <v>45539</v>
      </c>
    </row>
    <row r="675" spans="1:26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V675" t="b">
        <f t="shared" si="20"/>
        <v>0</v>
      </c>
      <c r="W675" t="b">
        <f t="shared" si="21"/>
        <v>0</v>
      </c>
      <c r="X675" s="4">
        <v>45701</v>
      </c>
      <c r="Y675" s="5">
        <v>45704</v>
      </c>
      <c r="Z675" s="4">
        <v>45701</v>
      </c>
    </row>
    <row r="676" spans="1:26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V676" t="b">
        <f t="shared" si="20"/>
        <v>0</v>
      </c>
      <c r="W676" t="b">
        <f t="shared" si="21"/>
        <v>0</v>
      </c>
      <c r="X676" s="4">
        <v>45430</v>
      </c>
      <c r="Y676" s="4">
        <v>45433</v>
      </c>
      <c r="Z676" s="4">
        <v>45430</v>
      </c>
    </row>
    <row r="677" spans="1:26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V677" t="b">
        <f t="shared" si="20"/>
        <v>0</v>
      </c>
      <c r="W677" t="b">
        <f t="shared" si="21"/>
        <v>0</v>
      </c>
      <c r="X677" s="4">
        <v>45815</v>
      </c>
      <c r="Y677" s="4">
        <v>45936</v>
      </c>
      <c r="Z677" s="4">
        <v>45844</v>
      </c>
    </row>
    <row r="678" spans="1:26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V678" t="b">
        <f t="shared" si="20"/>
        <v>0</v>
      </c>
      <c r="W678" t="b">
        <f t="shared" si="21"/>
        <v>0</v>
      </c>
      <c r="X678" s="4">
        <v>45970</v>
      </c>
      <c r="Y678" t="s">
        <v>3186</v>
      </c>
      <c r="Z678" s="4">
        <v>45911</v>
      </c>
    </row>
    <row r="679" spans="1:26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V679" t="b">
        <f t="shared" si="20"/>
        <v>0</v>
      </c>
      <c r="W679" t="b">
        <f t="shared" si="21"/>
        <v>0</v>
      </c>
      <c r="X679" s="4">
        <v>45465</v>
      </c>
      <c r="Y679" s="4">
        <v>45470</v>
      </c>
      <c r="Z679" s="4">
        <v>45465</v>
      </c>
    </row>
    <row r="680" spans="1:26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V680" t="b">
        <f t="shared" si="20"/>
        <v>0</v>
      </c>
      <c r="W680" t="b">
        <f t="shared" si="21"/>
        <v>0</v>
      </c>
      <c r="X680" s="4">
        <v>45620</v>
      </c>
      <c r="Y680" s="4">
        <v>45303</v>
      </c>
      <c r="Z680" s="4">
        <v>45620</v>
      </c>
    </row>
    <row r="681" spans="1:26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V681" t="b">
        <f t="shared" si="20"/>
        <v>0</v>
      </c>
      <c r="W681" t="b">
        <f t="shared" si="21"/>
        <v>0</v>
      </c>
      <c r="X681" s="4">
        <v>45885</v>
      </c>
      <c r="Y681" s="4">
        <v>45892</v>
      </c>
      <c r="Z681" s="4">
        <v>45885</v>
      </c>
    </row>
    <row r="682" spans="1:26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V682" t="b">
        <f t="shared" si="20"/>
        <v>0</v>
      </c>
      <c r="W682" t="b">
        <f t="shared" si="21"/>
        <v>0</v>
      </c>
      <c r="X682" s="4">
        <v>45441</v>
      </c>
      <c r="Y682" s="5">
        <v>45448</v>
      </c>
      <c r="Z682" s="4">
        <v>45441</v>
      </c>
    </row>
    <row r="683" spans="1:26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V683" t="b">
        <f t="shared" si="20"/>
        <v>0</v>
      </c>
      <c r="W683" t="b">
        <f t="shared" si="21"/>
        <v>0</v>
      </c>
      <c r="X683" s="4">
        <v>45389</v>
      </c>
      <c r="Y683" s="4">
        <v>45483</v>
      </c>
      <c r="Z683" s="4">
        <v>45477</v>
      </c>
    </row>
    <row r="684" spans="1:26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V684" t="b">
        <f t="shared" si="20"/>
        <v>0</v>
      </c>
      <c r="W684" t="b">
        <f t="shared" si="21"/>
        <v>0</v>
      </c>
      <c r="X684" s="4">
        <v>45693</v>
      </c>
      <c r="Y684" s="4">
        <v>45693</v>
      </c>
      <c r="Z684" s="4">
        <v>45693</v>
      </c>
    </row>
    <row r="685" spans="1:26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V685" t="b">
        <f t="shared" si="20"/>
        <v>0</v>
      </c>
      <c r="W685" t="b">
        <f t="shared" si="21"/>
        <v>0</v>
      </c>
      <c r="X685" s="4">
        <v>45858</v>
      </c>
      <c r="Y685" s="4">
        <v>45862</v>
      </c>
      <c r="Z685" s="4">
        <v>45858</v>
      </c>
    </row>
    <row r="686" spans="1:26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V686" t="b">
        <f t="shared" si="20"/>
        <v>0</v>
      </c>
      <c r="W686" t="b">
        <f t="shared" si="21"/>
        <v>0</v>
      </c>
      <c r="X686" s="4">
        <v>45859</v>
      </c>
      <c r="Y686" s="4">
        <v>45859</v>
      </c>
      <c r="Z686" s="4">
        <v>45859</v>
      </c>
    </row>
    <row r="687" spans="1:26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V687" t="b">
        <f t="shared" si="20"/>
        <v>0</v>
      </c>
      <c r="W687" t="b">
        <f t="shared" si="21"/>
        <v>0</v>
      </c>
      <c r="X687" s="4">
        <v>45931</v>
      </c>
      <c r="Y687" s="4">
        <v>45933</v>
      </c>
      <c r="Z687" s="4">
        <v>45931</v>
      </c>
    </row>
    <row r="688" spans="1:26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V688" t="b">
        <f t="shared" si="20"/>
        <v>0</v>
      </c>
      <c r="W688" t="b">
        <f t="shared" si="21"/>
        <v>0</v>
      </c>
      <c r="X688" s="4">
        <v>45376</v>
      </c>
      <c r="Y688" s="4">
        <v>45326</v>
      </c>
      <c r="Z688" s="4">
        <v>45376</v>
      </c>
    </row>
    <row r="689" spans="1:26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V689" t="b">
        <f t="shared" si="20"/>
        <v>0</v>
      </c>
      <c r="W689" t="b">
        <f t="shared" si="21"/>
        <v>0</v>
      </c>
      <c r="X689" s="4">
        <v>45938</v>
      </c>
      <c r="Y689" s="4">
        <v>45943</v>
      </c>
      <c r="Z689" s="4">
        <v>45938</v>
      </c>
    </row>
    <row r="690" spans="1:26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V690" t="b">
        <f t="shared" si="20"/>
        <v>0</v>
      </c>
      <c r="W690" t="b">
        <f t="shared" si="21"/>
        <v>0</v>
      </c>
      <c r="X690" s="4">
        <v>45714</v>
      </c>
      <c r="Y690" s="5">
        <v>45715</v>
      </c>
      <c r="Z690" s="4">
        <v>45714</v>
      </c>
    </row>
    <row r="691" spans="1:26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V691" t="b">
        <f t="shared" si="20"/>
        <v>0</v>
      </c>
      <c r="W691" t="b">
        <f t="shared" si="21"/>
        <v>0</v>
      </c>
      <c r="X691" s="4">
        <v>45570</v>
      </c>
      <c r="Y691" s="5">
        <v>45571</v>
      </c>
      <c r="Z691" s="4">
        <v>45422</v>
      </c>
    </row>
    <row r="692" spans="1:26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V692" t="b">
        <f t="shared" si="20"/>
        <v>0</v>
      </c>
      <c r="W692" t="b">
        <f t="shared" si="21"/>
        <v>0</v>
      </c>
      <c r="X692" s="4">
        <v>45605</v>
      </c>
      <c r="Y692" s="4">
        <v>45550</v>
      </c>
      <c r="Z692" s="4">
        <v>45546</v>
      </c>
    </row>
    <row r="693" spans="1:26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V693" t="b">
        <f t="shared" si="20"/>
        <v>0</v>
      </c>
      <c r="W693" t="b">
        <f t="shared" si="21"/>
        <v>0</v>
      </c>
      <c r="X693" s="4">
        <v>45641</v>
      </c>
      <c r="Y693" s="4">
        <v>45642</v>
      </c>
      <c r="Z693" s="4">
        <v>45641</v>
      </c>
    </row>
    <row r="694" spans="1:26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V694" t="b">
        <f t="shared" si="20"/>
        <v>0</v>
      </c>
      <c r="W694" t="b">
        <f t="shared" si="21"/>
        <v>0</v>
      </c>
      <c r="X694" s="4">
        <v>45935</v>
      </c>
      <c r="Y694" s="4">
        <v>45940</v>
      </c>
      <c r="Z694" s="4">
        <v>45787</v>
      </c>
    </row>
    <row r="695" spans="1:26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V695" t="b">
        <f t="shared" si="20"/>
        <v>0</v>
      </c>
      <c r="W695" t="b">
        <f t="shared" si="21"/>
        <v>0</v>
      </c>
      <c r="X695" s="4">
        <v>45750</v>
      </c>
      <c r="Y695" s="4">
        <v>45758</v>
      </c>
      <c r="Z695" s="4">
        <v>45720</v>
      </c>
    </row>
    <row r="696" spans="1:26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V696" t="b">
        <f t="shared" si="20"/>
        <v>0</v>
      </c>
      <c r="W696" t="b">
        <f t="shared" si="21"/>
        <v>0</v>
      </c>
      <c r="X696" s="4">
        <v>45870</v>
      </c>
      <c r="Y696" s="4">
        <v>45878</v>
      </c>
      <c r="Z696" s="4">
        <v>45665</v>
      </c>
    </row>
    <row r="697" spans="1:26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V697" t="b">
        <f t="shared" si="20"/>
        <v>0</v>
      </c>
      <c r="W697" t="b">
        <f t="shared" si="21"/>
        <v>0</v>
      </c>
      <c r="X697" s="4">
        <v>45474</v>
      </c>
      <c r="Y697" s="4">
        <v>45474</v>
      </c>
      <c r="Z697" s="4">
        <v>45474</v>
      </c>
    </row>
    <row r="698" spans="1:26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V698" t="b">
        <f t="shared" si="20"/>
        <v>0</v>
      </c>
      <c r="W698" t="b">
        <f t="shared" si="21"/>
        <v>0</v>
      </c>
      <c r="X698" s="4">
        <v>45922</v>
      </c>
      <c r="Y698" s="5">
        <v>45925</v>
      </c>
      <c r="Z698" s="4">
        <v>45922</v>
      </c>
    </row>
    <row r="699" spans="1:26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V699" t="b">
        <f t="shared" si="20"/>
        <v>0</v>
      </c>
      <c r="W699" t="b">
        <f t="shared" si="21"/>
        <v>0</v>
      </c>
      <c r="X699" s="4">
        <v>45660</v>
      </c>
      <c r="Y699" s="4">
        <v>45723</v>
      </c>
      <c r="Z699" s="4">
        <v>45717</v>
      </c>
    </row>
    <row r="700" spans="1:26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V700" t="b">
        <f t="shared" si="20"/>
        <v>0</v>
      </c>
      <c r="W700" t="b">
        <f t="shared" si="21"/>
        <v>0</v>
      </c>
      <c r="X700" s="4">
        <v>45549</v>
      </c>
      <c r="Y700" s="4">
        <v>45549</v>
      </c>
      <c r="Z700" s="4">
        <v>45549</v>
      </c>
    </row>
    <row r="701" spans="1:26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V701" t="b">
        <f t="shared" si="20"/>
        <v>0</v>
      </c>
      <c r="W701" t="b">
        <f t="shared" si="21"/>
        <v>0</v>
      </c>
      <c r="X701" s="4">
        <v>45454</v>
      </c>
      <c r="Y701" s="5">
        <v>45454</v>
      </c>
      <c r="Z701" s="4">
        <v>45454</v>
      </c>
    </row>
    <row r="702" spans="1:26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V702" t="b">
        <f t="shared" si="20"/>
        <v>0</v>
      </c>
      <c r="W702" t="b">
        <f t="shared" si="21"/>
        <v>0</v>
      </c>
      <c r="X702" s="4">
        <v>45553</v>
      </c>
      <c r="Y702" t="s">
        <v>1134</v>
      </c>
      <c r="Z702" s="4">
        <v>45553</v>
      </c>
    </row>
    <row r="703" spans="1:26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V703" t="b">
        <f t="shared" si="20"/>
        <v>0</v>
      </c>
      <c r="W703" t="b">
        <f t="shared" si="21"/>
        <v>0</v>
      </c>
      <c r="X703" s="4">
        <v>45412</v>
      </c>
      <c r="Y703" s="5">
        <v>45416</v>
      </c>
      <c r="Z703" s="4">
        <v>45412</v>
      </c>
    </row>
    <row r="704" spans="1:26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V704" t="b">
        <f t="shared" si="20"/>
        <v>0</v>
      </c>
      <c r="W704" t="b">
        <f t="shared" si="21"/>
        <v>0</v>
      </c>
      <c r="X704" s="4">
        <v>45690</v>
      </c>
      <c r="Y704" s="4">
        <v>45810</v>
      </c>
      <c r="Z704" s="4">
        <v>45690</v>
      </c>
    </row>
    <row r="705" spans="1:26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V705" t="b">
        <f t="shared" si="20"/>
        <v>0</v>
      </c>
      <c r="W705" t="b">
        <f t="shared" si="21"/>
        <v>0</v>
      </c>
      <c r="X705" s="4">
        <v>45584</v>
      </c>
      <c r="Y705" s="4">
        <v>45585</v>
      </c>
      <c r="Z705" s="4">
        <v>45584</v>
      </c>
    </row>
    <row r="706" spans="1:26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V706" t="b">
        <f t="shared" si="20"/>
        <v>0</v>
      </c>
      <c r="W706" t="b">
        <f t="shared" si="21"/>
        <v>0</v>
      </c>
      <c r="X706" s="4">
        <v>45364</v>
      </c>
      <c r="Y706" t="s">
        <v>3297</v>
      </c>
      <c r="Z706" s="4">
        <v>45364</v>
      </c>
    </row>
    <row r="707" spans="1:26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V707" t="b">
        <f t="shared" ref="V707:V770" si="22">ISNUMBER(B707)</f>
        <v>0</v>
      </c>
      <c r="W707" t="b">
        <f t="shared" ref="W707:W770" si="23">ISNUMBER(C707)</f>
        <v>0</v>
      </c>
      <c r="X707" s="4">
        <v>45543</v>
      </c>
      <c r="Y707" t="s">
        <v>3302</v>
      </c>
      <c r="Z707" s="4">
        <v>45543</v>
      </c>
    </row>
    <row r="708" spans="1:26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V708" t="b">
        <f t="shared" si="22"/>
        <v>0</v>
      </c>
      <c r="W708" t="b">
        <f t="shared" si="23"/>
        <v>0</v>
      </c>
      <c r="X708" s="4">
        <v>45467</v>
      </c>
      <c r="Y708" s="4">
        <v>45471</v>
      </c>
      <c r="Z708" s="4">
        <v>45467</v>
      </c>
    </row>
    <row r="709" spans="1:26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V709" t="b">
        <f t="shared" si="22"/>
        <v>0</v>
      </c>
      <c r="W709" t="b">
        <f t="shared" si="23"/>
        <v>0</v>
      </c>
      <c r="X709" s="4">
        <v>45832</v>
      </c>
      <c r="Y709" t="s">
        <v>2371</v>
      </c>
      <c r="Z709" s="4">
        <v>45832</v>
      </c>
    </row>
    <row r="710" spans="1:26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V710" t="b">
        <f t="shared" si="22"/>
        <v>0</v>
      </c>
      <c r="W710" t="b">
        <f t="shared" si="23"/>
        <v>0</v>
      </c>
      <c r="X710" s="4" t="s">
        <v>3314</v>
      </c>
      <c r="Y710" s="4">
        <v>45742</v>
      </c>
      <c r="Z710" s="4">
        <v>45736</v>
      </c>
    </row>
    <row r="711" spans="1:26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V711" t="b">
        <f t="shared" si="22"/>
        <v>0</v>
      </c>
      <c r="W711" t="b">
        <f t="shared" si="23"/>
        <v>0</v>
      </c>
      <c r="X711" s="4">
        <v>45676</v>
      </c>
      <c r="Y711" s="5">
        <v>45680</v>
      </c>
      <c r="Z711" s="4">
        <v>45676</v>
      </c>
    </row>
    <row r="712" spans="1:26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V712" t="b">
        <f t="shared" si="22"/>
        <v>0</v>
      </c>
      <c r="W712" t="b">
        <f t="shared" si="23"/>
        <v>0</v>
      </c>
      <c r="X712" s="4">
        <v>45633</v>
      </c>
      <c r="Y712" t="s">
        <v>3323</v>
      </c>
      <c r="Z712" s="4">
        <v>45485</v>
      </c>
    </row>
    <row r="713" spans="1:26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V713" t="b">
        <f t="shared" si="22"/>
        <v>0</v>
      </c>
      <c r="W713" t="b">
        <f t="shared" si="23"/>
        <v>0</v>
      </c>
      <c r="X713" s="4">
        <v>45690</v>
      </c>
      <c r="Y713" s="4">
        <v>45690</v>
      </c>
      <c r="Z713" s="4">
        <v>45690</v>
      </c>
    </row>
    <row r="714" spans="1:26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V714" t="b">
        <f t="shared" si="22"/>
        <v>0</v>
      </c>
      <c r="W714" t="b">
        <f t="shared" si="23"/>
        <v>0</v>
      </c>
      <c r="X714" s="4">
        <v>45332</v>
      </c>
      <c r="Y714" s="5">
        <v>45340</v>
      </c>
      <c r="Z714" s="4">
        <v>45332</v>
      </c>
    </row>
    <row r="715" spans="1:26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V715" t="b">
        <f t="shared" si="22"/>
        <v>0</v>
      </c>
      <c r="W715" t="b">
        <f t="shared" si="23"/>
        <v>0</v>
      </c>
      <c r="X715" s="4">
        <v>45814</v>
      </c>
      <c r="Y715" s="4">
        <v>45936</v>
      </c>
      <c r="Z715" s="4">
        <v>45814</v>
      </c>
    </row>
    <row r="716" spans="1:26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V716" t="b">
        <f t="shared" si="22"/>
        <v>0</v>
      </c>
      <c r="W716" t="b">
        <f t="shared" si="23"/>
        <v>0</v>
      </c>
      <c r="X716" s="4">
        <v>45738</v>
      </c>
      <c r="Y716" s="4">
        <v>45739</v>
      </c>
      <c r="Z716" s="4">
        <v>45738</v>
      </c>
    </row>
    <row r="717" spans="1:26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V717" t="b">
        <f t="shared" si="22"/>
        <v>0</v>
      </c>
      <c r="W717" t="b">
        <f t="shared" si="23"/>
        <v>0</v>
      </c>
      <c r="X717" s="4">
        <v>45891</v>
      </c>
      <c r="Y717" s="5">
        <v>45896</v>
      </c>
      <c r="Z717" s="4">
        <v>45891</v>
      </c>
    </row>
    <row r="718" spans="1:26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V718" t="b">
        <f t="shared" si="22"/>
        <v>0</v>
      </c>
      <c r="W718" t="b">
        <f t="shared" si="23"/>
        <v>0</v>
      </c>
      <c r="X718" s="4">
        <v>45895</v>
      </c>
      <c r="Y718" s="4">
        <v>45900</v>
      </c>
      <c r="Z718" s="4">
        <v>45895</v>
      </c>
    </row>
    <row r="719" spans="1:26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V719" t="b">
        <f t="shared" si="22"/>
        <v>0</v>
      </c>
      <c r="W719" t="b">
        <f t="shared" si="23"/>
        <v>0</v>
      </c>
      <c r="X719" s="4">
        <v>45942</v>
      </c>
      <c r="Y719" s="5">
        <v>45945</v>
      </c>
      <c r="Z719" s="4">
        <v>46001</v>
      </c>
    </row>
    <row r="720" spans="1:26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V720" t="b">
        <f t="shared" si="22"/>
        <v>0</v>
      </c>
      <c r="W720" t="b">
        <f t="shared" si="23"/>
        <v>0</v>
      </c>
      <c r="X720" s="4">
        <v>45541</v>
      </c>
      <c r="Y720" s="4">
        <v>45544</v>
      </c>
      <c r="Z720" s="4">
        <v>45541</v>
      </c>
    </row>
    <row r="721" spans="1:26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V721" t="b">
        <f t="shared" si="22"/>
        <v>0</v>
      </c>
      <c r="W721" t="b">
        <f t="shared" si="23"/>
        <v>0</v>
      </c>
      <c r="X721" s="4">
        <v>45908</v>
      </c>
      <c r="Y721" s="4">
        <v>45909</v>
      </c>
      <c r="Z721" s="4">
        <v>45908</v>
      </c>
    </row>
    <row r="722" spans="1:26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V722" t="b">
        <f t="shared" si="22"/>
        <v>0</v>
      </c>
      <c r="W722" t="b">
        <f t="shared" si="23"/>
        <v>0</v>
      </c>
      <c r="X722" s="4">
        <v>45489</v>
      </c>
      <c r="Y722" t="s">
        <v>3358</v>
      </c>
      <c r="Z722" s="4">
        <v>45489</v>
      </c>
    </row>
    <row r="723" spans="1:26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V723" t="b">
        <f t="shared" si="22"/>
        <v>0</v>
      </c>
      <c r="W723" t="b">
        <f t="shared" si="23"/>
        <v>0</v>
      </c>
      <c r="X723" s="4">
        <v>45827</v>
      </c>
      <c r="Y723" s="4">
        <v>45831</v>
      </c>
      <c r="Z723" s="4">
        <v>45827</v>
      </c>
    </row>
    <row r="724" spans="1:26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V724" t="b">
        <f t="shared" si="22"/>
        <v>0</v>
      </c>
      <c r="W724" t="b">
        <f t="shared" si="23"/>
        <v>0</v>
      </c>
      <c r="X724" s="4">
        <v>45572</v>
      </c>
      <c r="Y724" s="5">
        <v>45575</v>
      </c>
      <c r="Z724" s="4">
        <v>45572</v>
      </c>
    </row>
    <row r="725" spans="1:26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V725" t="b">
        <f t="shared" si="22"/>
        <v>0</v>
      </c>
      <c r="W725" t="b">
        <f t="shared" si="23"/>
        <v>0</v>
      </c>
      <c r="X725" s="4">
        <v>45818</v>
      </c>
      <c r="Y725" s="4">
        <v>45943</v>
      </c>
      <c r="Z725" s="4">
        <v>45936</v>
      </c>
    </row>
    <row r="726" spans="1:26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V726" t="b">
        <f t="shared" si="22"/>
        <v>0</v>
      </c>
      <c r="W726" t="b">
        <f t="shared" si="23"/>
        <v>0</v>
      </c>
      <c r="X726" s="4">
        <v>45567</v>
      </c>
      <c r="Y726" s="4">
        <v>45338</v>
      </c>
      <c r="Z726" s="4">
        <v>45332</v>
      </c>
    </row>
    <row r="727" spans="1:26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V727" t="b">
        <f t="shared" si="22"/>
        <v>0</v>
      </c>
      <c r="W727" t="b">
        <f t="shared" si="23"/>
        <v>0</v>
      </c>
      <c r="X727" s="4">
        <v>45787</v>
      </c>
      <c r="Y727" s="4">
        <v>45942</v>
      </c>
      <c r="Z727" s="4">
        <v>45935</v>
      </c>
    </row>
    <row r="728" spans="1:26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V728" t="b">
        <f t="shared" si="22"/>
        <v>0</v>
      </c>
      <c r="W728" t="b">
        <f t="shared" si="23"/>
        <v>0</v>
      </c>
      <c r="X728" s="4">
        <v>45308</v>
      </c>
      <c r="Y728" t="s">
        <v>3383</v>
      </c>
      <c r="Z728" s="4">
        <v>45308</v>
      </c>
    </row>
    <row r="729" spans="1:26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V729" t="b">
        <f t="shared" si="22"/>
        <v>0</v>
      </c>
      <c r="W729" t="b">
        <f t="shared" si="23"/>
        <v>0</v>
      </c>
      <c r="X729" s="4">
        <v>45578</v>
      </c>
      <c r="Y729" s="5">
        <v>45578</v>
      </c>
      <c r="Z729" s="4">
        <v>45578</v>
      </c>
    </row>
    <row r="730" spans="1:26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V730" t="b">
        <f t="shared" si="22"/>
        <v>0</v>
      </c>
      <c r="W730" t="b">
        <f t="shared" si="23"/>
        <v>0</v>
      </c>
      <c r="X730" s="4">
        <v>45295</v>
      </c>
      <c r="Y730" s="4">
        <v>45298</v>
      </c>
      <c r="Z730" s="4">
        <v>45295</v>
      </c>
    </row>
    <row r="731" spans="1:26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V731" t="b">
        <f t="shared" si="22"/>
        <v>0</v>
      </c>
      <c r="W731" t="b">
        <f t="shared" si="23"/>
        <v>0</v>
      </c>
      <c r="X731" s="4">
        <v>45794</v>
      </c>
      <c r="Y731" s="5">
        <v>45802</v>
      </c>
      <c r="Z731" s="4">
        <v>45794</v>
      </c>
    </row>
    <row r="732" spans="1:26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V732" t="b">
        <f t="shared" si="22"/>
        <v>0</v>
      </c>
      <c r="W732" t="b">
        <f t="shared" si="23"/>
        <v>0</v>
      </c>
      <c r="X732" s="4" t="s">
        <v>3399</v>
      </c>
      <c r="Y732" s="4">
        <v>45832</v>
      </c>
      <c r="Z732" s="4">
        <v>45827</v>
      </c>
    </row>
    <row r="733" spans="1:26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V733" t="b">
        <f t="shared" si="22"/>
        <v>0</v>
      </c>
      <c r="W733" t="b">
        <f t="shared" si="23"/>
        <v>0</v>
      </c>
      <c r="X733" s="4">
        <v>45368</v>
      </c>
      <c r="Y733" s="5">
        <v>45370</v>
      </c>
      <c r="Z733" s="4">
        <v>45368</v>
      </c>
    </row>
    <row r="734" spans="1:26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V734" t="b">
        <f t="shared" si="22"/>
        <v>0</v>
      </c>
      <c r="W734" t="b">
        <f t="shared" si="23"/>
        <v>0</v>
      </c>
      <c r="X734" s="4">
        <v>45624</v>
      </c>
      <c r="Y734" s="5">
        <v>45632</v>
      </c>
      <c r="Z734" s="4">
        <v>45624</v>
      </c>
    </row>
    <row r="735" spans="1:26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V735" t="b">
        <f t="shared" si="22"/>
        <v>0</v>
      </c>
      <c r="W735" t="b">
        <f t="shared" si="23"/>
        <v>0</v>
      </c>
      <c r="X735" s="4">
        <v>45464</v>
      </c>
      <c r="Y735" s="5">
        <v>45471</v>
      </c>
      <c r="Z735" s="4">
        <v>45464</v>
      </c>
    </row>
    <row r="736" spans="1:26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V736" t="b">
        <f t="shared" si="22"/>
        <v>0</v>
      </c>
      <c r="W736" t="b">
        <f t="shared" si="23"/>
        <v>0</v>
      </c>
      <c r="X736" s="4">
        <v>45528</v>
      </c>
      <c r="Y736" s="4">
        <v>45528</v>
      </c>
      <c r="Z736" s="4">
        <v>45528</v>
      </c>
    </row>
    <row r="737" spans="1:26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V737" t="b">
        <f t="shared" si="22"/>
        <v>0</v>
      </c>
      <c r="W737" t="b">
        <f t="shared" si="23"/>
        <v>0</v>
      </c>
      <c r="X737" s="4">
        <v>45515</v>
      </c>
      <c r="Y737" s="4">
        <v>45523</v>
      </c>
      <c r="Z737" s="4">
        <v>45515</v>
      </c>
    </row>
    <row r="738" spans="1:26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V738" t="b">
        <f t="shared" si="22"/>
        <v>0</v>
      </c>
      <c r="W738" t="b">
        <f t="shared" si="23"/>
        <v>0</v>
      </c>
      <c r="X738" s="4">
        <v>45632</v>
      </c>
      <c r="Y738" s="4">
        <v>45635</v>
      </c>
      <c r="Z738" s="4">
        <v>45632</v>
      </c>
    </row>
    <row r="739" spans="1:26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V739" t="b">
        <f t="shared" si="22"/>
        <v>0</v>
      </c>
      <c r="W739" t="b">
        <f t="shared" si="23"/>
        <v>0</v>
      </c>
      <c r="X739" s="4">
        <v>45332</v>
      </c>
      <c r="Y739" s="5">
        <v>45332</v>
      </c>
      <c r="Z739" s="4">
        <v>45332</v>
      </c>
    </row>
    <row r="740" spans="1:26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V740" t="b">
        <f t="shared" si="22"/>
        <v>0</v>
      </c>
      <c r="W740" t="b">
        <f t="shared" si="23"/>
        <v>0</v>
      </c>
      <c r="X740" s="4">
        <v>45708</v>
      </c>
      <c r="Y740" t="s">
        <v>3431</v>
      </c>
      <c r="Z740" s="4">
        <v>45708</v>
      </c>
    </row>
    <row r="741" spans="1:26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V741" t="b">
        <f t="shared" si="22"/>
        <v>0</v>
      </c>
      <c r="W741" t="b">
        <f t="shared" si="23"/>
        <v>0</v>
      </c>
      <c r="X741" s="4">
        <v>45629</v>
      </c>
      <c r="Y741" s="4">
        <v>45577</v>
      </c>
      <c r="Z741" s="4">
        <v>45629</v>
      </c>
    </row>
    <row r="742" spans="1:26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V742" t="b">
        <f t="shared" si="22"/>
        <v>0</v>
      </c>
      <c r="W742" t="b">
        <f t="shared" si="23"/>
        <v>0</v>
      </c>
      <c r="X742" s="4">
        <v>45384</v>
      </c>
      <c r="Y742" s="4">
        <v>45326</v>
      </c>
      <c r="Z742" s="4">
        <v>45384</v>
      </c>
    </row>
    <row r="743" spans="1:26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V743" t="b">
        <f t="shared" si="22"/>
        <v>0</v>
      </c>
      <c r="W743" t="b">
        <f t="shared" si="23"/>
        <v>0</v>
      </c>
      <c r="X743" s="4" t="s">
        <v>3443</v>
      </c>
      <c r="Y743" s="4">
        <v>45772</v>
      </c>
      <c r="Z743" s="4">
        <v>45770</v>
      </c>
    </row>
    <row r="744" spans="1:26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V744" t="b">
        <f t="shared" si="22"/>
        <v>0</v>
      </c>
      <c r="W744" t="b">
        <f t="shared" si="23"/>
        <v>0</v>
      </c>
      <c r="X744" s="4" t="s">
        <v>3448</v>
      </c>
      <c r="Y744" s="5">
        <v>45587</v>
      </c>
      <c r="Z744" s="4">
        <v>45580</v>
      </c>
    </row>
    <row r="745" spans="1:26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V745" t="b">
        <f t="shared" si="22"/>
        <v>0</v>
      </c>
      <c r="W745" t="b">
        <f t="shared" si="23"/>
        <v>0</v>
      </c>
      <c r="X745" s="4">
        <v>45993</v>
      </c>
      <c r="Y745" s="5">
        <v>45702</v>
      </c>
      <c r="Z745" s="4">
        <v>45700</v>
      </c>
    </row>
    <row r="746" spans="1:26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V746" t="b">
        <f t="shared" si="22"/>
        <v>0</v>
      </c>
      <c r="W746" t="b">
        <f t="shared" si="23"/>
        <v>0</v>
      </c>
      <c r="X746" s="4">
        <v>45886</v>
      </c>
      <c r="Y746" s="4">
        <v>45889</v>
      </c>
      <c r="Z746" s="4">
        <v>45886</v>
      </c>
    </row>
    <row r="747" spans="1:26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V747" t="b">
        <f t="shared" si="22"/>
        <v>0</v>
      </c>
      <c r="W747" t="b">
        <f t="shared" si="23"/>
        <v>0</v>
      </c>
      <c r="X747" s="4">
        <v>45589</v>
      </c>
      <c r="Y747" s="4">
        <v>45593</v>
      </c>
      <c r="Z747" s="4">
        <v>45589</v>
      </c>
    </row>
    <row r="748" spans="1:26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V748" t="b">
        <f t="shared" si="22"/>
        <v>0</v>
      </c>
      <c r="W748" t="b">
        <f t="shared" si="23"/>
        <v>0</v>
      </c>
      <c r="X748" s="4">
        <v>45661</v>
      </c>
      <c r="Y748" s="4">
        <v>45667</v>
      </c>
      <c r="Z748" s="4">
        <v>45661</v>
      </c>
    </row>
    <row r="749" spans="1:26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V749" t="b">
        <f t="shared" si="22"/>
        <v>0</v>
      </c>
      <c r="W749" t="b">
        <f t="shared" si="23"/>
        <v>0</v>
      </c>
      <c r="X749" s="4">
        <v>45413</v>
      </c>
      <c r="Y749" s="5">
        <v>45419</v>
      </c>
      <c r="Z749" s="4">
        <v>45413</v>
      </c>
    </row>
    <row r="750" spans="1:26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V750" t="b">
        <f t="shared" si="22"/>
        <v>0</v>
      </c>
      <c r="W750" t="b">
        <f t="shared" si="23"/>
        <v>0</v>
      </c>
      <c r="X750" s="4">
        <v>45442</v>
      </c>
      <c r="Y750" t="s">
        <v>3475</v>
      </c>
      <c r="Z750" s="4">
        <v>45442</v>
      </c>
    </row>
    <row r="751" spans="1:26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V751" t="b">
        <f t="shared" si="22"/>
        <v>0</v>
      </c>
      <c r="W751" t="b">
        <f t="shared" si="23"/>
        <v>0</v>
      </c>
      <c r="X751" s="4">
        <v>45372</v>
      </c>
      <c r="Y751" s="4">
        <v>45376</v>
      </c>
      <c r="Z751" s="4">
        <v>45372</v>
      </c>
    </row>
    <row r="752" spans="1:26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V752" t="b">
        <f t="shared" si="22"/>
        <v>0</v>
      </c>
      <c r="W752" t="b">
        <f t="shared" si="23"/>
        <v>0</v>
      </c>
      <c r="X752" s="4">
        <v>45694</v>
      </c>
      <c r="Y752" s="4">
        <v>45810</v>
      </c>
      <c r="Z752" s="4">
        <v>45810</v>
      </c>
    </row>
    <row r="753" spans="1:26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V753" t="b">
        <f t="shared" si="22"/>
        <v>0</v>
      </c>
      <c r="W753" t="b">
        <f t="shared" si="23"/>
        <v>0</v>
      </c>
      <c r="X753" s="4">
        <v>45856</v>
      </c>
      <c r="Y753" s="4">
        <v>45857</v>
      </c>
      <c r="Z753" s="4">
        <v>45856</v>
      </c>
    </row>
    <row r="754" spans="1:26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V754" t="b">
        <f t="shared" si="22"/>
        <v>0</v>
      </c>
      <c r="W754" t="b">
        <f t="shared" si="23"/>
        <v>0</v>
      </c>
      <c r="X754" s="4">
        <v>45375</v>
      </c>
      <c r="Y754" s="4">
        <v>45378</v>
      </c>
      <c r="Z754" s="4">
        <v>45375</v>
      </c>
    </row>
    <row r="755" spans="1:26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V755" t="b">
        <f t="shared" si="22"/>
        <v>0</v>
      </c>
      <c r="W755" t="b">
        <f t="shared" si="23"/>
        <v>0</v>
      </c>
      <c r="X755" s="4">
        <v>45515</v>
      </c>
      <c r="Y755" s="4">
        <v>45514</v>
      </c>
      <c r="Z755" s="4">
        <v>45515</v>
      </c>
    </row>
    <row r="756" spans="1:26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V756" t="b">
        <f t="shared" si="22"/>
        <v>0</v>
      </c>
      <c r="W756" t="b">
        <f t="shared" si="23"/>
        <v>0</v>
      </c>
      <c r="X756" s="4">
        <v>45753</v>
      </c>
      <c r="Y756" s="4">
        <v>45753</v>
      </c>
      <c r="Z756" s="4">
        <v>45812</v>
      </c>
    </row>
    <row r="757" spans="1:26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V757" t="b">
        <f t="shared" si="22"/>
        <v>0</v>
      </c>
      <c r="W757" t="b">
        <f t="shared" si="23"/>
        <v>0</v>
      </c>
      <c r="X757" s="4">
        <v>45858</v>
      </c>
      <c r="Y757" s="4">
        <v>45862</v>
      </c>
      <c r="Z757" s="4">
        <v>45858</v>
      </c>
    </row>
    <row r="758" spans="1:26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V758" t="b">
        <f t="shared" si="22"/>
        <v>0</v>
      </c>
      <c r="W758" t="b">
        <f t="shared" si="23"/>
        <v>0</v>
      </c>
      <c r="X758" s="4" t="s">
        <v>3505</v>
      </c>
      <c r="Y758" s="4">
        <v>45302</v>
      </c>
      <c r="Z758" s="4">
        <v>45592</v>
      </c>
    </row>
    <row r="759" spans="1:26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V759" t="b">
        <f t="shared" si="22"/>
        <v>0</v>
      </c>
      <c r="W759" t="b">
        <f t="shared" si="23"/>
        <v>0</v>
      </c>
      <c r="X759" s="4">
        <v>45870</v>
      </c>
      <c r="Y759" s="4">
        <v>45872</v>
      </c>
      <c r="Z759" s="4">
        <v>45870</v>
      </c>
    </row>
    <row r="760" spans="1:26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V760" t="b">
        <f t="shared" si="22"/>
        <v>0</v>
      </c>
      <c r="W760" t="b">
        <f t="shared" si="23"/>
        <v>0</v>
      </c>
      <c r="X760" s="4">
        <v>45414</v>
      </c>
      <c r="Y760" s="5">
        <v>45422</v>
      </c>
      <c r="Z760" s="4">
        <v>45414</v>
      </c>
    </row>
    <row r="761" spans="1:26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V761" t="b">
        <f t="shared" si="22"/>
        <v>0</v>
      </c>
      <c r="W761" t="b">
        <f t="shared" si="23"/>
        <v>0</v>
      </c>
      <c r="X761" s="4">
        <v>45492</v>
      </c>
      <c r="Y761" s="4">
        <v>45499</v>
      </c>
      <c r="Z761" s="4">
        <v>45492</v>
      </c>
    </row>
    <row r="762" spans="1:26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V762" t="b">
        <f t="shared" si="22"/>
        <v>0</v>
      </c>
      <c r="W762" t="b">
        <f t="shared" si="23"/>
        <v>0</v>
      </c>
      <c r="X762" s="4">
        <v>45532</v>
      </c>
      <c r="Y762" s="5">
        <v>45537</v>
      </c>
      <c r="Z762" s="4">
        <v>45532</v>
      </c>
    </row>
    <row r="763" spans="1:26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V763" t="b">
        <f t="shared" si="22"/>
        <v>0</v>
      </c>
      <c r="W763" t="b">
        <f t="shared" si="23"/>
        <v>0</v>
      </c>
      <c r="X763" s="4">
        <v>45896</v>
      </c>
      <c r="Y763" t="s">
        <v>3527</v>
      </c>
      <c r="Z763" s="4">
        <v>45896</v>
      </c>
    </row>
    <row r="764" spans="1:26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V764" t="b">
        <f t="shared" si="22"/>
        <v>0</v>
      </c>
      <c r="W764" t="b">
        <f t="shared" si="23"/>
        <v>0</v>
      </c>
      <c r="X764" s="4">
        <v>45292</v>
      </c>
      <c r="Y764" s="5">
        <v>45296</v>
      </c>
      <c r="Z764" s="4">
        <v>45292</v>
      </c>
    </row>
    <row r="765" spans="1:26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V765" t="b">
        <f t="shared" si="22"/>
        <v>0</v>
      </c>
      <c r="W765" t="b">
        <f t="shared" si="23"/>
        <v>0</v>
      </c>
      <c r="X765" s="4">
        <v>45892</v>
      </c>
      <c r="Y765" s="4">
        <v>45894</v>
      </c>
      <c r="Z765" s="4">
        <v>45892</v>
      </c>
    </row>
    <row r="766" spans="1:26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V766" t="b">
        <f t="shared" si="22"/>
        <v>0</v>
      </c>
      <c r="W766" t="b">
        <f t="shared" si="23"/>
        <v>0</v>
      </c>
      <c r="X766" s="4">
        <v>45760</v>
      </c>
      <c r="Y766" s="4">
        <v>45760</v>
      </c>
      <c r="Z766" s="4">
        <v>45760</v>
      </c>
    </row>
    <row r="767" spans="1:26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V767" t="b">
        <f t="shared" si="22"/>
        <v>0</v>
      </c>
      <c r="W767" t="b">
        <f t="shared" si="23"/>
        <v>0</v>
      </c>
      <c r="X767" s="4">
        <v>45837</v>
      </c>
      <c r="Y767" s="4">
        <v>45841</v>
      </c>
      <c r="Z767" s="4">
        <v>45837</v>
      </c>
    </row>
    <row r="768" spans="1:26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V768" t="b">
        <f t="shared" si="22"/>
        <v>0</v>
      </c>
      <c r="W768" t="b">
        <f t="shared" si="23"/>
        <v>0</v>
      </c>
      <c r="X768" s="4">
        <v>45552</v>
      </c>
      <c r="Y768" s="5">
        <v>45559</v>
      </c>
      <c r="Z768" s="4">
        <v>45552</v>
      </c>
    </row>
    <row r="769" spans="1:26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V769" t="b">
        <f t="shared" si="22"/>
        <v>0</v>
      </c>
      <c r="W769" t="b">
        <f t="shared" si="23"/>
        <v>0</v>
      </c>
      <c r="X769" s="4">
        <v>45415</v>
      </c>
      <c r="Y769" s="4">
        <v>45448</v>
      </c>
      <c r="Z769" s="4">
        <v>45415</v>
      </c>
    </row>
    <row r="770" spans="1:26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V770" t="b">
        <f t="shared" si="22"/>
        <v>0</v>
      </c>
      <c r="W770" t="b">
        <f t="shared" si="23"/>
        <v>0</v>
      </c>
      <c r="X770" s="4">
        <v>45749</v>
      </c>
      <c r="Y770" s="4">
        <v>45751</v>
      </c>
      <c r="Z770" s="4">
        <v>45749</v>
      </c>
    </row>
    <row r="771" spans="1:26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V771" t="b">
        <f t="shared" ref="V771:V834" si="24">ISNUMBER(B771)</f>
        <v>0</v>
      </c>
      <c r="W771" t="b">
        <f t="shared" ref="W771:W834" si="25">ISNUMBER(C771)</f>
        <v>0</v>
      </c>
      <c r="X771" s="4">
        <v>45601</v>
      </c>
      <c r="Y771" s="5">
        <v>45425</v>
      </c>
      <c r="Z771" s="4">
        <v>45423</v>
      </c>
    </row>
    <row r="772" spans="1:26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V772" t="b">
        <f t="shared" si="24"/>
        <v>0</v>
      </c>
      <c r="W772" t="b">
        <f t="shared" si="25"/>
        <v>0</v>
      </c>
      <c r="X772" s="4" t="s">
        <v>2307</v>
      </c>
      <c r="Y772" s="4">
        <v>45339</v>
      </c>
      <c r="Z772" s="4">
        <v>45337</v>
      </c>
    </row>
    <row r="773" spans="1:26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V773" t="b">
        <f t="shared" si="24"/>
        <v>0</v>
      </c>
      <c r="W773" t="b">
        <f t="shared" si="25"/>
        <v>0</v>
      </c>
      <c r="X773" s="4">
        <v>45485</v>
      </c>
      <c r="Y773" s="4">
        <v>45487</v>
      </c>
      <c r="Z773" s="4">
        <v>45485</v>
      </c>
    </row>
    <row r="774" spans="1:26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V774" t="b">
        <f t="shared" si="24"/>
        <v>0</v>
      </c>
      <c r="W774" t="b">
        <f t="shared" si="25"/>
        <v>0</v>
      </c>
      <c r="X774" s="4" t="s">
        <v>171</v>
      </c>
      <c r="Y774" s="5">
        <v>45857</v>
      </c>
      <c r="Z774" s="4">
        <v>45853</v>
      </c>
    </row>
    <row r="775" spans="1:26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V775" t="b">
        <f t="shared" si="24"/>
        <v>0</v>
      </c>
      <c r="W775" t="b">
        <f t="shared" si="25"/>
        <v>0</v>
      </c>
      <c r="X775" s="4">
        <v>45709</v>
      </c>
      <c r="Y775" s="5">
        <v>45709</v>
      </c>
      <c r="Z775" s="4">
        <v>45709</v>
      </c>
    </row>
    <row r="776" spans="1:26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V776" t="b">
        <f t="shared" si="24"/>
        <v>0</v>
      </c>
      <c r="W776" t="b">
        <f t="shared" si="25"/>
        <v>0</v>
      </c>
      <c r="X776" s="4">
        <v>45876</v>
      </c>
      <c r="Y776" s="4">
        <v>45876</v>
      </c>
      <c r="Z776" s="4">
        <v>45846</v>
      </c>
    </row>
    <row r="777" spans="1:26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V777" t="b">
        <f t="shared" si="24"/>
        <v>0</v>
      </c>
      <c r="W777" t="b">
        <f t="shared" si="25"/>
        <v>0</v>
      </c>
      <c r="X777" s="4">
        <v>45396</v>
      </c>
      <c r="Y777" s="4">
        <v>45404</v>
      </c>
      <c r="Z777" s="4">
        <v>45396</v>
      </c>
    </row>
    <row r="778" spans="1:26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V778" t="b">
        <f t="shared" si="24"/>
        <v>0</v>
      </c>
      <c r="W778" t="b">
        <f t="shared" si="25"/>
        <v>0</v>
      </c>
      <c r="X778" s="4">
        <v>45816</v>
      </c>
      <c r="Y778" t="s">
        <v>2351</v>
      </c>
      <c r="Z778" s="4">
        <v>45875</v>
      </c>
    </row>
    <row r="779" spans="1:26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V779" t="b">
        <f t="shared" si="24"/>
        <v>0</v>
      </c>
      <c r="W779" t="b">
        <f t="shared" si="25"/>
        <v>0</v>
      </c>
      <c r="X779" s="4">
        <v>45326</v>
      </c>
      <c r="Y779" s="4">
        <v>45328</v>
      </c>
      <c r="Z779" s="4">
        <v>45384</v>
      </c>
    </row>
    <row r="780" spans="1:26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V780" t="b">
        <f t="shared" si="24"/>
        <v>0</v>
      </c>
      <c r="W780" t="b">
        <f t="shared" si="25"/>
        <v>0</v>
      </c>
      <c r="X780" s="4" t="s">
        <v>715</v>
      </c>
      <c r="Y780" s="4">
        <v>45497</v>
      </c>
      <c r="Z780" s="4">
        <v>45497</v>
      </c>
    </row>
    <row r="781" spans="1:26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V781" t="b">
        <f t="shared" si="24"/>
        <v>0</v>
      </c>
      <c r="W781" t="b">
        <f t="shared" si="25"/>
        <v>0</v>
      </c>
      <c r="X781" s="4" t="s">
        <v>2205</v>
      </c>
      <c r="Y781" s="4">
        <v>45311</v>
      </c>
      <c r="Z781" s="4">
        <v>45306</v>
      </c>
    </row>
    <row r="782" spans="1:26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V782" t="b">
        <f t="shared" si="24"/>
        <v>0</v>
      </c>
      <c r="W782" t="b">
        <f t="shared" si="25"/>
        <v>0</v>
      </c>
      <c r="X782" s="4">
        <v>45508</v>
      </c>
      <c r="Y782" s="4">
        <v>45573</v>
      </c>
      <c r="Z782" s="4">
        <v>45508</v>
      </c>
    </row>
    <row r="783" spans="1:26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V783" t="b">
        <f t="shared" si="24"/>
        <v>0</v>
      </c>
      <c r="W783" t="b">
        <f t="shared" si="25"/>
        <v>0</v>
      </c>
      <c r="X783" s="4">
        <v>45324</v>
      </c>
      <c r="Y783" s="5">
        <v>45332</v>
      </c>
      <c r="Z783" s="4">
        <v>45324</v>
      </c>
    </row>
    <row r="784" spans="1:26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V784" t="b">
        <f t="shared" si="24"/>
        <v>0</v>
      </c>
      <c r="W784" t="b">
        <f t="shared" si="25"/>
        <v>0</v>
      </c>
      <c r="X784" s="4">
        <v>45730</v>
      </c>
      <c r="Y784" t="s">
        <v>3611</v>
      </c>
      <c r="Z784" s="4">
        <v>45730</v>
      </c>
    </row>
    <row r="785" spans="1:26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V785" t="b">
        <f t="shared" si="24"/>
        <v>0</v>
      </c>
      <c r="W785" t="b">
        <f t="shared" si="25"/>
        <v>0</v>
      </c>
      <c r="X785" s="4">
        <v>45450</v>
      </c>
      <c r="Y785" s="4">
        <v>45450</v>
      </c>
      <c r="Z785" s="4">
        <v>45450</v>
      </c>
    </row>
    <row r="786" spans="1:26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V786" t="b">
        <f t="shared" si="24"/>
        <v>0</v>
      </c>
      <c r="W786" t="b">
        <f t="shared" si="25"/>
        <v>0</v>
      </c>
      <c r="X786" s="4">
        <v>45757</v>
      </c>
      <c r="Y786" s="4">
        <v>45935</v>
      </c>
      <c r="Z786" s="4">
        <v>45934</v>
      </c>
    </row>
    <row r="787" spans="1:26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V787" t="b">
        <f t="shared" si="24"/>
        <v>0</v>
      </c>
      <c r="W787" t="b">
        <f t="shared" si="25"/>
        <v>0</v>
      </c>
      <c r="X787" s="4">
        <v>45435</v>
      </c>
      <c r="Y787" s="4">
        <v>45441</v>
      </c>
      <c r="Z787" s="4">
        <v>45435</v>
      </c>
    </row>
    <row r="788" spans="1:26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V788" t="b">
        <f t="shared" si="24"/>
        <v>0</v>
      </c>
      <c r="W788" t="b">
        <f t="shared" si="25"/>
        <v>0</v>
      </c>
      <c r="X788" s="4">
        <v>45815</v>
      </c>
      <c r="Y788" s="5">
        <v>45846</v>
      </c>
      <c r="Z788" s="4">
        <v>45844</v>
      </c>
    </row>
    <row r="789" spans="1:26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V789" t="b">
        <f t="shared" si="24"/>
        <v>0</v>
      </c>
      <c r="W789" t="b">
        <f t="shared" si="25"/>
        <v>0</v>
      </c>
      <c r="X789" s="4">
        <v>45547</v>
      </c>
      <c r="Y789" s="4">
        <v>45553</v>
      </c>
      <c r="Z789" s="4">
        <v>45547</v>
      </c>
    </row>
    <row r="790" spans="1:26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V790" t="b">
        <f t="shared" si="24"/>
        <v>0</v>
      </c>
      <c r="W790" t="b">
        <f t="shared" si="25"/>
        <v>0</v>
      </c>
      <c r="X790" s="4">
        <v>45505</v>
      </c>
      <c r="Y790" s="4">
        <v>45506</v>
      </c>
      <c r="Z790" s="4">
        <v>45505</v>
      </c>
    </row>
    <row r="791" spans="1:26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V791" t="b">
        <f t="shared" si="24"/>
        <v>0</v>
      </c>
      <c r="W791" t="b">
        <f t="shared" si="25"/>
        <v>0</v>
      </c>
      <c r="X791" s="4">
        <v>45723</v>
      </c>
      <c r="Y791" s="5">
        <v>45724</v>
      </c>
      <c r="Z791" s="4">
        <v>45723</v>
      </c>
    </row>
    <row r="792" spans="1:26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V792" t="b">
        <f t="shared" si="24"/>
        <v>0</v>
      </c>
      <c r="W792" t="b">
        <f t="shared" si="25"/>
        <v>0</v>
      </c>
      <c r="X792" s="4">
        <v>45443</v>
      </c>
      <c r="Y792" s="4">
        <v>45445</v>
      </c>
      <c r="Z792" s="4">
        <v>45443</v>
      </c>
    </row>
    <row r="793" spans="1:26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V793" t="b">
        <f t="shared" si="24"/>
        <v>0</v>
      </c>
      <c r="W793" t="b">
        <f t="shared" si="25"/>
        <v>0</v>
      </c>
      <c r="X793" s="4">
        <v>45567</v>
      </c>
      <c r="Y793" s="4">
        <v>45571</v>
      </c>
      <c r="Z793" s="4">
        <v>45567</v>
      </c>
    </row>
    <row r="794" spans="1:26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V794" t="b">
        <f t="shared" si="24"/>
        <v>0</v>
      </c>
      <c r="W794" t="b">
        <f t="shared" si="25"/>
        <v>0</v>
      </c>
      <c r="X794" s="4">
        <v>45812</v>
      </c>
      <c r="Y794" s="5">
        <v>45816</v>
      </c>
      <c r="Z794" s="4">
        <v>45812</v>
      </c>
    </row>
    <row r="795" spans="1:26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V795" t="b">
        <f t="shared" si="24"/>
        <v>0</v>
      </c>
      <c r="W795" t="b">
        <f t="shared" si="25"/>
        <v>0</v>
      </c>
      <c r="X795" s="4">
        <v>45440</v>
      </c>
      <c r="Y795" s="5">
        <v>45446</v>
      </c>
      <c r="Z795" s="4">
        <v>45440</v>
      </c>
    </row>
    <row r="796" spans="1:26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V796" t="b">
        <f t="shared" si="24"/>
        <v>0</v>
      </c>
      <c r="W796" t="b">
        <f t="shared" si="25"/>
        <v>0</v>
      </c>
      <c r="X796" s="4">
        <v>45830</v>
      </c>
      <c r="Y796" s="4">
        <v>45832</v>
      </c>
      <c r="Z796" s="4">
        <v>45830</v>
      </c>
    </row>
    <row r="797" spans="1:26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V797" t="b">
        <f t="shared" si="24"/>
        <v>0</v>
      </c>
      <c r="W797" t="b">
        <f t="shared" si="25"/>
        <v>0</v>
      </c>
      <c r="X797" s="4">
        <v>45503</v>
      </c>
      <c r="Y797" s="4">
        <v>45503</v>
      </c>
      <c r="Z797" s="4">
        <v>45503</v>
      </c>
    </row>
    <row r="798" spans="1:26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V798" t="b">
        <f t="shared" si="24"/>
        <v>0</v>
      </c>
      <c r="W798" t="b">
        <f t="shared" si="25"/>
        <v>0</v>
      </c>
      <c r="X798" s="4" t="s">
        <v>796</v>
      </c>
      <c r="Y798" s="4">
        <v>45381</v>
      </c>
      <c r="Z798" s="4">
        <v>45374</v>
      </c>
    </row>
    <row r="799" spans="1:26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V799" t="b">
        <f t="shared" si="24"/>
        <v>0</v>
      </c>
      <c r="W799" t="b">
        <f t="shared" si="25"/>
        <v>0</v>
      </c>
      <c r="X799" s="4">
        <v>45400</v>
      </c>
      <c r="Y799" s="4">
        <v>45404</v>
      </c>
      <c r="Z799" s="4">
        <v>45400</v>
      </c>
    </row>
    <row r="800" spans="1:26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V800" t="b">
        <f t="shared" si="24"/>
        <v>0</v>
      </c>
      <c r="W800" t="b">
        <f t="shared" si="25"/>
        <v>0</v>
      </c>
      <c r="X800" s="4">
        <v>45849</v>
      </c>
      <c r="Y800" s="4">
        <v>45847</v>
      </c>
      <c r="Z800" s="4">
        <v>45849</v>
      </c>
    </row>
    <row r="801" spans="1:26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V801" t="b">
        <f t="shared" si="24"/>
        <v>0</v>
      </c>
      <c r="W801" t="b">
        <f t="shared" si="25"/>
        <v>0</v>
      </c>
      <c r="X801" s="4">
        <v>45575</v>
      </c>
      <c r="Y801" s="4">
        <v>45582</v>
      </c>
      <c r="Z801" s="4">
        <v>45575</v>
      </c>
    </row>
    <row r="802" spans="1:26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V802" t="b">
        <f t="shared" si="24"/>
        <v>0</v>
      </c>
      <c r="W802" t="b">
        <f t="shared" si="25"/>
        <v>0</v>
      </c>
      <c r="X802" s="4">
        <v>45352</v>
      </c>
      <c r="Y802" s="4">
        <v>45358</v>
      </c>
      <c r="Z802" s="4">
        <v>45352</v>
      </c>
    </row>
    <row r="803" spans="1:26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V803" t="b">
        <f t="shared" si="24"/>
        <v>0</v>
      </c>
      <c r="W803" t="b">
        <f t="shared" si="25"/>
        <v>0</v>
      </c>
      <c r="X803" s="4">
        <v>45938</v>
      </c>
      <c r="Y803" s="5">
        <v>45945</v>
      </c>
      <c r="Z803" s="4">
        <v>45938</v>
      </c>
    </row>
    <row r="804" spans="1:26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  <c r="V804" t="b">
        <f t="shared" si="24"/>
        <v>0</v>
      </c>
      <c r="W804" t="b">
        <f t="shared" si="25"/>
        <v>0</v>
      </c>
      <c r="X804" s="4">
        <v>45704</v>
      </c>
      <c r="Y804" s="4">
        <v>45704</v>
      </c>
      <c r="Z804" s="4">
        <v>45704</v>
      </c>
    </row>
    <row r="805" spans="1:26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V805" t="b">
        <f t="shared" si="24"/>
        <v>0</v>
      </c>
      <c r="W805" t="b">
        <f t="shared" si="25"/>
        <v>0</v>
      </c>
      <c r="X805" s="4">
        <v>45635</v>
      </c>
      <c r="Y805" s="5">
        <v>45639</v>
      </c>
      <c r="Z805" s="4">
        <v>45635</v>
      </c>
    </row>
    <row r="806" spans="1:26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V806" t="b">
        <f t="shared" si="24"/>
        <v>0</v>
      </c>
      <c r="W806" t="b">
        <f t="shared" si="25"/>
        <v>0</v>
      </c>
      <c r="X806" s="4">
        <v>45910</v>
      </c>
      <c r="Y806" s="4">
        <v>45918</v>
      </c>
      <c r="Z806" s="4">
        <v>45939</v>
      </c>
    </row>
    <row r="807" spans="1:26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V807" t="b">
        <f t="shared" si="24"/>
        <v>0</v>
      </c>
      <c r="W807" t="b">
        <f t="shared" si="25"/>
        <v>0</v>
      </c>
      <c r="X807" s="4">
        <v>45753</v>
      </c>
      <c r="Y807" s="4">
        <v>45754</v>
      </c>
      <c r="Z807" s="4">
        <v>45753</v>
      </c>
    </row>
    <row r="808" spans="1:26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V808" t="b">
        <f t="shared" si="24"/>
        <v>0</v>
      </c>
      <c r="W808" t="b">
        <f t="shared" si="25"/>
        <v>0</v>
      </c>
      <c r="X808" s="4">
        <v>45605</v>
      </c>
      <c r="Y808" s="5">
        <v>45611</v>
      </c>
      <c r="Z808" s="4">
        <v>45546</v>
      </c>
    </row>
    <row r="809" spans="1:26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V809" t="b">
        <f t="shared" si="24"/>
        <v>0</v>
      </c>
      <c r="W809" t="b">
        <f t="shared" si="25"/>
        <v>0</v>
      </c>
      <c r="X809" s="4">
        <v>45695</v>
      </c>
      <c r="Y809" s="4">
        <v>45696</v>
      </c>
      <c r="Z809" s="4">
        <v>45695</v>
      </c>
    </row>
    <row r="810" spans="1:26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V810" t="b">
        <f t="shared" si="24"/>
        <v>0</v>
      </c>
      <c r="W810" t="b">
        <f t="shared" si="25"/>
        <v>0</v>
      </c>
      <c r="X810" s="4">
        <v>45900</v>
      </c>
      <c r="Y810" s="4">
        <v>45897</v>
      </c>
      <c r="Z810" s="4">
        <v>45900</v>
      </c>
    </row>
    <row r="811" spans="1:26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V811" t="b">
        <f t="shared" si="24"/>
        <v>0</v>
      </c>
      <c r="W811" t="b">
        <f t="shared" si="25"/>
        <v>0</v>
      </c>
      <c r="X811" s="4">
        <v>45833</v>
      </c>
      <c r="Y811" s="5">
        <v>45833</v>
      </c>
      <c r="Z811" s="4">
        <v>45833</v>
      </c>
    </row>
    <row r="812" spans="1:26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V812" t="b">
        <f t="shared" si="24"/>
        <v>0</v>
      </c>
      <c r="W812" t="b">
        <f t="shared" si="25"/>
        <v>0</v>
      </c>
      <c r="X812" s="4">
        <v>45355</v>
      </c>
      <c r="Y812" s="4">
        <v>45390</v>
      </c>
      <c r="Z812" s="4">
        <v>45385</v>
      </c>
    </row>
    <row r="813" spans="1:26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V813" t="b">
        <f t="shared" si="24"/>
        <v>0</v>
      </c>
      <c r="W813" t="b">
        <f t="shared" si="25"/>
        <v>0</v>
      </c>
      <c r="X813" s="4">
        <v>45638</v>
      </c>
      <c r="Y813" s="5">
        <v>45645</v>
      </c>
      <c r="Z813" s="4">
        <v>45638</v>
      </c>
    </row>
    <row r="814" spans="1:26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V814" t="b">
        <f t="shared" si="24"/>
        <v>0</v>
      </c>
      <c r="W814" t="b">
        <f t="shared" si="25"/>
        <v>0</v>
      </c>
      <c r="X814" s="4">
        <v>45458</v>
      </c>
      <c r="Y814" s="4">
        <v>45463</v>
      </c>
      <c r="Z814" s="4">
        <v>45458</v>
      </c>
    </row>
    <row r="815" spans="1:26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V815" t="b">
        <f t="shared" si="24"/>
        <v>0</v>
      </c>
      <c r="W815" t="b">
        <f t="shared" si="25"/>
        <v>0</v>
      </c>
      <c r="X815" s="4">
        <v>45812</v>
      </c>
      <c r="Y815" s="5">
        <v>45757</v>
      </c>
      <c r="Z815" s="4">
        <v>45753</v>
      </c>
    </row>
    <row r="816" spans="1:26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V816" t="b">
        <f t="shared" si="24"/>
        <v>0</v>
      </c>
      <c r="W816" t="b">
        <f t="shared" si="25"/>
        <v>0</v>
      </c>
      <c r="X816" s="4">
        <v>45875</v>
      </c>
      <c r="Y816" s="4">
        <v>45880</v>
      </c>
      <c r="Z816" s="4">
        <v>45875</v>
      </c>
    </row>
    <row r="817" spans="1:26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V817" t="b">
        <f t="shared" si="24"/>
        <v>0</v>
      </c>
      <c r="W817" t="b">
        <f t="shared" si="25"/>
        <v>0</v>
      </c>
      <c r="X817" s="4">
        <v>45295</v>
      </c>
      <c r="Y817" s="4">
        <v>45390</v>
      </c>
      <c r="Z817" s="4">
        <v>45383</v>
      </c>
    </row>
    <row r="818" spans="1:26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V818" t="b">
        <f t="shared" si="24"/>
        <v>0</v>
      </c>
      <c r="W818" t="b">
        <f t="shared" si="25"/>
        <v>0</v>
      </c>
      <c r="X818" s="4" t="s">
        <v>3747</v>
      </c>
      <c r="Y818" s="4">
        <v>45626</v>
      </c>
      <c r="Z818" s="4">
        <v>45623</v>
      </c>
    </row>
    <row r="819" spans="1:26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V819" t="b">
        <f t="shared" si="24"/>
        <v>0</v>
      </c>
      <c r="W819" t="b">
        <f t="shared" si="25"/>
        <v>0</v>
      </c>
      <c r="X819" s="4">
        <v>45752</v>
      </c>
      <c r="Y819" s="4">
        <v>45781</v>
      </c>
      <c r="Z819" s="4">
        <v>45752</v>
      </c>
    </row>
    <row r="820" spans="1:26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V820" t="b">
        <f t="shared" si="24"/>
        <v>0</v>
      </c>
      <c r="W820" t="b">
        <f t="shared" si="25"/>
        <v>0</v>
      </c>
      <c r="X820" s="4">
        <v>45564</v>
      </c>
      <c r="Y820" s="4">
        <v>45570</v>
      </c>
      <c r="Z820" s="4">
        <v>45564</v>
      </c>
    </row>
    <row r="821" spans="1:26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V821" t="b">
        <f t="shared" si="24"/>
        <v>0</v>
      </c>
      <c r="W821" t="b">
        <f t="shared" si="25"/>
        <v>0</v>
      </c>
      <c r="X821" s="4" t="s">
        <v>1594</v>
      </c>
      <c r="Y821" s="4">
        <v>45504</v>
      </c>
      <c r="Z821" s="4">
        <v>45504</v>
      </c>
    </row>
    <row r="822" spans="1:26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V822" t="b">
        <f t="shared" si="24"/>
        <v>0</v>
      </c>
      <c r="W822" t="b">
        <f t="shared" si="25"/>
        <v>0</v>
      </c>
      <c r="X822" s="4">
        <v>45694</v>
      </c>
      <c r="Y822" s="4">
        <v>45698</v>
      </c>
      <c r="Z822" s="4">
        <v>45810</v>
      </c>
    </row>
    <row r="823" spans="1:26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V823" t="b">
        <f t="shared" si="24"/>
        <v>0</v>
      </c>
      <c r="W823" t="b">
        <f t="shared" si="25"/>
        <v>0</v>
      </c>
      <c r="X823" s="4">
        <v>45476</v>
      </c>
      <c r="Y823" s="4">
        <v>45479</v>
      </c>
      <c r="Z823" s="4">
        <v>45476</v>
      </c>
    </row>
    <row r="824" spans="1:26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V824" t="b">
        <f t="shared" si="24"/>
        <v>0</v>
      </c>
      <c r="W824" t="b">
        <f t="shared" si="25"/>
        <v>0</v>
      </c>
      <c r="X824" s="4">
        <v>45636</v>
      </c>
      <c r="Y824" s="5">
        <v>45573</v>
      </c>
      <c r="Z824" s="4">
        <v>45577</v>
      </c>
    </row>
    <row r="825" spans="1:26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V825" t="b">
        <f t="shared" si="24"/>
        <v>0</v>
      </c>
      <c r="W825" t="b">
        <f t="shared" si="25"/>
        <v>0</v>
      </c>
      <c r="X825" s="4">
        <v>45663</v>
      </c>
      <c r="Y825" s="5">
        <v>45669</v>
      </c>
      <c r="Z825" s="4">
        <v>45663</v>
      </c>
    </row>
    <row r="826" spans="1:26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V826" t="b">
        <f t="shared" si="24"/>
        <v>0</v>
      </c>
      <c r="W826" t="b">
        <f t="shared" si="25"/>
        <v>0</v>
      </c>
      <c r="X826" s="4">
        <v>45737</v>
      </c>
      <c r="Y826" s="5">
        <v>45738</v>
      </c>
      <c r="Z826" s="4">
        <v>45737</v>
      </c>
    </row>
    <row r="827" spans="1:26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V827" t="b">
        <f t="shared" si="24"/>
        <v>0</v>
      </c>
      <c r="W827" t="b">
        <f t="shared" si="25"/>
        <v>0</v>
      </c>
      <c r="X827" s="4">
        <v>45763</v>
      </c>
      <c r="Y827" s="4">
        <v>45764</v>
      </c>
      <c r="Z827" s="4">
        <v>45763</v>
      </c>
    </row>
    <row r="828" spans="1:26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V828" t="b">
        <f t="shared" si="24"/>
        <v>0</v>
      </c>
      <c r="W828" t="b">
        <f t="shared" si="25"/>
        <v>0</v>
      </c>
      <c r="X828" s="4">
        <v>45879</v>
      </c>
      <c r="Y828" s="5">
        <v>45883</v>
      </c>
      <c r="Z828" s="4">
        <v>45879</v>
      </c>
    </row>
    <row r="829" spans="1:26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V829" t="b">
        <f t="shared" si="24"/>
        <v>0</v>
      </c>
      <c r="W829" t="b">
        <f t="shared" si="25"/>
        <v>0</v>
      </c>
      <c r="X829" s="4">
        <v>45620</v>
      </c>
      <c r="Y829" s="4">
        <v>45627</v>
      </c>
      <c r="Z829" s="4">
        <v>45620</v>
      </c>
    </row>
    <row r="830" spans="1:26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V830" t="b">
        <f t="shared" si="24"/>
        <v>0</v>
      </c>
      <c r="W830" t="b">
        <f t="shared" si="25"/>
        <v>0</v>
      </c>
      <c r="X830" s="4">
        <v>45940</v>
      </c>
      <c r="Y830" s="4">
        <v>45941</v>
      </c>
      <c r="Z830" s="4">
        <v>45940</v>
      </c>
    </row>
    <row r="831" spans="1:26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V831" t="b">
        <f t="shared" si="24"/>
        <v>0</v>
      </c>
      <c r="W831" t="b">
        <f t="shared" si="25"/>
        <v>0</v>
      </c>
      <c r="X831" s="4" t="s">
        <v>3807</v>
      </c>
      <c r="Y831" s="4">
        <v>45350</v>
      </c>
      <c r="Z831" s="4">
        <v>45348</v>
      </c>
    </row>
    <row r="832" spans="1:26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V832" t="b">
        <f t="shared" si="24"/>
        <v>0</v>
      </c>
      <c r="W832" t="b">
        <f t="shared" si="25"/>
        <v>0</v>
      </c>
      <c r="X832" s="4">
        <v>45853</v>
      </c>
      <c r="Y832" s="4">
        <v>45856</v>
      </c>
      <c r="Z832" s="4">
        <v>45853</v>
      </c>
    </row>
    <row r="833" spans="1:26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V833" t="b">
        <f t="shared" si="24"/>
        <v>0</v>
      </c>
      <c r="W833" t="b">
        <f t="shared" si="25"/>
        <v>0</v>
      </c>
      <c r="X833" s="4">
        <v>45720</v>
      </c>
      <c r="Y833" s="4">
        <v>45750</v>
      </c>
      <c r="Z833" s="4">
        <v>45750</v>
      </c>
    </row>
    <row r="834" spans="1:26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V834" t="b">
        <f t="shared" si="24"/>
        <v>0</v>
      </c>
      <c r="W834" t="b">
        <f t="shared" si="25"/>
        <v>0</v>
      </c>
      <c r="X834" s="4">
        <v>45803</v>
      </c>
      <c r="Y834" s="4">
        <v>45805</v>
      </c>
      <c r="Z834" s="4">
        <v>45803</v>
      </c>
    </row>
    <row r="835" spans="1:26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V835" t="b">
        <f t="shared" ref="V835:V898" si="26">ISNUMBER(B835)</f>
        <v>0</v>
      </c>
      <c r="W835" t="b">
        <f t="shared" ref="W835:W898" si="27">ISNUMBER(C835)</f>
        <v>0</v>
      </c>
      <c r="X835" s="4">
        <v>45447</v>
      </c>
      <c r="Y835" s="4">
        <v>45388</v>
      </c>
      <c r="Z835" s="4">
        <v>45447</v>
      </c>
    </row>
    <row r="836" spans="1:26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V836" t="b">
        <f t="shared" si="26"/>
        <v>0</v>
      </c>
      <c r="W836" t="b">
        <f t="shared" si="27"/>
        <v>0</v>
      </c>
      <c r="X836" s="4">
        <v>45583</v>
      </c>
      <c r="Y836" s="4">
        <v>45587</v>
      </c>
      <c r="Z836" s="4">
        <v>45583</v>
      </c>
    </row>
    <row r="837" spans="1:26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V837" t="b">
        <f t="shared" si="26"/>
        <v>0</v>
      </c>
      <c r="W837" t="b">
        <f t="shared" si="27"/>
        <v>0</v>
      </c>
      <c r="X837" s="4" t="s">
        <v>2750</v>
      </c>
      <c r="Y837" s="4">
        <v>45934</v>
      </c>
      <c r="Z837" s="4">
        <v>45926</v>
      </c>
    </row>
    <row r="838" spans="1:26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V838" t="b">
        <f t="shared" si="26"/>
        <v>0</v>
      </c>
      <c r="W838" t="b">
        <f t="shared" si="27"/>
        <v>0</v>
      </c>
      <c r="X838" s="4">
        <v>45641</v>
      </c>
      <c r="Y838" s="4">
        <v>45644</v>
      </c>
      <c r="Z838" s="4">
        <v>45641</v>
      </c>
    </row>
    <row r="839" spans="1:26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V839" t="b">
        <f t="shared" si="26"/>
        <v>0</v>
      </c>
      <c r="W839" t="b">
        <f t="shared" si="27"/>
        <v>0</v>
      </c>
      <c r="X839" s="4">
        <v>45927</v>
      </c>
      <c r="Y839" t="s">
        <v>3838</v>
      </c>
      <c r="Z839" s="4">
        <v>45927</v>
      </c>
    </row>
    <row r="840" spans="1:26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V840" t="b">
        <f t="shared" si="26"/>
        <v>0</v>
      </c>
      <c r="W840" t="b">
        <f t="shared" si="27"/>
        <v>0</v>
      </c>
      <c r="X840" s="4">
        <v>45720</v>
      </c>
      <c r="Y840" s="5">
        <v>45754</v>
      </c>
      <c r="Z840" s="4">
        <v>45750</v>
      </c>
    </row>
    <row r="841" spans="1:26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V841" t="b">
        <f t="shared" si="26"/>
        <v>0</v>
      </c>
      <c r="W841" t="b">
        <f t="shared" si="27"/>
        <v>0</v>
      </c>
      <c r="X841" s="4" t="s">
        <v>3846</v>
      </c>
      <c r="Y841" s="4">
        <v>45557</v>
      </c>
      <c r="Z841" s="4">
        <v>45555</v>
      </c>
    </row>
    <row r="842" spans="1:26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V842" t="b">
        <f t="shared" si="26"/>
        <v>0</v>
      </c>
      <c r="W842" t="b">
        <f t="shared" si="27"/>
        <v>0</v>
      </c>
      <c r="X842" s="4">
        <v>45919</v>
      </c>
      <c r="Y842" s="4">
        <v>45919</v>
      </c>
      <c r="Z842" s="4">
        <v>45919</v>
      </c>
    </row>
    <row r="843" spans="1:26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V843" t="b">
        <f t="shared" si="26"/>
        <v>0</v>
      </c>
      <c r="W843" t="b">
        <f t="shared" si="27"/>
        <v>0</v>
      </c>
      <c r="X843" s="4">
        <v>45694</v>
      </c>
      <c r="Y843" s="5">
        <v>45700</v>
      </c>
      <c r="Z843" s="4">
        <v>45694</v>
      </c>
    </row>
    <row r="844" spans="1:26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V844" t="b">
        <f t="shared" si="26"/>
        <v>0</v>
      </c>
      <c r="W844" t="b">
        <f t="shared" si="27"/>
        <v>0</v>
      </c>
      <c r="X844" s="4">
        <v>45382</v>
      </c>
      <c r="Y844" t="s">
        <v>3860</v>
      </c>
      <c r="Z844" s="4">
        <v>45382</v>
      </c>
    </row>
    <row r="845" spans="1:26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V845" t="b">
        <f t="shared" si="26"/>
        <v>0</v>
      </c>
      <c r="W845" t="b">
        <f t="shared" si="27"/>
        <v>0</v>
      </c>
      <c r="X845" s="4">
        <v>45856</v>
      </c>
      <c r="Y845" s="5">
        <v>45863</v>
      </c>
      <c r="Z845" s="4">
        <v>45856</v>
      </c>
    </row>
    <row r="846" spans="1:26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V846" t="b">
        <f t="shared" si="26"/>
        <v>0</v>
      </c>
      <c r="W846" t="b">
        <f t="shared" si="27"/>
        <v>0</v>
      </c>
      <c r="X846" s="4">
        <v>45677</v>
      </c>
      <c r="Y846" s="4">
        <v>45682</v>
      </c>
      <c r="Z846" s="4">
        <v>45677</v>
      </c>
    </row>
    <row r="847" spans="1:26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V847" t="b">
        <f t="shared" si="26"/>
        <v>0</v>
      </c>
      <c r="W847" t="b">
        <f t="shared" si="27"/>
        <v>0</v>
      </c>
      <c r="X847" s="4">
        <v>45345</v>
      </c>
      <c r="Y847" s="5">
        <v>45349</v>
      </c>
      <c r="Z847" s="4">
        <v>45345</v>
      </c>
    </row>
    <row r="848" spans="1:26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V848" t="b">
        <f t="shared" si="26"/>
        <v>0</v>
      </c>
      <c r="W848" t="b">
        <f t="shared" si="27"/>
        <v>0</v>
      </c>
      <c r="X848" s="4">
        <v>45396</v>
      </c>
      <c r="Y848" s="4">
        <v>45404</v>
      </c>
      <c r="Z848" s="4">
        <v>45396</v>
      </c>
    </row>
    <row r="849" spans="1:26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V849" t="b">
        <f t="shared" si="26"/>
        <v>0</v>
      </c>
      <c r="W849" t="b">
        <f t="shared" si="27"/>
        <v>0</v>
      </c>
      <c r="X849" s="4">
        <v>45797</v>
      </c>
      <c r="Y849" t="s">
        <v>3883</v>
      </c>
      <c r="Z849" s="4">
        <v>45797</v>
      </c>
    </row>
    <row r="850" spans="1:26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V850" t="b">
        <f t="shared" si="26"/>
        <v>0</v>
      </c>
      <c r="W850" t="b">
        <f t="shared" si="27"/>
        <v>0</v>
      </c>
      <c r="X850" s="4">
        <v>45804</v>
      </c>
      <c r="Y850" s="5">
        <v>45806</v>
      </c>
      <c r="Z850" s="4">
        <v>45804</v>
      </c>
    </row>
    <row r="851" spans="1:26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V851" t="b">
        <f t="shared" si="26"/>
        <v>0</v>
      </c>
      <c r="W851" t="b">
        <f t="shared" si="27"/>
        <v>0</v>
      </c>
      <c r="X851" s="4">
        <v>45357</v>
      </c>
      <c r="Y851" s="4">
        <v>45363</v>
      </c>
      <c r="Z851" s="4">
        <v>45357</v>
      </c>
    </row>
    <row r="852" spans="1:26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V852" t="b">
        <f t="shared" si="26"/>
        <v>0</v>
      </c>
      <c r="W852" t="b">
        <f t="shared" si="27"/>
        <v>0</v>
      </c>
      <c r="X852" s="4">
        <v>45473</v>
      </c>
      <c r="Y852" s="4">
        <v>45476</v>
      </c>
      <c r="Z852" s="4">
        <v>45473</v>
      </c>
    </row>
    <row r="853" spans="1:26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V853" t="b">
        <f t="shared" si="26"/>
        <v>0</v>
      </c>
      <c r="W853" t="b">
        <f t="shared" si="27"/>
        <v>0</v>
      </c>
      <c r="X853" s="4">
        <v>45377</v>
      </c>
      <c r="Y853" s="5">
        <v>45383</v>
      </c>
      <c r="Z853" s="4">
        <v>45377</v>
      </c>
    </row>
    <row r="854" spans="1:26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V854" t="b">
        <f t="shared" si="26"/>
        <v>0</v>
      </c>
      <c r="W854" t="b">
        <f t="shared" si="27"/>
        <v>0</v>
      </c>
      <c r="X854" s="4">
        <v>45383</v>
      </c>
      <c r="Y854" s="4">
        <v>45390</v>
      </c>
      <c r="Z854" s="4">
        <v>45295</v>
      </c>
    </row>
    <row r="855" spans="1:26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V855" t="b">
        <f t="shared" si="26"/>
        <v>0</v>
      </c>
      <c r="W855" t="b">
        <f t="shared" si="27"/>
        <v>0</v>
      </c>
      <c r="X855" s="4">
        <v>45793</v>
      </c>
      <c r="Y855" t="s">
        <v>3883</v>
      </c>
      <c r="Z855" s="4">
        <v>45793</v>
      </c>
    </row>
    <row r="856" spans="1:26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V856" t="b">
        <f t="shared" si="26"/>
        <v>0</v>
      </c>
      <c r="W856" t="b">
        <f t="shared" si="27"/>
        <v>0</v>
      </c>
      <c r="X856" s="4" t="s">
        <v>3909</v>
      </c>
      <c r="Y856" s="4">
        <v>45692</v>
      </c>
      <c r="Z856" s="4">
        <v>45741</v>
      </c>
    </row>
    <row r="857" spans="1:26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V857" t="b">
        <f t="shared" si="26"/>
        <v>0</v>
      </c>
      <c r="W857" t="b">
        <f t="shared" si="27"/>
        <v>0</v>
      </c>
      <c r="X857" s="4">
        <v>45498</v>
      </c>
      <c r="Y857" s="5">
        <v>45506</v>
      </c>
      <c r="Z857" s="4">
        <v>45498</v>
      </c>
    </row>
    <row r="858" spans="1:26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V858" t="b">
        <f t="shared" si="26"/>
        <v>0</v>
      </c>
      <c r="W858" t="b">
        <f t="shared" si="27"/>
        <v>0</v>
      </c>
      <c r="X858" s="4">
        <v>45455</v>
      </c>
      <c r="Y858" s="5">
        <v>45462</v>
      </c>
      <c r="Z858" s="4">
        <v>45455</v>
      </c>
    </row>
    <row r="859" spans="1:26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V859" t="b">
        <f t="shared" si="26"/>
        <v>0</v>
      </c>
      <c r="W859" t="b">
        <f t="shared" si="27"/>
        <v>0</v>
      </c>
      <c r="X859" s="4">
        <v>45447</v>
      </c>
      <c r="Y859" s="4">
        <v>45447</v>
      </c>
      <c r="Z859" s="4">
        <v>45447</v>
      </c>
    </row>
    <row r="860" spans="1:26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V860" t="b">
        <f t="shared" si="26"/>
        <v>0</v>
      </c>
      <c r="W860" t="b">
        <f t="shared" si="27"/>
        <v>0</v>
      </c>
      <c r="X860" s="4">
        <v>45327</v>
      </c>
      <c r="Y860" s="5">
        <v>45421</v>
      </c>
      <c r="Z860" s="4">
        <v>45414</v>
      </c>
    </row>
    <row r="861" spans="1:26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V861" t="b">
        <f t="shared" si="26"/>
        <v>0</v>
      </c>
      <c r="W861" t="b">
        <f t="shared" si="27"/>
        <v>0</v>
      </c>
      <c r="X861" s="4" t="s">
        <v>3505</v>
      </c>
      <c r="Y861" s="4">
        <v>45597</v>
      </c>
      <c r="Z861" s="4">
        <v>45592</v>
      </c>
    </row>
    <row r="862" spans="1:26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V862" t="b">
        <f t="shared" si="26"/>
        <v>0</v>
      </c>
      <c r="W862" t="b">
        <f t="shared" si="27"/>
        <v>0</v>
      </c>
      <c r="X862" s="4">
        <v>45324</v>
      </c>
      <c r="Y862" s="5">
        <v>45326</v>
      </c>
      <c r="Z862" s="4">
        <v>45324</v>
      </c>
    </row>
    <row r="863" spans="1:26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V863" t="b">
        <f t="shared" si="26"/>
        <v>0</v>
      </c>
      <c r="W863" t="b">
        <f t="shared" si="27"/>
        <v>0</v>
      </c>
      <c r="X863" s="4">
        <v>45724</v>
      </c>
      <c r="Y863" s="4">
        <v>45725</v>
      </c>
      <c r="Z863" s="4">
        <v>45724</v>
      </c>
    </row>
    <row r="864" spans="1:26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V864" t="b">
        <f t="shared" si="26"/>
        <v>0</v>
      </c>
      <c r="W864" t="b">
        <f t="shared" si="27"/>
        <v>0</v>
      </c>
      <c r="X864" s="4">
        <v>45742</v>
      </c>
      <c r="Y864" s="4">
        <v>45747</v>
      </c>
      <c r="Z864" s="4">
        <v>45742</v>
      </c>
    </row>
    <row r="865" spans="1:26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V865" t="b">
        <f t="shared" si="26"/>
        <v>0</v>
      </c>
      <c r="W865" t="b">
        <f t="shared" si="27"/>
        <v>0</v>
      </c>
      <c r="X865" s="4">
        <v>45817</v>
      </c>
      <c r="Y865" s="4">
        <v>45878</v>
      </c>
      <c r="Z865" s="4">
        <v>45906</v>
      </c>
    </row>
    <row r="866" spans="1:26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V866" t="b">
        <f t="shared" si="26"/>
        <v>0</v>
      </c>
      <c r="W866" t="b">
        <f t="shared" si="27"/>
        <v>0</v>
      </c>
      <c r="X866" s="4">
        <v>45902</v>
      </c>
      <c r="Y866" s="4">
        <v>45905</v>
      </c>
      <c r="Z866" s="4">
        <v>45902</v>
      </c>
    </row>
    <row r="867" spans="1:26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V867" t="b">
        <f t="shared" si="26"/>
        <v>0</v>
      </c>
      <c r="W867" t="b">
        <f t="shared" si="27"/>
        <v>0</v>
      </c>
      <c r="X867" s="4">
        <v>45694</v>
      </c>
      <c r="Y867" s="4">
        <v>45702</v>
      </c>
      <c r="Z867" s="4">
        <v>45810</v>
      </c>
    </row>
    <row r="868" spans="1:26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V868" t="b">
        <f t="shared" si="26"/>
        <v>0</v>
      </c>
      <c r="W868" t="b">
        <f t="shared" si="27"/>
        <v>0</v>
      </c>
      <c r="X868" s="4" t="s">
        <v>1186</v>
      </c>
      <c r="Y868" s="4">
        <v>45722</v>
      </c>
      <c r="Z868" s="4">
        <v>45714</v>
      </c>
    </row>
    <row r="869" spans="1:26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V869" t="b">
        <f t="shared" si="26"/>
        <v>0</v>
      </c>
      <c r="W869" t="b">
        <f t="shared" si="27"/>
        <v>0</v>
      </c>
      <c r="X869" s="4">
        <v>45617</v>
      </c>
      <c r="Y869" s="5">
        <v>45618</v>
      </c>
      <c r="Z869" s="4">
        <v>45617</v>
      </c>
    </row>
    <row r="870" spans="1:26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V870" t="b">
        <f t="shared" si="26"/>
        <v>0</v>
      </c>
      <c r="W870" t="b">
        <f t="shared" si="27"/>
        <v>0</v>
      </c>
      <c r="X870" s="4">
        <v>45758</v>
      </c>
      <c r="Y870" s="4">
        <v>45762</v>
      </c>
      <c r="Z870" s="4">
        <v>45965</v>
      </c>
    </row>
    <row r="871" spans="1:26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V871" t="b">
        <f t="shared" si="26"/>
        <v>0</v>
      </c>
      <c r="W871" t="b">
        <f t="shared" si="27"/>
        <v>0</v>
      </c>
      <c r="X871" s="4">
        <v>45811</v>
      </c>
      <c r="Y871" s="4">
        <v>45723</v>
      </c>
      <c r="Z871" s="4">
        <v>45722</v>
      </c>
    </row>
    <row r="872" spans="1:26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V872" t="b">
        <f t="shared" si="26"/>
        <v>0</v>
      </c>
      <c r="W872" t="b">
        <f t="shared" si="27"/>
        <v>0</v>
      </c>
      <c r="X872" s="4">
        <v>45814</v>
      </c>
      <c r="Y872" s="5">
        <v>45815</v>
      </c>
      <c r="Z872" s="4">
        <v>45814</v>
      </c>
    </row>
    <row r="873" spans="1:26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V873" t="b">
        <f t="shared" si="26"/>
        <v>0</v>
      </c>
      <c r="W873" t="b">
        <f t="shared" si="27"/>
        <v>0</v>
      </c>
      <c r="X873" s="4" t="s">
        <v>3976</v>
      </c>
      <c r="Y873" s="4">
        <v>45344</v>
      </c>
      <c r="Z873" s="4">
        <v>45342</v>
      </c>
    </row>
    <row r="874" spans="1:26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V874" t="b">
        <f t="shared" si="26"/>
        <v>0</v>
      </c>
      <c r="W874" t="b">
        <f t="shared" si="27"/>
        <v>0</v>
      </c>
      <c r="X874" s="4">
        <v>45302</v>
      </c>
      <c r="Y874" s="5">
        <v>45598</v>
      </c>
      <c r="Z874" s="4">
        <v>45597</v>
      </c>
    </row>
    <row r="875" spans="1:26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V875" t="b">
        <f t="shared" si="26"/>
        <v>0</v>
      </c>
      <c r="W875" t="b">
        <f t="shared" si="27"/>
        <v>0</v>
      </c>
      <c r="X875" s="4">
        <v>45689</v>
      </c>
      <c r="Y875" s="4">
        <v>45696</v>
      </c>
      <c r="Z875" s="4">
        <v>45689</v>
      </c>
    </row>
    <row r="876" spans="1:26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V876" t="b">
        <f t="shared" si="26"/>
        <v>0</v>
      </c>
      <c r="W876" t="b">
        <f t="shared" si="27"/>
        <v>0</v>
      </c>
      <c r="X876" s="4">
        <v>45853</v>
      </c>
      <c r="Y876" s="5">
        <v>45854</v>
      </c>
      <c r="Z876" s="4">
        <v>45853</v>
      </c>
    </row>
    <row r="877" spans="1:26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V877" t="b">
        <f t="shared" si="26"/>
        <v>0</v>
      </c>
      <c r="W877" t="b">
        <f t="shared" si="27"/>
        <v>0</v>
      </c>
      <c r="X877" s="4">
        <v>45514</v>
      </c>
      <c r="Y877" s="4">
        <v>45604</v>
      </c>
      <c r="Z877" s="4">
        <v>45514</v>
      </c>
    </row>
    <row r="878" spans="1:26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V878" t="b">
        <f t="shared" si="26"/>
        <v>0</v>
      </c>
      <c r="W878" t="b">
        <f t="shared" si="27"/>
        <v>0</v>
      </c>
      <c r="X878" s="4" t="s">
        <v>3995</v>
      </c>
      <c r="Y878" s="4">
        <v>45616</v>
      </c>
      <c r="Z878" s="4">
        <v>45614</v>
      </c>
    </row>
    <row r="879" spans="1:26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V879" t="b">
        <f t="shared" si="26"/>
        <v>0</v>
      </c>
      <c r="W879" t="b">
        <f t="shared" si="27"/>
        <v>0</v>
      </c>
      <c r="X879" s="4">
        <v>45895</v>
      </c>
      <c r="Y879" s="4">
        <v>45903</v>
      </c>
      <c r="Z879" s="4">
        <v>45895</v>
      </c>
    </row>
    <row r="880" spans="1:26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V880" t="b">
        <f t="shared" si="26"/>
        <v>0</v>
      </c>
      <c r="W880" t="b">
        <f t="shared" si="27"/>
        <v>0</v>
      </c>
      <c r="X880" s="4">
        <v>45313</v>
      </c>
      <c r="Y880" s="4">
        <v>45313</v>
      </c>
      <c r="Z880" s="4">
        <v>45313</v>
      </c>
    </row>
    <row r="881" spans="1:26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V881" t="b">
        <f t="shared" si="26"/>
        <v>0</v>
      </c>
      <c r="W881" t="b">
        <f t="shared" si="27"/>
        <v>0</v>
      </c>
      <c r="X881" s="4">
        <v>45896</v>
      </c>
      <c r="Y881" t="s">
        <v>435</v>
      </c>
      <c r="Z881" s="4">
        <v>45896</v>
      </c>
    </row>
    <row r="882" spans="1:26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V882" t="b">
        <f t="shared" si="26"/>
        <v>0</v>
      </c>
      <c r="W882" t="b">
        <f t="shared" si="27"/>
        <v>0</v>
      </c>
      <c r="X882" s="4">
        <v>45359</v>
      </c>
      <c r="Y882" t="s">
        <v>1123</v>
      </c>
      <c r="Z882" s="4">
        <v>45507</v>
      </c>
    </row>
    <row r="883" spans="1:26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V883" t="b">
        <f t="shared" si="26"/>
        <v>0</v>
      </c>
      <c r="W883" t="b">
        <f t="shared" si="27"/>
        <v>0</v>
      </c>
      <c r="X883" s="4">
        <v>45627</v>
      </c>
      <c r="Y883" s="4">
        <v>45631</v>
      </c>
      <c r="Z883" s="4">
        <v>45627</v>
      </c>
    </row>
    <row r="884" spans="1:26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V884" t="b">
        <f t="shared" si="26"/>
        <v>0</v>
      </c>
      <c r="W884" t="b">
        <f t="shared" si="27"/>
        <v>0</v>
      </c>
      <c r="X884" s="4">
        <v>45690</v>
      </c>
      <c r="Y884" s="4">
        <v>45932</v>
      </c>
      <c r="Z884" s="4">
        <v>45690</v>
      </c>
    </row>
    <row r="885" spans="1:26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V885" t="b">
        <f t="shared" si="26"/>
        <v>0</v>
      </c>
      <c r="W885" t="b">
        <f t="shared" si="27"/>
        <v>0</v>
      </c>
      <c r="X885" s="4">
        <v>45775</v>
      </c>
      <c r="Y885" s="4">
        <v>45662</v>
      </c>
      <c r="Z885" s="4">
        <v>45775</v>
      </c>
    </row>
    <row r="886" spans="1:26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V886" t="b">
        <f t="shared" si="26"/>
        <v>0</v>
      </c>
      <c r="W886" t="b">
        <f t="shared" si="27"/>
        <v>0</v>
      </c>
      <c r="X886" s="4">
        <v>45675</v>
      </c>
      <c r="Y886" s="4">
        <v>45682</v>
      </c>
      <c r="Z886" s="4">
        <v>45675</v>
      </c>
    </row>
    <row r="887" spans="1:26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V887" t="b">
        <f t="shared" si="26"/>
        <v>0</v>
      </c>
      <c r="W887" t="b">
        <f t="shared" si="27"/>
        <v>0</v>
      </c>
      <c r="X887" s="4">
        <v>45296</v>
      </c>
      <c r="Y887" s="4">
        <v>45296</v>
      </c>
      <c r="Z887" s="4">
        <v>45296</v>
      </c>
    </row>
    <row r="888" spans="1:26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V888" t="b">
        <f t="shared" si="26"/>
        <v>0</v>
      </c>
      <c r="W888" t="b">
        <f t="shared" si="27"/>
        <v>0</v>
      </c>
      <c r="X888" s="4">
        <v>45773</v>
      </c>
      <c r="Y888" s="4">
        <v>45780</v>
      </c>
      <c r="Z888" s="4">
        <v>45773</v>
      </c>
    </row>
    <row r="889" spans="1:26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V889" t="b">
        <f t="shared" si="26"/>
        <v>0</v>
      </c>
      <c r="W889" t="b">
        <f t="shared" si="27"/>
        <v>0</v>
      </c>
      <c r="X889" s="4">
        <v>45455</v>
      </c>
      <c r="Y889" s="4">
        <v>45461</v>
      </c>
      <c r="Z889" s="4">
        <v>45455</v>
      </c>
    </row>
    <row r="890" spans="1:26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V890" t="b">
        <f t="shared" si="26"/>
        <v>0</v>
      </c>
      <c r="W890" t="b">
        <f t="shared" si="27"/>
        <v>0</v>
      </c>
      <c r="X890" s="4">
        <v>45875</v>
      </c>
      <c r="Y890" s="4">
        <v>45876</v>
      </c>
      <c r="Z890" s="4">
        <v>45816</v>
      </c>
    </row>
    <row r="891" spans="1:26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V891" t="b">
        <f t="shared" si="26"/>
        <v>0</v>
      </c>
      <c r="W891" t="b">
        <f t="shared" si="27"/>
        <v>0</v>
      </c>
      <c r="X891" s="4">
        <v>45726</v>
      </c>
      <c r="Y891" s="4">
        <v>45964</v>
      </c>
      <c r="Z891" s="4">
        <v>45726</v>
      </c>
    </row>
    <row r="892" spans="1:26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V892" t="b">
        <f t="shared" si="26"/>
        <v>0</v>
      </c>
      <c r="W892" t="b">
        <f t="shared" si="27"/>
        <v>0</v>
      </c>
      <c r="X892" s="4">
        <v>45427</v>
      </c>
      <c r="Y892" s="4">
        <v>45433</v>
      </c>
      <c r="Z892" s="4">
        <v>45427</v>
      </c>
    </row>
    <row r="893" spans="1:26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V893" t="b">
        <f t="shared" si="26"/>
        <v>0</v>
      </c>
      <c r="W893" t="b">
        <f t="shared" si="27"/>
        <v>0</v>
      </c>
      <c r="X893" s="4">
        <v>45573</v>
      </c>
      <c r="Y893" s="4">
        <v>45574</v>
      </c>
      <c r="Z893" s="4">
        <v>45573</v>
      </c>
    </row>
    <row r="894" spans="1:26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V894" t="b">
        <f t="shared" si="26"/>
        <v>0</v>
      </c>
      <c r="W894" t="b">
        <f t="shared" si="27"/>
        <v>0</v>
      </c>
      <c r="X894" s="4">
        <v>45995</v>
      </c>
      <c r="Y894" t="s">
        <v>3000</v>
      </c>
      <c r="Z894" s="4">
        <v>45759</v>
      </c>
    </row>
    <row r="895" spans="1:26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V895" t="b">
        <f t="shared" si="26"/>
        <v>0</v>
      </c>
      <c r="W895" t="b">
        <f t="shared" si="27"/>
        <v>0</v>
      </c>
      <c r="X895" s="4">
        <v>45449</v>
      </c>
      <c r="Y895" s="5">
        <v>45451</v>
      </c>
      <c r="Z895" s="4">
        <v>45449</v>
      </c>
    </row>
    <row r="896" spans="1:26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V896" t="b">
        <f t="shared" si="26"/>
        <v>0</v>
      </c>
      <c r="W896" t="b">
        <f t="shared" si="27"/>
        <v>0</v>
      </c>
      <c r="X896" s="4">
        <v>45344</v>
      </c>
      <c r="Y896" t="s">
        <v>4067</v>
      </c>
      <c r="Z896" s="4">
        <v>45344</v>
      </c>
    </row>
    <row r="897" spans="1:26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V897" t="b">
        <f t="shared" si="26"/>
        <v>0</v>
      </c>
      <c r="W897" t="b">
        <f t="shared" si="27"/>
        <v>0</v>
      </c>
      <c r="X897" s="4">
        <v>45601</v>
      </c>
      <c r="Y897" s="4">
        <v>45576</v>
      </c>
      <c r="Z897" s="4">
        <v>45601</v>
      </c>
    </row>
    <row r="898" spans="1:26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V898" t="b">
        <f t="shared" si="26"/>
        <v>0</v>
      </c>
      <c r="W898" t="b">
        <f t="shared" si="27"/>
        <v>0</v>
      </c>
      <c r="X898" s="4" t="s">
        <v>4075</v>
      </c>
      <c r="Y898" s="4">
        <v>45651</v>
      </c>
      <c r="Z898" s="4">
        <v>45650</v>
      </c>
    </row>
    <row r="899" spans="1:26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V899" t="b">
        <f t="shared" ref="V899:V933" si="28">ISNUMBER(B899)</f>
        <v>0</v>
      </c>
      <c r="W899" t="b">
        <f t="shared" ref="W899:W933" si="29">ISNUMBER(C899)</f>
        <v>0</v>
      </c>
      <c r="X899" s="4" t="s">
        <v>1181</v>
      </c>
      <c r="Y899" s="5">
        <v>45780</v>
      </c>
      <c r="Z899" s="4">
        <v>45776</v>
      </c>
    </row>
    <row r="900" spans="1:26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V900" t="b">
        <f t="shared" si="28"/>
        <v>0</v>
      </c>
      <c r="W900" t="b">
        <f t="shared" si="29"/>
        <v>0</v>
      </c>
      <c r="X900" s="4">
        <v>45445</v>
      </c>
      <c r="Y900" s="4">
        <v>45510</v>
      </c>
      <c r="Z900" s="4">
        <v>45445</v>
      </c>
    </row>
    <row r="901" spans="1:26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V901" t="b">
        <f t="shared" si="28"/>
        <v>0</v>
      </c>
      <c r="W901" t="b">
        <f t="shared" si="29"/>
        <v>0</v>
      </c>
      <c r="X901" s="4">
        <v>45804</v>
      </c>
      <c r="Y901" s="4">
        <v>45722</v>
      </c>
      <c r="Z901" s="4">
        <v>45804</v>
      </c>
    </row>
    <row r="902" spans="1:26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  <c r="V902" t="b">
        <f t="shared" si="28"/>
        <v>0</v>
      </c>
      <c r="W902" t="b">
        <f t="shared" si="29"/>
        <v>0</v>
      </c>
      <c r="X902" s="4">
        <v>45295</v>
      </c>
      <c r="Y902" s="4">
        <v>45391</v>
      </c>
      <c r="Z902" s="4">
        <v>45383</v>
      </c>
    </row>
    <row r="903" spans="1:26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  <c r="V903" t="b">
        <f t="shared" si="28"/>
        <v>0</v>
      </c>
      <c r="W903" t="b">
        <f t="shared" si="29"/>
        <v>0</v>
      </c>
      <c r="X903" s="4" t="s">
        <v>2439</v>
      </c>
      <c r="Y903" t="s">
        <v>2857</v>
      </c>
      <c r="Z903" s="4">
        <v>45521</v>
      </c>
    </row>
    <row r="904" spans="1:26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  <c r="V904" t="b">
        <f t="shared" si="28"/>
        <v>0</v>
      </c>
      <c r="W904" t="b">
        <f t="shared" si="29"/>
        <v>0</v>
      </c>
      <c r="X904" s="4">
        <v>45870</v>
      </c>
      <c r="Y904" s="4">
        <v>45878</v>
      </c>
      <c r="Z904" s="4">
        <v>45665</v>
      </c>
    </row>
    <row r="905" spans="1:26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  <c r="V905" t="b">
        <f t="shared" si="28"/>
        <v>0</v>
      </c>
      <c r="W905" t="b">
        <f t="shared" si="29"/>
        <v>0</v>
      </c>
      <c r="X905" s="4">
        <v>45364</v>
      </c>
      <c r="Y905" t="s">
        <v>3297</v>
      </c>
      <c r="Z905" s="4">
        <v>45364</v>
      </c>
    </row>
    <row r="906" spans="1:26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  <c r="V906" t="b">
        <f t="shared" si="28"/>
        <v>0</v>
      </c>
      <c r="W906" t="b">
        <f t="shared" si="29"/>
        <v>0</v>
      </c>
      <c r="X906" s="4">
        <v>45313</v>
      </c>
      <c r="Y906" s="4">
        <v>45314</v>
      </c>
      <c r="Z906" s="4">
        <v>45313</v>
      </c>
    </row>
    <row r="907" spans="1:26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  <c r="V907" t="b">
        <f t="shared" si="28"/>
        <v>0</v>
      </c>
      <c r="W907" t="b">
        <f t="shared" si="29"/>
        <v>0</v>
      </c>
      <c r="X907" s="4">
        <v>45762</v>
      </c>
      <c r="Y907" s="4">
        <v>45763</v>
      </c>
      <c r="Z907" s="4">
        <v>45762</v>
      </c>
    </row>
    <row r="908" spans="1:26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  <c r="V908" t="b">
        <f t="shared" si="28"/>
        <v>0</v>
      </c>
      <c r="W908" t="b">
        <f t="shared" si="29"/>
        <v>0</v>
      </c>
      <c r="X908" s="4">
        <v>45794</v>
      </c>
      <c r="Y908" s="5">
        <v>45802</v>
      </c>
      <c r="Z908" s="4">
        <v>45794</v>
      </c>
    </row>
    <row r="909" spans="1:26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  <c r="V909" t="b">
        <f t="shared" si="28"/>
        <v>0</v>
      </c>
      <c r="W909" t="b">
        <f t="shared" si="29"/>
        <v>0</v>
      </c>
      <c r="X909" s="4">
        <v>45639</v>
      </c>
      <c r="Y909" t="s">
        <v>757</v>
      </c>
      <c r="Z909" s="4">
        <v>45639</v>
      </c>
    </row>
    <row r="910" spans="1:26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  <c r="V910" t="b">
        <f t="shared" si="28"/>
        <v>0</v>
      </c>
      <c r="W910" t="b">
        <f t="shared" si="29"/>
        <v>0</v>
      </c>
      <c r="X910" s="4">
        <v>45908</v>
      </c>
      <c r="Y910" s="4">
        <v>45909</v>
      </c>
      <c r="Z910" s="4">
        <v>45908</v>
      </c>
    </row>
    <row r="911" spans="1:26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  <c r="V911" t="b">
        <f t="shared" si="28"/>
        <v>0</v>
      </c>
      <c r="W911" t="b">
        <f t="shared" si="29"/>
        <v>0</v>
      </c>
      <c r="X911" s="4" t="s">
        <v>1977</v>
      </c>
      <c r="Y911" s="4">
        <v>45776</v>
      </c>
      <c r="Z911" s="4">
        <v>45771</v>
      </c>
    </row>
    <row r="912" spans="1:26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  <c r="V912" t="b">
        <f t="shared" si="28"/>
        <v>0</v>
      </c>
      <c r="W912" t="b">
        <f t="shared" si="29"/>
        <v>0</v>
      </c>
      <c r="X912" s="4" t="s">
        <v>709</v>
      </c>
      <c r="Y912" s="5">
        <v>45437</v>
      </c>
      <c r="Z912" s="4">
        <v>45436</v>
      </c>
    </row>
    <row r="913" spans="1:26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  <c r="V913" t="b">
        <f t="shared" si="28"/>
        <v>0</v>
      </c>
      <c r="W913" t="b">
        <f t="shared" si="29"/>
        <v>0</v>
      </c>
      <c r="X913" s="4" t="s">
        <v>1311</v>
      </c>
      <c r="Y913" t="s">
        <v>1312</v>
      </c>
      <c r="Z913" s="4">
        <v>45343</v>
      </c>
    </row>
    <row r="914" spans="1:26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  <c r="V914" t="b">
        <f t="shared" si="28"/>
        <v>0</v>
      </c>
      <c r="W914" t="b">
        <f t="shared" si="29"/>
        <v>0</v>
      </c>
      <c r="X914" s="4">
        <v>45801</v>
      </c>
      <c r="Y914" s="4">
        <v>45807</v>
      </c>
      <c r="Z914" s="4">
        <v>45801</v>
      </c>
    </row>
    <row r="915" spans="1:26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  <c r="V915" t="b">
        <f t="shared" si="28"/>
        <v>0</v>
      </c>
      <c r="W915" t="b">
        <f t="shared" si="29"/>
        <v>0</v>
      </c>
      <c r="X915" s="4" t="s">
        <v>1444</v>
      </c>
      <c r="Y915" s="4">
        <v>45652</v>
      </c>
      <c r="Z915" s="4">
        <v>45649</v>
      </c>
    </row>
    <row r="916" spans="1:26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  <c r="V916" t="b">
        <f t="shared" si="28"/>
        <v>0</v>
      </c>
      <c r="W916" t="b">
        <f t="shared" si="29"/>
        <v>0</v>
      </c>
      <c r="X916" s="4">
        <v>45332</v>
      </c>
      <c r="Y916" s="5">
        <v>45340</v>
      </c>
      <c r="Z916" s="4">
        <v>45332</v>
      </c>
    </row>
    <row r="917" spans="1:26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  <c r="V917" t="b">
        <f t="shared" si="28"/>
        <v>0</v>
      </c>
      <c r="W917" t="b">
        <f t="shared" si="29"/>
        <v>0</v>
      </c>
      <c r="X917" s="4">
        <v>45971</v>
      </c>
      <c r="Y917" s="5">
        <v>45943</v>
      </c>
      <c r="Z917" s="4">
        <v>45941</v>
      </c>
    </row>
    <row r="918" spans="1:26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  <c r="V918" t="b">
        <f t="shared" si="28"/>
        <v>0</v>
      </c>
      <c r="W918" t="b">
        <f t="shared" si="29"/>
        <v>0</v>
      </c>
      <c r="X918" s="4">
        <v>45357</v>
      </c>
      <c r="Y918" s="4">
        <v>45363</v>
      </c>
      <c r="Z918" s="4">
        <v>45357</v>
      </c>
    </row>
    <row r="919" spans="1:26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  <c r="V919" t="b">
        <f t="shared" si="28"/>
        <v>0</v>
      </c>
      <c r="W919" t="b">
        <f t="shared" si="29"/>
        <v>0</v>
      </c>
      <c r="X919" s="4" t="s">
        <v>191</v>
      </c>
      <c r="Y919" s="4">
        <v>45683</v>
      </c>
      <c r="Z919" s="4">
        <v>45687</v>
      </c>
    </row>
    <row r="920" spans="1:26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  <c r="V920" t="b">
        <f t="shared" si="28"/>
        <v>0</v>
      </c>
      <c r="W920" t="b">
        <f t="shared" si="29"/>
        <v>0</v>
      </c>
      <c r="X920" s="4">
        <v>45970</v>
      </c>
      <c r="Y920" t="s">
        <v>3186</v>
      </c>
      <c r="Z920" s="4">
        <v>45911</v>
      </c>
    </row>
    <row r="921" spans="1:26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  <c r="V921" t="b">
        <f t="shared" si="28"/>
        <v>0</v>
      </c>
      <c r="W921" t="b">
        <f t="shared" si="29"/>
        <v>0</v>
      </c>
      <c r="X921" s="4">
        <v>45934</v>
      </c>
      <c r="Y921" t="s">
        <v>91</v>
      </c>
      <c r="Z921" s="4">
        <v>45757</v>
      </c>
    </row>
    <row r="922" spans="1:26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  <c r="V922" t="b">
        <f t="shared" si="28"/>
        <v>0</v>
      </c>
      <c r="W922" t="b">
        <f t="shared" si="29"/>
        <v>0</v>
      </c>
      <c r="X922" s="4">
        <v>45630</v>
      </c>
      <c r="Y922" s="4">
        <v>45632</v>
      </c>
      <c r="Z922" s="4">
        <v>45394</v>
      </c>
    </row>
    <row r="923" spans="1:26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  <c r="V923" t="b">
        <f t="shared" si="28"/>
        <v>0</v>
      </c>
      <c r="W923" t="b">
        <f t="shared" si="29"/>
        <v>0</v>
      </c>
      <c r="X923" s="4" t="s">
        <v>550</v>
      </c>
      <c r="Y923" s="5">
        <v>45898</v>
      </c>
      <c r="Z923" s="4">
        <v>45893</v>
      </c>
    </row>
    <row r="924" spans="1:26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  <c r="V924" t="b">
        <f t="shared" si="28"/>
        <v>0</v>
      </c>
      <c r="W924" t="b">
        <f t="shared" si="29"/>
        <v>0</v>
      </c>
      <c r="X924" s="4">
        <v>45760</v>
      </c>
      <c r="Y924" s="4">
        <v>45760</v>
      </c>
      <c r="Z924" s="4">
        <v>45760</v>
      </c>
    </row>
    <row r="925" spans="1:26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  <c r="V925" t="b">
        <f t="shared" si="28"/>
        <v>0</v>
      </c>
      <c r="W925" t="b">
        <f t="shared" si="29"/>
        <v>0</v>
      </c>
      <c r="X925" s="4">
        <v>45698</v>
      </c>
      <c r="Y925" s="5">
        <v>45938</v>
      </c>
      <c r="Z925" s="4">
        <v>45932</v>
      </c>
    </row>
    <row r="926" spans="1:26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  <c r="V926" t="b">
        <f t="shared" si="28"/>
        <v>0</v>
      </c>
      <c r="W926" t="b">
        <f t="shared" si="29"/>
        <v>0</v>
      </c>
      <c r="X926" s="4" t="s">
        <v>1104</v>
      </c>
      <c r="Y926" s="5">
        <v>45797</v>
      </c>
      <c r="Z926" s="4">
        <v>45795</v>
      </c>
    </row>
    <row r="927" spans="1:26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  <c r="V927" t="b">
        <f t="shared" si="28"/>
        <v>0</v>
      </c>
      <c r="W927" t="b">
        <f t="shared" si="29"/>
        <v>0</v>
      </c>
      <c r="X927" s="4">
        <v>45907</v>
      </c>
      <c r="Y927" t="s">
        <v>935</v>
      </c>
      <c r="Z927" s="4">
        <v>45847</v>
      </c>
    </row>
    <row r="928" spans="1:26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  <c r="V928" t="b">
        <f t="shared" si="28"/>
        <v>0</v>
      </c>
      <c r="W928" t="b">
        <f t="shared" si="29"/>
        <v>0</v>
      </c>
      <c r="X928" s="4">
        <v>45342</v>
      </c>
      <c r="Y928" s="4">
        <v>45349</v>
      </c>
      <c r="Z928" s="4">
        <v>45342</v>
      </c>
    </row>
    <row r="929" spans="1:26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  <c r="V929" t="b">
        <f t="shared" si="28"/>
        <v>0</v>
      </c>
      <c r="W929" t="b">
        <f t="shared" si="29"/>
        <v>0</v>
      </c>
      <c r="X929" s="4">
        <v>45698</v>
      </c>
      <c r="Y929" s="4">
        <v>45702</v>
      </c>
      <c r="Z929" s="4">
        <v>45698</v>
      </c>
    </row>
    <row r="930" spans="1:26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  <c r="V930" t="b">
        <f t="shared" si="28"/>
        <v>0</v>
      </c>
      <c r="W930" t="b">
        <f t="shared" si="29"/>
        <v>0</v>
      </c>
      <c r="X930" s="4">
        <v>45381</v>
      </c>
      <c r="Y930" s="5">
        <v>45377</v>
      </c>
      <c r="Z930" s="4">
        <v>45381</v>
      </c>
    </row>
    <row r="931" spans="1:26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  <c r="V931" t="b">
        <f t="shared" si="28"/>
        <v>0</v>
      </c>
      <c r="W931" t="b">
        <f t="shared" si="29"/>
        <v>0</v>
      </c>
      <c r="X931" s="4" t="s">
        <v>1409</v>
      </c>
      <c r="Y931" s="5">
        <v>45528</v>
      </c>
      <c r="Z931" s="4">
        <v>45522</v>
      </c>
    </row>
    <row r="932" spans="1:26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  <c r="V932" t="b">
        <f t="shared" si="28"/>
        <v>0</v>
      </c>
      <c r="W932" t="b">
        <f t="shared" si="29"/>
        <v>0</v>
      </c>
      <c r="X932" s="4" t="s">
        <v>709</v>
      </c>
      <c r="Y932" s="5">
        <v>45437</v>
      </c>
      <c r="Z932" s="4">
        <v>45436</v>
      </c>
    </row>
    <row r="933" spans="1:26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  <c r="V933" t="b">
        <f t="shared" si="28"/>
        <v>0</v>
      </c>
      <c r="W933" t="b">
        <f t="shared" si="29"/>
        <v>0</v>
      </c>
      <c r="X933" s="4" t="s">
        <v>1698</v>
      </c>
      <c r="Y933" s="5">
        <v>45826</v>
      </c>
      <c r="Z933" s="4">
        <v>45824</v>
      </c>
    </row>
  </sheetData>
  <autoFilter ref="A1:X933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cleaned_orders_calculations</vt:lpstr>
      <vt:lpstr>Pivot Summary</vt:lpstr>
      <vt:lpstr>initial_working_sheet</vt:lpstr>
      <vt:lpstr>Pivot_checkDuplicateCounts</vt:lpstr>
      <vt:lpstr>Refunded Orders Summary</vt:lpstr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Natasha R</cp:lastModifiedBy>
  <dcterms:modified xsi:type="dcterms:W3CDTF">2026-06-27T08:45:44Z</dcterms:modified>
</cp:coreProperties>
</file>