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/Dropbox/TEACHING/Modeling/2_Modules/1_Hotel/Lab/"/>
    </mc:Choice>
  </mc:AlternateContent>
  <xr:revisionPtr revIDLastSave="0" documentId="13_ncr:1_{116293CA-2A26-1240-99E1-1551277F69DF}" xr6:coauthVersionLast="45" xr6:coauthVersionMax="45" xr10:uidLastSave="{00000000-0000-0000-0000-000000000000}"/>
  <bookViews>
    <workbookView xWindow="0" yWindow="460" windowWidth="26880" windowHeight="15360" tabRatio="500" activeTab="1" xr2:uid="{00000000-000D-0000-FFFF-FFFF00000000}"/>
  </bookViews>
  <sheets>
    <sheet name="INDEX" sheetId="3" r:id="rId1"/>
    <sheet name="MODEL" sheetId="2" r:id="rId2"/>
  </sheets>
  <calcPr calcId="191029" iterate="1" iterateCount="1000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" i="2" l="1"/>
  <c r="S11" i="2"/>
  <c r="X3" i="2"/>
  <c r="T11" i="2"/>
  <c r="U11" i="2" s="1"/>
  <c r="S12" i="2"/>
  <c r="R12" i="2"/>
  <c r="S23" i="2" s="1"/>
  <c r="S15" i="2"/>
  <c r="S18" i="2"/>
  <c r="B4" i="2"/>
  <c r="B5" i="2"/>
  <c r="C4" i="2"/>
  <c r="C5" i="2"/>
  <c r="B6" i="2"/>
  <c r="C6" i="2"/>
  <c r="B7" i="2"/>
  <c r="C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F24" i="2"/>
  <c r="B25" i="2"/>
  <c r="F25" i="2"/>
  <c r="B26" i="2"/>
  <c r="F26" i="2"/>
  <c r="B27" i="2"/>
  <c r="F27" i="2"/>
  <c r="B28" i="2"/>
  <c r="F28" i="2"/>
  <c r="B29" i="2"/>
  <c r="F29" i="2"/>
  <c r="B30" i="2"/>
  <c r="F30" i="2"/>
  <c r="B31" i="2"/>
  <c r="F31" i="2"/>
  <c r="B32" i="2"/>
  <c r="F32" i="2"/>
  <c r="B33" i="2"/>
  <c r="F33" i="2"/>
  <c r="B34" i="2"/>
  <c r="F34" i="2"/>
  <c r="B35" i="2"/>
  <c r="F35" i="2"/>
  <c r="B36" i="2"/>
  <c r="F36" i="2"/>
  <c r="B37" i="2"/>
  <c r="F37" i="2"/>
  <c r="B38" i="2"/>
  <c r="F38" i="2"/>
  <c r="B39" i="2"/>
  <c r="F39" i="2"/>
  <c r="B40" i="2"/>
  <c r="F40" i="2"/>
  <c r="B41" i="2"/>
  <c r="F41" i="2"/>
  <c r="B42" i="2"/>
  <c r="F42" i="2"/>
  <c r="B43" i="2"/>
  <c r="F43" i="2"/>
  <c r="B44" i="2"/>
  <c r="F44" i="2"/>
  <c r="B45" i="2"/>
  <c r="F45" i="2"/>
  <c r="B46" i="2"/>
  <c r="F46" i="2"/>
  <c r="B47" i="2"/>
  <c r="F47" i="2"/>
  <c r="B48" i="2"/>
  <c r="F48" i="2"/>
  <c r="B49" i="2"/>
  <c r="F49" i="2"/>
  <c r="B50" i="2"/>
  <c r="F50" i="2"/>
  <c r="B51" i="2"/>
  <c r="F51" i="2"/>
  <c r="B52" i="2"/>
  <c r="F52" i="2"/>
  <c r="B53" i="2"/>
  <c r="F5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S21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P20" i="2"/>
  <c r="P17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P1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T15" i="2" l="1"/>
  <c r="T18" i="2"/>
  <c r="T12" i="2"/>
  <c r="U12" i="2" s="1"/>
  <c r="S24" i="2"/>
  <c r="S27" i="2" s="1"/>
  <c r="S26" i="2"/>
  <c r="U18" i="2"/>
  <c r="V11" i="2"/>
  <c r="U15" i="2"/>
  <c r="V18" i="2" l="1"/>
  <c r="V12" i="2"/>
  <c r="W11" i="2"/>
  <c r="V15" i="2"/>
  <c r="W18" i="2" l="1"/>
  <c r="W12" i="2"/>
  <c r="X11" i="2"/>
  <c r="W15" i="2"/>
  <c r="Y11" i="2" l="1"/>
  <c r="X15" i="2"/>
  <c r="X18" i="2"/>
  <c r="X12" i="2"/>
  <c r="Z11" i="2" l="1"/>
  <c r="Y15" i="2"/>
  <c r="Y18" i="2"/>
  <c r="Y12" i="2"/>
  <c r="Z12" i="2" l="1"/>
  <c r="AA11" i="2"/>
  <c r="Z18" i="2"/>
  <c r="Z15" i="2"/>
  <c r="AA18" i="2" l="1"/>
  <c r="AB11" i="2"/>
  <c r="AA15" i="2"/>
  <c r="AA12" i="2"/>
  <c r="AB12" i="2" l="1"/>
  <c r="AB15" i="2"/>
  <c r="AC11" i="2"/>
  <c r="AB18" i="2"/>
  <c r="AC18" i="2" l="1"/>
  <c r="AC12" i="2"/>
  <c r="AD11" i="2"/>
  <c r="AC15" i="2"/>
  <c r="AD18" i="2" l="1"/>
  <c r="AD12" i="2"/>
  <c r="AE11" i="2"/>
  <c r="AD15" i="2"/>
  <c r="AE18" i="2" l="1"/>
  <c r="AE12" i="2"/>
  <c r="AF11" i="2"/>
  <c r="AE15" i="2"/>
  <c r="AG11" i="2" l="1"/>
  <c r="AF15" i="2"/>
  <c r="AF18" i="2"/>
  <c r="AF12" i="2"/>
  <c r="AG15" i="2" l="1"/>
  <c r="AG18" i="2"/>
  <c r="AG12" i="2"/>
  <c r="AH11" i="2"/>
  <c r="AH12" i="2" l="1"/>
  <c r="AI11" i="2"/>
  <c r="AH18" i="2"/>
  <c r="AH15" i="2"/>
  <c r="AI18" i="2" l="1"/>
  <c r="AJ11" i="2"/>
  <c r="AI12" i="2"/>
  <c r="AI15" i="2"/>
  <c r="AJ12" i="2" l="1"/>
  <c r="AJ15" i="2"/>
  <c r="AK11" i="2"/>
  <c r="AJ18" i="2"/>
  <c r="AK18" i="2" l="1"/>
  <c r="AK12" i="2"/>
  <c r="AL11" i="2"/>
  <c r="AK15" i="2"/>
  <c r="AL18" i="2" l="1"/>
  <c r="AL12" i="2"/>
  <c r="AM11" i="2"/>
  <c r="AL15" i="2"/>
  <c r="AM18" i="2" l="1"/>
  <c r="AM12" i="2"/>
  <c r="AN11" i="2"/>
  <c r="AM15" i="2"/>
  <c r="AO11" i="2" l="1"/>
  <c r="AN15" i="2"/>
  <c r="AN18" i="2"/>
  <c r="AN12" i="2"/>
  <c r="AO15" i="2" l="1"/>
  <c r="AO18" i="2"/>
  <c r="AO12" i="2"/>
  <c r="AP11" i="2"/>
  <c r="AP12" i="2" l="1"/>
  <c r="AQ11" i="2"/>
  <c r="AP18" i="2"/>
  <c r="AP15" i="2"/>
  <c r="AQ18" i="2" l="1"/>
  <c r="AR11" i="2"/>
  <c r="AQ12" i="2"/>
  <c r="AQ15" i="2"/>
  <c r="AR12" i="2" l="1"/>
  <c r="AR15" i="2"/>
  <c r="AS11" i="2"/>
  <c r="AR18" i="2"/>
  <c r="AS18" i="2" l="1"/>
  <c r="AS12" i="2"/>
  <c r="AT11" i="2"/>
  <c r="AS15" i="2"/>
  <c r="AT18" i="2" l="1"/>
  <c r="AT12" i="2"/>
  <c r="AU11" i="2"/>
  <c r="AT15" i="2"/>
  <c r="AU18" i="2" l="1"/>
  <c r="AU12" i="2"/>
  <c r="AV11" i="2"/>
  <c r="AU15" i="2"/>
  <c r="AW11" i="2" l="1"/>
  <c r="AV15" i="2"/>
  <c r="AV18" i="2"/>
  <c r="AV12" i="2"/>
  <c r="AW15" i="2" l="1"/>
  <c r="AW18" i="2"/>
  <c r="AW12" i="2"/>
  <c r="AX11" i="2"/>
  <c r="AX12" i="2" l="1"/>
  <c r="AY11" i="2"/>
  <c r="AX18" i="2"/>
  <c r="AX15" i="2"/>
  <c r="AY18" i="2" l="1"/>
  <c r="AZ11" i="2"/>
  <c r="AY15" i="2"/>
  <c r="AY12" i="2"/>
  <c r="AZ12" i="2" l="1"/>
  <c r="AZ15" i="2"/>
  <c r="BA11" i="2"/>
  <c r="AZ18" i="2"/>
  <c r="BA18" i="2" l="1"/>
  <c r="BA12" i="2"/>
  <c r="BB11" i="2"/>
  <c r="BA15" i="2"/>
  <c r="BB18" i="2" l="1"/>
  <c r="BB12" i="2"/>
  <c r="BC11" i="2"/>
  <c r="BB15" i="2"/>
  <c r="BC18" i="2" l="1"/>
  <c r="BC12" i="2"/>
  <c r="BD11" i="2"/>
  <c r="BC15" i="2"/>
  <c r="BE11" i="2" l="1"/>
  <c r="BD15" i="2"/>
  <c r="BD18" i="2"/>
  <c r="BD12" i="2"/>
  <c r="BE15" i="2" l="1"/>
  <c r="BE18" i="2"/>
  <c r="BE12" i="2"/>
  <c r="BF11" i="2"/>
  <c r="BF12" i="2" l="1"/>
  <c r="BG11" i="2"/>
  <c r="BF18" i="2"/>
  <c r="BF15" i="2"/>
  <c r="BG18" i="2" l="1"/>
  <c r="BH11" i="2"/>
  <c r="BG12" i="2"/>
  <c r="BG15" i="2"/>
  <c r="BH12" i="2" l="1"/>
  <c r="BH15" i="2"/>
  <c r="BI11" i="2"/>
  <c r="BH18" i="2"/>
  <c r="BI18" i="2" l="1"/>
  <c r="BI12" i="2"/>
  <c r="BJ11" i="2"/>
  <c r="BI15" i="2"/>
  <c r="BJ18" i="2" l="1"/>
  <c r="BJ12" i="2"/>
  <c r="BK11" i="2"/>
  <c r="BJ15" i="2"/>
  <c r="BK18" i="2" l="1"/>
  <c r="BK12" i="2"/>
  <c r="BL11" i="2"/>
  <c r="BK15" i="2"/>
  <c r="BM11" i="2" l="1"/>
  <c r="BL15" i="2"/>
  <c r="BL18" i="2"/>
  <c r="BL12" i="2"/>
  <c r="BM15" i="2" l="1"/>
  <c r="BM18" i="2"/>
  <c r="BM12" i="2"/>
  <c r="BN11" i="2"/>
  <c r="BN12" i="2" l="1"/>
  <c r="BO11" i="2"/>
  <c r="BN18" i="2"/>
  <c r="BN15" i="2"/>
  <c r="BO18" i="2" l="1"/>
  <c r="BP11" i="2"/>
  <c r="BO12" i="2"/>
  <c r="BO15" i="2"/>
  <c r="BP12" i="2" l="1"/>
  <c r="BP15" i="2"/>
  <c r="BQ11" i="2"/>
  <c r="BP18" i="2"/>
  <c r="BQ18" i="2" l="1"/>
  <c r="BQ12" i="2"/>
  <c r="BR11" i="2"/>
  <c r="BQ15" i="2"/>
  <c r="BR18" i="2" l="1"/>
  <c r="BR12" i="2"/>
  <c r="BS11" i="2"/>
  <c r="BR15" i="2"/>
  <c r="BS18" i="2" l="1"/>
  <c r="BS12" i="2"/>
  <c r="BT11" i="2"/>
  <c r="BS15" i="2"/>
  <c r="BU11" i="2" l="1"/>
  <c r="BT15" i="2"/>
  <c r="BT18" i="2"/>
  <c r="BT12" i="2"/>
  <c r="BU15" i="2" l="1"/>
  <c r="BU18" i="2"/>
  <c r="BU12" i="2"/>
  <c r="BV11" i="2"/>
  <c r="BV12" i="2" l="1"/>
  <c r="BW11" i="2"/>
  <c r="BV18" i="2"/>
  <c r="BV15" i="2"/>
  <c r="BW18" i="2" l="1"/>
  <c r="BX11" i="2"/>
  <c r="BW12" i="2"/>
  <c r="BW15" i="2"/>
  <c r="BX12" i="2" l="1"/>
  <c r="BX15" i="2"/>
  <c r="BY11" i="2"/>
  <c r="BX18" i="2"/>
  <c r="BY18" i="2" l="1"/>
  <c r="BY12" i="2"/>
  <c r="BZ11" i="2"/>
  <c r="BY15" i="2"/>
  <c r="BZ18" i="2" l="1"/>
  <c r="P18" i="2" s="1"/>
  <c r="BZ12" i="2"/>
  <c r="BZ15" i="2"/>
  <c r="P15" i="2" s="1"/>
  <c r="BZ51" i="2" l="1"/>
  <c r="L4" i="2"/>
  <c r="L5" i="2" l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D4" i="2"/>
  <c r="E4" i="2"/>
  <c r="F4" i="2"/>
  <c r="G4" i="2"/>
  <c r="J4" i="2"/>
  <c r="K4" i="2"/>
  <c r="M4" i="2"/>
  <c r="N4" i="2"/>
  <c r="D5" i="2"/>
  <c r="E5" i="2"/>
  <c r="F5" i="2"/>
  <c r="G5" i="2"/>
  <c r="J5" i="2"/>
  <c r="K5" i="2"/>
  <c r="M5" i="2"/>
  <c r="N5" i="2"/>
  <c r="D6" i="2"/>
  <c r="E6" i="2"/>
  <c r="F6" i="2"/>
  <c r="G6" i="2"/>
  <c r="J6" i="2"/>
  <c r="K6" i="2"/>
  <c r="M6" i="2"/>
  <c r="N6" i="2"/>
  <c r="D7" i="2"/>
  <c r="E7" i="2"/>
  <c r="F7" i="2"/>
  <c r="G7" i="2"/>
  <c r="J7" i="2"/>
  <c r="K7" i="2"/>
  <c r="M7" i="2"/>
  <c r="N7" i="2"/>
  <c r="D8" i="2"/>
  <c r="E8" i="2"/>
  <c r="F8" i="2"/>
  <c r="G8" i="2"/>
  <c r="J8" i="2"/>
  <c r="K8" i="2"/>
  <c r="M8" i="2"/>
  <c r="N8" i="2"/>
  <c r="R8" i="2"/>
  <c r="S8" i="2"/>
  <c r="T8" i="2"/>
  <c r="U8" i="2"/>
  <c r="V8" i="2"/>
  <c r="W8" i="2"/>
  <c r="X8" i="2"/>
  <c r="Y8" i="2"/>
  <c r="Z8" i="2"/>
  <c r="AA8" i="2"/>
  <c r="AB8" i="2"/>
  <c r="D9" i="2"/>
  <c r="E9" i="2"/>
  <c r="F9" i="2"/>
  <c r="G9" i="2"/>
  <c r="J9" i="2"/>
  <c r="K9" i="2"/>
  <c r="M9" i="2"/>
  <c r="N9" i="2"/>
  <c r="R9" i="2"/>
  <c r="S9" i="2"/>
  <c r="T9" i="2"/>
  <c r="U9" i="2"/>
  <c r="V9" i="2"/>
  <c r="W9" i="2"/>
  <c r="X9" i="2"/>
  <c r="Y9" i="2"/>
  <c r="Z9" i="2"/>
  <c r="AA9" i="2"/>
  <c r="AB9" i="2"/>
  <c r="D10" i="2"/>
  <c r="E10" i="2"/>
  <c r="F10" i="2"/>
  <c r="G10" i="2"/>
  <c r="J10" i="2"/>
  <c r="K10" i="2"/>
  <c r="M10" i="2"/>
  <c r="N10" i="2"/>
  <c r="D11" i="2"/>
  <c r="E11" i="2"/>
  <c r="F11" i="2"/>
  <c r="G11" i="2"/>
  <c r="J11" i="2"/>
  <c r="K11" i="2"/>
  <c r="M11" i="2"/>
  <c r="N11" i="2"/>
  <c r="D12" i="2"/>
  <c r="E12" i="2"/>
  <c r="F12" i="2"/>
  <c r="G12" i="2"/>
  <c r="J12" i="2"/>
  <c r="K12" i="2"/>
  <c r="M12" i="2"/>
  <c r="N12" i="2"/>
  <c r="D13" i="2"/>
  <c r="E13" i="2"/>
  <c r="F13" i="2"/>
  <c r="G13" i="2"/>
  <c r="J13" i="2"/>
  <c r="K13" i="2"/>
  <c r="M13" i="2"/>
  <c r="N13" i="2"/>
  <c r="D14" i="2"/>
  <c r="E14" i="2"/>
  <c r="F14" i="2"/>
  <c r="G14" i="2"/>
  <c r="J14" i="2"/>
  <c r="K14" i="2"/>
  <c r="M14" i="2"/>
  <c r="N14" i="2"/>
  <c r="D15" i="2"/>
  <c r="E15" i="2"/>
  <c r="F15" i="2"/>
  <c r="G15" i="2"/>
  <c r="J15" i="2"/>
  <c r="K15" i="2"/>
  <c r="M15" i="2"/>
  <c r="N15" i="2"/>
  <c r="D16" i="2"/>
  <c r="E16" i="2"/>
  <c r="F16" i="2"/>
  <c r="G16" i="2"/>
  <c r="J16" i="2"/>
  <c r="K16" i="2"/>
  <c r="M16" i="2"/>
  <c r="N16" i="2"/>
  <c r="D17" i="2"/>
  <c r="E17" i="2"/>
  <c r="F17" i="2"/>
  <c r="G17" i="2"/>
  <c r="J17" i="2"/>
  <c r="K17" i="2"/>
  <c r="M17" i="2"/>
  <c r="N17" i="2"/>
  <c r="D18" i="2"/>
  <c r="E18" i="2"/>
  <c r="F18" i="2"/>
  <c r="G18" i="2"/>
  <c r="J18" i="2"/>
  <c r="K18" i="2"/>
  <c r="M18" i="2"/>
  <c r="N18" i="2"/>
  <c r="D19" i="2"/>
  <c r="E19" i="2"/>
  <c r="F19" i="2"/>
  <c r="G19" i="2"/>
  <c r="J19" i="2"/>
  <c r="K19" i="2"/>
  <c r="M19" i="2"/>
  <c r="N19" i="2"/>
  <c r="D20" i="2"/>
  <c r="E20" i="2"/>
  <c r="F20" i="2"/>
  <c r="G20" i="2"/>
  <c r="J20" i="2"/>
  <c r="K20" i="2"/>
  <c r="M20" i="2"/>
  <c r="N20" i="2"/>
  <c r="D21" i="2"/>
  <c r="E21" i="2"/>
  <c r="F21" i="2"/>
  <c r="G21" i="2"/>
  <c r="J21" i="2"/>
  <c r="K21" i="2"/>
  <c r="M21" i="2"/>
  <c r="N21" i="2"/>
  <c r="P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D22" i="2"/>
  <c r="E22" i="2"/>
  <c r="F22" i="2"/>
  <c r="G22" i="2"/>
  <c r="J22" i="2"/>
  <c r="K22" i="2"/>
  <c r="M22" i="2"/>
  <c r="N22" i="2"/>
  <c r="D23" i="2"/>
  <c r="E23" i="2"/>
  <c r="F23" i="2"/>
  <c r="G23" i="2"/>
  <c r="J23" i="2"/>
  <c r="K23" i="2"/>
  <c r="M23" i="2"/>
  <c r="N23" i="2"/>
  <c r="P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P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P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P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P29" i="2"/>
  <c r="S29" i="2" a="1"/>
  <c r="S29" i="2"/>
  <c r="T29" i="2" a="1"/>
  <c r="T29" i="2"/>
  <c r="U29" i="2" a="1"/>
  <c r="U29" i="2"/>
  <c r="V29" i="2" a="1"/>
  <c r="V29" i="2"/>
  <c r="W29" i="2" a="1"/>
  <c r="W29" i="2"/>
  <c r="X29" i="2" a="1"/>
  <c r="X29" i="2"/>
  <c r="Y29" i="2" a="1"/>
  <c r="Y29" i="2"/>
  <c r="Z29" i="2" a="1"/>
  <c r="Z29" i="2"/>
  <c r="AA29" i="2" a="1"/>
  <c r="AA29" i="2"/>
  <c r="AB29" i="2" a="1"/>
  <c r="AB29" i="2"/>
  <c r="AC29" i="2" a="1"/>
  <c r="AC29" i="2"/>
  <c r="AD29" i="2" a="1"/>
  <c r="AD29" i="2"/>
  <c r="AE29" i="2" a="1"/>
  <c r="AE29" i="2"/>
  <c r="AF29" i="2" a="1"/>
  <c r="AF29" i="2"/>
  <c r="AG29" i="2" a="1"/>
  <c r="AG29" i="2"/>
  <c r="AH29" i="2" a="1"/>
  <c r="AH29" i="2"/>
  <c r="AI29" i="2" a="1"/>
  <c r="AI29" i="2"/>
  <c r="AJ29" i="2" a="1"/>
  <c r="AJ29" i="2"/>
  <c r="AK29" i="2" a="1"/>
  <c r="AK29" i="2"/>
  <c r="AL29" i="2" a="1"/>
  <c r="AL29" i="2"/>
  <c r="AM29" i="2" a="1"/>
  <c r="AM29" i="2"/>
  <c r="AN29" i="2" a="1"/>
  <c r="AN29" i="2"/>
  <c r="AO29" i="2" a="1"/>
  <c r="AO29" i="2"/>
  <c r="AP29" i="2" a="1"/>
  <c r="AP29" i="2"/>
  <c r="AQ29" i="2" a="1"/>
  <c r="AQ29" i="2"/>
  <c r="AR29" i="2" a="1"/>
  <c r="AR29" i="2"/>
  <c r="AS29" i="2" a="1"/>
  <c r="AS29" i="2"/>
  <c r="AT29" i="2" a="1"/>
  <c r="AT29" i="2"/>
  <c r="AU29" i="2" a="1"/>
  <c r="AU29" i="2"/>
  <c r="AV29" i="2" a="1"/>
  <c r="AV29" i="2"/>
  <c r="AW29" i="2" a="1"/>
  <c r="AW29" i="2"/>
  <c r="AX29" i="2" a="1"/>
  <c r="AX29" i="2"/>
  <c r="AY29" i="2" a="1"/>
  <c r="AY29" i="2"/>
  <c r="AZ29" i="2" a="1"/>
  <c r="AZ29" i="2"/>
  <c r="BA29" i="2" a="1"/>
  <c r="BA29" i="2"/>
  <c r="BB29" i="2" a="1"/>
  <c r="BB29" i="2"/>
  <c r="BC29" i="2" a="1"/>
  <c r="BC29" i="2"/>
  <c r="BD29" i="2" a="1"/>
  <c r="BD29" i="2"/>
  <c r="BE29" i="2" a="1"/>
  <c r="BE29" i="2"/>
  <c r="BF29" i="2" a="1"/>
  <c r="BF29" i="2"/>
  <c r="BG29" i="2" a="1"/>
  <c r="BG29" i="2"/>
  <c r="BH29" i="2" a="1"/>
  <c r="BH29" i="2"/>
  <c r="BI29" i="2" a="1"/>
  <c r="BI29" i="2"/>
  <c r="BJ29" i="2" a="1"/>
  <c r="BJ29" i="2"/>
  <c r="BK29" i="2" a="1"/>
  <c r="BK29" i="2"/>
  <c r="BL29" i="2" a="1"/>
  <c r="BL29" i="2"/>
  <c r="BM29" i="2" a="1"/>
  <c r="BM29" i="2"/>
  <c r="BN29" i="2" a="1"/>
  <c r="BN29" i="2"/>
  <c r="BO29" i="2" a="1"/>
  <c r="BO29" i="2"/>
  <c r="BP29" i="2" a="1"/>
  <c r="BP29" i="2"/>
  <c r="BQ29" i="2" a="1"/>
  <c r="BQ29" i="2"/>
  <c r="BR29" i="2" a="1"/>
  <c r="BR29" i="2"/>
  <c r="BS29" i="2" a="1"/>
  <c r="BS29" i="2"/>
  <c r="BT29" i="2" a="1"/>
  <c r="BT29" i="2"/>
  <c r="BU29" i="2" a="1"/>
  <c r="BU29" i="2"/>
  <c r="BV29" i="2" a="1"/>
  <c r="BV29" i="2"/>
  <c r="BW29" i="2" a="1"/>
  <c r="BW29" i="2"/>
  <c r="BX29" i="2" a="1"/>
  <c r="BX29" i="2"/>
  <c r="BY29" i="2" a="1"/>
  <c r="BY29" i="2"/>
  <c r="BZ29" i="2" a="1"/>
  <c r="BZ29" i="2"/>
  <c r="P30" i="2"/>
  <c r="S30" i="2" a="1"/>
  <c r="S30" i="2"/>
  <c r="T30" i="2" a="1"/>
  <c r="T30" i="2"/>
  <c r="U30" i="2" a="1"/>
  <c r="U30" i="2"/>
  <c r="V30" i="2" a="1"/>
  <c r="V30" i="2"/>
  <c r="W30" i="2" a="1"/>
  <c r="W30" i="2"/>
  <c r="X30" i="2" a="1"/>
  <c r="X30" i="2"/>
  <c r="Y30" i="2" a="1"/>
  <c r="Y30" i="2"/>
  <c r="Z30" i="2" a="1"/>
  <c r="Z30" i="2"/>
  <c r="AA30" i="2" a="1"/>
  <c r="AA30" i="2"/>
  <c r="AB30" i="2" a="1"/>
  <c r="AB30" i="2"/>
  <c r="AC30" i="2" a="1"/>
  <c r="AC30" i="2"/>
  <c r="AD30" i="2" a="1"/>
  <c r="AD30" i="2"/>
  <c r="AE30" i="2" a="1"/>
  <c r="AE30" i="2"/>
  <c r="AF30" i="2" a="1"/>
  <c r="AF30" i="2"/>
  <c r="AG30" i="2" a="1"/>
  <c r="AG30" i="2"/>
  <c r="AH30" i="2" a="1"/>
  <c r="AH30" i="2"/>
  <c r="AI30" i="2" a="1"/>
  <c r="AI30" i="2"/>
  <c r="AJ30" i="2" a="1"/>
  <c r="AJ30" i="2"/>
  <c r="AK30" i="2" a="1"/>
  <c r="AK30" i="2"/>
  <c r="AL30" i="2" a="1"/>
  <c r="AL30" i="2"/>
  <c r="AM30" i="2" a="1"/>
  <c r="AM30" i="2"/>
  <c r="AN30" i="2" a="1"/>
  <c r="AN30" i="2"/>
  <c r="AO30" i="2" a="1"/>
  <c r="AO30" i="2"/>
  <c r="AP30" i="2" a="1"/>
  <c r="AP30" i="2"/>
  <c r="AQ30" i="2" a="1"/>
  <c r="AQ30" i="2"/>
  <c r="AR30" i="2" a="1"/>
  <c r="AR30" i="2"/>
  <c r="AS30" i="2" a="1"/>
  <c r="AS30" i="2"/>
  <c r="AT30" i="2" a="1"/>
  <c r="AT30" i="2"/>
  <c r="AU30" i="2" a="1"/>
  <c r="AU30" i="2"/>
  <c r="AV30" i="2" a="1"/>
  <c r="AV30" i="2"/>
  <c r="AW30" i="2" a="1"/>
  <c r="AW30" i="2"/>
  <c r="AX30" i="2" a="1"/>
  <c r="AX30" i="2"/>
  <c r="AY30" i="2" a="1"/>
  <c r="AY30" i="2"/>
  <c r="AZ30" i="2" a="1"/>
  <c r="AZ30" i="2"/>
  <c r="BA30" i="2" a="1"/>
  <c r="BA30" i="2"/>
  <c r="BB30" i="2" a="1"/>
  <c r="BB30" i="2"/>
  <c r="BC30" i="2" a="1"/>
  <c r="BC30" i="2"/>
  <c r="BD30" i="2" a="1"/>
  <c r="BD30" i="2"/>
  <c r="BE30" i="2" a="1"/>
  <c r="BE30" i="2"/>
  <c r="BF30" i="2" a="1"/>
  <c r="BF30" i="2"/>
  <c r="BG30" i="2" a="1"/>
  <c r="BG30" i="2"/>
  <c r="BH30" i="2" a="1"/>
  <c r="BH30" i="2"/>
  <c r="BI30" i="2" a="1"/>
  <c r="BI30" i="2"/>
  <c r="BJ30" i="2" a="1"/>
  <c r="BJ30" i="2"/>
  <c r="BK30" i="2" a="1"/>
  <c r="BK30" i="2"/>
  <c r="BL30" i="2" a="1"/>
  <c r="BL30" i="2"/>
  <c r="BM30" i="2" a="1"/>
  <c r="BM30" i="2"/>
  <c r="BN30" i="2" a="1"/>
  <c r="BN30" i="2"/>
  <c r="BO30" i="2" a="1"/>
  <c r="BO30" i="2"/>
  <c r="BP30" i="2" a="1"/>
  <c r="BP30" i="2"/>
  <c r="BQ30" i="2" a="1"/>
  <c r="BQ30" i="2"/>
  <c r="BR30" i="2" a="1"/>
  <c r="BR30" i="2"/>
  <c r="BS30" i="2" a="1"/>
  <c r="BS30" i="2"/>
  <c r="BT30" i="2" a="1"/>
  <c r="BT30" i="2"/>
  <c r="BU30" i="2" a="1"/>
  <c r="BU30" i="2"/>
  <c r="BV30" i="2" a="1"/>
  <c r="BV30" i="2"/>
  <c r="BW30" i="2" a="1"/>
  <c r="BW30" i="2"/>
  <c r="BX30" i="2" a="1"/>
  <c r="BX30" i="2"/>
  <c r="BY30" i="2" a="1"/>
  <c r="BY30" i="2"/>
  <c r="BZ30" i="2" a="1"/>
  <c r="BZ30" i="2"/>
  <c r="P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P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P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P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P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P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P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P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P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P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P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P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P50" i="2"/>
  <c r="S50" i="2" a="1"/>
  <c r="S50" i="2"/>
  <c r="T50" i="2" a="1"/>
  <c r="T50" i="2"/>
  <c r="U50" i="2" a="1"/>
  <c r="U50" i="2"/>
  <c r="V50" i="2" a="1"/>
  <c r="V50" i="2"/>
  <c r="W50" i="2" a="1"/>
  <c r="W50" i="2"/>
  <c r="X50" i="2" a="1"/>
  <c r="X50" i="2"/>
  <c r="Y50" i="2" a="1"/>
  <c r="Y50" i="2"/>
  <c r="Z50" i="2" a="1"/>
  <c r="Z50" i="2"/>
  <c r="AA50" i="2" a="1"/>
  <c r="AA50" i="2"/>
  <c r="AB50" i="2" a="1"/>
  <c r="AB50" i="2"/>
  <c r="AC50" i="2" a="1"/>
  <c r="AC50" i="2"/>
  <c r="AD50" i="2" a="1"/>
  <c r="AD50" i="2"/>
  <c r="AE50" i="2" a="1"/>
  <c r="AE50" i="2"/>
  <c r="AF50" i="2" a="1"/>
  <c r="AF50" i="2"/>
  <c r="AG50" i="2" a="1"/>
  <c r="AG50" i="2"/>
  <c r="AH50" i="2" a="1"/>
  <c r="AH50" i="2"/>
  <c r="AI50" i="2" a="1"/>
  <c r="AI50" i="2"/>
  <c r="AJ50" i="2" a="1"/>
  <c r="AJ50" i="2"/>
  <c r="AK50" i="2" a="1"/>
  <c r="AK50" i="2"/>
  <c r="AL50" i="2" a="1"/>
  <c r="AL50" i="2"/>
  <c r="AM50" i="2" a="1"/>
  <c r="AM50" i="2"/>
  <c r="AN50" i="2" a="1"/>
  <c r="AN50" i="2"/>
  <c r="AO50" i="2" a="1"/>
  <c r="AO50" i="2"/>
  <c r="AP50" i="2" a="1"/>
  <c r="AP50" i="2"/>
  <c r="AQ50" i="2" a="1"/>
  <c r="AQ50" i="2"/>
  <c r="AR50" i="2" a="1"/>
  <c r="AR50" i="2"/>
  <c r="AS50" i="2" a="1"/>
  <c r="AS50" i="2"/>
  <c r="AT50" i="2" a="1"/>
  <c r="AT50" i="2"/>
  <c r="AU50" i="2" a="1"/>
  <c r="AU50" i="2"/>
  <c r="AV50" i="2" a="1"/>
  <c r="AV50" i="2"/>
  <c r="AW50" i="2" a="1"/>
  <c r="AW50" i="2"/>
  <c r="AX50" i="2" a="1"/>
  <c r="AX50" i="2"/>
  <c r="AY50" i="2" a="1"/>
  <c r="AY50" i="2"/>
  <c r="AZ50" i="2" a="1"/>
  <c r="AZ50" i="2"/>
  <c r="BA50" i="2" a="1"/>
  <c r="BA50" i="2"/>
  <c r="BB50" i="2" a="1"/>
  <c r="BB50" i="2"/>
  <c r="BC50" i="2" a="1"/>
  <c r="BC50" i="2"/>
  <c r="BD50" i="2" a="1"/>
  <c r="BD50" i="2"/>
  <c r="BE50" i="2" a="1"/>
  <c r="BE50" i="2"/>
  <c r="BF50" i="2" a="1"/>
  <c r="BF50" i="2"/>
  <c r="BG50" i="2" a="1"/>
  <c r="BG50" i="2"/>
  <c r="BH50" i="2" a="1"/>
  <c r="BH50" i="2"/>
  <c r="BI50" i="2" a="1"/>
  <c r="BI50" i="2"/>
  <c r="BJ50" i="2" a="1"/>
  <c r="BJ50" i="2"/>
  <c r="BK50" i="2" a="1"/>
  <c r="BK50" i="2"/>
  <c r="BL50" i="2" a="1"/>
  <c r="BL50" i="2"/>
  <c r="BM50" i="2" a="1"/>
  <c r="BM50" i="2"/>
  <c r="BN50" i="2" a="1"/>
  <c r="BN50" i="2"/>
  <c r="BO50" i="2" a="1"/>
  <c r="BO50" i="2"/>
  <c r="BP50" i="2" a="1"/>
  <c r="BP50" i="2"/>
  <c r="BQ50" i="2" a="1"/>
  <c r="BQ50" i="2"/>
  <c r="BR50" i="2" a="1"/>
  <c r="BR50" i="2"/>
  <c r="BS50" i="2" a="1"/>
  <c r="BS50" i="2"/>
  <c r="BT50" i="2" a="1"/>
  <c r="BT50" i="2"/>
  <c r="BU50" i="2" a="1"/>
  <c r="BU50" i="2"/>
  <c r="BV50" i="2" a="1"/>
  <c r="BV50" i="2"/>
  <c r="BW50" i="2" a="1"/>
  <c r="BW50" i="2"/>
  <c r="BX50" i="2" a="1"/>
  <c r="BX50" i="2"/>
  <c r="BY50" i="2" a="1"/>
  <c r="BY50" i="2"/>
  <c r="BZ50" i="2" a="1"/>
  <c r="BZ50" i="2"/>
  <c r="P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P53" i="2"/>
  <c r="S53" i="2" a="1"/>
  <c r="S53" i="2"/>
  <c r="T53" i="2" a="1"/>
  <c r="T53" i="2"/>
  <c r="U53" i="2" a="1"/>
  <c r="U53" i="2"/>
  <c r="V53" i="2" a="1"/>
  <c r="V53" i="2"/>
  <c r="W53" i="2" a="1"/>
  <c r="W53" i="2"/>
  <c r="X53" i="2" a="1"/>
  <c r="X53" i="2"/>
  <c r="Y53" i="2" a="1"/>
  <c r="Y53" i="2"/>
  <c r="Z53" i="2" a="1"/>
  <c r="Z53" i="2"/>
  <c r="AA53" i="2" a="1"/>
  <c r="AA53" i="2"/>
  <c r="AB53" i="2" a="1"/>
  <c r="AB53" i="2"/>
  <c r="AC53" i="2" a="1"/>
  <c r="AC53" i="2"/>
  <c r="AD53" i="2" a="1"/>
  <c r="AD53" i="2"/>
  <c r="AE53" i="2" a="1"/>
  <c r="AE53" i="2"/>
  <c r="AF53" i="2" a="1"/>
  <c r="AF53" i="2"/>
  <c r="AG53" i="2" a="1"/>
  <c r="AG53" i="2"/>
  <c r="AH53" i="2" a="1"/>
  <c r="AH53" i="2"/>
  <c r="AI53" i="2" a="1"/>
  <c r="AI53" i="2"/>
  <c r="AJ53" i="2" a="1"/>
  <c r="AJ53" i="2"/>
  <c r="AK53" i="2" a="1"/>
  <c r="AK53" i="2"/>
  <c r="AL53" i="2" a="1"/>
  <c r="AL53" i="2"/>
  <c r="AM53" i="2" a="1"/>
  <c r="AM53" i="2"/>
  <c r="AN53" i="2" a="1"/>
  <c r="AN53" i="2"/>
  <c r="AO53" i="2" a="1"/>
  <c r="AO53" i="2"/>
  <c r="AP53" i="2" a="1"/>
  <c r="AP53" i="2"/>
  <c r="AQ53" i="2" a="1"/>
  <c r="AQ53" i="2"/>
  <c r="AR53" i="2" a="1"/>
  <c r="AR53" i="2"/>
  <c r="AS53" i="2" a="1"/>
  <c r="AS53" i="2"/>
  <c r="AT53" i="2" a="1"/>
  <c r="AT53" i="2"/>
  <c r="AU53" i="2" a="1"/>
  <c r="AU53" i="2"/>
  <c r="AV53" i="2" a="1"/>
  <c r="AV53" i="2"/>
  <c r="AW53" i="2" a="1"/>
  <c r="AW53" i="2"/>
  <c r="AX53" i="2" a="1"/>
  <c r="AX53" i="2"/>
  <c r="AY53" i="2" a="1"/>
  <c r="AY53" i="2"/>
  <c r="AZ53" i="2" a="1"/>
  <c r="AZ53" i="2"/>
  <c r="BA53" i="2" a="1"/>
  <c r="BA53" i="2"/>
  <c r="BB53" i="2" a="1"/>
  <c r="BB53" i="2"/>
  <c r="BC53" i="2" a="1"/>
  <c r="BC53" i="2"/>
  <c r="BD53" i="2" a="1"/>
  <c r="BD53" i="2"/>
  <c r="BE53" i="2" a="1"/>
  <c r="BE53" i="2"/>
  <c r="BF53" i="2" a="1"/>
  <c r="BF53" i="2"/>
  <c r="BG53" i="2" a="1"/>
  <c r="BG53" i="2"/>
  <c r="BH53" i="2" a="1"/>
  <c r="BH53" i="2"/>
  <c r="BI53" i="2" a="1"/>
  <c r="BI53" i="2"/>
  <c r="BJ53" i="2" a="1"/>
  <c r="BJ53" i="2"/>
  <c r="BK53" i="2" a="1"/>
  <c r="BK53" i="2"/>
  <c r="BL53" i="2" a="1"/>
  <c r="BL53" i="2"/>
  <c r="BM53" i="2" a="1"/>
  <c r="BM53" i="2"/>
  <c r="BN53" i="2" a="1"/>
  <c r="BN53" i="2"/>
  <c r="BO53" i="2" a="1"/>
  <c r="BO53" i="2"/>
  <c r="BP53" i="2" a="1"/>
  <c r="BP53" i="2"/>
  <c r="BQ53" i="2" a="1"/>
  <c r="BQ53" i="2"/>
  <c r="BR53" i="2" a="1"/>
  <c r="BR53" i="2"/>
  <c r="BS53" i="2" a="1"/>
  <c r="BS53" i="2"/>
  <c r="BT53" i="2" a="1"/>
  <c r="BT53" i="2"/>
  <c r="BU53" i="2" a="1"/>
  <c r="BU53" i="2"/>
  <c r="BV53" i="2" a="1"/>
  <c r="BV53" i="2"/>
  <c r="BW53" i="2" a="1"/>
  <c r="BW53" i="2"/>
  <c r="BX53" i="2" a="1"/>
  <c r="BX53" i="2"/>
  <c r="BY53" i="2" a="1"/>
  <c r="BY53" i="2"/>
  <c r="BZ53" i="2" a="1"/>
  <c r="BZ53" i="2"/>
  <c r="P54" i="2"/>
  <c r="S54" i="2" a="1"/>
  <c r="S54" i="2"/>
  <c r="T54" i="2" a="1"/>
  <c r="T54" i="2"/>
  <c r="U54" i="2" a="1"/>
  <c r="U54" i="2"/>
  <c r="V54" i="2" a="1"/>
  <c r="V54" i="2"/>
  <c r="W54" i="2" a="1"/>
  <c r="W54" i="2"/>
  <c r="X54" i="2" a="1"/>
  <c r="X54" i="2"/>
  <c r="Y54" i="2" a="1"/>
  <c r="Y54" i="2"/>
  <c r="Z54" i="2" a="1"/>
  <c r="Z54" i="2"/>
  <c r="AA54" i="2" a="1"/>
  <c r="AA54" i="2"/>
  <c r="AB54" i="2" a="1"/>
  <c r="AB54" i="2"/>
  <c r="AC54" i="2" a="1"/>
  <c r="AC54" i="2"/>
  <c r="AD54" i="2" a="1"/>
  <c r="AD54" i="2"/>
  <c r="AE54" i="2" a="1"/>
  <c r="AE54" i="2"/>
  <c r="AF54" i="2" a="1"/>
  <c r="AF54" i="2"/>
  <c r="AG54" i="2" a="1"/>
  <c r="AG54" i="2"/>
  <c r="AH54" i="2" a="1"/>
  <c r="AH54" i="2"/>
  <c r="AI54" i="2" a="1"/>
  <c r="AI54" i="2"/>
  <c r="AJ54" i="2" a="1"/>
  <c r="AJ54" i="2"/>
  <c r="AK54" i="2" a="1"/>
  <c r="AK54" i="2"/>
  <c r="AL54" i="2" a="1"/>
  <c r="AL54" i="2"/>
  <c r="AM54" i="2" a="1"/>
  <c r="AM54" i="2"/>
  <c r="AN54" i="2" a="1"/>
  <c r="AN54" i="2"/>
  <c r="AO54" i="2" a="1"/>
  <c r="AO54" i="2"/>
  <c r="AP54" i="2" a="1"/>
  <c r="AP54" i="2"/>
  <c r="AQ54" i="2" a="1"/>
  <c r="AQ54" i="2"/>
  <c r="AR54" i="2" a="1"/>
  <c r="AR54" i="2"/>
  <c r="AS54" i="2" a="1"/>
  <c r="AS54" i="2"/>
  <c r="AT54" i="2" a="1"/>
  <c r="AT54" i="2"/>
  <c r="AU54" i="2" a="1"/>
  <c r="AU54" i="2"/>
  <c r="AV54" i="2" a="1"/>
  <c r="AV54" i="2"/>
  <c r="AW54" i="2" a="1"/>
  <c r="AW54" i="2"/>
  <c r="AX54" i="2" a="1"/>
  <c r="AX54" i="2"/>
  <c r="AY54" i="2" a="1"/>
  <c r="AY54" i="2"/>
  <c r="AZ54" i="2" a="1"/>
  <c r="AZ54" i="2"/>
  <c r="BA54" i="2" a="1"/>
  <c r="BA54" i="2"/>
  <c r="BB54" i="2" a="1"/>
  <c r="BB54" i="2"/>
  <c r="BC54" i="2" a="1"/>
  <c r="BC54" i="2"/>
  <c r="BD54" i="2" a="1"/>
  <c r="BD54" i="2"/>
  <c r="BE54" i="2" a="1"/>
  <c r="BE54" i="2"/>
  <c r="BF54" i="2" a="1"/>
  <c r="BF54" i="2"/>
  <c r="BG54" i="2" a="1"/>
  <c r="BG54" i="2"/>
  <c r="BH54" i="2" a="1"/>
  <c r="BH54" i="2"/>
  <c r="BI54" i="2" a="1"/>
  <c r="BI54" i="2"/>
  <c r="BJ54" i="2" a="1"/>
  <c r="BJ54" i="2"/>
  <c r="BK54" i="2" a="1"/>
  <c r="BK54" i="2"/>
  <c r="BL54" i="2" a="1"/>
  <c r="BL54" i="2"/>
  <c r="BM54" i="2" a="1"/>
  <c r="BM54" i="2"/>
  <c r="BN54" i="2" a="1"/>
  <c r="BN54" i="2"/>
  <c r="BO54" i="2" a="1"/>
  <c r="BO54" i="2"/>
  <c r="BP54" i="2" a="1"/>
  <c r="BP54" i="2"/>
  <c r="BQ54" i="2" a="1"/>
  <c r="BQ54" i="2"/>
  <c r="BR54" i="2" a="1"/>
  <c r="BR54" i="2"/>
  <c r="BS54" i="2" a="1"/>
  <c r="BS54" i="2"/>
  <c r="BT54" i="2" a="1"/>
  <c r="BT54" i="2"/>
  <c r="BU54" i="2" a="1"/>
  <c r="BU54" i="2"/>
  <c r="BV54" i="2" a="1"/>
  <c r="BV54" i="2"/>
  <c r="BW54" i="2" a="1"/>
  <c r="BW54" i="2"/>
  <c r="BX54" i="2" a="1"/>
  <c r="BX54" i="2"/>
  <c r="BY54" i="2" a="1"/>
  <c r="BY54" i="2"/>
  <c r="BZ54" i="2" a="1"/>
  <c r="BZ54" i="2"/>
  <c r="P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P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P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P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P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P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</calcChain>
</file>

<file path=xl/sharedStrings.xml><?xml version="1.0" encoding="utf-8"?>
<sst xmlns="http://schemas.openxmlformats.org/spreadsheetml/2006/main" count="69" uniqueCount="61">
  <si>
    <t>LPs</t>
  </si>
  <si>
    <t>Distribution % - GPs</t>
  </si>
  <si>
    <t>Legal IRR LPs</t>
  </si>
  <si>
    <t>D / E</t>
  </si>
  <si>
    <t>Epsilon</t>
  </si>
  <si>
    <t>Frequency</t>
  </si>
  <si>
    <t>Number of Periods</t>
  </si>
  <si>
    <t>Estimated</t>
  </si>
  <si>
    <t>Realized</t>
  </si>
  <si>
    <t>Operating Cash Out - Estimated</t>
  </si>
  <si>
    <t>Operating Cash Out - Realized</t>
  </si>
  <si>
    <t>Interest Rates - Estimated</t>
  </si>
  <si>
    <t>Interest Rates - Realized</t>
  </si>
  <si>
    <t>Fees - GPs</t>
  </si>
  <si>
    <t>Invested Capital LPs</t>
  </si>
  <si>
    <t>Net Profits LPs</t>
  </si>
  <si>
    <t>Interest Payments - Estimated</t>
  </si>
  <si>
    <t>Interest Payments - Realized</t>
  </si>
  <si>
    <t>Net Profits - Realized</t>
  </si>
  <si>
    <t>Revolver Withdrawals - Estimated</t>
  </si>
  <si>
    <t>Principal Payments Revolver - Estimated</t>
  </si>
  <si>
    <t>Principal Payments Revolver - Realized</t>
  </si>
  <si>
    <t>Distributions LPs</t>
  </si>
  <si>
    <t>Number of LPs</t>
  </si>
  <si>
    <t>Net Cash Flow GPs - Estimated</t>
  </si>
  <si>
    <t>Net Cash Flow GPs - Realized</t>
  </si>
  <si>
    <t>Net Cash Flow LPs - Estimated</t>
  </si>
  <si>
    <t>Net Cash Flow LPs - Realized</t>
  </si>
  <si>
    <t>Cash Flow2 - Estimated</t>
  </si>
  <si>
    <t>Cash Flow2 - Realized</t>
  </si>
  <si>
    <t>Distributions LPs - Estimated</t>
  </si>
  <si>
    <t>Distributions LPs - Realized</t>
  </si>
  <si>
    <t>Cash Flow3 - Estimated</t>
  </si>
  <si>
    <t>Cash Flow3 - Realized</t>
  </si>
  <si>
    <t>Fund Leverage</t>
  </si>
  <si>
    <t>Final Bal. Revolver</t>
  </si>
  <si>
    <t>Interest Payments Revol.</t>
  </si>
  <si>
    <t>Principal Payments Revol.</t>
  </si>
  <si>
    <t>Control Panel</t>
  </si>
  <si>
    <t>Circ. Ref. Breaker</t>
  </si>
  <si>
    <t>Exit Year</t>
  </si>
  <si>
    <t>Starting Period</t>
  </si>
  <si>
    <t>Optimization Eng.</t>
  </si>
  <si>
    <t>Operating Cash In - Estimated</t>
  </si>
  <si>
    <t>Operating Cash In - Realized</t>
  </si>
  <si>
    <t>Count Basis</t>
  </si>
  <si>
    <t>Net Profits - Estimaded</t>
  </si>
  <si>
    <t>t</t>
  </si>
  <si>
    <t>Ending Period</t>
  </si>
  <si>
    <t>Index</t>
  </si>
  <si>
    <t>Cumulative Sum of Present Values of LP Investments</t>
  </si>
  <si>
    <t>Present Value of Cash Available to Investors</t>
  </si>
  <si>
    <t>Number of Distributions to LPs</t>
  </si>
  <si>
    <t>Date of distribution to LP</t>
  </si>
  <si>
    <t>Amount of Distribution to LP</t>
  </si>
  <si>
    <t>[0]</t>
  </si>
  <si>
    <t>[1]</t>
  </si>
  <si>
    <t>[2]</t>
  </si>
  <si>
    <t>[3]</t>
  </si>
  <si>
    <t>[4]</t>
  </si>
  <si>
    <t>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</si>
</sst>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%"/>
    <numFmt numFmtId="165" formatCode="&quot;$&quot;#,##0.0"/>
    <numFmt numFmtId="166" formatCode="&quot;$&quot;#,##0.00000"/>
    <numFmt numFmtId="167" formatCode="&quot;Fechas&quot;"/>
    <numFmt numFmtId="168" formatCode="[$-1009]d/mmm/yy;@"/>
    <numFmt numFmtId="169" formatCode="&quot;$&quot;#,##0"/>
    <numFmt numFmtId="170" formatCode="0.0000%"/>
    <numFmt numFmtId="171" formatCode="&quot;Invested Capital LPs - Estimated&quot;"/>
    <numFmt numFmtId="172" formatCode="&quot;Invested Capital LPs - Realized&quot;"/>
    <numFmt numFmtId="173" formatCode="&quot;Revolver Balance - Estimated&quot;"/>
    <numFmt numFmtId="174" formatCode="&quot;Revolver Balance - Realized&quot;"/>
    <numFmt numFmtId="175" formatCode="&quot;$&quot;#,##0.00"/>
    <numFmt numFmtId="176" formatCode="&quot;Cash Flow1 - Estimated&quot;"/>
    <numFmt numFmtId="177" formatCode="&quot;Cash Flow1 - Realized&quot;"/>
    <numFmt numFmtId="178" formatCode="&quot;LPs  Balance - Estimated&quot;"/>
    <numFmt numFmtId="179" formatCode="&quot;LPs Balance - Realized&quot;"/>
    <numFmt numFmtId="180" formatCode="&quot;Dates&quot;"/>
    <numFmt numFmtId="181" formatCode="0.00&quot;x&quot;"/>
    <numFmt numFmtId="182" formatCode="&quot;Number of Distributions to LPs - Estimated&quot;"/>
    <numFmt numFmtId="183" formatCode="&quot;Cash available for Dist. - Estimated&quot;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2"/>
      <color rgb="FFFF0000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92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166" fontId="8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9" fontId="6" fillId="0" borderId="1" xfId="1" applyNumberFormat="1" applyFont="1" applyBorder="1" applyAlignment="1">
      <alignment vertical="center"/>
    </xf>
    <xf numFmtId="169" fontId="4" fillId="0" borderId="1" xfId="1" applyNumberFormat="1" applyFont="1" applyBorder="1" applyAlignment="1">
      <alignment vertical="center"/>
    </xf>
    <xf numFmtId="169" fontId="4" fillId="0" borderId="1" xfId="1" applyNumberFormat="1" applyFont="1" applyFill="1" applyBorder="1" applyAlignment="1">
      <alignment vertical="center"/>
    </xf>
    <xf numFmtId="10" fontId="4" fillId="0" borderId="1" xfId="2" applyNumberFormat="1" applyFont="1" applyFill="1" applyBorder="1" applyAlignment="1">
      <alignment vertical="center"/>
    </xf>
    <xf numFmtId="169" fontId="4" fillId="0" borderId="1" xfId="0" applyNumberFormat="1" applyFont="1" applyBorder="1" applyAlignment="1">
      <alignment vertical="center"/>
    </xf>
    <xf numFmtId="169" fontId="4" fillId="0" borderId="1" xfId="0" applyNumberFormat="1" applyFont="1" applyFill="1" applyBorder="1" applyAlignment="1">
      <alignment vertical="center"/>
    </xf>
    <xf numFmtId="10" fontId="4" fillId="0" borderId="1" xfId="2" applyNumberFormat="1" applyFont="1" applyBorder="1" applyAlignment="1">
      <alignment horizontal="right" vertical="center"/>
    </xf>
    <xf numFmtId="10" fontId="6" fillId="0" borderId="1" xfId="2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167" fontId="4" fillId="3" borderId="2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169" fontId="6" fillId="0" borderId="1" xfId="1" applyNumberFormat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175" fontId="4" fillId="0" borderId="0" xfId="0" applyNumberFormat="1" applyFont="1" applyAlignment="1">
      <alignment vertical="center"/>
    </xf>
    <xf numFmtId="0" fontId="9" fillId="3" borderId="3" xfId="0" applyFont="1" applyFill="1" applyBorder="1" applyAlignment="1">
      <alignment horizontal="right" vertical="center"/>
    </xf>
    <xf numFmtId="164" fontId="4" fillId="0" borderId="1" xfId="2" applyNumberFormat="1" applyFont="1" applyFill="1" applyBorder="1" applyAlignment="1">
      <alignment horizontal="right" vertical="center"/>
    </xf>
    <xf numFmtId="170" fontId="4" fillId="0" borderId="1" xfId="2" applyNumberFormat="1" applyFont="1" applyFill="1" applyBorder="1" applyAlignment="1">
      <alignment horizontal="right" vertical="center"/>
    </xf>
    <xf numFmtId="180" fontId="4" fillId="3" borderId="3" xfId="0" applyNumberFormat="1" applyFont="1" applyFill="1" applyBorder="1" applyAlignment="1">
      <alignment vertical="center"/>
    </xf>
    <xf numFmtId="0" fontId="10" fillId="3" borderId="3" xfId="0" applyFont="1" applyFill="1" applyBorder="1" applyAlignment="1">
      <alignment horizontal="right" vertical="center"/>
    </xf>
    <xf numFmtId="169" fontId="4" fillId="4" borderId="1" xfId="1" applyNumberFormat="1" applyFont="1" applyFill="1" applyBorder="1" applyAlignment="1">
      <alignment vertical="center"/>
    </xf>
    <xf numFmtId="0" fontId="12" fillId="3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10" fontId="4" fillId="4" borderId="1" xfId="2" applyNumberFormat="1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181" fontId="4" fillId="0" borderId="1" xfId="2" applyNumberFormat="1" applyFont="1" applyFill="1" applyBorder="1" applyAlignment="1">
      <alignment horizontal="right" vertical="center"/>
    </xf>
    <xf numFmtId="169" fontId="4" fillId="0" borderId="0" xfId="0" applyNumberFormat="1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3" borderId="7" xfId="0" applyFont="1" applyFill="1" applyBorder="1" applyAlignment="1">
      <alignment horizontal="centerContinuous" vertical="center"/>
    </xf>
    <xf numFmtId="169" fontId="10" fillId="0" borderId="1" xfId="0" applyNumberFormat="1" applyFont="1" applyFill="1" applyBorder="1" applyAlignment="1">
      <alignment vertical="center"/>
    </xf>
    <xf numFmtId="10" fontId="4" fillId="0" borderId="1" xfId="2" applyNumberFormat="1" applyFont="1" applyFill="1" applyBorder="1" applyAlignment="1">
      <alignment horizontal="right" vertical="center"/>
    </xf>
    <xf numFmtId="166" fontId="8" fillId="0" borderId="0" xfId="0" applyNumberFormat="1" applyFont="1" applyFill="1" applyAlignment="1">
      <alignment vertical="center"/>
    </xf>
    <xf numFmtId="168" fontId="6" fillId="0" borderId="1" xfId="0" applyNumberFormat="1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169" fontId="10" fillId="0" borderId="0" xfId="0" applyNumberFormat="1" applyFont="1" applyAlignment="1">
      <alignment vertical="center"/>
    </xf>
    <xf numFmtId="10" fontId="4" fillId="0" borderId="0" xfId="0" applyNumberFormat="1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169" fontId="7" fillId="3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vertical="center"/>
    </xf>
    <xf numFmtId="1" fontId="4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8" fontId="4" fillId="3" borderId="2" xfId="0" applyNumberFormat="1" applyFont="1" applyFill="1" applyBorder="1" applyAlignment="1">
      <alignment horizontal="center" vertical="center"/>
    </xf>
    <xf numFmtId="178" fontId="4" fillId="3" borderId="3" xfId="0" applyNumberFormat="1" applyFont="1" applyFill="1" applyBorder="1" applyAlignment="1">
      <alignment horizontal="center" vertical="center"/>
    </xf>
    <xf numFmtId="179" fontId="4" fillId="3" borderId="2" xfId="0" applyNumberFormat="1" applyFont="1" applyFill="1" applyBorder="1" applyAlignment="1">
      <alignment horizontal="center" vertical="center"/>
    </xf>
    <xf numFmtId="179" fontId="4" fillId="3" borderId="3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right" vertical="center"/>
    </xf>
    <xf numFmtId="0" fontId="4" fillId="3" borderId="3" xfId="0" applyNumberFormat="1" applyFont="1" applyFill="1" applyBorder="1" applyAlignment="1">
      <alignment horizontal="right" vertical="center"/>
    </xf>
    <xf numFmtId="183" fontId="11" fillId="3" borderId="2" xfId="0" applyNumberFormat="1" applyFont="1" applyFill="1" applyBorder="1" applyAlignment="1">
      <alignment horizontal="center" vertical="center"/>
    </xf>
    <xf numFmtId="183" fontId="11" fillId="3" borderId="3" xfId="0" applyNumberFormat="1" applyFont="1" applyFill="1" applyBorder="1" applyAlignment="1">
      <alignment horizontal="center" vertical="center"/>
    </xf>
    <xf numFmtId="182" fontId="11" fillId="3" borderId="2" xfId="0" applyNumberFormat="1" applyFont="1" applyFill="1" applyBorder="1" applyAlignment="1">
      <alignment horizontal="center" vertical="center"/>
    </xf>
    <xf numFmtId="182" fontId="11" fillId="3" borderId="3" xfId="0" applyNumberFormat="1" applyFont="1" applyFill="1" applyBorder="1" applyAlignment="1">
      <alignment horizontal="center" vertical="center"/>
    </xf>
    <xf numFmtId="173" fontId="4" fillId="3" borderId="2" xfId="0" applyNumberFormat="1" applyFont="1" applyFill="1" applyBorder="1" applyAlignment="1">
      <alignment horizontal="right" vertical="center"/>
    </xf>
    <xf numFmtId="173" fontId="4" fillId="3" borderId="3" xfId="0" applyNumberFormat="1" applyFont="1" applyFill="1" applyBorder="1" applyAlignment="1">
      <alignment horizontal="right" vertical="center"/>
    </xf>
    <xf numFmtId="174" fontId="4" fillId="3" borderId="2" xfId="0" applyNumberFormat="1" applyFont="1" applyFill="1" applyBorder="1" applyAlignment="1">
      <alignment horizontal="right" vertical="center"/>
    </xf>
    <xf numFmtId="174" fontId="4" fillId="3" borderId="3" xfId="0" applyNumberFormat="1" applyFont="1" applyFill="1" applyBorder="1" applyAlignment="1">
      <alignment horizontal="right" vertical="center"/>
    </xf>
    <xf numFmtId="171" fontId="4" fillId="3" borderId="2" xfId="0" applyNumberFormat="1" applyFont="1" applyFill="1" applyBorder="1" applyAlignment="1">
      <alignment horizontal="right" vertical="center"/>
    </xf>
    <xf numFmtId="171" fontId="4" fillId="3" borderId="3" xfId="0" applyNumberFormat="1" applyFont="1" applyFill="1" applyBorder="1" applyAlignment="1">
      <alignment horizontal="right" vertical="center"/>
    </xf>
    <xf numFmtId="172" fontId="4" fillId="3" borderId="2" xfId="0" applyNumberFormat="1" applyFont="1" applyFill="1" applyBorder="1" applyAlignment="1">
      <alignment horizontal="right" vertical="center"/>
    </xf>
    <xf numFmtId="172" fontId="4" fillId="3" borderId="3" xfId="0" applyNumberFormat="1" applyFont="1" applyFill="1" applyBorder="1" applyAlignment="1">
      <alignment horizontal="right" vertical="center"/>
    </xf>
    <xf numFmtId="176" fontId="4" fillId="3" borderId="2" xfId="0" applyNumberFormat="1" applyFont="1" applyFill="1" applyBorder="1" applyAlignment="1">
      <alignment horizontal="right" vertical="center"/>
    </xf>
    <xf numFmtId="176" fontId="4" fillId="3" borderId="3" xfId="0" applyNumberFormat="1" applyFont="1" applyFill="1" applyBorder="1" applyAlignment="1">
      <alignment horizontal="right" vertical="center"/>
    </xf>
    <xf numFmtId="177" fontId="4" fillId="3" borderId="2" xfId="0" applyNumberFormat="1" applyFont="1" applyFill="1" applyBorder="1" applyAlignment="1">
      <alignment horizontal="right" vertical="center"/>
    </xf>
    <xf numFmtId="177" fontId="4" fillId="3" borderId="3" xfId="0" applyNumberFormat="1" applyFont="1" applyFill="1" applyBorder="1" applyAlignment="1">
      <alignment horizontal="right" vertical="center"/>
    </xf>
  </cellXfs>
  <cellStyles count="1927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6" x14ac:dyDescent="0.2"/>
  <cols>
    <col min="2" max="2" width="45.33203125" customWidth="1"/>
  </cols>
  <sheetData>
    <row r="1" spans="1:2" x14ac:dyDescent="0.2">
      <c r="A1" s="67" t="s">
        <v>49</v>
      </c>
      <c r="B1" s="67"/>
    </row>
    <row r="2" spans="1:2" x14ac:dyDescent="0.2">
      <c r="A2">
        <v>0</v>
      </c>
      <c r="B2" t="s">
        <v>50</v>
      </c>
    </row>
    <row r="3" spans="1:2" x14ac:dyDescent="0.2">
      <c r="A3">
        <v>1</v>
      </c>
      <c r="B3" t="s">
        <v>51</v>
      </c>
    </row>
    <row r="4" spans="1:2" x14ac:dyDescent="0.2">
      <c r="A4">
        <v>2</v>
      </c>
      <c r="B4" t="s">
        <v>30</v>
      </c>
    </row>
    <row r="5" spans="1:2" x14ac:dyDescent="0.2">
      <c r="A5">
        <v>3</v>
      </c>
      <c r="B5" t="s">
        <v>52</v>
      </c>
    </row>
    <row r="6" spans="1:2" x14ac:dyDescent="0.2">
      <c r="A6">
        <v>4</v>
      </c>
      <c r="B6" t="s">
        <v>53</v>
      </c>
    </row>
    <row r="7" spans="1:2" x14ac:dyDescent="0.2">
      <c r="A7">
        <v>5</v>
      </c>
      <c r="B7" t="s">
        <v>54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D63"/>
  <sheetViews>
    <sheetView showGridLines="0" tabSelected="1" zoomScale="91" zoomScaleNormal="91" workbookViewId="0">
      <selection activeCell="E7" sqref="E7"/>
    </sheetView>
  </sheetViews>
  <sheetFormatPr baseColWidth="10" defaultColWidth="15.83203125" defaultRowHeight="20" customHeight="1" outlineLevelCol="2" x14ac:dyDescent="0.2"/>
  <cols>
    <col min="1" max="1" width="2.83203125" style="1" customWidth="1"/>
    <col min="2" max="2" width="6.33203125" style="1" customWidth="1" outlineLevel="1"/>
    <col min="3" max="6" width="12.83203125" style="1" customWidth="1" outlineLevel="1"/>
    <col min="7" max="7" width="12.83203125" style="1" customWidth="1" outlineLevel="2"/>
    <col min="8" max="8" width="2.83203125" style="1" customWidth="1" outlineLevel="1"/>
    <col min="9" max="10" width="12.83203125" style="1" customWidth="1" outlineLevel="1"/>
    <col min="11" max="11" width="12.83203125" style="1" customWidth="1" outlineLevel="2"/>
    <col min="12" max="13" width="12.83203125" style="1" customWidth="1" outlineLevel="1"/>
    <col min="14" max="14" width="12.83203125" style="1" customWidth="1" outlineLevel="2"/>
    <col min="15" max="15" width="2.83203125" style="1" customWidth="1" outlineLevel="1"/>
    <col min="16" max="16" width="19" style="1" customWidth="1"/>
    <col min="17" max="17" width="15.83203125" style="1" customWidth="1"/>
    <col min="18" max="18" width="37.33203125" style="1" bestFit="1" customWidth="1"/>
    <col min="19" max="20" width="15.83203125" style="1" customWidth="1"/>
    <col min="21" max="21" width="15.6640625" style="1" customWidth="1"/>
    <col min="22" max="23" width="16" style="1" bestFit="1" customWidth="1"/>
    <col min="24" max="24" width="15.83203125" style="1" customWidth="1"/>
    <col min="25" max="28" width="16" style="1" bestFit="1" customWidth="1"/>
    <col min="29" max="29" width="17.6640625" style="1" bestFit="1" customWidth="1"/>
    <col min="30" max="30" width="16" style="1" bestFit="1" customWidth="1"/>
    <col min="31" max="31" width="17.33203125" style="1" bestFit="1" customWidth="1"/>
    <col min="32" max="32" width="17.1640625" style="1" bestFit="1" customWidth="1"/>
    <col min="33" max="40" width="16" style="1" bestFit="1" customWidth="1"/>
    <col min="41" max="41" width="17.6640625" style="1" bestFit="1" customWidth="1"/>
    <col min="42" max="42" width="16" style="1" bestFit="1" customWidth="1"/>
    <col min="43" max="43" width="17.33203125" style="1" bestFit="1" customWidth="1"/>
    <col min="44" max="44" width="17.1640625" style="1" bestFit="1" customWidth="1"/>
    <col min="45" max="52" width="16" style="1" bestFit="1" customWidth="1"/>
    <col min="53" max="53" width="17.6640625" style="1" bestFit="1" customWidth="1"/>
    <col min="54" max="54" width="16" style="1" bestFit="1" customWidth="1"/>
    <col min="55" max="55" width="17.33203125" style="1" bestFit="1" customWidth="1"/>
    <col min="56" max="56" width="17.1640625" style="1" bestFit="1" customWidth="1"/>
    <col min="57" max="64" width="16" style="1" bestFit="1" customWidth="1"/>
    <col min="65" max="65" width="17.6640625" style="1" bestFit="1" customWidth="1"/>
    <col min="66" max="66" width="16" style="1" bestFit="1" customWidth="1"/>
    <col min="67" max="67" width="17.33203125" style="1" bestFit="1" customWidth="1"/>
    <col min="68" max="68" width="17.1640625" style="1" bestFit="1" customWidth="1"/>
    <col min="69" max="76" width="16" style="1" bestFit="1" customWidth="1"/>
    <col min="77" max="77" width="17.6640625" style="1" bestFit="1" customWidth="1"/>
    <col min="78" max="78" width="16" style="1" bestFit="1" customWidth="1"/>
    <col min="79" max="79" width="15.83203125" style="1"/>
    <col min="83" max="16384" width="15.83203125" style="1"/>
  </cols>
  <sheetData>
    <row r="1" spans="2:78" ht="20" customHeight="1" x14ac:dyDescent="0.2">
      <c r="C1" s="62" t="s">
        <v>47</v>
      </c>
      <c r="E1" s="62" t="s">
        <v>59</v>
      </c>
      <c r="F1" s="62" t="s">
        <v>60</v>
      </c>
      <c r="M1" s="60"/>
      <c r="N1" s="59"/>
    </row>
    <row r="2" spans="2:78" ht="20" customHeight="1" x14ac:dyDescent="0.2">
      <c r="B2" s="2" t="s">
        <v>0</v>
      </c>
      <c r="C2" s="3" t="s">
        <v>7</v>
      </c>
      <c r="D2" s="5"/>
      <c r="E2" s="5"/>
      <c r="F2" s="5"/>
      <c r="G2" s="4"/>
      <c r="I2" s="3" t="s">
        <v>8</v>
      </c>
      <c r="J2" s="5"/>
      <c r="K2" s="5"/>
      <c r="L2" s="5"/>
      <c r="M2" s="5"/>
      <c r="N2" s="4"/>
      <c r="Q2" s="48" t="s">
        <v>38</v>
      </c>
      <c r="R2" s="12" t="b">
        <v>1</v>
      </c>
      <c r="T2" s="48" t="s">
        <v>41</v>
      </c>
      <c r="U2" s="58">
        <f>DATE(2015,1,1)</f>
        <v>42005</v>
      </c>
      <c r="W2" s="47" t="s">
        <v>5</v>
      </c>
      <c r="X2" s="12">
        <v>12</v>
      </c>
    </row>
    <row r="3" spans="2:78" ht="20" customHeight="1" x14ac:dyDescent="0.2">
      <c r="B3" s="53"/>
      <c r="C3" s="6" t="s">
        <v>41</v>
      </c>
      <c r="D3" s="7"/>
      <c r="E3" s="6" t="s">
        <v>48</v>
      </c>
      <c r="F3" s="7"/>
      <c r="G3" s="54"/>
      <c r="I3" s="6" t="s">
        <v>41</v>
      </c>
      <c r="J3" s="7"/>
      <c r="K3" s="8"/>
      <c r="L3" s="6" t="s">
        <v>48</v>
      </c>
      <c r="M3" s="7"/>
      <c r="N3" s="54"/>
      <c r="Q3" s="48" t="s">
        <v>39</v>
      </c>
      <c r="R3" s="12" t="b">
        <v>0</v>
      </c>
      <c r="T3" s="48" t="s">
        <v>40</v>
      </c>
      <c r="U3" s="11">
        <v>5</v>
      </c>
      <c r="W3" s="47" t="s">
        <v>6</v>
      </c>
      <c r="X3" s="13">
        <f>IF($S$11="","",$U$3*$X$2)</f>
        <v>60</v>
      </c>
      <c r="AA3" s="65"/>
    </row>
    <row r="4" spans="2:78" ht="20" customHeight="1" x14ac:dyDescent="0.2">
      <c r="B4" s="9">
        <f>IF($S$11="","",1)</f>
        <v>1</v>
      </c>
      <c r="C4" s="15">
        <f>IF($B4="","",$S$12)</f>
        <v>42005</v>
      </c>
      <c r="D4" s="63">
        <f ca="1">IF($B4="","",IF($R$3=TRUE,0,-$P$26*(1-$U$5)/$R$5))</f>
        <v>7881250</v>
      </c>
      <c r="E4" s="15">
        <f t="shared" ref="E4:E35" ca="1" si="0">IF($B4="","",IF($R$3=TRUE,OFFSET($S$12,0,$X$3-1),IF($R$4=FALSE,OFFSET($S$12,0,$X$3-1),IF(OFFSET(E4,-1,0)=OFFSET($S$12,0,$X$3-1),OFFSET(E4,-1,0),OFFSET($S$12,0,COUNTIF(OFFSET($S$51,0,0,1,$X$3),"&lt;"&amp;B4))))))</f>
        <v>42217</v>
      </c>
      <c r="F4" s="24">
        <f t="shared" ref="F4:F35" ca="1" si="1">IF($B4="","",IF($R$3=TRUE,0,D4*(1+$U$4)^YEARFRAC(C4,E4,$X$4)))</f>
        <v>8976890.8543161955</v>
      </c>
      <c r="G4" s="56">
        <f t="shared" ref="G4:G35" ca="1" si="2">IF($B4="","",IF($R$3=TRUE,"NA",(F4/D4)^(1/YEARFRAC(C4,E4,$X$4))-1))</f>
        <v>0.25000000000000022</v>
      </c>
      <c r="H4" s="10"/>
      <c r="I4" s="15">
        <f>IF($B4="","",$S$12)</f>
        <v>42005</v>
      </c>
      <c r="J4" s="63">
        <f ca="1">IF($B4="","",IF($R$3=TRUE,0,-$P$27*(1-$U$5)/$R$5))</f>
        <v>8132583.7205337062</v>
      </c>
      <c r="K4" s="55">
        <f t="shared" ref="K4:K35" ca="1" si="3">IF($B4="","",OFFSET(K4,-1,0)+J4/(1+$U$4)^YEARFRAC($I$4,$I4,$X$4))</f>
        <v>8132583.7205337062</v>
      </c>
      <c r="L4" s="58">
        <f ca="1">IF($B4="","",OFFSET($S$12,0,$X$3-1)+0)</f>
        <v>43800</v>
      </c>
      <c r="M4" s="24">
        <f t="shared" ref="M4:M35" ca="1" si="4">IF($B4="","",IF($R$3=TRUE,0,J4*(1+$U$4)^YEARFRAC(I4,L4,$X$4)))</f>
        <v>24361429.770841192</v>
      </c>
      <c r="N4" s="56">
        <f t="shared" ref="N4:N35" ca="1" si="5">IF($B4="","",IF($R$3=TRUE,"NA",(M4/J4)^(1/YEARFRAC(I4,L4,$X$4))-1))</f>
        <v>0.25</v>
      </c>
      <c r="P4" s="36"/>
      <c r="Q4" s="48" t="s">
        <v>42</v>
      </c>
      <c r="R4" s="12" t="b">
        <v>1</v>
      </c>
      <c r="T4" s="49" t="s">
        <v>2</v>
      </c>
      <c r="U4" s="28">
        <v>0.25</v>
      </c>
      <c r="W4" s="47" t="s">
        <v>45</v>
      </c>
      <c r="X4" s="12">
        <v>0</v>
      </c>
    </row>
    <row r="5" spans="2:78" ht="20" customHeight="1" x14ac:dyDescent="0.2">
      <c r="B5" s="9">
        <f t="shared" ref="B5:B36" si="6">IF($S$11="","",IF($B4="","",IF($B4+1&gt;$R$5,"",$B4+1)))</f>
        <v>2</v>
      </c>
      <c r="C5" s="58">
        <f>IF($B5="","",$C4+0)</f>
        <v>42005</v>
      </c>
      <c r="D5" s="24">
        <f t="shared" ref="D5:D36" ca="1" si="7">IF($B5="","",D4*(1+$U$4)^YEARFRAC(C4,C5,$X$4))</f>
        <v>7881250</v>
      </c>
      <c r="E5" s="15">
        <f t="shared" ca="1" si="0"/>
        <v>42339</v>
      </c>
      <c r="F5" s="24">
        <f t="shared" ca="1" si="1"/>
        <v>9670062.5325843822</v>
      </c>
      <c r="G5" s="56">
        <f t="shared" ca="1" si="2"/>
        <v>0.25</v>
      </c>
      <c r="H5" s="10"/>
      <c r="I5" s="58">
        <f t="shared" ref="I5:I36" si="8">IF($B5="","",$I4+30)</f>
        <v>42035</v>
      </c>
      <c r="J5" s="24">
        <f t="shared" ref="J5:J36" ca="1" si="9">IF($B5="","",J4*(1+$U$4)^YEARFRAC(I4,I5,$X$4))</f>
        <v>8285226.3405072484</v>
      </c>
      <c r="K5" s="55">
        <f t="shared" ca="1" si="3"/>
        <v>16265167.441067412</v>
      </c>
      <c r="L5" s="58">
        <f t="shared" ref="L5:L36" ca="1" si="10">IF($B5="","",$L4-15)</f>
        <v>43785</v>
      </c>
      <c r="M5" s="24">
        <f t="shared" ca="1" si="4"/>
        <v>24150940.651923977</v>
      </c>
      <c r="N5" s="56">
        <f t="shared" ca="1" si="5"/>
        <v>0.25</v>
      </c>
      <c r="Q5" s="47" t="s">
        <v>23</v>
      </c>
      <c r="R5" s="27">
        <v>20</v>
      </c>
      <c r="T5" s="49" t="s">
        <v>34</v>
      </c>
      <c r="U5" s="28">
        <v>0</v>
      </c>
    </row>
    <row r="6" spans="2:78" ht="20" customHeight="1" x14ac:dyDescent="0.2">
      <c r="B6" s="9">
        <f t="shared" si="6"/>
        <v>3</v>
      </c>
      <c r="C6" s="58">
        <f>IF($B6="","",$C5+0)</f>
        <v>42005</v>
      </c>
      <c r="D6" s="24">
        <f t="shared" ca="1" si="7"/>
        <v>7881250</v>
      </c>
      <c r="E6" s="15">
        <f t="shared" ca="1" si="0"/>
        <v>42430</v>
      </c>
      <c r="F6" s="24">
        <f t="shared" ca="1" si="1"/>
        <v>10224846.237628009</v>
      </c>
      <c r="G6" s="56">
        <f t="shared" ca="1" si="2"/>
        <v>0.25</v>
      </c>
      <c r="H6" s="10"/>
      <c r="I6" s="58">
        <f t="shared" si="8"/>
        <v>42065</v>
      </c>
      <c r="J6" s="24">
        <f t="shared" ca="1" si="9"/>
        <v>8451204.3019712921</v>
      </c>
      <c r="K6" s="55">
        <f t="shared" ca="1" si="3"/>
        <v>24402793.650918137</v>
      </c>
      <c r="L6" s="58">
        <f t="shared" ca="1" si="10"/>
        <v>43770</v>
      </c>
      <c r="M6" s="24">
        <f t="shared" ca="1" si="4"/>
        <v>23927434.359083284</v>
      </c>
      <c r="N6" s="56">
        <f t="shared" ca="1" si="5"/>
        <v>0.25</v>
      </c>
    </row>
    <row r="7" spans="2:78" ht="20" customHeight="1" x14ac:dyDescent="0.2">
      <c r="B7" s="9">
        <f t="shared" si="6"/>
        <v>4</v>
      </c>
      <c r="C7" s="58">
        <f>IF($B7="","",$C6+0)</f>
        <v>42005</v>
      </c>
      <c r="D7" s="24">
        <f t="shared" ca="1" si="7"/>
        <v>7881250</v>
      </c>
      <c r="E7" s="15">
        <f t="shared" ca="1" si="0"/>
        <v>42522</v>
      </c>
      <c r="F7" s="24">
        <f t="shared" ca="1" si="1"/>
        <v>10811458.584766228</v>
      </c>
      <c r="G7" s="56">
        <f t="shared" ca="1" si="2"/>
        <v>0.25</v>
      </c>
      <c r="H7" s="10"/>
      <c r="I7" s="58">
        <f t="shared" si="8"/>
        <v>42095</v>
      </c>
      <c r="J7" s="24">
        <f t="shared" ca="1" si="9"/>
        <v>8604492.1069169082</v>
      </c>
      <c r="K7" s="55">
        <f t="shared" ca="1" si="3"/>
        <v>32540419.860768862</v>
      </c>
      <c r="L7" s="58">
        <f t="shared" ca="1" si="10"/>
        <v>43755</v>
      </c>
      <c r="M7" s="24">
        <f t="shared" ca="1" si="4"/>
        <v>23720695.073927648</v>
      </c>
      <c r="N7" s="56">
        <f t="shared" ca="1" si="5"/>
        <v>0.25</v>
      </c>
      <c r="R7" s="43" t="s">
        <v>1</v>
      </c>
      <c r="S7" s="43" t="s">
        <v>13</v>
      </c>
      <c r="T7" s="44" t="s">
        <v>2</v>
      </c>
      <c r="U7" s="43" t="s">
        <v>15</v>
      </c>
      <c r="V7" s="43" t="s">
        <v>22</v>
      </c>
      <c r="W7" s="43" t="s">
        <v>14</v>
      </c>
      <c r="X7" s="43" t="s">
        <v>3</v>
      </c>
      <c r="Y7" s="43" t="s">
        <v>37</v>
      </c>
      <c r="Z7" s="43" t="s">
        <v>36</v>
      </c>
      <c r="AA7" s="43" t="s">
        <v>35</v>
      </c>
      <c r="AB7" s="44" t="s">
        <v>4</v>
      </c>
    </row>
    <row r="8" spans="2:78" ht="20" customHeight="1" x14ac:dyDescent="0.2">
      <c r="B8" s="9">
        <f t="shared" si="6"/>
        <v>5</v>
      </c>
      <c r="C8" s="58">
        <f t="shared" ref="C8:C23" si="11">IF($B8="","",$C7+0)</f>
        <v>42005</v>
      </c>
      <c r="D8" s="24">
        <f t="shared" ca="1" si="7"/>
        <v>7881250</v>
      </c>
      <c r="E8" s="15">
        <f t="shared" ca="1" si="0"/>
        <v>42614</v>
      </c>
      <c r="F8" s="24">
        <f t="shared" ca="1" si="1"/>
        <v>11431725.623409599</v>
      </c>
      <c r="G8" s="56">
        <f t="shared" ca="1" si="2"/>
        <v>0.25</v>
      </c>
      <c r="H8" s="10"/>
      <c r="I8" s="58">
        <f t="shared" si="8"/>
        <v>42125</v>
      </c>
      <c r="J8" s="24">
        <f t="shared" ca="1" si="9"/>
        <v>8765992.1005075388</v>
      </c>
      <c r="K8" s="55">
        <f t="shared" ca="1" si="3"/>
        <v>40678046.070619583</v>
      </c>
      <c r="L8" s="58">
        <f t="shared" ca="1" si="10"/>
        <v>43740</v>
      </c>
      <c r="M8" s="24">
        <f t="shared" ca="1" si="4"/>
        <v>23501170.513953391</v>
      </c>
      <c r="N8" s="56">
        <f t="shared" ca="1" si="5"/>
        <v>0.25</v>
      </c>
      <c r="Q8" s="9" t="s">
        <v>7</v>
      </c>
      <c r="R8" s="38">
        <f ca="1">IF($S$11="","",IF((+$U8+$S8)=0,"NA",$S8/(+$U8+$S8)))</f>
        <v>0.73068899331401715</v>
      </c>
      <c r="S8" s="24">
        <f ca="1">IF($S$11="","",$P62)</f>
        <v>329682564.97269762</v>
      </c>
      <c r="T8" s="56">
        <f ca="1">IF($S$11="","",IF(ISERROR($P59),"NA",$P59))</f>
        <v>0.2499484196305275</v>
      </c>
      <c r="U8" s="23">
        <f ca="1">IF($S$11="","",-$P56)</f>
        <v>121511538.11271036</v>
      </c>
      <c r="V8" s="23">
        <f ca="1">IF($S$11="","",-$P53)</f>
        <v>279136538.11271036</v>
      </c>
      <c r="W8" s="23">
        <f ca="1">IF($S$11="","",+$P29)</f>
        <v>157625000</v>
      </c>
      <c r="X8" s="51">
        <f ca="1">IF($S$11="","",IF($W8=0,"NA",$Y8/$W8))</f>
        <v>0</v>
      </c>
      <c r="Y8" s="21">
        <f ca="1">IF($S$11="","",-$P41)</f>
        <v>0</v>
      </c>
      <c r="Z8" s="21">
        <f ca="1">IF($S$11="","",-$P23)</f>
        <v>0</v>
      </c>
      <c r="AA8" s="21">
        <f ca="1">IF($S$11="","",$P44)</f>
        <v>0</v>
      </c>
      <c r="AB8" s="39">
        <f ca="1">IF($S$11="","",IF(ISERROR($P59),"NA",ABS($U$4-$P59)))</f>
        <v>5.1580369472503662E-5</v>
      </c>
    </row>
    <row r="9" spans="2:78" ht="20" customHeight="1" x14ac:dyDescent="0.2">
      <c r="B9" s="9">
        <f t="shared" si="6"/>
        <v>6</v>
      </c>
      <c r="C9" s="58">
        <f t="shared" si="11"/>
        <v>42005</v>
      </c>
      <c r="D9" s="24">
        <f t="shared" ca="1" si="7"/>
        <v>7881250</v>
      </c>
      <c r="E9" s="15">
        <f t="shared" ca="1" si="0"/>
        <v>42675</v>
      </c>
      <c r="F9" s="24">
        <f t="shared" ca="1" si="1"/>
        <v>11864883.03049545</v>
      </c>
      <c r="G9" s="56">
        <f t="shared" ca="1" si="2"/>
        <v>0.25</v>
      </c>
      <c r="H9" s="10"/>
      <c r="I9" s="58">
        <f t="shared" si="8"/>
        <v>42155</v>
      </c>
      <c r="J9" s="24">
        <f t="shared" ca="1" si="9"/>
        <v>8930523.3302949928</v>
      </c>
      <c r="K9" s="55">
        <f t="shared" ca="1" si="3"/>
        <v>48815672.280470312</v>
      </c>
      <c r="L9" s="58">
        <f t="shared" ca="1" si="10"/>
        <v>43725</v>
      </c>
      <c r="M9" s="24">
        <f t="shared" ca="1" si="4"/>
        <v>23298114.259803399</v>
      </c>
      <c r="N9" s="56">
        <f t="shared" ca="1" si="5"/>
        <v>0.25</v>
      </c>
      <c r="Q9" s="9" t="s">
        <v>8</v>
      </c>
      <c r="R9" s="38">
        <f ca="1">IF($S$11="","",IF((+$U9+$S9)=0,"NA",$S9/(+$U9+$S9)))</f>
        <v>0.29959273975142159</v>
      </c>
      <c r="S9" s="24">
        <f ca="1">IF($S$11="","",$P63)</f>
        <v>108130935.74706978</v>
      </c>
      <c r="T9" s="56">
        <f ca="1">IF($S$11="","",IF(ISERROR($P60),"NA",$P60))</f>
        <v>0.24732176214456558</v>
      </c>
      <c r="U9" s="23">
        <f ca="1">IF($S$11="","",-$P57)</f>
        <v>252795486.69156575</v>
      </c>
      <c r="V9" s="23">
        <f ca="1">IF($S$11="","",-$P54)</f>
        <v>447802376.54898506</v>
      </c>
      <c r="W9" s="23">
        <f ca="1">IF($S$11="","",+$P30)</f>
        <v>195006889.85741931</v>
      </c>
      <c r="X9" s="51">
        <f ca="1">IF($S$11="","",IF($W9=0,"NA",$Y9/$W9))</f>
        <v>5.6538975139765535</v>
      </c>
      <c r="Y9" s="21">
        <f ca="1">IF($S$11="","",-$P42)</f>
        <v>1102548969.7731647</v>
      </c>
      <c r="Z9" s="21">
        <f ca="1">IF($S$11="","",-$P24)</f>
        <v>90267680.646772563</v>
      </c>
      <c r="AA9" s="21">
        <f ca="1">IF($S$11="","",$P45)</f>
        <v>0</v>
      </c>
      <c r="AB9" s="39">
        <f ca="1">IF($S$11="","",IF(ISERROR($P60),"NA",ABS($U$4-$P60)))</f>
        <v>2.6782378554344177E-3</v>
      </c>
    </row>
    <row r="10" spans="2:78" ht="20" customHeight="1" x14ac:dyDescent="0.2">
      <c r="B10" s="9">
        <f t="shared" si="6"/>
        <v>7</v>
      </c>
      <c r="C10" s="58">
        <f t="shared" si="11"/>
        <v>42005</v>
      </c>
      <c r="D10" s="24">
        <f t="shared" ca="1" si="7"/>
        <v>7881250</v>
      </c>
      <c r="E10" s="15">
        <f t="shared" ca="1" si="0"/>
        <v>42736</v>
      </c>
      <c r="F10" s="24">
        <f t="shared" ca="1" si="1"/>
        <v>12314453.125</v>
      </c>
      <c r="G10" s="56">
        <f t="shared" ca="1" si="2"/>
        <v>0.25</v>
      </c>
      <c r="H10" s="10"/>
      <c r="I10" s="58">
        <f t="shared" si="8"/>
        <v>42185</v>
      </c>
      <c r="J10" s="24">
        <f t="shared" ca="1" si="9"/>
        <v>9098142.690355096</v>
      </c>
      <c r="K10" s="55">
        <f t="shared" ca="1" si="3"/>
        <v>56958344.106159635</v>
      </c>
      <c r="L10" s="58">
        <f t="shared" ca="1" si="10"/>
        <v>43710</v>
      </c>
      <c r="M10" s="24">
        <f t="shared" ca="1" si="4"/>
        <v>23082500.498690013</v>
      </c>
      <c r="N10" s="56">
        <f t="shared" ca="1" si="5"/>
        <v>0.25</v>
      </c>
      <c r="U10" s="52"/>
    </row>
    <row r="11" spans="2:78" ht="20" customHeight="1" x14ac:dyDescent="0.2">
      <c r="B11" s="9">
        <f t="shared" si="6"/>
        <v>8</v>
      </c>
      <c r="C11" s="58">
        <f t="shared" si="11"/>
        <v>42005</v>
      </c>
      <c r="D11" s="24">
        <f t="shared" ca="1" si="7"/>
        <v>7881250</v>
      </c>
      <c r="E11" s="15">
        <f t="shared" ca="1" si="0"/>
        <v>42826</v>
      </c>
      <c r="F11" s="24">
        <f t="shared" ca="1" si="1"/>
        <v>13020948.859360853</v>
      </c>
      <c r="G11" s="56">
        <f t="shared" ca="1" si="2"/>
        <v>0.25</v>
      </c>
      <c r="H11" s="10"/>
      <c r="I11" s="58">
        <f t="shared" si="8"/>
        <v>42215</v>
      </c>
      <c r="J11" s="24">
        <f t="shared" ca="1" si="9"/>
        <v>9268908.1426236629</v>
      </c>
      <c r="K11" s="55">
        <f t="shared" ca="1" si="3"/>
        <v>65101015.931848958</v>
      </c>
      <c r="L11" s="58">
        <f t="shared" ca="1" si="10"/>
        <v>43695</v>
      </c>
      <c r="M11" s="24">
        <f t="shared" ca="1" si="4"/>
        <v>22883061.662871324</v>
      </c>
      <c r="N11" s="56">
        <f t="shared" ca="1" si="5"/>
        <v>0.25</v>
      </c>
      <c r="S11" s="46">
        <f>IF($U$2="","",IF($R$2=FALSE,"",1))</f>
        <v>1</v>
      </c>
      <c r="T11" s="14">
        <f ca="1">IF(OFFSET(T$11,0,-1)="","",IF(OFFSET(T$11,0,-1)+1&gt;$X$3,"",OFFSET(T$11,0,-1)+1))</f>
        <v>2</v>
      </c>
      <c r="U11" s="14">
        <f t="shared" ref="U11:BZ11" ca="1" si="12">IF(OFFSET(U$11,0,-1)="","",IF(OFFSET(U$11,0,-1)+1&gt;$X$3,"",OFFSET(U$11,0,-1)+1))</f>
        <v>3</v>
      </c>
      <c r="V11" s="14">
        <f t="shared" ca="1" si="12"/>
        <v>4</v>
      </c>
      <c r="W11" s="14">
        <f t="shared" ca="1" si="12"/>
        <v>5</v>
      </c>
      <c r="X11" s="14">
        <f t="shared" ca="1" si="12"/>
        <v>6</v>
      </c>
      <c r="Y11" s="14">
        <f t="shared" ca="1" si="12"/>
        <v>7</v>
      </c>
      <c r="Z11" s="14">
        <f t="shared" ca="1" si="12"/>
        <v>8</v>
      </c>
      <c r="AA11" s="14">
        <f t="shared" ca="1" si="12"/>
        <v>9</v>
      </c>
      <c r="AB11" s="14">
        <f t="shared" ca="1" si="12"/>
        <v>10</v>
      </c>
      <c r="AC11" s="14">
        <f t="shared" ca="1" si="12"/>
        <v>11</v>
      </c>
      <c r="AD11" s="14">
        <f t="shared" ca="1" si="12"/>
        <v>12</v>
      </c>
      <c r="AE11" s="14">
        <f t="shared" ca="1" si="12"/>
        <v>13</v>
      </c>
      <c r="AF11" s="14">
        <f t="shared" ca="1" si="12"/>
        <v>14</v>
      </c>
      <c r="AG11" s="14">
        <f t="shared" ca="1" si="12"/>
        <v>15</v>
      </c>
      <c r="AH11" s="14">
        <f t="shared" ca="1" si="12"/>
        <v>16</v>
      </c>
      <c r="AI11" s="14">
        <f t="shared" ca="1" si="12"/>
        <v>17</v>
      </c>
      <c r="AJ11" s="14">
        <f t="shared" ca="1" si="12"/>
        <v>18</v>
      </c>
      <c r="AK11" s="14">
        <f t="shared" ca="1" si="12"/>
        <v>19</v>
      </c>
      <c r="AL11" s="14">
        <f t="shared" ca="1" si="12"/>
        <v>20</v>
      </c>
      <c r="AM11" s="14">
        <f t="shared" ca="1" si="12"/>
        <v>21</v>
      </c>
      <c r="AN11" s="14">
        <f t="shared" ca="1" si="12"/>
        <v>22</v>
      </c>
      <c r="AO11" s="14">
        <f t="shared" ca="1" si="12"/>
        <v>23</v>
      </c>
      <c r="AP11" s="14">
        <f t="shared" ca="1" si="12"/>
        <v>24</v>
      </c>
      <c r="AQ11" s="14">
        <f t="shared" ca="1" si="12"/>
        <v>25</v>
      </c>
      <c r="AR11" s="14">
        <f t="shared" ca="1" si="12"/>
        <v>26</v>
      </c>
      <c r="AS11" s="14">
        <f t="shared" ca="1" si="12"/>
        <v>27</v>
      </c>
      <c r="AT11" s="14">
        <f t="shared" ca="1" si="12"/>
        <v>28</v>
      </c>
      <c r="AU11" s="14">
        <f t="shared" ca="1" si="12"/>
        <v>29</v>
      </c>
      <c r="AV11" s="14">
        <f t="shared" ca="1" si="12"/>
        <v>30</v>
      </c>
      <c r="AW11" s="14">
        <f t="shared" ca="1" si="12"/>
        <v>31</v>
      </c>
      <c r="AX11" s="14">
        <f t="shared" ca="1" si="12"/>
        <v>32</v>
      </c>
      <c r="AY11" s="14">
        <f t="shared" ca="1" si="12"/>
        <v>33</v>
      </c>
      <c r="AZ11" s="14">
        <f t="shared" ca="1" si="12"/>
        <v>34</v>
      </c>
      <c r="BA11" s="14">
        <f t="shared" ca="1" si="12"/>
        <v>35</v>
      </c>
      <c r="BB11" s="14">
        <f t="shared" ca="1" si="12"/>
        <v>36</v>
      </c>
      <c r="BC11" s="14">
        <f t="shared" ca="1" si="12"/>
        <v>37</v>
      </c>
      <c r="BD11" s="14">
        <f t="shared" ca="1" si="12"/>
        <v>38</v>
      </c>
      <c r="BE11" s="14">
        <f t="shared" ca="1" si="12"/>
        <v>39</v>
      </c>
      <c r="BF11" s="14">
        <f t="shared" ca="1" si="12"/>
        <v>40</v>
      </c>
      <c r="BG11" s="14">
        <f t="shared" ca="1" si="12"/>
        <v>41</v>
      </c>
      <c r="BH11" s="14">
        <f t="shared" ca="1" si="12"/>
        <v>42</v>
      </c>
      <c r="BI11" s="14">
        <f t="shared" ca="1" si="12"/>
        <v>43</v>
      </c>
      <c r="BJ11" s="14">
        <f t="shared" ca="1" si="12"/>
        <v>44</v>
      </c>
      <c r="BK11" s="14">
        <f t="shared" ca="1" si="12"/>
        <v>45</v>
      </c>
      <c r="BL11" s="14">
        <f t="shared" ca="1" si="12"/>
        <v>46</v>
      </c>
      <c r="BM11" s="14">
        <f t="shared" ca="1" si="12"/>
        <v>47</v>
      </c>
      <c r="BN11" s="14">
        <f t="shared" ca="1" si="12"/>
        <v>48</v>
      </c>
      <c r="BO11" s="14">
        <f t="shared" ca="1" si="12"/>
        <v>49</v>
      </c>
      <c r="BP11" s="14">
        <f t="shared" ca="1" si="12"/>
        <v>50</v>
      </c>
      <c r="BQ11" s="14">
        <f t="shared" ca="1" si="12"/>
        <v>51</v>
      </c>
      <c r="BR11" s="14">
        <f t="shared" ca="1" si="12"/>
        <v>52</v>
      </c>
      <c r="BS11" s="14">
        <f t="shared" ca="1" si="12"/>
        <v>53</v>
      </c>
      <c r="BT11" s="14">
        <f t="shared" ca="1" si="12"/>
        <v>54</v>
      </c>
      <c r="BU11" s="14">
        <f t="shared" ca="1" si="12"/>
        <v>55</v>
      </c>
      <c r="BV11" s="14">
        <f t="shared" ca="1" si="12"/>
        <v>56</v>
      </c>
      <c r="BW11" s="14">
        <f t="shared" ca="1" si="12"/>
        <v>57</v>
      </c>
      <c r="BX11" s="14">
        <f t="shared" ca="1" si="12"/>
        <v>58</v>
      </c>
      <c r="BY11" s="14">
        <f t="shared" ca="1" si="12"/>
        <v>59</v>
      </c>
      <c r="BZ11" s="14">
        <f t="shared" ca="1" si="12"/>
        <v>60</v>
      </c>
    </row>
    <row r="12" spans="2:78" ht="20" customHeight="1" x14ac:dyDescent="0.2">
      <c r="B12" s="9">
        <f t="shared" si="6"/>
        <v>9</v>
      </c>
      <c r="C12" s="58">
        <f t="shared" si="11"/>
        <v>42005</v>
      </c>
      <c r="D12" s="24">
        <f t="shared" ca="1" si="7"/>
        <v>7881250</v>
      </c>
      <c r="E12" s="15">
        <f t="shared" ca="1" si="0"/>
        <v>42887</v>
      </c>
      <c r="F12" s="24">
        <f t="shared" ca="1" si="1"/>
        <v>13514323.230957784</v>
      </c>
      <c r="G12" s="56">
        <f t="shared" ca="1" si="2"/>
        <v>0.25</v>
      </c>
      <c r="H12" s="10"/>
      <c r="I12" s="58">
        <f t="shared" si="8"/>
        <v>42245</v>
      </c>
      <c r="J12" s="24">
        <f t="shared" ca="1" si="9"/>
        <v>9437027.446412582</v>
      </c>
      <c r="K12" s="55">
        <f t="shared" ca="1" si="3"/>
        <v>73243687.757538289</v>
      </c>
      <c r="L12" s="58">
        <f t="shared" ca="1" si="10"/>
        <v>43680</v>
      </c>
      <c r="M12" s="24">
        <f t="shared" ca="1" si="4"/>
        <v>22671289.030292477</v>
      </c>
      <c r="N12" s="56">
        <f t="shared" ca="1" si="5"/>
        <v>0.25</v>
      </c>
      <c r="Q12" s="31"/>
      <c r="R12" s="40">
        <f ca="1">IF(OFFSET($R$11,0,1)="","",EDATE(OFFSET(R$12,0,1),-12/$X$2))</f>
        <v>41974</v>
      </c>
      <c r="S12" s="15">
        <f>IF($S$11="","",$U$2)</f>
        <v>42005</v>
      </c>
      <c r="T12" s="15">
        <f ca="1">IF(T$11="","",EDATE(OFFSET(T$12,0,-1),12/$X$2))</f>
        <v>42036</v>
      </c>
      <c r="U12" s="15">
        <f t="shared" ref="U12:BZ12" ca="1" si="13">IF(U$11="","",EDATE(OFFSET(U$12,0,-1),12/$X$2))</f>
        <v>42064</v>
      </c>
      <c r="V12" s="15">
        <f t="shared" ca="1" si="13"/>
        <v>42095</v>
      </c>
      <c r="W12" s="15">
        <f t="shared" ca="1" si="13"/>
        <v>42125</v>
      </c>
      <c r="X12" s="15">
        <f t="shared" ca="1" si="13"/>
        <v>42156</v>
      </c>
      <c r="Y12" s="15">
        <f t="shared" ca="1" si="13"/>
        <v>42186</v>
      </c>
      <c r="Z12" s="15">
        <f t="shared" ca="1" si="13"/>
        <v>42217</v>
      </c>
      <c r="AA12" s="15">
        <f t="shared" ca="1" si="13"/>
        <v>42248</v>
      </c>
      <c r="AB12" s="15">
        <f t="shared" ca="1" si="13"/>
        <v>42278</v>
      </c>
      <c r="AC12" s="15">
        <f t="shared" ca="1" si="13"/>
        <v>42309</v>
      </c>
      <c r="AD12" s="15">
        <f t="shared" ca="1" si="13"/>
        <v>42339</v>
      </c>
      <c r="AE12" s="15">
        <f t="shared" ca="1" si="13"/>
        <v>42370</v>
      </c>
      <c r="AF12" s="15">
        <f t="shared" ca="1" si="13"/>
        <v>42401</v>
      </c>
      <c r="AG12" s="15">
        <f t="shared" ca="1" si="13"/>
        <v>42430</v>
      </c>
      <c r="AH12" s="15">
        <f t="shared" ca="1" si="13"/>
        <v>42461</v>
      </c>
      <c r="AI12" s="15">
        <f t="shared" ca="1" si="13"/>
        <v>42491</v>
      </c>
      <c r="AJ12" s="15">
        <f t="shared" ca="1" si="13"/>
        <v>42522</v>
      </c>
      <c r="AK12" s="15">
        <f t="shared" ca="1" si="13"/>
        <v>42552</v>
      </c>
      <c r="AL12" s="15">
        <f t="shared" ca="1" si="13"/>
        <v>42583</v>
      </c>
      <c r="AM12" s="15">
        <f t="shared" ca="1" si="13"/>
        <v>42614</v>
      </c>
      <c r="AN12" s="15">
        <f t="shared" ca="1" si="13"/>
        <v>42644</v>
      </c>
      <c r="AO12" s="15">
        <f t="shared" ca="1" si="13"/>
        <v>42675</v>
      </c>
      <c r="AP12" s="15">
        <f t="shared" ca="1" si="13"/>
        <v>42705</v>
      </c>
      <c r="AQ12" s="15">
        <f t="shared" ca="1" si="13"/>
        <v>42736</v>
      </c>
      <c r="AR12" s="15">
        <f t="shared" ca="1" si="13"/>
        <v>42767</v>
      </c>
      <c r="AS12" s="15">
        <f t="shared" ca="1" si="13"/>
        <v>42795</v>
      </c>
      <c r="AT12" s="15">
        <f t="shared" ca="1" si="13"/>
        <v>42826</v>
      </c>
      <c r="AU12" s="15">
        <f t="shared" ca="1" si="13"/>
        <v>42856</v>
      </c>
      <c r="AV12" s="15">
        <f t="shared" ca="1" si="13"/>
        <v>42887</v>
      </c>
      <c r="AW12" s="15">
        <f t="shared" ca="1" si="13"/>
        <v>42917</v>
      </c>
      <c r="AX12" s="15">
        <f t="shared" ca="1" si="13"/>
        <v>42948</v>
      </c>
      <c r="AY12" s="15">
        <f t="shared" ca="1" si="13"/>
        <v>42979</v>
      </c>
      <c r="AZ12" s="15">
        <f t="shared" ca="1" si="13"/>
        <v>43009</v>
      </c>
      <c r="BA12" s="15">
        <f t="shared" ca="1" si="13"/>
        <v>43040</v>
      </c>
      <c r="BB12" s="15">
        <f t="shared" ca="1" si="13"/>
        <v>43070</v>
      </c>
      <c r="BC12" s="15">
        <f t="shared" ca="1" si="13"/>
        <v>43101</v>
      </c>
      <c r="BD12" s="15">
        <f t="shared" ca="1" si="13"/>
        <v>43132</v>
      </c>
      <c r="BE12" s="15">
        <f t="shared" ca="1" si="13"/>
        <v>43160</v>
      </c>
      <c r="BF12" s="15">
        <f t="shared" ca="1" si="13"/>
        <v>43191</v>
      </c>
      <c r="BG12" s="15">
        <f t="shared" ca="1" si="13"/>
        <v>43221</v>
      </c>
      <c r="BH12" s="15">
        <f t="shared" ca="1" si="13"/>
        <v>43252</v>
      </c>
      <c r="BI12" s="15">
        <f t="shared" ca="1" si="13"/>
        <v>43282</v>
      </c>
      <c r="BJ12" s="15">
        <f t="shared" ca="1" si="13"/>
        <v>43313</v>
      </c>
      <c r="BK12" s="15">
        <f t="shared" ca="1" si="13"/>
        <v>43344</v>
      </c>
      <c r="BL12" s="15">
        <f t="shared" ca="1" si="13"/>
        <v>43374</v>
      </c>
      <c r="BM12" s="15">
        <f t="shared" ca="1" si="13"/>
        <v>43405</v>
      </c>
      <c r="BN12" s="15">
        <f t="shared" ca="1" si="13"/>
        <v>43435</v>
      </c>
      <c r="BO12" s="15">
        <f t="shared" ca="1" si="13"/>
        <v>43466</v>
      </c>
      <c r="BP12" s="15">
        <f t="shared" ca="1" si="13"/>
        <v>43497</v>
      </c>
      <c r="BQ12" s="15">
        <f t="shared" ca="1" si="13"/>
        <v>43525</v>
      </c>
      <c r="BR12" s="15">
        <f t="shared" ca="1" si="13"/>
        <v>43556</v>
      </c>
      <c r="BS12" s="15">
        <f t="shared" ca="1" si="13"/>
        <v>43586</v>
      </c>
      <c r="BT12" s="15">
        <f t="shared" ca="1" si="13"/>
        <v>43617</v>
      </c>
      <c r="BU12" s="15">
        <f t="shared" ca="1" si="13"/>
        <v>43647</v>
      </c>
      <c r="BV12" s="15">
        <f t="shared" ca="1" si="13"/>
        <v>43678</v>
      </c>
      <c r="BW12" s="15">
        <f t="shared" ca="1" si="13"/>
        <v>43709</v>
      </c>
      <c r="BX12" s="15">
        <f t="shared" ca="1" si="13"/>
        <v>43739</v>
      </c>
      <c r="BY12" s="15">
        <f t="shared" ca="1" si="13"/>
        <v>43770</v>
      </c>
      <c r="BZ12" s="15">
        <f t="shared" ca="1" si="13"/>
        <v>43800</v>
      </c>
    </row>
    <row r="13" spans="2:78" ht="20" customHeight="1" x14ac:dyDescent="0.2">
      <c r="B13" s="9">
        <f t="shared" si="6"/>
        <v>10</v>
      </c>
      <c r="C13" s="58">
        <f t="shared" si="11"/>
        <v>42005</v>
      </c>
      <c r="D13" s="24">
        <f t="shared" ca="1" si="7"/>
        <v>7881250</v>
      </c>
      <c r="E13" s="15">
        <f t="shared" ca="1" si="0"/>
        <v>42917</v>
      </c>
      <c r="F13" s="24">
        <f t="shared" ca="1" si="1"/>
        <v>13767977.146617357</v>
      </c>
      <c r="G13" s="56">
        <f t="shared" ca="1" si="2"/>
        <v>0.25</v>
      </c>
      <c r="H13" s="10"/>
      <c r="I13" s="58">
        <f t="shared" si="8"/>
        <v>42275</v>
      </c>
      <c r="J13" s="24">
        <f t="shared" ca="1" si="9"/>
        <v>9608196.0953748021</v>
      </c>
      <c r="K13" s="55">
        <f t="shared" ca="1" si="3"/>
        <v>81386359.58322762</v>
      </c>
      <c r="L13" s="58">
        <f t="shared" ca="1" si="10"/>
        <v>43665</v>
      </c>
      <c r="M13" s="24">
        <f t="shared" ca="1" si="4"/>
        <v>22475403.169011239</v>
      </c>
      <c r="N13" s="56">
        <f t="shared" ca="1" si="5"/>
        <v>0.25</v>
      </c>
      <c r="Q13" s="32"/>
      <c r="S13" s="18"/>
    </row>
    <row r="14" spans="2:78" ht="20" customHeight="1" x14ac:dyDescent="0.2">
      <c r="B14" s="9">
        <f t="shared" si="6"/>
        <v>11</v>
      </c>
      <c r="C14" s="58">
        <f t="shared" si="11"/>
        <v>42005</v>
      </c>
      <c r="D14" s="24">
        <f t="shared" ca="1" si="7"/>
        <v>7881250</v>
      </c>
      <c r="E14" s="15">
        <f t="shared" ca="1" si="0"/>
        <v>42979</v>
      </c>
      <c r="F14" s="24">
        <f t="shared" ca="1" si="1"/>
        <v>14289657.029261997</v>
      </c>
      <c r="G14" s="56">
        <f t="shared" ca="1" si="2"/>
        <v>0.25</v>
      </c>
      <c r="H14" s="10"/>
      <c r="I14" s="58">
        <f t="shared" si="8"/>
        <v>42305</v>
      </c>
      <c r="J14" s="24">
        <f t="shared" ca="1" si="9"/>
        <v>9788534.8752283119</v>
      </c>
      <c r="K14" s="55">
        <f t="shared" ca="1" si="3"/>
        <v>89529031.40891695</v>
      </c>
      <c r="L14" s="58">
        <f t="shared" ca="1" si="10"/>
        <v>43650</v>
      </c>
      <c r="M14" s="24">
        <f t="shared" ca="1" si="4"/>
        <v>22267403.235807579</v>
      </c>
      <c r="N14" s="56">
        <f t="shared" ca="1" si="5"/>
        <v>0.25</v>
      </c>
      <c r="P14" s="21">
        <f ca="1">IF($S$11="","",SUM(OFFSET($S14,0,0,1,$X$3)))</f>
        <v>17240894954.631104</v>
      </c>
      <c r="Q14" s="30"/>
      <c r="R14" s="41" t="s">
        <v>43</v>
      </c>
      <c r="S14" s="34">
        <v>0</v>
      </c>
      <c r="T14" s="34">
        <v>0</v>
      </c>
      <c r="U14" s="34">
        <v>0</v>
      </c>
      <c r="V14" s="34">
        <v>0</v>
      </c>
      <c r="W14" s="34">
        <f>-T17*1.2</f>
        <v>60000000</v>
      </c>
      <c r="X14" s="34">
        <f t="shared" ref="X14:BZ14" si="14">-U17*1.2</f>
        <v>63000000</v>
      </c>
      <c r="Y14" s="34">
        <f t="shared" si="14"/>
        <v>66150000</v>
      </c>
      <c r="Z14" s="34">
        <f t="shared" si="14"/>
        <v>69457500</v>
      </c>
      <c r="AA14" s="34">
        <f t="shared" si="14"/>
        <v>72930375</v>
      </c>
      <c r="AB14" s="34">
        <f t="shared" si="14"/>
        <v>76576893.75</v>
      </c>
      <c r="AC14" s="34">
        <f t="shared" si="14"/>
        <v>80405738.437500015</v>
      </c>
      <c r="AD14" s="34">
        <f t="shared" si="14"/>
        <v>84426025.35937503</v>
      </c>
      <c r="AE14" s="34">
        <f t="shared" si="14"/>
        <v>88647326.627343789</v>
      </c>
      <c r="AF14" s="34">
        <f t="shared" si="14"/>
        <v>93079692.958710983</v>
      </c>
      <c r="AG14" s="34">
        <f t="shared" si="14"/>
        <v>97733677.606646523</v>
      </c>
      <c r="AH14" s="34">
        <f t="shared" si="14"/>
        <v>102620361.48697886</v>
      </c>
      <c r="AI14" s="34">
        <f t="shared" si="14"/>
        <v>107751379.56132782</v>
      </c>
      <c r="AJ14" s="34">
        <f t="shared" si="14"/>
        <v>113138948.5393942</v>
      </c>
      <c r="AK14" s="34">
        <f t="shared" si="14"/>
        <v>118795895.96636394</v>
      </c>
      <c r="AL14" s="34">
        <f t="shared" si="14"/>
        <v>124735690.76468213</v>
      </c>
      <c r="AM14" s="34">
        <f t="shared" si="14"/>
        <v>130972475.30291624</v>
      </c>
      <c r="AN14" s="34">
        <f t="shared" si="14"/>
        <v>137521099.06806207</v>
      </c>
      <c r="AO14" s="34">
        <f t="shared" si="14"/>
        <v>144397154.02146515</v>
      </c>
      <c r="AP14" s="34">
        <f t="shared" si="14"/>
        <v>151617011.72253844</v>
      </c>
      <c r="AQ14" s="34">
        <f t="shared" si="14"/>
        <v>159197862.30866534</v>
      </c>
      <c r="AR14" s="34">
        <f t="shared" si="14"/>
        <v>167157755.42409864</v>
      </c>
      <c r="AS14" s="34">
        <f t="shared" si="14"/>
        <v>175515643.19530356</v>
      </c>
      <c r="AT14" s="34">
        <f t="shared" si="14"/>
        <v>184291425.35506874</v>
      </c>
      <c r="AU14" s="34">
        <f t="shared" si="14"/>
        <v>193505996.62282223</v>
      </c>
      <c r="AV14" s="34">
        <f t="shared" si="14"/>
        <v>203181296.45396328</v>
      </c>
      <c r="AW14" s="34">
        <f t="shared" si="14"/>
        <v>213340361.27666149</v>
      </c>
      <c r="AX14" s="34">
        <f t="shared" si="14"/>
        <v>224007379.34049457</v>
      </c>
      <c r="AY14" s="34">
        <f t="shared" si="14"/>
        <v>235207748.30751932</v>
      </c>
      <c r="AZ14" s="34">
        <f t="shared" si="14"/>
        <v>246968135.72289529</v>
      </c>
      <c r="BA14" s="34">
        <f t="shared" si="14"/>
        <v>259316542.50904006</v>
      </c>
      <c r="BB14" s="34">
        <f t="shared" si="14"/>
        <v>272282369.6344921</v>
      </c>
      <c r="BC14" s="34">
        <f t="shared" si="14"/>
        <v>285896488.11621666</v>
      </c>
      <c r="BD14" s="34">
        <f t="shared" si="14"/>
        <v>300191312.52202755</v>
      </c>
      <c r="BE14" s="34">
        <f t="shared" si="14"/>
        <v>315200878.14812887</v>
      </c>
      <c r="BF14" s="34">
        <f t="shared" si="14"/>
        <v>330960922.05553538</v>
      </c>
      <c r="BG14" s="34">
        <f t="shared" si="14"/>
        <v>347508968.15831214</v>
      </c>
      <c r="BH14" s="34">
        <f t="shared" si="14"/>
        <v>364884416.56622779</v>
      </c>
      <c r="BI14" s="34">
        <f t="shared" si="14"/>
        <v>383128637.39453924</v>
      </c>
      <c r="BJ14" s="34">
        <f t="shared" si="14"/>
        <v>402285069.26426625</v>
      </c>
      <c r="BK14" s="34">
        <f t="shared" si="14"/>
        <v>422399322.72747952</v>
      </c>
      <c r="BL14" s="34">
        <f t="shared" si="14"/>
        <v>443519288.86385357</v>
      </c>
      <c r="BM14" s="34">
        <f t="shared" si="14"/>
        <v>465695253.30704618</v>
      </c>
      <c r="BN14" s="34">
        <f t="shared" si="14"/>
        <v>488980015.97239852</v>
      </c>
      <c r="BO14" s="34">
        <f t="shared" si="14"/>
        <v>513429016.77101845</v>
      </c>
      <c r="BP14" s="34">
        <f t="shared" si="14"/>
        <v>539100467.60956943</v>
      </c>
      <c r="BQ14" s="34">
        <f t="shared" si="14"/>
        <v>566055490.99004793</v>
      </c>
      <c r="BR14" s="34">
        <f t="shared" si="14"/>
        <v>594358265.53955042</v>
      </c>
      <c r="BS14" s="34">
        <f t="shared" si="14"/>
        <v>624076178.81652796</v>
      </c>
      <c r="BT14" s="34">
        <f t="shared" si="14"/>
        <v>655279987.75735426</v>
      </c>
      <c r="BU14" s="34">
        <f t="shared" si="14"/>
        <v>688043987.14522219</v>
      </c>
      <c r="BV14" s="34">
        <f t="shared" si="14"/>
        <v>722446186.50248337</v>
      </c>
      <c r="BW14" s="34">
        <f t="shared" si="14"/>
        <v>758568495.82760751</v>
      </c>
      <c r="BX14" s="34">
        <f t="shared" si="14"/>
        <v>796496920.61898792</v>
      </c>
      <c r="BY14" s="34">
        <f t="shared" si="14"/>
        <v>836321766.64993727</v>
      </c>
      <c r="BZ14" s="34">
        <f t="shared" si="14"/>
        <v>878137854.98243403</v>
      </c>
    </row>
    <row r="15" spans="2:78" ht="20" customHeight="1" x14ac:dyDescent="0.2">
      <c r="B15" s="9">
        <f t="shared" si="6"/>
        <v>12</v>
      </c>
      <c r="C15" s="58">
        <f t="shared" si="11"/>
        <v>42005</v>
      </c>
      <c r="D15" s="24">
        <f t="shared" ca="1" si="7"/>
        <v>7881250</v>
      </c>
      <c r="E15" s="15">
        <f t="shared" ca="1" si="0"/>
        <v>43040</v>
      </c>
      <c r="F15" s="24">
        <f t="shared" ca="1" si="1"/>
        <v>14831103.788119314</v>
      </c>
      <c r="G15" s="56">
        <f t="shared" ca="1" si="2"/>
        <v>0.25</v>
      </c>
      <c r="H15" s="10"/>
      <c r="I15" s="58">
        <f t="shared" si="8"/>
        <v>42335</v>
      </c>
      <c r="J15" s="24">
        <f t="shared" ca="1" si="9"/>
        <v>9966079.1601661835</v>
      </c>
      <c r="K15" s="55">
        <f t="shared" ca="1" si="3"/>
        <v>97671703.234606281</v>
      </c>
      <c r="L15" s="58">
        <f t="shared" ca="1" si="10"/>
        <v>43635</v>
      </c>
      <c r="M15" s="24">
        <f t="shared" ca="1" si="4"/>
        <v>22061328.250151571</v>
      </c>
      <c r="N15" s="56">
        <f t="shared" ca="1" si="5"/>
        <v>0.25</v>
      </c>
      <c r="P15" s="21">
        <f ca="1">IF($S$11="","",SUM(OFFSET($S15,0,0,1,$X$3)))</f>
        <v>17240894954.631104</v>
      </c>
      <c r="Q15" s="30"/>
      <c r="R15" s="41" t="s">
        <v>44</v>
      </c>
      <c r="S15" s="19">
        <f t="shared" ref="S15:AX15" si="15">IF(S$11="","",S14)</f>
        <v>0</v>
      </c>
      <c r="T15" s="19">
        <f t="shared" ca="1" si="15"/>
        <v>0</v>
      </c>
      <c r="U15" s="19">
        <f t="shared" ca="1" si="15"/>
        <v>0</v>
      </c>
      <c r="V15" s="19">
        <f t="shared" ca="1" si="15"/>
        <v>0</v>
      </c>
      <c r="W15" s="19">
        <f t="shared" ca="1" si="15"/>
        <v>60000000</v>
      </c>
      <c r="X15" s="19">
        <f t="shared" ca="1" si="15"/>
        <v>63000000</v>
      </c>
      <c r="Y15" s="19">
        <f t="shared" ca="1" si="15"/>
        <v>66150000</v>
      </c>
      <c r="Z15" s="19">
        <f t="shared" ca="1" si="15"/>
        <v>69457500</v>
      </c>
      <c r="AA15" s="19">
        <f t="shared" ca="1" si="15"/>
        <v>72930375</v>
      </c>
      <c r="AB15" s="19">
        <f t="shared" ca="1" si="15"/>
        <v>76576893.75</v>
      </c>
      <c r="AC15" s="19">
        <f t="shared" ca="1" si="15"/>
        <v>80405738.437500015</v>
      </c>
      <c r="AD15" s="19">
        <f t="shared" ca="1" si="15"/>
        <v>84426025.35937503</v>
      </c>
      <c r="AE15" s="19">
        <f t="shared" ca="1" si="15"/>
        <v>88647326.627343789</v>
      </c>
      <c r="AF15" s="19">
        <f t="shared" ca="1" si="15"/>
        <v>93079692.958710983</v>
      </c>
      <c r="AG15" s="19">
        <f t="shared" ca="1" si="15"/>
        <v>97733677.606646523</v>
      </c>
      <c r="AH15" s="19">
        <f t="shared" ca="1" si="15"/>
        <v>102620361.48697886</v>
      </c>
      <c r="AI15" s="19">
        <f t="shared" ca="1" si="15"/>
        <v>107751379.56132782</v>
      </c>
      <c r="AJ15" s="19">
        <f t="shared" ca="1" si="15"/>
        <v>113138948.5393942</v>
      </c>
      <c r="AK15" s="19">
        <f t="shared" ca="1" si="15"/>
        <v>118795895.96636394</v>
      </c>
      <c r="AL15" s="19">
        <f t="shared" ca="1" si="15"/>
        <v>124735690.76468213</v>
      </c>
      <c r="AM15" s="19">
        <f t="shared" ca="1" si="15"/>
        <v>130972475.30291624</v>
      </c>
      <c r="AN15" s="19">
        <f t="shared" ca="1" si="15"/>
        <v>137521099.06806207</v>
      </c>
      <c r="AO15" s="19">
        <f t="shared" ca="1" si="15"/>
        <v>144397154.02146515</v>
      </c>
      <c r="AP15" s="19">
        <f t="shared" ca="1" si="15"/>
        <v>151617011.72253844</v>
      </c>
      <c r="AQ15" s="19">
        <f t="shared" ca="1" si="15"/>
        <v>159197862.30866534</v>
      </c>
      <c r="AR15" s="19">
        <f t="shared" ca="1" si="15"/>
        <v>167157755.42409864</v>
      </c>
      <c r="AS15" s="19">
        <f t="shared" ca="1" si="15"/>
        <v>175515643.19530356</v>
      </c>
      <c r="AT15" s="19">
        <f t="shared" ca="1" si="15"/>
        <v>184291425.35506874</v>
      </c>
      <c r="AU15" s="19">
        <f t="shared" ca="1" si="15"/>
        <v>193505996.62282223</v>
      </c>
      <c r="AV15" s="19">
        <f t="shared" ca="1" si="15"/>
        <v>203181296.45396328</v>
      </c>
      <c r="AW15" s="19">
        <f t="shared" ca="1" si="15"/>
        <v>213340361.27666149</v>
      </c>
      <c r="AX15" s="19">
        <f t="shared" ca="1" si="15"/>
        <v>224007379.34049457</v>
      </c>
      <c r="AY15" s="19">
        <f t="shared" ref="AY15:BZ15" ca="1" si="16">IF(AY$11="","",AY14)</f>
        <v>235207748.30751932</v>
      </c>
      <c r="AZ15" s="19">
        <f t="shared" ca="1" si="16"/>
        <v>246968135.72289529</v>
      </c>
      <c r="BA15" s="19">
        <f t="shared" ca="1" si="16"/>
        <v>259316542.50904006</v>
      </c>
      <c r="BB15" s="19">
        <f t="shared" ca="1" si="16"/>
        <v>272282369.6344921</v>
      </c>
      <c r="BC15" s="19">
        <f t="shared" ca="1" si="16"/>
        <v>285896488.11621666</v>
      </c>
      <c r="BD15" s="19">
        <f t="shared" ca="1" si="16"/>
        <v>300191312.52202755</v>
      </c>
      <c r="BE15" s="19">
        <f t="shared" ca="1" si="16"/>
        <v>315200878.14812887</v>
      </c>
      <c r="BF15" s="19">
        <f t="shared" ca="1" si="16"/>
        <v>330960922.05553538</v>
      </c>
      <c r="BG15" s="19">
        <f t="shared" ca="1" si="16"/>
        <v>347508968.15831214</v>
      </c>
      <c r="BH15" s="19">
        <f t="shared" ca="1" si="16"/>
        <v>364884416.56622779</v>
      </c>
      <c r="BI15" s="19">
        <f t="shared" ca="1" si="16"/>
        <v>383128637.39453924</v>
      </c>
      <c r="BJ15" s="19">
        <f t="shared" ca="1" si="16"/>
        <v>402285069.26426625</v>
      </c>
      <c r="BK15" s="19">
        <f t="shared" ca="1" si="16"/>
        <v>422399322.72747952</v>
      </c>
      <c r="BL15" s="19">
        <f t="shared" ca="1" si="16"/>
        <v>443519288.86385357</v>
      </c>
      <c r="BM15" s="19">
        <f t="shared" ca="1" si="16"/>
        <v>465695253.30704618</v>
      </c>
      <c r="BN15" s="19">
        <f t="shared" ca="1" si="16"/>
        <v>488980015.97239852</v>
      </c>
      <c r="BO15" s="19">
        <f t="shared" ca="1" si="16"/>
        <v>513429016.77101845</v>
      </c>
      <c r="BP15" s="19">
        <f t="shared" ca="1" si="16"/>
        <v>539100467.60956943</v>
      </c>
      <c r="BQ15" s="19">
        <f t="shared" ca="1" si="16"/>
        <v>566055490.99004793</v>
      </c>
      <c r="BR15" s="19">
        <f t="shared" ca="1" si="16"/>
        <v>594358265.53955042</v>
      </c>
      <c r="BS15" s="19">
        <f t="shared" ca="1" si="16"/>
        <v>624076178.81652796</v>
      </c>
      <c r="BT15" s="19">
        <f t="shared" ca="1" si="16"/>
        <v>655279987.75735426</v>
      </c>
      <c r="BU15" s="19">
        <f t="shared" ca="1" si="16"/>
        <v>688043987.14522219</v>
      </c>
      <c r="BV15" s="19">
        <f t="shared" ca="1" si="16"/>
        <v>722446186.50248337</v>
      </c>
      <c r="BW15" s="19">
        <f t="shared" ca="1" si="16"/>
        <v>758568495.82760751</v>
      </c>
      <c r="BX15" s="19">
        <f t="shared" ca="1" si="16"/>
        <v>796496920.61898792</v>
      </c>
      <c r="BY15" s="19">
        <f t="shared" ca="1" si="16"/>
        <v>836321766.64993727</v>
      </c>
      <c r="BZ15" s="19">
        <f t="shared" ca="1" si="16"/>
        <v>878137854.98243403</v>
      </c>
    </row>
    <row r="16" spans="2:78" ht="20" customHeight="1" x14ac:dyDescent="0.2">
      <c r="B16" s="9">
        <f t="shared" si="6"/>
        <v>13</v>
      </c>
      <c r="C16" s="58">
        <f t="shared" si="11"/>
        <v>42005</v>
      </c>
      <c r="D16" s="24">
        <f t="shared" ca="1" si="7"/>
        <v>7881250</v>
      </c>
      <c r="E16" s="15">
        <f t="shared" ca="1" si="0"/>
        <v>43101</v>
      </c>
      <c r="F16" s="24">
        <f t="shared" ca="1" si="1"/>
        <v>15393066.40625</v>
      </c>
      <c r="G16" s="56">
        <f t="shared" ca="1" si="2"/>
        <v>0.25</v>
      </c>
      <c r="H16" s="10"/>
      <c r="I16" s="58">
        <f t="shared" si="8"/>
        <v>42365</v>
      </c>
      <c r="J16" s="24">
        <f t="shared" ca="1" si="9"/>
        <v>10153135.142145259</v>
      </c>
      <c r="K16" s="55">
        <f t="shared" ca="1" si="3"/>
        <v>105814375.06029561</v>
      </c>
      <c r="L16" s="58">
        <f t="shared" ca="1" si="10"/>
        <v>43620</v>
      </c>
      <c r="M16" s="24">
        <f t="shared" ca="1" si="4"/>
        <v>21857160.397503555</v>
      </c>
      <c r="N16" s="56">
        <f t="shared" ca="1" si="5"/>
        <v>0.25</v>
      </c>
      <c r="Q16" s="33"/>
      <c r="R16" s="16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</row>
    <row r="17" spans="2:78" ht="20" customHeight="1" x14ac:dyDescent="0.2">
      <c r="B17" s="9">
        <f t="shared" si="6"/>
        <v>14</v>
      </c>
      <c r="C17" s="58">
        <f t="shared" si="11"/>
        <v>42005</v>
      </c>
      <c r="D17" s="24">
        <f t="shared" ca="1" si="7"/>
        <v>7881250</v>
      </c>
      <c r="E17" s="15">
        <f t="shared" ca="1" si="0"/>
        <v>43132</v>
      </c>
      <c r="F17" s="24">
        <f t="shared" ca="1" si="1"/>
        <v>15681982.950661855</v>
      </c>
      <c r="G17" s="56">
        <f t="shared" ca="1" si="2"/>
        <v>0.25</v>
      </c>
      <c r="H17" s="10"/>
      <c r="I17" s="58">
        <f t="shared" si="8"/>
        <v>42395</v>
      </c>
      <c r="J17" s="24">
        <f t="shared" ca="1" si="9"/>
        <v>10337292.540741412</v>
      </c>
      <c r="K17" s="55">
        <f t="shared" ca="1" si="3"/>
        <v>113957046.88598494</v>
      </c>
      <c r="L17" s="58">
        <f t="shared" ca="1" si="10"/>
        <v>43605</v>
      </c>
      <c r="M17" s="24">
        <f t="shared" ca="1" si="4"/>
        <v>21668308.820343282</v>
      </c>
      <c r="N17" s="56">
        <f t="shared" ca="1" si="5"/>
        <v>0.25</v>
      </c>
      <c r="P17" s="21">
        <f ca="1">IF($S$11="","",SUM(OFFSET($S17,0,0,1,$X$3)))</f>
        <v>-16789700851.545696</v>
      </c>
      <c r="Q17" s="30"/>
      <c r="R17" s="29" t="s">
        <v>9</v>
      </c>
      <c r="S17" s="34">
        <v>0</v>
      </c>
      <c r="T17" s="34">
        <v>-50000000</v>
      </c>
      <c r="U17" s="34">
        <v>-52500000</v>
      </c>
      <c r="V17" s="34">
        <v>-55125000</v>
      </c>
      <c r="W17" s="34">
        <v>-57881250</v>
      </c>
      <c r="X17" s="34">
        <v>-60775312.500000007</v>
      </c>
      <c r="Y17" s="34">
        <v>-63814078.125000007</v>
      </c>
      <c r="Z17" s="34">
        <v>-67004782.031250015</v>
      </c>
      <c r="AA17" s="34">
        <v>-70355021.13281253</v>
      </c>
      <c r="AB17" s="34">
        <v>-73872772.189453155</v>
      </c>
      <c r="AC17" s="34">
        <v>-77566410.798925817</v>
      </c>
      <c r="AD17" s="34">
        <v>-81444731.338872105</v>
      </c>
      <c r="AE17" s="34">
        <v>-85516967.905815721</v>
      </c>
      <c r="AF17" s="34">
        <v>-89792816.301106513</v>
      </c>
      <c r="AG17" s="34">
        <v>-94282457.116161838</v>
      </c>
      <c r="AH17" s="34">
        <v>-98996579.971969947</v>
      </c>
      <c r="AI17" s="34">
        <v>-103946408.97056845</v>
      </c>
      <c r="AJ17" s="34">
        <v>-109143729.41909687</v>
      </c>
      <c r="AK17" s="34">
        <v>-114600915.89005172</v>
      </c>
      <c r="AL17" s="34">
        <v>-120330961.68455431</v>
      </c>
      <c r="AM17" s="34">
        <v>-126347509.76878203</v>
      </c>
      <c r="AN17" s="34">
        <v>-132664885.25722112</v>
      </c>
      <c r="AO17" s="34">
        <v>-139298129.52008221</v>
      </c>
      <c r="AP17" s="34">
        <v>-146263035.9960863</v>
      </c>
      <c r="AQ17" s="34">
        <v>-153576187.79589063</v>
      </c>
      <c r="AR17" s="34">
        <v>-161254997.18568519</v>
      </c>
      <c r="AS17" s="34">
        <v>-169317747.04496941</v>
      </c>
      <c r="AT17" s="34">
        <v>-177783634.3972179</v>
      </c>
      <c r="AU17" s="34">
        <v>-186672816.11707881</v>
      </c>
      <c r="AV17" s="34">
        <v>-196006456.92293277</v>
      </c>
      <c r="AW17" s="34">
        <v>-205806779.76907942</v>
      </c>
      <c r="AX17" s="34">
        <v>-216097118.7575334</v>
      </c>
      <c r="AY17" s="34">
        <v>-226901974.69541007</v>
      </c>
      <c r="AZ17" s="34">
        <v>-238247073.43018058</v>
      </c>
      <c r="BA17" s="34">
        <v>-250159427.10168964</v>
      </c>
      <c r="BB17" s="34">
        <v>-262667398.45677406</v>
      </c>
      <c r="BC17" s="34">
        <v>-275800768.3796128</v>
      </c>
      <c r="BD17" s="34">
        <v>-289590806.79859346</v>
      </c>
      <c r="BE17" s="34">
        <v>-304070347.13852316</v>
      </c>
      <c r="BF17" s="34">
        <v>-319273864.49544936</v>
      </c>
      <c r="BG17" s="34">
        <v>-335237557.72022188</v>
      </c>
      <c r="BH17" s="34">
        <v>-351999435.60623294</v>
      </c>
      <c r="BI17" s="34">
        <v>-369599407.38654464</v>
      </c>
      <c r="BJ17" s="34">
        <v>-388079377.75587183</v>
      </c>
      <c r="BK17" s="34">
        <v>-407483346.64366543</v>
      </c>
      <c r="BL17" s="34">
        <v>-427857513.97584873</v>
      </c>
      <c r="BM17" s="34">
        <v>-449250389.67464119</v>
      </c>
      <c r="BN17" s="34">
        <v>-471712909.1583733</v>
      </c>
      <c r="BO17" s="34">
        <v>-495298554.616292</v>
      </c>
      <c r="BP17" s="34">
        <v>-520063482.34710664</v>
      </c>
      <c r="BQ17" s="34">
        <v>-546066656.46446192</v>
      </c>
      <c r="BR17" s="34">
        <v>-573369989.28768516</v>
      </c>
      <c r="BS17" s="34">
        <v>-602038488.75206947</v>
      </c>
      <c r="BT17" s="34">
        <v>-632140413.18967295</v>
      </c>
      <c r="BU17" s="34">
        <v>-663747433.84915662</v>
      </c>
      <c r="BV17" s="34">
        <v>-696934805.54161441</v>
      </c>
      <c r="BW17" s="34">
        <v>-731781545.81869507</v>
      </c>
      <c r="BX17" s="34">
        <v>-768370623.10962999</v>
      </c>
      <c r="BY17" s="34">
        <v>-806789154.26511157</v>
      </c>
      <c r="BZ17" s="34">
        <v>-847128611.97836709</v>
      </c>
    </row>
    <row r="18" spans="2:78" ht="20" customHeight="1" x14ac:dyDescent="0.2">
      <c r="B18" s="9">
        <f t="shared" si="6"/>
        <v>15</v>
      </c>
      <c r="C18" s="58">
        <f t="shared" si="11"/>
        <v>42005</v>
      </c>
      <c r="D18" s="24">
        <f t="shared" ca="1" si="7"/>
        <v>7881250</v>
      </c>
      <c r="E18" s="15">
        <f t="shared" ca="1" si="0"/>
        <v>43191</v>
      </c>
      <c r="F18" s="24">
        <f t="shared" ca="1" si="1"/>
        <v>16276186.074201068</v>
      </c>
      <c r="G18" s="56">
        <f t="shared" ca="1" si="2"/>
        <v>0.25</v>
      </c>
      <c r="H18" s="10"/>
      <c r="I18" s="58">
        <f t="shared" si="8"/>
        <v>42425</v>
      </c>
      <c r="J18" s="24">
        <f t="shared" ca="1" si="9"/>
        <v>10524790.183211295</v>
      </c>
      <c r="K18" s="55">
        <f t="shared" ca="1" si="3"/>
        <v>122099718.71167427</v>
      </c>
      <c r="L18" s="58">
        <f t="shared" ca="1" si="10"/>
        <v>43590</v>
      </c>
      <c r="M18" s="24">
        <f t="shared" ca="1" si="4"/>
        <v>21467778.188995946</v>
      </c>
      <c r="N18" s="56">
        <f t="shared" ca="1" si="5"/>
        <v>0.25</v>
      </c>
      <c r="P18" s="21">
        <f ca="1">IF($S$11="","",SUM(OFFSET($S18,0,0,1,$X$3)))</f>
        <v>-16789700851.545696</v>
      </c>
      <c r="Q18" s="30"/>
      <c r="R18" s="29" t="s">
        <v>10</v>
      </c>
      <c r="S18" s="19">
        <f t="shared" ref="S18:AX18" si="17">IF(S$11="","",S17)</f>
        <v>0</v>
      </c>
      <c r="T18" s="19">
        <f t="shared" ca="1" si="17"/>
        <v>-50000000</v>
      </c>
      <c r="U18" s="19">
        <f t="shared" ca="1" si="17"/>
        <v>-52500000</v>
      </c>
      <c r="V18" s="19">
        <f t="shared" ca="1" si="17"/>
        <v>-55125000</v>
      </c>
      <c r="W18" s="19">
        <f t="shared" ca="1" si="17"/>
        <v>-57881250</v>
      </c>
      <c r="X18" s="19">
        <f t="shared" ca="1" si="17"/>
        <v>-60775312.500000007</v>
      </c>
      <c r="Y18" s="19">
        <f t="shared" ca="1" si="17"/>
        <v>-63814078.125000007</v>
      </c>
      <c r="Z18" s="19">
        <f t="shared" ca="1" si="17"/>
        <v>-67004782.031250015</v>
      </c>
      <c r="AA18" s="19">
        <f t="shared" ca="1" si="17"/>
        <v>-70355021.13281253</v>
      </c>
      <c r="AB18" s="19">
        <f t="shared" ca="1" si="17"/>
        <v>-73872772.189453155</v>
      </c>
      <c r="AC18" s="19">
        <f t="shared" ca="1" si="17"/>
        <v>-77566410.798925817</v>
      </c>
      <c r="AD18" s="19">
        <f t="shared" ca="1" si="17"/>
        <v>-81444731.338872105</v>
      </c>
      <c r="AE18" s="19">
        <f t="shared" ca="1" si="17"/>
        <v>-85516967.905815721</v>
      </c>
      <c r="AF18" s="19">
        <f t="shared" ca="1" si="17"/>
        <v>-89792816.301106513</v>
      </c>
      <c r="AG18" s="19">
        <f t="shared" ca="1" si="17"/>
        <v>-94282457.116161838</v>
      </c>
      <c r="AH18" s="19">
        <f t="shared" ca="1" si="17"/>
        <v>-98996579.971969947</v>
      </c>
      <c r="AI18" s="19">
        <f t="shared" ca="1" si="17"/>
        <v>-103946408.97056845</v>
      </c>
      <c r="AJ18" s="19">
        <f t="shared" ca="1" si="17"/>
        <v>-109143729.41909687</v>
      </c>
      <c r="AK18" s="19">
        <f t="shared" ca="1" si="17"/>
        <v>-114600915.89005172</v>
      </c>
      <c r="AL18" s="19">
        <f t="shared" ca="1" si="17"/>
        <v>-120330961.68455431</v>
      </c>
      <c r="AM18" s="19">
        <f t="shared" ca="1" si="17"/>
        <v>-126347509.76878203</v>
      </c>
      <c r="AN18" s="19">
        <f t="shared" ca="1" si="17"/>
        <v>-132664885.25722112</v>
      </c>
      <c r="AO18" s="19">
        <f t="shared" ca="1" si="17"/>
        <v>-139298129.52008221</v>
      </c>
      <c r="AP18" s="19">
        <f t="shared" ca="1" si="17"/>
        <v>-146263035.9960863</v>
      </c>
      <c r="AQ18" s="19">
        <f t="shared" ca="1" si="17"/>
        <v>-153576187.79589063</v>
      </c>
      <c r="AR18" s="19">
        <f t="shared" ca="1" si="17"/>
        <v>-161254997.18568519</v>
      </c>
      <c r="AS18" s="19">
        <f t="shared" ca="1" si="17"/>
        <v>-169317747.04496941</v>
      </c>
      <c r="AT18" s="19">
        <f t="shared" ca="1" si="17"/>
        <v>-177783634.3972179</v>
      </c>
      <c r="AU18" s="19">
        <f t="shared" ca="1" si="17"/>
        <v>-186672816.11707881</v>
      </c>
      <c r="AV18" s="19">
        <f t="shared" ca="1" si="17"/>
        <v>-196006456.92293277</v>
      </c>
      <c r="AW18" s="19">
        <f t="shared" ca="1" si="17"/>
        <v>-205806779.76907942</v>
      </c>
      <c r="AX18" s="19">
        <f t="shared" ca="1" si="17"/>
        <v>-216097118.7575334</v>
      </c>
      <c r="AY18" s="19">
        <f t="shared" ref="AY18:BZ18" ca="1" si="18">IF(AY$11="","",AY17)</f>
        <v>-226901974.69541007</v>
      </c>
      <c r="AZ18" s="19">
        <f t="shared" ca="1" si="18"/>
        <v>-238247073.43018058</v>
      </c>
      <c r="BA18" s="19">
        <f t="shared" ca="1" si="18"/>
        <v>-250159427.10168964</v>
      </c>
      <c r="BB18" s="19">
        <f t="shared" ca="1" si="18"/>
        <v>-262667398.45677406</v>
      </c>
      <c r="BC18" s="19">
        <f t="shared" ca="1" si="18"/>
        <v>-275800768.3796128</v>
      </c>
      <c r="BD18" s="19">
        <f t="shared" ca="1" si="18"/>
        <v>-289590806.79859346</v>
      </c>
      <c r="BE18" s="19">
        <f t="shared" ca="1" si="18"/>
        <v>-304070347.13852316</v>
      </c>
      <c r="BF18" s="19">
        <f t="shared" ca="1" si="18"/>
        <v>-319273864.49544936</v>
      </c>
      <c r="BG18" s="19">
        <f t="shared" ca="1" si="18"/>
        <v>-335237557.72022188</v>
      </c>
      <c r="BH18" s="19">
        <f t="shared" ca="1" si="18"/>
        <v>-351999435.60623294</v>
      </c>
      <c r="BI18" s="19">
        <f t="shared" ca="1" si="18"/>
        <v>-369599407.38654464</v>
      </c>
      <c r="BJ18" s="19">
        <f t="shared" ca="1" si="18"/>
        <v>-388079377.75587183</v>
      </c>
      <c r="BK18" s="19">
        <f t="shared" ca="1" si="18"/>
        <v>-407483346.64366543</v>
      </c>
      <c r="BL18" s="19">
        <f t="shared" ca="1" si="18"/>
        <v>-427857513.97584873</v>
      </c>
      <c r="BM18" s="19">
        <f t="shared" ca="1" si="18"/>
        <v>-449250389.67464119</v>
      </c>
      <c r="BN18" s="19">
        <f t="shared" ca="1" si="18"/>
        <v>-471712909.1583733</v>
      </c>
      <c r="BO18" s="19">
        <f t="shared" ca="1" si="18"/>
        <v>-495298554.616292</v>
      </c>
      <c r="BP18" s="19">
        <f t="shared" ca="1" si="18"/>
        <v>-520063482.34710664</v>
      </c>
      <c r="BQ18" s="19">
        <f t="shared" ca="1" si="18"/>
        <v>-546066656.46446192</v>
      </c>
      <c r="BR18" s="19">
        <f t="shared" ca="1" si="18"/>
        <v>-573369989.28768516</v>
      </c>
      <c r="BS18" s="19">
        <f t="shared" ca="1" si="18"/>
        <v>-602038488.75206947</v>
      </c>
      <c r="BT18" s="19">
        <f t="shared" ca="1" si="18"/>
        <v>-632140413.18967295</v>
      </c>
      <c r="BU18" s="19">
        <f t="shared" ca="1" si="18"/>
        <v>-663747433.84915662</v>
      </c>
      <c r="BV18" s="19">
        <f t="shared" ca="1" si="18"/>
        <v>-696934805.54161441</v>
      </c>
      <c r="BW18" s="19">
        <f t="shared" ca="1" si="18"/>
        <v>-731781545.81869507</v>
      </c>
      <c r="BX18" s="19">
        <f t="shared" ca="1" si="18"/>
        <v>-768370623.10962999</v>
      </c>
      <c r="BY18" s="19">
        <f t="shared" ca="1" si="18"/>
        <v>-806789154.26511157</v>
      </c>
      <c r="BZ18" s="19">
        <f t="shared" ca="1" si="18"/>
        <v>-847128611.97836709</v>
      </c>
    </row>
    <row r="19" spans="2:78" ht="20" customHeight="1" x14ac:dyDescent="0.2">
      <c r="B19" s="9">
        <f t="shared" si="6"/>
        <v>16</v>
      </c>
      <c r="C19" s="58">
        <f t="shared" si="11"/>
        <v>42005</v>
      </c>
      <c r="D19" s="24">
        <f t="shared" ca="1" si="7"/>
        <v>7881250</v>
      </c>
      <c r="E19" s="15">
        <f t="shared" ca="1" si="0"/>
        <v>43221</v>
      </c>
      <c r="F19" s="24">
        <f t="shared" ca="1" si="1"/>
        <v>16581678.125794711</v>
      </c>
      <c r="G19" s="56">
        <f t="shared" ca="1" si="2"/>
        <v>0.25</v>
      </c>
      <c r="H19" s="10"/>
      <c r="I19" s="58">
        <f t="shared" si="8"/>
        <v>42455</v>
      </c>
      <c r="J19" s="24">
        <f t="shared" ca="1" si="9"/>
        <v>10728980.985753266</v>
      </c>
      <c r="K19" s="55">
        <f t="shared" ca="1" si="3"/>
        <v>130242390.5373636</v>
      </c>
      <c r="L19" s="58">
        <f t="shared" ca="1" si="10"/>
        <v>43575</v>
      </c>
      <c r="M19" s="24">
        <f t="shared" ca="1" si="4"/>
        <v>21269103.380105365</v>
      </c>
      <c r="N19" s="56">
        <f t="shared" ca="1" si="5"/>
        <v>0.25</v>
      </c>
      <c r="Q19" s="33"/>
      <c r="R19" s="16"/>
    </row>
    <row r="20" spans="2:78" ht="20" customHeight="1" x14ac:dyDescent="0.2">
      <c r="B20" s="9">
        <f t="shared" si="6"/>
        <v>17</v>
      </c>
      <c r="C20" s="58">
        <f t="shared" si="11"/>
        <v>42005</v>
      </c>
      <c r="D20" s="24">
        <f t="shared" ca="1" si="7"/>
        <v>7881250</v>
      </c>
      <c r="E20" s="15">
        <f t="shared" ca="1" si="0"/>
        <v>43252</v>
      </c>
      <c r="F20" s="24">
        <f t="shared" ca="1" si="1"/>
        <v>16892904.038697228</v>
      </c>
      <c r="G20" s="56">
        <f t="shared" ca="1" si="2"/>
        <v>0.25</v>
      </c>
      <c r="H20" s="10"/>
      <c r="I20" s="58">
        <f t="shared" si="8"/>
        <v>42485</v>
      </c>
      <c r="J20" s="24">
        <f t="shared" ca="1" si="9"/>
        <v>10923583.0668112</v>
      </c>
      <c r="K20" s="55">
        <f t="shared" ca="1" si="3"/>
        <v>138385062.36305293</v>
      </c>
      <c r="L20" s="58">
        <f t="shared" ca="1" si="10"/>
        <v>43560</v>
      </c>
      <c r="M20" s="24">
        <f t="shared" ca="1" si="4"/>
        <v>21072267.218854055</v>
      </c>
      <c r="N20" s="56">
        <f t="shared" ca="1" si="5"/>
        <v>0.25</v>
      </c>
      <c r="P20" s="22">
        <f ca="1">IF($S$11="","",AVERAGE(OFFSET($S20,0,0,1,$X$3)))</f>
        <v>4.9999999999999954E-2</v>
      </c>
      <c r="Q20" s="30"/>
      <c r="R20" s="29" t="s">
        <v>11</v>
      </c>
      <c r="S20" s="26">
        <v>0.05</v>
      </c>
      <c r="T20" s="26">
        <v>0.05</v>
      </c>
      <c r="U20" s="26">
        <v>0.05</v>
      </c>
      <c r="V20" s="26">
        <v>0.05</v>
      </c>
      <c r="W20" s="26">
        <v>0.05</v>
      </c>
      <c r="X20" s="26">
        <v>0.05</v>
      </c>
      <c r="Y20" s="26">
        <v>0.05</v>
      </c>
      <c r="Z20" s="26">
        <v>0.05</v>
      </c>
      <c r="AA20" s="26">
        <v>0.05</v>
      </c>
      <c r="AB20" s="26">
        <v>0.05</v>
      </c>
      <c r="AC20" s="26">
        <v>0.05</v>
      </c>
      <c r="AD20" s="26">
        <v>0.05</v>
      </c>
      <c r="AE20" s="26">
        <v>0.05</v>
      </c>
      <c r="AF20" s="26">
        <v>0.05</v>
      </c>
      <c r="AG20" s="26">
        <v>0.05</v>
      </c>
      <c r="AH20" s="26">
        <v>0.05</v>
      </c>
      <c r="AI20" s="26">
        <v>0.05</v>
      </c>
      <c r="AJ20" s="26">
        <v>0.05</v>
      </c>
      <c r="AK20" s="26">
        <v>0.05</v>
      </c>
      <c r="AL20" s="26">
        <v>0.05</v>
      </c>
      <c r="AM20" s="26">
        <v>0.05</v>
      </c>
      <c r="AN20" s="26">
        <v>0.05</v>
      </c>
      <c r="AO20" s="26">
        <v>0.05</v>
      </c>
      <c r="AP20" s="26">
        <v>0.05</v>
      </c>
      <c r="AQ20" s="26">
        <v>0.05</v>
      </c>
      <c r="AR20" s="26">
        <v>0.05</v>
      </c>
      <c r="AS20" s="26">
        <v>0.05</v>
      </c>
      <c r="AT20" s="26">
        <v>0.05</v>
      </c>
      <c r="AU20" s="26">
        <v>0.05</v>
      </c>
      <c r="AV20" s="26">
        <v>0.05</v>
      </c>
      <c r="AW20" s="26">
        <v>0.05</v>
      </c>
      <c r="AX20" s="26">
        <v>0.05</v>
      </c>
      <c r="AY20" s="26">
        <v>0.05</v>
      </c>
      <c r="AZ20" s="26">
        <v>0.05</v>
      </c>
      <c r="BA20" s="26">
        <v>0.05</v>
      </c>
      <c r="BB20" s="26">
        <v>0.05</v>
      </c>
      <c r="BC20" s="26">
        <v>0.05</v>
      </c>
      <c r="BD20" s="26">
        <v>0.05</v>
      </c>
      <c r="BE20" s="26">
        <v>0.05</v>
      </c>
      <c r="BF20" s="26">
        <v>0.05</v>
      </c>
      <c r="BG20" s="26">
        <v>0.05</v>
      </c>
      <c r="BH20" s="26">
        <v>0.05</v>
      </c>
      <c r="BI20" s="26">
        <v>0.05</v>
      </c>
      <c r="BJ20" s="26">
        <v>0.05</v>
      </c>
      <c r="BK20" s="26">
        <v>0.05</v>
      </c>
      <c r="BL20" s="26">
        <v>0.05</v>
      </c>
      <c r="BM20" s="26">
        <v>0.05</v>
      </c>
      <c r="BN20" s="26">
        <v>0.05</v>
      </c>
      <c r="BO20" s="26">
        <v>0.05</v>
      </c>
      <c r="BP20" s="26">
        <v>0.05</v>
      </c>
      <c r="BQ20" s="26">
        <v>0.05</v>
      </c>
      <c r="BR20" s="26">
        <v>0.05</v>
      </c>
      <c r="BS20" s="26">
        <v>0.05</v>
      </c>
      <c r="BT20" s="26">
        <v>0.05</v>
      </c>
      <c r="BU20" s="26">
        <v>0.05</v>
      </c>
      <c r="BV20" s="26">
        <v>0.05</v>
      </c>
      <c r="BW20" s="26">
        <v>0.05</v>
      </c>
      <c r="BX20" s="26">
        <v>0.05</v>
      </c>
      <c r="BY20" s="26">
        <v>0.05</v>
      </c>
      <c r="BZ20" s="26">
        <v>0.05</v>
      </c>
    </row>
    <row r="21" spans="2:78" ht="20" customHeight="1" x14ac:dyDescent="0.2">
      <c r="B21" s="9">
        <f t="shared" si="6"/>
        <v>18</v>
      </c>
      <c r="C21" s="58">
        <f t="shared" si="11"/>
        <v>42005</v>
      </c>
      <c r="D21" s="24">
        <f t="shared" ca="1" si="7"/>
        <v>7881250</v>
      </c>
      <c r="E21" s="15">
        <f t="shared" ca="1" si="0"/>
        <v>43313</v>
      </c>
      <c r="F21" s="24">
        <f t="shared" ca="1" si="1"/>
        <v>17532989.949836317</v>
      </c>
      <c r="G21" s="56">
        <f t="shared" ca="1" si="2"/>
        <v>0.25</v>
      </c>
      <c r="H21" s="10"/>
      <c r="I21" s="58">
        <f t="shared" si="8"/>
        <v>42515</v>
      </c>
      <c r="J21" s="24">
        <f t="shared" ca="1" si="9"/>
        <v>11128610.693468975</v>
      </c>
      <c r="K21" s="55">
        <f t="shared" ca="1" si="3"/>
        <v>146527734.18874225</v>
      </c>
      <c r="L21" s="58">
        <f t="shared" ca="1" si="10"/>
        <v>43545</v>
      </c>
      <c r="M21" s="24">
        <f t="shared" ca="1" si="4"/>
        <v>20890197.323851693</v>
      </c>
      <c r="N21" s="56">
        <f t="shared" ca="1" si="5"/>
        <v>0.25</v>
      </c>
      <c r="P21" s="22">
        <f ca="1">IF($S$11="","",AVERAGE(OFFSET($S21,0,0,1,$X$3)))</f>
        <v>5.00000000000001E-2</v>
      </c>
      <c r="Q21" s="30"/>
      <c r="R21" s="29" t="s">
        <v>12</v>
      </c>
      <c r="S21" s="56" t="str">
        <f t="shared" ref="S21:AX21" ca="1" si="19">IF(S$11="","",IF(OFFSET(S45,0,-1)=0,"NA",-S$24/OFFSET(S45,0,-1)*365/(S$12-OFFSET(S$12,0,-1))))</f>
        <v>NA</v>
      </c>
      <c r="T21" s="25" t="str">
        <f t="shared" ca="1" si="19"/>
        <v>NA</v>
      </c>
      <c r="U21" s="25">
        <f t="shared" ca="1" si="19"/>
        <v>0.05</v>
      </c>
      <c r="V21" s="25">
        <f t="shared" ca="1" si="19"/>
        <v>5.000000000000001E-2</v>
      </c>
      <c r="W21" s="25">
        <f t="shared" ca="1" si="19"/>
        <v>5.000000000000001E-2</v>
      </c>
      <c r="X21" s="25">
        <f t="shared" ca="1" si="19"/>
        <v>0.05</v>
      </c>
      <c r="Y21" s="25">
        <f t="shared" ca="1" si="19"/>
        <v>5.000000000000001E-2</v>
      </c>
      <c r="Z21" s="25">
        <f t="shared" ca="1" si="19"/>
        <v>4.9999999999999996E-2</v>
      </c>
      <c r="AA21" s="25">
        <f t="shared" ca="1" si="19"/>
        <v>4.9999999999999996E-2</v>
      </c>
      <c r="AB21" s="25">
        <f t="shared" ca="1" si="19"/>
        <v>4.9999999999999996E-2</v>
      </c>
      <c r="AC21" s="25">
        <f t="shared" ca="1" si="19"/>
        <v>4.9999999999999996E-2</v>
      </c>
      <c r="AD21" s="25">
        <f t="shared" ca="1" si="19"/>
        <v>4.9999999999999996E-2</v>
      </c>
      <c r="AE21" s="25">
        <f t="shared" ca="1" si="19"/>
        <v>4.9999999999999996E-2</v>
      </c>
      <c r="AF21" s="25">
        <f t="shared" ca="1" si="19"/>
        <v>4.9999999999999996E-2</v>
      </c>
      <c r="AG21" s="25">
        <f t="shared" ca="1" si="19"/>
        <v>4.9999999999999989E-2</v>
      </c>
      <c r="AH21" s="25">
        <f t="shared" ca="1" si="19"/>
        <v>4.9999999999999982E-2</v>
      </c>
      <c r="AI21" s="25">
        <f t="shared" ca="1" si="19"/>
        <v>4.9999999999999982E-2</v>
      </c>
      <c r="AJ21" s="25">
        <f t="shared" ca="1" si="19"/>
        <v>4.9999999999999982E-2</v>
      </c>
      <c r="AK21" s="25">
        <f t="shared" ca="1" si="19"/>
        <v>4.9999999999999968E-2</v>
      </c>
      <c r="AL21" s="25">
        <f t="shared" ca="1" si="19"/>
        <v>4.9999999999999975E-2</v>
      </c>
      <c r="AM21" s="25">
        <f t="shared" ca="1" si="19"/>
        <v>4.9999999999999961E-2</v>
      </c>
      <c r="AN21" s="25">
        <f t="shared" ca="1" si="19"/>
        <v>4.9999999999999954E-2</v>
      </c>
      <c r="AO21" s="25">
        <f t="shared" ca="1" si="19"/>
        <v>4.9999999999999961E-2</v>
      </c>
      <c r="AP21" s="25">
        <f t="shared" ca="1" si="19"/>
        <v>4.9999999999999961E-2</v>
      </c>
      <c r="AQ21" s="25">
        <f t="shared" ca="1" si="19"/>
        <v>4.9999999999999961E-2</v>
      </c>
      <c r="AR21" s="25">
        <f t="shared" ca="1" si="19"/>
        <v>4.9999999999999954E-2</v>
      </c>
      <c r="AS21" s="25">
        <f t="shared" ca="1" si="19"/>
        <v>4.9999999999999947E-2</v>
      </c>
      <c r="AT21" s="25">
        <f t="shared" ca="1" si="19"/>
        <v>4.999999999999994E-2</v>
      </c>
      <c r="AU21" s="25">
        <f t="shared" ca="1" si="19"/>
        <v>4.999999999999994E-2</v>
      </c>
      <c r="AV21" s="25">
        <f t="shared" ca="1" si="19"/>
        <v>4.9999999999999926E-2</v>
      </c>
      <c r="AW21" s="25">
        <f t="shared" ca="1" si="19"/>
        <v>4.999999999999992E-2</v>
      </c>
      <c r="AX21" s="25">
        <f t="shared" ca="1" si="19"/>
        <v>4.9999999999999906E-2</v>
      </c>
      <c r="AY21" s="25">
        <f t="shared" ref="AY21:BZ21" ca="1" si="20">IF(AY$11="","",IF(OFFSET(AY45,0,-1)=0,"NA",-AY$24/OFFSET(AY45,0,-1)*365/(AY$12-OFFSET(AY$12,0,-1))))</f>
        <v>4.9999999999999878E-2</v>
      </c>
      <c r="AZ21" s="25">
        <f t="shared" ca="1" si="20"/>
        <v>4.9999999999999815E-2</v>
      </c>
      <c r="BA21" s="25">
        <f t="shared" ca="1" si="20"/>
        <v>4.9999999999999718E-2</v>
      </c>
      <c r="BB21" s="25">
        <f t="shared" ca="1" si="20"/>
        <v>4.9999999999999191E-2</v>
      </c>
      <c r="BC21" s="25">
        <f t="shared" ca="1" si="20"/>
        <v>4.9999999999992883E-2</v>
      </c>
      <c r="BD21" s="25" t="str">
        <f t="shared" ca="1" si="20"/>
        <v>NA</v>
      </c>
      <c r="BE21" s="25" t="str">
        <f t="shared" ca="1" si="20"/>
        <v>NA</v>
      </c>
      <c r="BF21" s="25" t="str">
        <f t="shared" ca="1" si="20"/>
        <v>NA</v>
      </c>
      <c r="BG21" s="25" t="str">
        <f t="shared" ca="1" si="20"/>
        <v>NA</v>
      </c>
      <c r="BH21" s="25" t="str">
        <f t="shared" ca="1" si="20"/>
        <v>NA</v>
      </c>
      <c r="BI21" s="25" t="str">
        <f t="shared" ca="1" si="20"/>
        <v>NA</v>
      </c>
      <c r="BJ21" s="25" t="str">
        <f t="shared" ca="1" si="20"/>
        <v>NA</v>
      </c>
      <c r="BK21" s="25" t="str">
        <f t="shared" ca="1" si="20"/>
        <v>NA</v>
      </c>
      <c r="BL21" s="25" t="str">
        <f t="shared" ca="1" si="20"/>
        <v>NA</v>
      </c>
      <c r="BM21" s="25" t="str">
        <f t="shared" ca="1" si="20"/>
        <v>NA</v>
      </c>
      <c r="BN21" s="25" t="str">
        <f t="shared" ca="1" si="20"/>
        <v>NA</v>
      </c>
      <c r="BO21" s="25" t="str">
        <f t="shared" ca="1" si="20"/>
        <v>NA</v>
      </c>
      <c r="BP21" s="25" t="str">
        <f t="shared" ca="1" si="20"/>
        <v>NA</v>
      </c>
      <c r="BQ21" s="25" t="str">
        <f t="shared" ca="1" si="20"/>
        <v>NA</v>
      </c>
      <c r="BR21" s="25" t="str">
        <f t="shared" ca="1" si="20"/>
        <v>NA</v>
      </c>
      <c r="BS21" s="25" t="str">
        <f t="shared" ca="1" si="20"/>
        <v>NA</v>
      </c>
      <c r="BT21" s="25" t="str">
        <f t="shared" ca="1" si="20"/>
        <v>NA</v>
      </c>
      <c r="BU21" s="25" t="str">
        <f t="shared" ca="1" si="20"/>
        <v>NA</v>
      </c>
      <c r="BV21" s="25" t="str">
        <f t="shared" ca="1" si="20"/>
        <v>NA</v>
      </c>
      <c r="BW21" s="25" t="str">
        <f t="shared" ca="1" si="20"/>
        <v>NA</v>
      </c>
      <c r="BX21" s="25" t="str">
        <f t="shared" ca="1" si="20"/>
        <v>NA</v>
      </c>
      <c r="BY21" s="25" t="str">
        <f t="shared" ca="1" si="20"/>
        <v>NA</v>
      </c>
      <c r="BZ21" s="25" t="str">
        <f t="shared" ca="1" si="20"/>
        <v>NA</v>
      </c>
    </row>
    <row r="22" spans="2:78" ht="20" customHeight="1" x14ac:dyDescent="0.2">
      <c r="B22" s="9">
        <f t="shared" si="6"/>
        <v>19</v>
      </c>
      <c r="C22" s="58">
        <f t="shared" si="11"/>
        <v>42005</v>
      </c>
      <c r="D22" s="24">
        <f t="shared" ca="1" si="7"/>
        <v>7881250</v>
      </c>
      <c r="E22" s="15">
        <f t="shared" ca="1" si="0"/>
        <v>43344</v>
      </c>
      <c r="F22" s="24">
        <f t="shared" ca="1" si="1"/>
        <v>17862071.286577497</v>
      </c>
      <c r="G22" s="56">
        <f t="shared" ca="1" si="2"/>
        <v>0.25</v>
      </c>
      <c r="H22" s="10"/>
      <c r="I22" s="58">
        <f t="shared" si="8"/>
        <v>42545</v>
      </c>
      <c r="J22" s="24">
        <f t="shared" ca="1" si="9"/>
        <v>11330461.251607567</v>
      </c>
      <c r="K22" s="55">
        <f t="shared" ca="1" si="3"/>
        <v>154670406.01443157</v>
      </c>
      <c r="L22" s="58">
        <f t="shared" ca="1" si="10"/>
        <v>43530</v>
      </c>
      <c r="M22" s="24">
        <f t="shared" ca="1" si="4"/>
        <v>20696867.770860024</v>
      </c>
      <c r="N22" s="56">
        <f t="shared" ca="1" si="5"/>
        <v>0.25</v>
      </c>
      <c r="Q22" s="32"/>
      <c r="S22" s="61"/>
    </row>
    <row r="23" spans="2:78" ht="20" customHeight="1" x14ac:dyDescent="0.2">
      <c r="B23" s="9">
        <f t="shared" si="6"/>
        <v>20</v>
      </c>
      <c r="C23" s="58">
        <f t="shared" si="11"/>
        <v>42005</v>
      </c>
      <c r="D23" s="24">
        <f t="shared" ca="1" si="7"/>
        <v>7881250</v>
      </c>
      <c r="E23" s="15">
        <f t="shared" ca="1" si="0"/>
        <v>43374</v>
      </c>
      <c r="F23" s="24">
        <f t="shared" ca="1" si="1"/>
        <v>18197329.238174509</v>
      </c>
      <c r="G23" s="56">
        <f t="shared" ca="1" si="2"/>
        <v>0.25</v>
      </c>
      <c r="H23" s="10"/>
      <c r="I23" s="58">
        <f t="shared" si="8"/>
        <v>42575</v>
      </c>
      <c r="J23" s="24">
        <f t="shared" ca="1" si="9"/>
        <v>11543125.682787942</v>
      </c>
      <c r="K23" s="55">
        <f t="shared" ca="1" si="3"/>
        <v>162813077.84012088</v>
      </c>
      <c r="L23" s="58">
        <f t="shared" ca="1" si="10"/>
        <v>43515</v>
      </c>
      <c r="M23" s="24">
        <f t="shared" ca="1" si="4"/>
        <v>20479922.972113948</v>
      </c>
      <c r="N23" s="56">
        <f t="shared" ca="1" si="5"/>
        <v>0.25000000000000022</v>
      </c>
      <c r="P23" s="21">
        <f ca="1">IF($S$11="","",SUM(OFFSET($S23,0,0,1,$X$3)))</f>
        <v>0</v>
      </c>
      <c r="Q23" s="30"/>
      <c r="R23" s="29" t="s">
        <v>16</v>
      </c>
      <c r="S23" s="21">
        <f ca="1">IF(S$11="","",-OFFSET(S44,0,-1)*S$20/365*(S$12-OFFSET(S$12,0,-1)))</f>
        <v>0</v>
      </c>
      <c r="T23" s="20">
        <f t="shared" ref="T23:AX23" ca="1" si="21">IF(T$11="","",-OFFSET(T44,0,-1)*T$20/365*(T$12-OFFSET(T$12,0,-1)))</f>
        <v>0</v>
      </c>
      <c r="U23" s="20">
        <f t="shared" ca="1" si="21"/>
        <v>0</v>
      </c>
      <c r="V23" s="20">
        <f t="shared" ca="1" si="21"/>
        <v>0</v>
      </c>
      <c r="W23" s="20">
        <f t="shared" ca="1" si="21"/>
        <v>0</v>
      </c>
      <c r="X23" s="20">
        <f t="shared" ca="1" si="21"/>
        <v>0</v>
      </c>
      <c r="Y23" s="20">
        <f t="shared" ca="1" si="21"/>
        <v>0</v>
      </c>
      <c r="Z23" s="20">
        <f t="shared" ca="1" si="21"/>
        <v>0</v>
      </c>
      <c r="AA23" s="20">
        <f t="shared" ca="1" si="21"/>
        <v>0</v>
      </c>
      <c r="AB23" s="20">
        <f t="shared" ca="1" si="21"/>
        <v>0</v>
      </c>
      <c r="AC23" s="20">
        <f t="shared" ca="1" si="21"/>
        <v>0</v>
      </c>
      <c r="AD23" s="20">
        <f t="shared" ca="1" si="21"/>
        <v>0</v>
      </c>
      <c r="AE23" s="20">
        <f t="shared" ca="1" si="21"/>
        <v>0</v>
      </c>
      <c r="AF23" s="20">
        <f t="shared" ca="1" si="21"/>
        <v>0</v>
      </c>
      <c r="AG23" s="20">
        <f t="shared" ca="1" si="21"/>
        <v>0</v>
      </c>
      <c r="AH23" s="20">
        <f t="shared" ca="1" si="21"/>
        <v>0</v>
      </c>
      <c r="AI23" s="20">
        <f t="shared" ca="1" si="21"/>
        <v>0</v>
      </c>
      <c r="AJ23" s="20">
        <f t="shared" ca="1" si="21"/>
        <v>0</v>
      </c>
      <c r="AK23" s="20">
        <f t="shared" ca="1" si="21"/>
        <v>0</v>
      </c>
      <c r="AL23" s="20">
        <f t="shared" ca="1" si="21"/>
        <v>0</v>
      </c>
      <c r="AM23" s="20">
        <f t="shared" ca="1" si="21"/>
        <v>0</v>
      </c>
      <c r="AN23" s="20">
        <f t="shared" ca="1" si="21"/>
        <v>0</v>
      </c>
      <c r="AO23" s="20">
        <f t="shared" ca="1" si="21"/>
        <v>0</v>
      </c>
      <c r="AP23" s="20">
        <f t="shared" ca="1" si="21"/>
        <v>0</v>
      </c>
      <c r="AQ23" s="20">
        <f t="shared" ca="1" si="21"/>
        <v>0</v>
      </c>
      <c r="AR23" s="20">
        <f t="shared" ca="1" si="21"/>
        <v>0</v>
      </c>
      <c r="AS23" s="20">
        <f t="shared" ca="1" si="21"/>
        <v>0</v>
      </c>
      <c r="AT23" s="20">
        <f t="shared" ca="1" si="21"/>
        <v>0</v>
      </c>
      <c r="AU23" s="20">
        <f t="shared" ca="1" si="21"/>
        <v>0</v>
      </c>
      <c r="AV23" s="20">
        <f t="shared" ca="1" si="21"/>
        <v>0</v>
      </c>
      <c r="AW23" s="20">
        <f t="shared" ca="1" si="21"/>
        <v>0</v>
      </c>
      <c r="AX23" s="20">
        <f t="shared" ca="1" si="21"/>
        <v>0</v>
      </c>
      <c r="AY23" s="20">
        <f t="shared" ref="AY23:BZ23" ca="1" si="22">IF(AY$11="","",-OFFSET(AY44,0,-1)*AY$20/365*(AY$12-OFFSET(AY$12,0,-1)))</f>
        <v>0</v>
      </c>
      <c r="AZ23" s="20">
        <f t="shared" ca="1" si="22"/>
        <v>0</v>
      </c>
      <c r="BA23" s="20">
        <f t="shared" ca="1" si="22"/>
        <v>0</v>
      </c>
      <c r="BB23" s="20">
        <f t="shared" ca="1" si="22"/>
        <v>0</v>
      </c>
      <c r="BC23" s="20">
        <f t="shared" ca="1" si="22"/>
        <v>0</v>
      </c>
      <c r="BD23" s="20">
        <f t="shared" ca="1" si="22"/>
        <v>0</v>
      </c>
      <c r="BE23" s="20">
        <f t="shared" ca="1" si="22"/>
        <v>0</v>
      </c>
      <c r="BF23" s="20">
        <f t="shared" ca="1" si="22"/>
        <v>0</v>
      </c>
      <c r="BG23" s="20">
        <f t="shared" ca="1" si="22"/>
        <v>0</v>
      </c>
      <c r="BH23" s="20">
        <f t="shared" ca="1" si="22"/>
        <v>0</v>
      </c>
      <c r="BI23" s="20">
        <f t="shared" ca="1" si="22"/>
        <v>0</v>
      </c>
      <c r="BJ23" s="20">
        <f t="shared" ca="1" si="22"/>
        <v>0</v>
      </c>
      <c r="BK23" s="20">
        <f t="shared" ca="1" si="22"/>
        <v>0</v>
      </c>
      <c r="BL23" s="20">
        <f t="shared" ca="1" si="22"/>
        <v>0</v>
      </c>
      <c r="BM23" s="20">
        <f t="shared" ca="1" si="22"/>
        <v>0</v>
      </c>
      <c r="BN23" s="20">
        <f t="shared" ca="1" si="22"/>
        <v>0</v>
      </c>
      <c r="BO23" s="20">
        <f t="shared" ca="1" si="22"/>
        <v>0</v>
      </c>
      <c r="BP23" s="20">
        <f t="shared" ca="1" si="22"/>
        <v>0</v>
      </c>
      <c r="BQ23" s="20">
        <f t="shared" ca="1" si="22"/>
        <v>0</v>
      </c>
      <c r="BR23" s="20">
        <f t="shared" ca="1" si="22"/>
        <v>0</v>
      </c>
      <c r="BS23" s="20">
        <f t="shared" ca="1" si="22"/>
        <v>0</v>
      </c>
      <c r="BT23" s="20">
        <f t="shared" ca="1" si="22"/>
        <v>0</v>
      </c>
      <c r="BU23" s="20">
        <f t="shared" ca="1" si="22"/>
        <v>0</v>
      </c>
      <c r="BV23" s="20">
        <f t="shared" ca="1" si="22"/>
        <v>0</v>
      </c>
      <c r="BW23" s="20">
        <f t="shared" ca="1" si="22"/>
        <v>0</v>
      </c>
      <c r="BX23" s="20">
        <f t="shared" ca="1" si="22"/>
        <v>0</v>
      </c>
      <c r="BY23" s="20">
        <f t="shared" ca="1" si="22"/>
        <v>0</v>
      </c>
      <c r="BZ23" s="20">
        <f t="shared" ca="1" si="22"/>
        <v>0</v>
      </c>
    </row>
    <row r="24" spans="2:78" ht="20" customHeight="1" x14ac:dyDescent="0.2">
      <c r="B24" s="9" t="str">
        <f t="shared" si="6"/>
        <v/>
      </c>
      <c r="C24" s="58" t="str">
        <f t="shared" ref="C24:C36" si="23">IF($B24="","",$C23+0)</f>
        <v/>
      </c>
      <c r="D24" s="24" t="str">
        <f t="shared" si="7"/>
        <v/>
      </c>
      <c r="E24" s="15" t="str">
        <f t="shared" ca="1" si="0"/>
        <v/>
      </c>
      <c r="F24" s="24" t="str">
        <f t="shared" si="1"/>
        <v/>
      </c>
      <c r="G24" s="56" t="str">
        <f t="shared" si="2"/>
        <v/>
      </c>
      <c r="H24" s="10"/>
      <c r="I24" s="58" t="str">
        <f t="shared" si="8"/>
        <v/>
      </c>
      <c r="J24" s="24" t="str">
        <f t="shared" si="9"/>
        <v/>
      </c>
      <c r="K24" s="55" t="str">
        <f t="shared" ca="1" si="3"/>
        <v/>
      </c>
      <c r="L24" s="58" t="str">
        <f t="shared" si="10"/>
        <v/>
      </c>
      <c r="M24" s="24" t="str">
        <f t="shared" si="4"/>
        <v/>
      </c>
      <c r="N24" s="56" t="str">
        <f t="shared" si="5"/>
        <v/>
      </c>
      <c r="P24" s="21">
        <f ca="1">IF($S$11="","",SUM(OFFSET($S24,0,0,1,$X$3)))</f>
        <v>-90267680.646772563</v>
      </c>
      <c r="Q24" s="30"/>
      <c r="R24" s="29" t="s">
        <v>17</v>
      </c>
      <c r="S24" s="19">
        <f t="shared" ref="S24:AX24" ca="1" si="24">IF(S$11="","",-OFFSET(S45,0,-1)*S$20/365*(S$12-OFFSET(S$12,0,-1)))</f>
        <v>0</v>
      </c>
      <c r="T24" s="19">
        <f t="shared" ca="1" si="24"/>
        <v>0</v>
      </c>
      <c r="U24" s="19">
        <f t="shared" ca="1" si="24"/>
        <v>-128808.39976587033</v>
      </c>
      <c r="V24" s="19">
        <f t="shared" ca="1" si="24"/>
        <v>-508710.79953537032</v>
      </c>
      <c r="W24" s="19">
        <f t="shared" ca="1" si="24"/>
        <v>-1005132.3329057099</v>
      </c>
      <c r="X24" s="19">
        <f t="shared" ca="1" si="24"/>
        <v>-1526608.1812374815</v>
      </c>
      <c r="Y24" s="19">
        <f t="shared" ca="1" si="24"/>
        <v>-1910023.5792392015</v>
      </c>
      <c r="Z24" s="19">
        <f t="shared" ca="1" si="24"/>
        <v>-2380329.3249112624</v>
      </c>
      <c r="AA24" s="19">
        <f t="shared" ca="1" si="24"/>
        <v>-2747299.0973419701</v>
      </c>
      <c r="AB24" s="19">
        <f t="shared" ca="1" si="24"/>
        <v>-2975732.9033101923</v>
      </c>
      <c r="AC24" s="19">
        <f t="shared" ca="1" si="24"/>
        <v>-3362900.3922391455</v>
      </c>
      <c r="AD24" s="19">
        <f t="shared" ca="1" si="24"/>
        <v>-3495031.3787388224</v>
      </c>
      <c r="AE24" s="19">
        <f t="shared" ca="1" si="24"/>
        <v>-3820024.3755297838</v>
      </c>
      <c r="AF24" s="19">
        <f t="shared" ca="1" si="24"/>
        <v>-3988328.9901802572</v>
      </c>
      <c r="AG24" s="19">
        <f t="shared" ca="1" si="24"/>
        <v>-3850184.3296311311</v>
      </c>
      <c r="AH24" s="19">
        <f t="shared" ca="1" si="24"/>
        <v>-4200099.4921425376</v>
      </c>
      <c r="AI24" s="19">
        <f t="shared" ca="1" si="24"/>
        <v>-4104552.2443485581</v>
      </c>
      <c r="AJ24" s="19">
        <f t="shared" ca="1" si="24"/>
        <v>-4237526.1904047737</v>
      </c>
      <c r="AK24" s="19">
        <f t="shared" ca="1" si="24"/>
        <v>-4052373.1159146531</v>
      </c>
      <c r="AL24" s="19">
        <f t="shared" ca="1" si="24"/>
        <v>-4088657.000580648</v>
      </c>
      <c r="AM24" s="19">
        <f t="shared" ca="1" si="24"/>
        <v>-3939500.804583862</v>
      </c>
      <c r="AN24" s="19">
        <f t="shared" ca="1" si="24"/>
        <v>-3665258.4493242949</v>
      </c>
      <c r="AO24" s="19">
        <f t="shared" ca="1" si="24"/>
        <v>-3630309.1756808208</v>
      </c>
      <c r="AP24" s="19">
        <f t="shared" ca="1" si="24"/>
        <v>-3355110.590425137</v>
      </c>
      <c r="AQ24" s="19">
        <f t="shared" ca="1" si="24"/>
        <v>-3295097.7131315619</v>
      </c>
      <c r="AR24" s="19">
        <f t="shared" ca="1" si="24"/>
        <v>-3113367.8324874314</v>
      </c>
      <c r="AS24" s="19">
        <f t="shared" ca="1" si="24"/>
        <v>-2637232.0215838579</v>
      </c>
      <c r="AT24" s="19">
        <f t="shared" ca="1" si="24"/>
        <v>-2711096.7296705861</v>
      </c>
      <c r="AU24" s="19">
        <f t="shared" ca="1" si="24"/>
        <v>-2406075.4025070136</v>
      </c>
      <c r="AV24" s="19">
        <f t="shared" ca="1" si="24"/>
        <v>-2242659.0668073348</v>
      </c>
      <c r="AW24" s="19">
        <f t="shared" ca="1" si="24"/>
        <v>-1914285.8145936714</v>
      </c>
      <c r="AX24" s="19">
        <f t="shared" ca="1" si="24"/>
        <v>-1689668.8541543838</v>
      </c>
      <c r="AY24" s="19">
        <f t="shared" ref="AY24:BZ24" ca="1" si="25">IF(AY$11="","",-OFFSET(AY45,0,-1)*AY$20/365*(AY$12-OFFSET(AY$12,0,-1)))</f>
        <v>-1374826.1551108768</v>
      </c>
      <c r="AZ24" s="19">
        <f t="shared" ca="1" si="25"/>
        <v>-997307.09564182698</v>
      </c>
      <c r="BA24" s="19">
        <f t="shared" ca="1" si="25"/>
        <v>-653475.66751110123</v>
      </c>
      <c r="BB24" s="19">
        <f t="shared" ca="1" si="25"/>
        <v>-232538.05421151695</v>
      </c>
      <c r="BC24" s="19">
        <f t="shared" ca="1" si="25"/>
        <v>-27549.091389980622</v>
      </c>
      <c r="BD24" s="19">
        <f t="shared" ca="1" si="25"/>
        <v>0</v>
      </c>
      <c r="BE24" s="19">
        <f t="shared" ca="1" si="25"/>
        <v>0</v>
      </c>
      <c r="BF24" s="19">
        <f t="shared" ca="1" si="25"/>
        <v>0</v>
      </c>
      <c r="BG24" s="19">
        <f t="shared" ca="1" si="25"/>
        <v>0</v>
      </c>
      <c r="BH24" s="19">
        <f t="shared" ca="1" si="25"/>
        <v>0</v>
      </c>
      <c r="BI24" s="19">
        <f t="shared" ca="1" si="25"/>
        <v>0</v>
      </c>
      <c r="BJ24" s="19">
        <f t="shared" ca="1" si="25"/>
        <v>0</v>
      </c>
      <c r="BK24" s="19">
        <f t="shared" ca="1" si="25"/>
        <v>0</v>
      </c>
      <c r="BL24" s="19">
        <f t="shared" ca="1" si="25"/>
        <v>0</v>
      </c>
      <c r="BM24" s="19">
        <f t="shared" ca="1" si="25"/>
        <v>0</v>
      </c>
      <c r="BN24" s="19">
        <f t="shared" ca="1" si="25"/>
        <v>0</v>
      </c>
      <c r="BO24" s="19">
        <f t="shared" ca="1" si="25"/>
        <v>0</v>
      </c>
      <c r="BP24" s="19">
        <f t="shared" ca="1" si="25"/>
        <v>0</v>
      </c>
      <c r="BQ24" s="19">
        <f t="shared" ca="1" si="25"/>
        <v>0</v>
      </c>
      <c r="BR24" s="19">
        <f t="shared" ca="1" si="25"/>
        <v>0</v>
      </c>
      <c r="BS24" s="19">
        <f t="shared" ca="1" si="25"/>
        <v>0</v>
      </c>
      <c r="BT24" s="19">
        <f t="shared" ca="1" si="25"/>
        <v>0</v>
      </c>
      <c r="BU24" s="19">
        <f t="shared" ca="1" si="25"/>
        <v>0</v>
      </c>
      <c r="BV24" s="19">
        <f t="shared" ca="1" si="25"/>
        <v>0</v>
      </c>
      <c r="BW24" s="19">
        <f t="shared" ca="1" si="25"/>
        <v>0</v>
      </c>
      <c r="BX24" s="19">
        <f t="shared" ca="1" si="25"/>
        <v>0</v>
      </c>
      <c r="BY24" s="19">
        <f t="shared" ca="1" si="25"/>
        <v>0</v>
      </c>
      <c r="BZ24" s="19">
        <f t="shared" ca="1" si="25"/>
        <v>0</v>
      </c>
    </row>
    <row r="25" spans="2:78" ht="20" customHeight="1" x14ac:dyDescent="0.2">
      <c r="B25" s="9" t="str">
        <f t="shared" si="6"/>
        <v/>
      </c>
      <c r="C25" s="58" t="str">
        <f t="shared" si="23"/>
        <v/>
      </c>
      <c r="D25" s="24" t="str">
        <f t="shared" si="7"/>
        <v/>
      </c>
      <c r="E25" s="15" t="str">
        <f t="shared" ca="1" si="0"/>
        <v/>
      </c>
      <c r="F25" s="24" t="str">
        <f t="shared" si="1"/>
        <v/>
      </c>
      <c r="G25" s="56" t="str">
        <f t="shared" si="2"/>
        <v/>
      </c>
      <c r="H25" s="10"/>
      <c r="I25" s="58" t="str">
        <f t="shared" si="8"/>
        <v/>
      </c>
      <c r="J25" s="24" t="str">
        <f t="shared" si="9"/>
        <v/>
      </c>
      <c r="K25" s="55" t="str">
        <f t="shared" ca="1" si="3"/>
        <v/>
      </c>
      <c r="L25" s="58" t="str">
        <f t="shared" si="10"/>
        <v/>
      </c>
      <c r="M25" s="24" t="str">
        <f t="shared" si="4"/>
        <v/>
      </c>
      <c r="N25" s="56" t="str">
        <f t="shared" si="5"/>
        <v/>
      </c>
      <c r="Q25" s="33"/>
      <c r="R25" s="16"/>
    </row>
    <row r="26" spans="2:78" ht="20" customHeight="1" x14ac:dyDescent="0.2">
      <c r="B26" s="9" t="str">
        <f t="shared" si="6"/>
        <v/>
      </c>
      <c r="C26" s="58" t="str">
        <f t="shared" si="23"/>
        <v/>
      </c>
      <c r="D26" s="24" t="str">
        <f t="shared" si="7"/>
        <v/>
      </c>
      <c r="E26" s="15" t="str">
        <f t="shared" ca="1" si="0"/>
        <v/>
      </c>
      <c r="F26" s="24" t="str">
        <f t="shared" si="1"/>
        <v/>
      </c>
      <c r="G26" s="56" t="str">
        <f t="shared" si="2"/>
        <v/>
      </c>
      <c r="H26" s="10"/>
      <c r="I26" s="58" t="str">
        <f t="shared" si="8"/>
        <v/>
      </c>
      <c r="J26" s="24" t="str">
        <f t="shared" si="9"/>
        <v/>
      </c>
      <c r="K26" s="55" t="str">
        <f t="shared" ca="1" si="3"/>
        <v/>
      </c>
      <c r="L26" s="58" t="str">
        <f t="shared" si="10"/>
        <v/>
      </c>
      <c r="M26" s="24" t="str">
        <f t="shared" si="4"/>
        <v/>
      </c>
      <c r="N26" s="56" t="str">
        <f t="shared" si="5"/>
        <v/>
      </c>
      <c r="P26" s="42">
        <f ca="1">IF($S$11="","",SUMIF(OFFSET($S26,0,0,1,$X$3),"&lt;0",OFFSET($S26,0,0,1,$X$3)))</f>
        <v>-157625000</v>
      </c>
      <c r="Q26" s="30"/>
      <c r="R26" s="41" t="s">
        <v>46</v>
      </c>
      <c r="S26" s="20">
        <f t="shared" ref="S26:AX26" ca="1" si="26">IF(S$11="","",+S14+S17+S23)</f>
        <v>0</v>
      </c>
      <c r="T26" s="20">
        <f t="shared" ca="1" si="26"/>
        <v>-50000000</v>
      </c>
      <c r="U26" s="20">
        <f t="shared" ca="1" si="26"/>
        <v>-52500000</v>
      </c>
      <c r="V26" s="20">
        <f t="shared" ca="1" si="26"/>
        <v>-55125000</v>
      </c>
      <c r="W26" s="20">
        <f t="shared" ca="1" si="26"/>
        <v>2118750</v>
      </c>
      <c r="X26" s="20">
        <f t="shared" ca="1" si="26"/>
        <v>2224687.4999999925</v>
      </c>
      <c r="Y26" s="20">
        <f t="shared" ca="1" si="26"/>
        <v>2335921.8749999925</v>
      </c>
      <c r="Z26" s="20">
        <f t="shared" ca="1" si="26"/>
        <v>2452717.9687499851</v>
      </c>
      <c r="AA26" s="20">
        <f t="shared" ca="1" si="26"/>
        <v>2575353.8671874702</v>
      </c>
      <c r="AB26" s="20">
        <f t="shared" ca="1" si="26"/>
        <v>2704121.5605468452</v>
      </c>
      <c r="AC26" s="20">
        <f t="shared" ca="1" si="26"/>
        <v>2839327.6385741979</v>
      </c>
      <c r="AD26" s="20">
        <f t="shared" ca="1" si="26"/>
        <v>2981294.0205029249</v>
      </c>
      <c r="AE26" s="20">
        <f t="shared" ca="1" si="26"/>
        <v>3130358.7215280682</v>
      </c>
      <c r="AF26" s="20">
        <f t="shared" ca="1" si="26"/>
        <v>3286876.6576044708</v>
      </c>
      <c r="AG26" s="20">
        <f t="shared" ca="1" si="26"/>
        <v>3451220.4904846847</v>
      </c>
      <c r="AH26" s="20">
        <f t="shared" ca="1" si="26"/>
        <v>3623781.5150089115</v>
      </c>
      <c r="AI26" s="20">
        <f t="shared" ca="1" si="26"/>
        <v>3804970.5907593668</v>
      </c>
      <c r="AJ26" s="20">
        <f t="shared" ca="1" si="26"/>
        <v>3995219.1202973276</v>
      </c>
      <c r="AK26" s="20">
        <f t="shared" ca="1" si="26"/>
        <v>4194980.0763122141</v>
      </c>
      <c r="AL26" s="20">
        <f t="shared" ca="1" si="26"/>
        <v>4404729.0801278204</v>
      </c>
      <c r="AM26" s="20">
        <f t="shared" ca="1" si="26"/>
        <v>4624965.5341342092</v>
      </c>
      <c r="AN26" s="20">
        <f t="shared" ca="1" si="26"/>
        <v>4856213.8108409494</v>
      </c>
      <c r="AO26" s="20">
        <f t="shared" ca="1" si="26"/>
        <v>5099024.501382947</v>
      </c>
      <c r="AP26" s="20">
        <f t="shared" ca="1" si="26"/>
        <v>5353975.726452142</v>
      </c>
      <c r="AQ26" s="20">
        <f t="shared" ca="1" si="26"/>
        <v>5621674.5127747059</v>
      </c>
      <c r="AR26" s="20">
        <f t="shared" ca="1" si="26"/>
        <v>5902758.2384134531</v>
      </c>
      <c r="AS26" s="20">
        <f t="shared" ca="1" si="26"/>
        <v>6197896.1503341496</v>
      </c>
      <c r="AT26" s="20">
        <f t="shared" ca="1" si="26"/>
        <v>6507790.9578508437</v>
      </c>
      <c r="AU26" s="20">
        <f t="shared" ca="1" si="26"/>
        <v>6833180.5057434142</v>
      </c>
      <c r="AV26" s="20">
        <f t="shared" ca="1" si="26"/>
        <v>7174839.5310305059</v>
      </c>
      <c r="AW26" s="20">
        <f t="shared" ca="1" si="26"/>
        <v>7533581.5075820684</v>
      </c>
      <c r="AX26" s="20">
        <f t="shared" ca="1" si="26"/>
        <v>7910260.5829611719</v>
      </c>
      <c r="AY26" s="20">
        <f t="shared" ref="AY26:BZ26" ca="1" si="27">IF(AY$11="","",+AY14+AY17+AY23)</f>
        <v>8305773.6121092439</v>
      </c>
      <c r="AZ26" s="20">
        <f t="shared" ca="1" si="27"/>
        <v>8721062.292714715</v>
      </c>
      <c r="BA26" s="20">
        <f t="shared" ca="1" si="27"/>
        <v>9157115.407350421</v>
      </c>
      <c r="BB26" s="20">
        <f t="shared" ca="1" si="27"/>
        <v>9614971.1777180433</v>
      </c>
      <c r="BC26" s="20">
        <f t="shared" ca="1" si="27"/>
        <v>10095719.736603856</v>
      </c>
      <c r="BD26" s="20">
        <f t="shared" ca="1" si="27"/>
        <v>10600505.723434091</v>
      </c>
      <c r="BE26" s="20">
        <f t="shared" ca="1" si="27"/>
        <v>11130531.009605706</v>
      </c>
      <c r="BF26" s="20">
        <f t="shared" ca="1" si="27"/>
        <v>11687057.560086012</v>
      </c>
      <c r="BG26" s="20">
        <f t="shared" ca="1" si="27"/>
        <v>12271410.438090265</v>
      </c>
      <c r="BH26" s="20">
        <f t="shared" ca="1" si="27"/>
        <v>12884980.959994853</v>
      </c>
      <c r="BI26" s="20">
        <f t="shared" ca="1" si="27"/>
        <v>13529230.007994592</v>
      </c>
      <c r="BJ26" s="20">
        <f t="shared" ca="1" si="27"/>
        <v>14205691.50839442</v>
      </c>
      <c r="BK26" s="20">
        <f t="shared" ca="1" si="27"/>
        <v>14915976.083814085</v>
      </c>
      <c r="BL26" s="20">
        <f t="shared" ca="1" si="27"/>
        <v>15661774.888004839</v>
      </c>
      <c r="BM26" s="20">
        <f t="shared" ca="1" si="27"/>
        <v>16444863.632404983</v>
      </c>
      <c r="BN26" s="20">
        <f t="shared" ca="1" si="27"/>
        <v>17267106.814025223</v>
      </c>
      <c r="BO26" s="20">
        <f t="shared" ca="1" si="27"/>
        <v>18130462.154726446</v>
      </c>
      <c r="BP26" s="20">
        <f t="shared" ca="1" si="27"/>
        <v>19036985.262462795</v>
      </c>
      <c r="BQ26" s="20">
        <f t="shared" ca="1" si="27"/>
        <v>19988834.525586009</v>
      </c>
      <c r="BR26" s="20">
        <f t="shared" ca="1" si="27"/>
        <v>20988276.251865268</v>
      </c>
      <c r="BS26" s="20">
        <f t="shared" ca="1" si="27"/>
        <v>22037690.064458489</v>
      </c>
      <c r="BT26" s="20">
        <f t="shared" ca="1" si="27"/>
        <v>23139574.567681313</v>
      </c>
      <c r="BU26" s="20">
        <f t="shared" ca="1" si="27"/>
        <v>24296553.296065569</v>
      </c>
      <c r="BV26" s="20">
        <f t="shared" ca="1" si="27"/>
        <v>25511380.960868955</v>
      </c>
      <c r="BW26" s="20">
        <f t="shared" ca="1" si="27"/>
        <v>26786950.008912444</v>
      </c>
      <c r="BX26" s="20">
        <f t="shared" ca="1" si="27"/>
        <v>28126297.509357929</v>
      </c>
      <c r="BY26" s="20">
        <f t="shared" ca="1" si="27"/>
        <v>29532612.384825706</v>
      </c>
      <c r="BZ26" s="20">
        <f t="shared" ca="1" si="27"/>
        <v>31009243.004066944</v>
      </c>
    </row>
    <row r="27" spans="2:78" ht="20" customHeight="1" x14ac:dyDescent="0.2">
      <c r="B27" s="9" t="str">
        <f t="shared" si="6"/>
        <v/>
      </c>
      <c r="C27" s="58" t="str">
        <f t="shared" si="23"/>
        <v/>
      </c>
      <c r="D27" s="24" t="str">
        <f t="shared" si="7"/>
        <v/>
      </c>
      <c r="E27" s="15" t="str">
        <f t="shared" ca="1" si="0"/>
        <v/>
      </c>
      <c r="F27" s="24" t="str">
        <f t="shared" si="1"/>
        <v/>
      </c>
      <c r="G27" s="56" t="str">
        <f t="shared" si="2"/>
        <v/>
      </c>
      <c r="H27" s="10"/>
      <c r="I27" s="58" t="str">
        <f t="shared" si="8"/>
        <v/>
      </c>
      <c r="J27" s="24" t="str">
        <f t="shared" si="9"/>
        <v/>
      </c>
      <c r="K27" s="55" t="str">
        <f t="shared" ca="1" si="3"/>
        <v/>
      </c>
      <c r="L27" s="58" t="str">
        <f t="shared" si="10"/>
        <v/>
      </c>
      <c r="M27" s="24" t="str">
        <f t="shared" si="4"/>
        <v/>
      </c>
      <c r="N27" s="56" t="str">
        <f t="shared" si="5"/>
        <v/>
      </c>
      <c r="P27" s="42">
        <f ca="1">IF($S$11="","",SUMIF(OFFSET($S27,0,0,1,$X$3),"&lt;0",OFFSET($S27,0,0,1,$X$3)))</f>
        <v>-162651674.41067412</v>
      </c>
      <c r="Q27" s="30"/>
      <c r="R27" s="29" t="s">
        <v>18</v>
      </c>
      <c r="S27" s="20">
        <f t="shared" ref="S27:AX27" ca="1" si="28">IF(S$11="","",+S15+S18+S24)</f>
        <v>0</v>
      </c>
      <c r="T27" s="20">
        <f t="shared" ca="1" si="28"/>
        <v>-50000000</v>
      </c>
      <c r="U27" s="20">
        <f t="shared" ca="1" si="28"/>
        <v>-52628808.399765871</v>
      </c>
      <c r="V27" s="20">
        <f t="shared" ca="1" si="28"/>
        <v>-55633710.799535371</v>
      </c>
      <c r="W27" s="20">
        <f t="shared" ca="1" si="28"/>
        <v>1113617.6670942903</v>
      </c>
      <c r="X27" s="20">
        <f t="shared" ca="1" si="28"/>
        <v>698079.31876251101</v>
      </c>
      <c r="Y27" s="20">
        <f t="shared" ca="1" si="28"/>
        <v>425898.29576079105</v>
      </c>
      <c r="Z27" s="20">
        <f t="shared" ca="1" si="28"/>
        <v>72388.643838722724</v>
      </c>
      <c r="AA27" s="20">
        <f t="shared" ca="1" si="28"/>
        <v>-171945.23015449988</v>
      </c>
      <c r="AB27" s="20">
        <f t="shared" ca="1" si="28"/>
        <v>-271611.34276334709</v>
      </c>
      <c r="AC27" s="20">
        <f t="shared" ca="1" si="28"/>
        <v>-523572.75366494758</v>
      </c>
      <c r="AD27" s="20">
        <f t="shared" ca="1" si="28"/>
        <v>-513737.3582358975</v>
      </c>
      <c r="AE27" s="20">
        <f t="shared" ca="1" si="28"/>
        <v>-689665.65400171559</v>
      </c>
      <c r="AF27" s="20">
        <f t="shared" ca="1" si="28"/>
        <v>-701452.33257578639</v>
      </c>
      <c r="AG27" s="20">
        <f t="shared" ca="1" si="28"/>
        <v>-398963.83914644644</v>
      </c>
      <c r="AH27" s="20">
        <f t="shared" ca="1" si="28"/>
        <v>-576317.97713362612</v>
      </c>
      <c r="AI27" s="20">
        <f t="shared" ca="1" si="28"/>
        <v>-299581.65358919138</v>
      </c>
      <c r="AJ27" s="20">
        <f t="shared" ca="1" si="28"/>
        <v>-242307.07010744605</v>
      </c>
      <c r="AK27" s="20">
        <f t="shared" ca="1" si="28"/>
        <v>142606.96039756108</v>
      </c>
      <c r="AL27" s="20">
        <f t="shared" ca="1" si="28"/>
        <v>316072.07954717241</v>
      </c>
      <c r="AM27" s="20">
        <f t="shared" ca="1" si="28"/>
        <v>685464.7295503472</v>
      </c>
      <c r="AN27" s="20">
        <f t="shared" ca="1" si="28"/>
        <v>1190955.3615166545</v>
      </c>
      <c r="AO27" s="20">
        <f t="shared" ca="1" si="28"/>
        <v>1468715.3257021261</v>
      </c>
      <c r="AP27" s="20">
        <f t="shared" ca="1" si="28"/>
        <v>1998865.136027005</v>
      </c>
      <c r="AQ27" s="20">
        <f t="shared" ca="1" si="28"/>
        <v>2326576.799643144</v>
      </c>
      <c r="AR27" s="20">
        <f t="shared" ca="1" si="28"/>
        <v>2789390.4059260217</v>
      </c>
      <c r="AS27" s="20">
        <f t="shared" ca="1" si="28"/>
        <v>3560664.1287502917</v>
      </c>
      <c r="AT27" s="20">
        <f t="shared" ca="1" si="28"/>
        <v>3796694.2281802576</v>
      </c>
      <c r="AU27" s="20">
        <f t="shared" ca="1" si="28"/>
        <v>4427105.1032364005</v>
      </c>
      <c r="AV27" s="20">
        <f t="shared" ca="1" si="28"/>
        <v>4932180.4642231707</v>
      </c>
      <c r="AW27" s="20">
        <f t="shared" ca="1" si="28"/>
        <v>5619295.6929883976</v>
      </c>
      <c r="AX27" s="20">
        <f t="shared" ca="1" si="28"/>
        <v>6220591.7288067881</v>
      </c>
      <c r="AY27" s="20">
        <f t="shared" ref="AY27:BZ27" ca="1" si="29">IF(AY$11="","",+AY15+AY18+AY24)</f>
        <v>6930947.4569983669</v>
      </c>
      <c r="AZ27" s="20">
        <f t="shared" ca="1" si="29"/>
        <v>7723755.1970728878</v>
      </c>
      <c r="BA27" s="20">
        <f t="shared" ca="1" si="29"/>
        <v>8503639.7398393191</v>
      </c>
      <c r="BB27" s="20">
        <f t="shared" ca="1" si="29"/>
        <v>9382433.1235065255</v>
      </c>
      <c r="BC27" s="20">
        <f t="shared" ca="1" si="29"/>
        <v>10068170.645213876</v>
      </c>
      <c r="BD27" s="20">
        <f t="shared" ca="1" si="29"/>
        <v>10600505.723434091</v>
      </c>
      <c r="BE27" s="20">
        <f t="shared" ca="1" si="29"/>
        <v>11130531.009605706</v>
      </c>
      <c r="BF27" s="20">
        <f t="shared" ca="1" si="29"/>
        <v>11687057.560086012</v>
      </c>
      <c r="BG27" s="20">
        <f t="shared" ca="1" si="29"/>
        <v>12271410.438090265</v>
      </c>
      <c r="BH27" s="20">
        <f t="shared" ca="1" si="29"/>
        <v>12884980.959994853</v>
      </c>
      <c r="BI27" s="20">
        <f t="shared" ca="1" si="29"/>
        <v>13529230.007994592</v>
      </c>
      <c r="BJ27" s="20">
        <f t="shared" ca="1" si="29"/>
        <v>14205691.50839442</v>
      </c>
      <c r="BK27" s="20">
        <f t="shared" ca="1" si="29"/>
        <v>14915976.083814085</v>
      </c>
      <c r="BL27" s="20">
        <f t="shared" ca="1" si="29"/>
        <v>15661774.888004839</v>
      </c>
      <c r="BM27" s="20">
        <f t="shared" ca="1" si="29"/>
        <v>16444863.632404983</v>
      </c>
      <c r="BN27" s="20">
        <f t="shared" ca="1" si="29"/>
        <v>17267106.814025223</v>
      </c>
      <c r="BO27" s="20">
        <f t="shared" ca="1" si="29"/>
        <v>18130462.154726446</v>
      </c>
      <c r="BP27" s="20">
        <f t="shared" ca="1" si="29"/>
        <v>19036985.262462795</v>
      </c>
      <c r="BQ27" s="20">
        <f t="shared" ca="1" si="29"/>
        <v>19988834.525586009</v>
      </c>
      <c r="BR27" s="20">
        <f t="shared" ca="1" si="29"/>
        <v>20988276.251865268</v>
      </c>
      <c r="BS27" s="20">
        <f t="shared" ca="1" si="29"/>
        <v>22037690.064458489</v>
      </c>
      <c r="BT27" s="20">
        <f t="shared" ca="1" si="29"/>
        <v>23139574.567681313</v>
      </c>
      <c r="BU27" s="20">
        <f t="shared" ca="1" si="29"/>
        <v>24296553.296065569</v>
      </c>
      <c r="BV27" s="20">
        <f t="shared" ca="1" si="29"/>
        <v>25511380.960868955</v>
      </c>
      <c r="BW27" s="20">
        <f t="shared" ca="1" si="29"/>
        <v>26786950.008912444</v>
      </c>
      <c r="BX27" s="20">
        <f t="shared" ca="1" si="29"/>
        <v>28126297.509357929</v>
      </c>
      <c r="BY27" s="20">
        <f t="shared" ca="1" si="29"/>
        <v>29532612.384825706</v>
      </c>
      <c r="BZ27" s="20">
        <f t="shared" ca="1" si="29"/>
        <v>31009243.004066944</v>
      </c>
    </row>
    <row r="28" spans="2:78" ht="20" customHeight="1" x14ac:dyDescent="0.2">
      <c r="B28" s="9" t="str">
        <f t="shared" si="6"/>
        <v/>
      </c>
      <c r="C28" s="58" t="str">
        <f t="shared" si="23"/>
        <v/>
      </c>
      <c r="D28" s="24" t="str">
        <f t="shared" si="7"/>
        <v/>
      </c>
      <c r="E28" s="15" t="str">
        <f t="shared" ca="1" si="0"/>
        <v/>
      </c>
      <c r="F28" s="24" t="str">
        <f t="shared" si="1"/>
        <v/>
      </c>
      <c r="G28" s="56" t="str">
        <f t="shared" si="2"/>
        <v/>
      </c>
      <c r="H28" s="10"/>
      <c r="I28" s="58" t="str">
        <f t="shared" si="8"/>
        <v/>
      </c>
      <c r="J28" s="24" t="str">
        <f t="shared" si="9"/>
        <v/>
      </c>
      <c r="K28" s="55" t="str">
        <f t="shared" ca="1" si="3"/>
        <v/>
      </c>
      <c r="L28" s="58" t="str">
        <f t="shared" si="10"/>
        <v/>
      </c>
      <c r="M28" s="24" t="str">
        <f t="shared" si="4"/>
        <v/>
      </c>
      <c r="N28" s="56" t="str">
        <f t="shared" si="5"/>
        <v/>
      </c>
      <c r="Q28" s="35"/>
    </row>
    <row r="29" spans="2:78" ht="20" customHeight="1" x14ac:dyDescent="0.2">
      <c r="B29" s="9" t="str">
        <f t="shared" si="6"/>
        <v/>
      </c>
      <c r="C29" s="58" t="str">
        <f t="shared" si="23"/>
        <v/>
      </c>
      <c r="D29" s="24" t="str">
        <f t="shared" si="7"/>
        <v/>
      </c>
      <c r="E29" s="15" t="str">
        <f t="shared" ca="1" si="0"/>
        <v/>
      </c>
      <c r="F29" s="24" t="str">
        <f t="shared" si="1"/>
        <v/>
      </c>
      <c r="G29" s="56" t="str">
        <f t="shared" si="2"/>
        <v/>
      </c>
      <c r="H29" s="10"/>
      <c r="I29" s="58" t="str">
        <f t="shared" si="8"/>
        <v/>
      </c>
      <c r="J29" s="24" t="str">
        <f t="shared" si="9"/>
        <v/>
      </c>
      <c r="K29" s="55" t="str">
        <f t="shared" ca="1" si="3"/>
        <v/>
      </c>
      <c r="L29" s="58" t="str">
        <f t="shared" si="10"/>
        <v/>
      </c>
      <c r="M29" s="24" t="str">
        <f t="shared" si="4"/>
        <v/>
      </c>
      <c r="N29" s="56" t="str">
        <f t="shared" si="5"/>
        <v/>
      </c>
      <c r="P29" s="21">
        <f ca="1">IF($S$11="","",SUM(OFFSET($S29,0,0,1,$X$3)))</f>
        <v>157625000</v>
      </c>
      <c r="Q29" s="82">
        <v>0</v>
      </c>
      <c r="R29" s="83"/>
      <c r="S29" s="21">
        <f t="array" aca="1" ref="S29" ca="1">IF(S$11="","",SUM((OFFSET($C$4,0,0,$R$5,1)&gt;OFFSET(S$12,0,-1))*(OFFSET($C$4,0,0,$R$5,1)&lt;=OFFSET(S$12,0,0))*(OFFSET($D$4,0,0,$R$5,1))))</f>
        <v>157625000</v>
      </c>
      <c r="T29" s="21">
        <f t="array" aca="1" ref="T29" ca="1">IF(T$11="","",SUM((OFFSET($C$4,0,0,$R$5,1)&gt;OFFSET(T$12,0,-1))*(OFFSET($C$4,0,0,$R$5,1)&lt;=OFFSET(T$12,0,0))*(OFFSET($D$4,0,0,$R$5,1))))</f>
        <v>0</v>
      </c>
      <c r="U29" s="21">
        <f t="array" aca="1" ref="U29" ca="1">IF(U$11="","",SUM((OFFSET($C$4,0,0,$R$5,1)&gt;OFFSET(U$12,0,-1))*(OFFSET($C$4,0,0,$R$5,1)&lt;=OFFSET(U$12,0,0))*(OFFSET($D$4,0,0,$R$5,1))))</f>
        <v>0</v>
      </c>
      <c r="V29" s="21">
        <f t="array" aca="1" ref="V29" ca="1">IF(V$11="","",SUM((OFFSET($C$4,0,0,$R$5,1)&gt;OFFSET(V$12,0,-1))*(OFFSET($C$4,0,0,$R$5,1)&lt;=OFFSET(V$12,0,0))*(OFFSET($D$4,0,0,$R$5,1))))</f>
        <v>0</v>
      </c>
      <c r="W29" s="21">
        <f t="array" aca="1" ref="W29" ca="1">IF(W$11="","",SUM((OFFSET($C$4,0,0,$R$5,1)&gt;OFFSET(W$12,0,-1))*(OFFSET($C$4,0,0,$R$5,1)&lt;=OFFSET(W$12,0,0))*(OFFSET($D$4,0,0,$R$5,1))))</f>
        <v>0</v>
      </c>
      <c r="X29" s="21">
        <f t="array" aca="1" ref="X29" ca="1">IF(X$11="","",SUM((OFFSET($C$4,0,0,$R$5,1)&gt;OFFSET(X$12,0,-1))*(OFFSET($C$4,0,0,$R$5,1)&lt;=OFFSET(X$12,0,0))*(OFFSET($D$4,0,0,$R$5,1))))</f>
        <v>0</v>
      </c>
      <c r="Y29" s="21">
        <f t="array" aca="1" ref="Y29" ca="1">IF(Y$11="","",SUM((OFFSET($C$4,0,0,$R$5,1)&gt;OFFSET(Y$12,0,-1))*(OFFSET($C$4,0,0,$R$5,1)&lt;=OFFSET(Y$12,0,0))*(OFFSET($D$4,0,0,$R$5,1))))</f>
        <v>0</v>
      </c>
      <c r="Z29" s="21">
        <f t="array" aca="1" ref="Z29" ca="1">IF(Z$11="","",SUM((OFFSET($C$4,0,0,$R$5,1)&gt;OFFSET(Z$12,0,-1))*(OFFSET($C$4,0,0,$R$5,1)&lt;=OFFSET(Z$12,0,0))*(OFFSET($D$4,0,0,$R$5,1))))</f>
        <v>0</v>
      </c>
      <c r="AA29" s="21">
        <f t="array" aca="1" ref="AA29" ca="1">IF(AA$11="","",SUM((OFFSET($C$4,0,0,$R$5,1)&gt;OFFSET(AA$12,0,-1))*(OFFSET($C$4,0,0,$R$5,1)&lt;=OFFSET(AA$12,0,0))*(OFFSET($D$4,0,0,$R$5,1))))</f>
        <v>0</v>
      </c>
      <c r="AB29" s="21">
        <f t="array" aca="1" ref="AB29" ca="1">IF(AB$11="","",SUM((OFFSET($C$4,0,0,$R$5,1)&gt;OFFSET(AB$12,0,-1))*(OFFSET($C$4,0,0,$R$5,1)&lt;=OFFSET(AB$12,0,0))*(OFFSET($D$4,0,0,$R$5,1))))</f>
        <v>0</v>
      </c>
      <c r="AC29" s="21">
        <f t="array" aca="1" ref="AC29" ca="1">IF(AC$11="","",SUM((OFFSET($C$4,0,0,$R$5,1)&gt;OFFSET(AC$12,0,-1))*(OFFSET($C$4,0,0,$R$5,1)&lt;=OFFSET(AC$12,0,0))*(OFFSET($D$4,0,0,$R$5,1))))</f>
        <v>0</v>
      </c>
      <c r="AD29" s="21">
        <f t="array" aca="1" ref="AD29" ca="1">IF(AD$11="","",SUM((OFFSET($C$4,0,0,$R$5,1)&gt;OFFSET(AD$12,0,-1))*(OFFSET($C$4,0,0,$R$5,1)&lt;=OFFSET(AD$12,0,0))*(OFFSET($D$4,0,0,$R$5,1))))</f>
        <v>0</v>
      </c>
      <c r="AE29" s="21">
        <f t="array" aca="1" ref="AE29" ca="1">IF(AE$11="","",SUM((OFFSET($C$4,0,0,$R$5,1)&gt;OFFSET(AE$12,0,-1))*(OFFSET($C$4,0,0,$R$5,1)&lt;=OFFSET(AE$12,0,0))*(OFFSET($D$4,0,0,$R$5,1))))</f>
        <v>0</v>
      </c>
      <c r="AF29" s="21">
        <f t="array" aca="1" ref="AF29" ca="1">IF(AF$11="","",SUM((OFFSET($C$4,0,0,$R$5,1)&gt;OFFSET(AF$12,0,-1))*(OFFSET($C$4,0,0,$R$5,1)&lt;=OFFSET(AF$12,0,0))*(OFFSET($D$4,0,0,$R$5,1))))</f>
        <v>0</v>
      </c>
      <c r="AG29" s="21">
        <f t="array" aca="1" ref="AG29" ca="1">IF(AG$11="","",SUM((OFFSET($C$4,0,0,$R$5,1)&gt;OFFSET(AG$12,0,-1))*(OFFSET($C$4,0,0,$R$5,1)&lt;=OFFSET(AG$12,0,0))*(OFFSET($D$4,0,0,$R$5,1))))</f>
        <v>0</v>
      </c>
      <c r="AH29" s="21">
        <f t="array" aca="1" ref="AH29" ca="1">IF(AH$11="","",SUM((OFFSET($C$4,0,0,$R$5,1)&gt;OFFSET(AH$12,0,-1))*(OFFSET($C$4,0,0,$R$5,1)&lt;=OFFSET(AH$12,0,0))*(OFFSET($D$4,0,0,$R$5,1))))</f>
        <v>0</v>
      </c>
      <c r="AI29" s="21">
        <f t="array" aca="1" ref="AI29" ca="1">IF(AI$11="","",SUM((OFFSET($C$4,0,0,$R$5,1)&gt;OFFSET(AI$12,0,-1))*(OFFSET($C$4,0,0,$R$5,1)&lt;=OFFSET(AI$12,0,0))*(OFFSET($D$4,0,0,$R$5,1))))</f>
        <v>0</v>
      </c>
      <c r="AJ29" s="21">
        <f t="array" aca="1" ref="AJ29" ca="1">IF(AJ$11="","",SUM((OFFSET($C$4,0,0,$R$5,1)&gt;OFFSET(AJ$12,0,-1))*(OFFSET($C$4,0,0,$R$5,1)&lt;=OFFSET(AJ$12,0,0))*(OFFSET($D$4,0,0,$R$5,1))))</f>
        <v>0</v>
      </c>
      <c r="AK29" s="21">
        <f t="array" aca="1" ref="AK29" ca="1">IF(AK$11="","",SUM((OFFSET($C$4,0,0,$R$5,1)&gt;OFFSET(AK$12,0,-1))*(OFFSET($C$4,0,0,$R$5,1)&lt;=OFFSET(AK$12,0,0))*(OFFSET($D$4,0,0,$R$5,1))))</f>
        <v>0</v>
      </c>
      <c r="AL29" s="21">
        <f t="array" aca="1" ref="AL29" ca="1">IF(AL$11="","",SUM((OFFSET($C$4,0,0,$R$5,1)&gt;OFFSET(AL$12,0,-1))*(OFFSET($C$4,0,0,$R$5,1)&lt;=OFFSET(AL$12,0,0))*(OFFSET($D$4,0,0,$R$5,1))))</f>
        <v>0</v>
      </c>
      <c r="AM29" s="21">
        <f t="array" aca="1" ref="AM29" ca="1">IF(AM$11="","",SUM((OFFSET($C$4,0,0,$R$5,1)&gt;OFFSET(AM$12,0,-1))*(OFFSET($C$4,0,0,$R$5,1)&lt;=OFFSET(AM$12,0,0))*(OFFSET($D$4,0,0,$R$5,1))))</f>
        <v>0</v>
      </c>
      <c r="AN29" s="21">
        <f t="array" aca="1" ref="AN29" ca="1">IF(AN$11="","",SUM((OFFSET($C$4,0,0,$R$5,1)&gt;OFFSET(AN$12,0,-1))*(OFFSET($C$4,0,0,$R$5,1)&lt;=OFFSET(AN$12,0,0))*(OFFSET($D$4,0,0,$R$5,1))))</f>
        <v>0</v>
      </c>
      <c r="AO29" s="21">
        <f t="array" aca="1" ref="AO29" ca="1">IF(AO$11="","",SUM((OFFSET($C$4,0,0,$R$5,1)&gt;OFFSET(AO$12,0,-1))*(OFFSET($C$4,0,0,$R$5,1)&lt;=OFFSET(AO$12,0,0))*(OFFSET($D$4,0,0,$R$5,1))))</f>
        <v>0</v>
      </c>
      <c r="AP29" s="21">
        <f t="array" aca="1" ref="AP29" ca="1">IF(AP$11="","",SUM((OFFSET($C$4,0,0,$R$5,1)&gt;OFFSET(AP$12,0,-1))*(OFFSET($C$4,0,0,$R$5,1)&lt;=OFFSET(AP$12,0,0))*(OFFSET($D$4,0,0,$R$5,1))))</f>
        <v>0</v>
      </c>
      <c r="AQ29" s="21">
        <f t="array" aca="1" ref="AQ29" ca="1">IF(AQ$11="","",SUM((OFFSET($C$4,0,0,$R$5,1)&gt;OFFSET(AQ$12,0,-1))*(OFFSET($C$4,0,0,$R$5,1)&lt;=OFFSET(AQ$12,0,0))*(OFFSET($D$4,0,0,$R$5,1))))</f>
        <v>0</v>
      </c>
      <c r="AR29" s="21">
        <f t="array" aca="1" ref="AR29" ca="1">IF(AR$11="","",SUM((OFFSET($C$4,0,0,$R$5,1)&gt;OFFSET(AR$12,0,-1))*(OFFSET($C$4,0,0,$R$5,1)&lt;=OFFSET(AR$12,0,0))*(OFFSET($D$4,0,0,$R$5,1))))</f>
        <v>0</v>
      </c>
      <c r="AS29" s="21">
        <f t="array" aca="1" ref="AS29" ca="1">IF(AS$11="","",SUM((OFFSET($C$4,0,0,$R$5,1)&gt;OFFSET(AS$12,0,-1))*(OFFSET($C$4,0,0,$R$5,1)&lt;=OFFSET(AS$12,0,0))*(OFFSET($D$4,0,0,$R$5,1))))</f>
        <v>0</v>
      </c>
      <c r="AT29" s="21">
        <f t="array" aca="1" ref="AT29" ca="1">IF(AT$11="","",SUM((OFFSET($C$4,0,0,$R$5,1)&gt;OFFSET(AT$12,0,-1))*(OFFSET($C$4,0,0,$R$5,1)&lt;=OFFSET(AT$12,0,0))*(OFFSET($D$4,0,0,$R$5,1))))</f>
        <v>0</v>
      </c>
      <c r="AU29" s="21">
        <f t="array" aca="1" ref="AU29" ca="1">IF(AU$11="","",SUM((OFFSET($C$4,0,0,$R$5,1)&gt;OFFSET(AU$12,0,-1))*(OFFSET($C$4,0,0,$R$5,1)&lt;=OFFSET(AU$12,0,0))*(OFFSET($D$4,0,0,$R$5,1))))</f>
        <v>0</v>
      </c>
      <c r="AV29" s="21">
        <f t="array" aca="1" ref="AV29" ca="1">IF(AV$11="","",SUM((OFFSET($C$4,0,0,$R$5,1)&gt;OFFSET(AV$12,0,-1))*(OFFSET($C$4,0,0,$R$5,1)&lt;=OFFSET(AV$12,0,0))*(OFFSET($D$4,0,0,$R$5,1))))</f>
        <v>0</v>
      </c>
      <c r="AW29" s="21">
        <f t="array" aca="1" ref="AW29" ca="1">IF(AW$11="","",SUM((OFFSET($C$4,0,0,$R$5,1)&gt;OFFSET(AW$12,0,-1))*(OFFSET($C$4,0,0,$R$5,1)&lt;=OFFSET(AW$12,0,0))*(OFFSET($D$4,0,0,$R$5,1))))</f>
        <v>0</v>
      </c>
      <c r="AX29" s="21">
        <f t="array" aca="1" ref="AX29" ca="1">IF(AX$11="","",SUM((OFFSET($C$4,0,0,$R$5,1)&gt;OFFSET(AX$12,0,-1))*(OFFSET($C$4,0,0,$R$5,1)&lt;=OFFSET(AX$12,0,0))*(OFFSET($D$4,0,0,$R$5,1))))</f>
        <v>0</v>
      </c>
      <c r="AY29" s="21">
        <f t="array" aca="1" ref="AY29" ca="1">IF(AY$11="","",SUM((OFFSET($C$4,0,0,$R$5,1)&gt;OFFSET(AY$12,0,-1))*(OFFSET($C$4,0,0,$R$5,1)&lt;=OFFSET(AY$12,0,0))*(OFFSET($D$4,0,0,$R$5,1))))</f>
        <v>0</v>
      </c>
      <c r="AZ29" s="21">
        <f t="array" aca="1" ref="AZ29" ca="1">IF(AZ$11="","",SUM((OFFSET($C$4,0,0,$R$5,1)&gt;OFFSET(AZ$12,0,-1))*(OFFSET($C$4,0,0,$R$5,1)&lt;=OFFSET(AZ$12,0,0))*(OFFSET($D$4,0,0,$R$5,1))))</f>
        <v>0</v>
      </c>
      <c r="BA29" s="21">
        <f t="array" aca="1" ref="BA29" ca="1">IF(BA$11="","",SUM((OFFSET($C$4,0,0,$R$5,1)&gt;OFFSET(BA$12,0,-1))*(OFFSET($C$4,0,0,$R$5,1)&lt;=OFFSET(BA$12,0,0))*(OFFSET($D$4,0,0,$R$5,1))))</f>
        <v>0</v>
      </c>
      <c r="BB29" s="21">
        <f t="array" aca="1" ref="BB29" ca="1">IF(BB$11="","",SUM((OFFSET($C$4,0,0,$R$5,1)&gt;OFFSET(BB$12,0,-1))*(OFFSET($C$4,0,0,$R$5,1)&lt;=OFFSET(BB$12,0,0))*(OFFSET($D$4,0,0,$R$5,1))))</f>
        <v>0</v>
      </c>
      <c r="BC29" s="21">
        <f t="array" aca="1" ref="BC29" ca="1">IF(BC$11="","",SUM((OFFSET($C$4,0,0,$R$5,1)&gt;OFFSET(BC$12,0,-1))*(OFFSET($C$4,0,0,$R$5,1)&lt;=OFFSET(BC$12,0,0))*(OFFSET($D$4,0,0,$R$5,1))))</f>
        <v>0</v>
      </c>
      <c r="BD29" s="21">
        <f t="array" aca="1" ref="BD29" ca="1">IF(BD$11="","",SUM((OFFSET($C$4,0,0,$R$5,1)&gt;OFFSET(BD$12,0,-1))*(OFFSET($C$4,0,0,$R$5,1)&lt;=OFFSET(BD$12,0,0))*(OFFSET($D$4,0,0,$R$5,1))))</f>
        <v>0</v>
      </c>
      <c r="BE29" s="21">
        <f t="array" aca="1" ref="BE29" ca="1">IF(BE$11="","",SUM((OFFSET($C$4,0,0,$R$5,1)&gt;OFFSET(BE$12,0,-1))*(OFFSET($C$4,0,0,$R$5,1)&lt;=OFFSET(BE$12,0,0))*(OFFSET($D$4,0,0,$R$5,1))))</f>
        <v>0</v>
      </c>
      <c r="BF29" s="21">
        <f t="array" aca="1" ref="BF29" ca="1">IF(BF$11="","",SUM((OFFSET($C$4,0,0,$R$5,1)&gt;OFFSET(BF$12,0,-1))*(OFFSET($C$4,0,0,$R$5,1)&lt;=OFFSET(BF$12,0,0))*(OFFSET($D$4,0,0,$R$5,1))))</f>
        <v>0</v>
      </c>
      <c r="BG29" s="21">
        <f t="array" aca="1" ref="BG29" ca="1">IF(BG$11="","",SUM((OFFSET($C$4,0,0,$R$5,1)&gt;OFFSET(BG$12,0,-1))*(OFFSET($C$4,0,0,$R$5,1)&lt;=OFFSET(BG$12,0,0))*(OFFSET($D$4,0,0,$R$5,1))))</f>
        <v>0</v>
      </c>
      <c r="BH29" s="21">
        <f t="array" aca="1" ref="BH29" ca="1">IF(BH$11="","",SUM((OFFSET($C$4,0,0,$R$5,1)&gt;OFFSET(BH$12,0,-1))*(OFFSET($C$4,0,0,$R$5,1)&lt;=OFFSET(BH$12,0,0))*(OFFSET($D$4,0,0,$R$5,1))))</f>
        <v>0</v>
      </c>
      <c r="BI29" s="21">
        <f t="array" aca="1" ref="BI29" ca="1">IF(BI$11="","",SUM((OFFSET($C$4,0,0,$R$5,1)&gt;OFFSET(BI$12,0,-1))*(OFFSET($C$4,0,0,$R$5,1)&lt;=OFFSET(BI$12,0,0))*(OFFSET($D$4,0,0,$R$5,1))))</f>
        <v>0</v>
      </c>
      <c r="BJ29" s="21">
        <f t="array" aca="1" ref="BJ29" ca="1">IF(BJ$11="","",SUM((OFFSET($C$4,0,0,$R$5,1)&gt;OFFSET(BJ$12,0,-1))*(OFFSET($C$4,0,0,$R$5,1)&lt;=OFFSET(BJ$12,0,0))*(OFFSET($D$4,0,0,$R$5,1))))</f>
        <v>0</v>
      </c>
      <c r="BK29" s="21">
        <f t="array" aca="1" ref="BK29" ca="1">IF(BK$11="","",SUM((OFFSET($C$4,0,0,$R$5,1)&gt;OFFSET(BK$12,0,-1))*(OFFSET($C$4,0,0,$R$5,1)&lt;=OFFSET(BK$12,0,0))*(OFFSET($D$4,0,0,$R$5,1))))</f>
        <v>0</v>
      </c>
      <c r="BL29" s="21">
        <f t="array" aca="1" ref="BL29" ca="1">IF(BL$11="","",SUM((OFFSET($C$4,0,0,$R$5,1)&gt;OFFSET(BL$12,0,-1))*(OFFSET($C$4,0,0,$R$5,1)&lt;=OFFSET(BL$12,0,0))*(OFFSET($D$4,0,0,$R$5,1))))</f>
        <v>0</v>
      </c>
      <c r="BM29" s="21">
        <f t="array" aca="1" ref="BM29" ca="1">IF(BM$11="","",SUM((OFFSET($C$4,0,0,$R$5,1)&gt;OFFSET(BM$12,0,-1))*(OFFSET($C$4,0,0,$R$5,1)&lt;=OFFSET(BM$12,0,0))*(OFFSET($D$4,0,0,$R$5,1))))</f>
        <v>0</v>
      </c>
      <c r="BN29" s="21">
        <f t="array" aca="1" ref="BN29" ca="1">IF(BN$11="","",SUM((OFFSET($C$4,0,0,$R$5,1)&gt;OFFSET(BN$12,0,-1))*(OFFSET($C$4,0,0,$R$5,1)&lt;=OFFSET(BN$12,0,0))*(OFFSET($D$4,0,0,$R$5,1))))</f>
        <v>0</v>
      </c>
      <c r="BO29" s="21">
        <f t="array" aca="1" ref="BO29" ca="1">IF(BO$11="","",SUM((OFFSET($C$4,0,0,$R$5,1)&gt;OFFSET(BO$12,0,-1))*(OFFSET($C$4,0,0,$R$5,1)&lt;=OFFSET(BO$12,0,0))*(OFFSET($D$4,0,0,$R$5,1))))</f>
        <v>0</v>
      </c>
      <c r="BP29" s="21">
        <f t="array" aca="1" ref="BP29" ca="1">IF(BP$11="","",SUM((OFFSET($C$4,0,0,$R$5,1)&gt;OFFSET(BP$12,0,-1))*(OFFSET($C$4,0,0,$R$5,1)&lt;=OFFSET(BP$12,0,0))*(OFFSET($D$4,0,0,$R$5,1))))</f>
        <v>0</v>
      </c>
      <c r="BQ29" s="21">
        <f t="array" aca="1" ref="BQ29" ca="1">IF(BQ$11="","",SUM((OFFSET($C$4,0,0,$R$5,1)&gt;OFFSET(BQ$12,0,-1))*(OFFSET($C$4,0,0,$R$5,1)&lt;=OFFSET(BQ$12,0,0))*(OFFSET($D$4,0,0,$R$5,1))))</f>
        <v>0</v>
      </c>
      <c r="BR29" s="21">
        <f t="array" aca="1" ref="BR29" ca="1">IF(BR$11="","",SUM((OFFSET($C$4,0,0,$R$5,1)&gt;OFFSET(BR$12,0,-1))*(OFFSET($C$4,0,0,$R$5,1)&lt;=OFFSET(BR$12,0,0))*(OFFSET($D$4,0,0,$R$5,1))))</f>
        <v>0</v>
      </c>
      <c r="BS29" s="21">
        <f t="array" aca="1" ref="BS29" ca="1">IF(BS$11="","",SUM((OFFSET($C$4,0,0,$R$5,1)&gt;OFFSET(BS$12,0,-1))*(OFFSET($C$4,0,0,$R$5,1)&lt;=OFFSET(BS$12,0,0))*(OFFSET($D$4,0,0,$R$5,1))))</f>
        <v>0</v>
      </c>
      <c r="BT29" s="21">
        <f t="array" aca="1" ref="BT29" ca="1">IF(BT$11="","",SUM((OFFSET($C$4,0,0,$R$5,1)&gt;OFFSET(BT$12,0,-1))*(OFFSET($C$4,0,0,$R$5,1)&lt;=OFFSET(BT$12,0,0))*(OFFSET($D$4,0,0,$R$5,1))))</f>
        <v>0</v>
      </c>
      <c r="BU29" s="21">
        <f t="array" aca="1" ref="BU29" ca="1">IF(BU$11="","",SUM((OFFSET($C$4,0,0,$R$5,1)&gt;OFFSET(BU$12,0,-1))*(OFFSET($C$4,0,0,$R$5,1)&lt;=OFFSET(BU$12,0,0))*(OFFSET($D$4,0,0,$R$5,1))))</f>
        <v>0</v>
      </c>
      <c r="BV29" s="21">
        <f t="array" aca="1" ref="BV29" ca="1">IF(BV$11="","",SUM((OFFSET($C$4,0,0,$R$5,1)&gt;OFFSET(BV$12,0,-1))*(OFFSET($C$4,0,0,$R$5,1)&lt;=OFFSET(BV$12,0,0))*(OFFSET($D$4,0,0,$R$5,1))))</f>
        <v>0</v>
      </c>
      <c r="BW29" s="21">
        <f t="array" aca="1" ref="BW29" ca="1">IF(BW$11="","",SUM((OFFSET($C$4,0,0,$R$5,1)&gt;OFFSET(BW$12,0,-1))*(OFFSET($C$4,0,0,$R$5,1)&lt;=OFFSET(BW$12,0,0))*(OFFSET($D$4,0,0,$R$5,1))))</f>
        <v>0</v>
      </c>
      <c r="BX29" s="21">
        <f t="array" aca="1" ref="BX29" ca="1">IF(BX$11="","",SUM((OFFSET($C$4,0,0,$R$5,1)&gt;OFFSET(BX$12,0,-1))*(OFFSET($C$4,0,0,$R$5,1)&lt;=OFFSET(BX$12,0,0))*(OFFSET($D$4,0,0,$R$5,1))))</f>
        <v>0</v>
      </c>
      <c r="BY29" s="21">
        <f t="array" aca="1" ref="BY29" ca="1">IF(BY$11="","",SUM((OFFSET($C$4,0,0,$R$5,1)&gt;OFFSET(BY$12,0,-1))*(OFFSET($C$4,0,0,$R$5,1)&lt;=OFFSET(BY$12,0,0))*(OFFSET($D$4,0,0,$R$5,1))))</f>
        <v>0</v>
      </c>
      <c r="BZ29" s="21">
        <f t="array" aca="1" ref="BZ29" ca="1">IF(BZ$11="","",SUM((OFFSET($C$4,0,0,$R$5,1)&gt;OFFSET(BZ$12,0,-1))*(OFFSET($C$4,0,0,$R$5,1)&lt;=OFFSET(BZ$12,0,0))*(OFFSET($D$4,0,0,$R$5,1))))</f>
        <v>0</v>
      </c>
    </row>
    <row r="30" spans="2:78" ht="20" customHeight="1" x14ac:dyDescent="0.2">
      <c r="B30" s="9" t="str">
        <f t="shared" si="6"/>
        <v/>
      </c>
      <c r="C30" s="58" t="str">
        <f t="shared" si="23"/>
        <v/>
      </c>
      <c r="D30" s="24" t="str">
        <f t="shared" si="7"/>
        <v/>
      </c>
      <c r="E30" s="15" t="str">
        <f t="shared" ca="1" si="0"/>
        <v/>
      </c>
      <c r="F30" s="24" t="str">
        <f t="shared" si="1"/>
        <v/>
      </c>
      <c r="G30" s="56" t="str">
        <f t="shared" si="2"/>
        <v/>
      </c>
      <c r="H30" s="10"/>
      <c r="I30" s="58" t="str">
        <f t="shared" si="8"/>
        <v/>
      </c>
      <c r="J30" s="24" t="str">
        <f t="shared" si="9"/>
        <v/>
      </c>
      <c r="K30" s="55" t="str">
        <f t="shared" ca="1" si="3"/>
        <v/>
      </c>
      <c r="L30" s="58" t="str">
        <f t="shared" si="10"/>
        <v/>
      </c>
      <c r="M30" s="24" t="str">
        <f t="shared" si="4"/>
        <v/>
      </c>
      <c r="N30" s="56" t="str">
        <f t="shared" si="5"/>
        <v/>
      </c>
      <c r="P30" s="21">
        <f ca="1">IF($S$11="","",SUM(OFFSET($S30,0,0,1,$X$3)))</f>
        <v>195006889.85741928</v>
      </c>
      <c r="Q30" s="84">
        <v>0</v>
      </c>
      <c r="R30" s="85"/>
      <c r="S30" s="21">
        <f t="array" aca="1" ref="S30" ca="1">IF(S$11="","",SUM((OFFSET($I$4,0,0,$R$5,1)&gt;OFFSET(S$12,0,-1))*(OFFSET($I$4,0,0,$R$5,1)&lt;=OFFSET(S$12,0,0))*(OFFSET($J$4,0,0,$R$5,1))))</f>
        <v>8132583.7205337062</v>
      </c>
      <c r="T30" s="20">
        <f t="array" aca="1" ref="T30" ca="1">IF(T$11="","",SUM((OFFSET($I$4,0,0,$R$5,1)&gt;OFFSET(T$12,0,-1))*(OFFSET($I$4,0,0,$R$5,1)&lt;=OFFSET(T$12,0,0))*(OFFSET($J$4,0,0,$R$5,1))))</f>
        <v>8285226.3405072484</v>
      </c>
      <c r="U30" s="20">
        <f t="array" aca="1" ref="U30" ca="1">IF(U$11="","",SUM((OFFSET($I$4,0,0,$R$5,1)&gt;OFFSET(U$12,0,-1))*(OFFSET($I$4,0,0,$R$5,1)&lt;=OFFSET(U$12,0,0))*(OFFSET($J$4,0,0,$R$5,1))))</f>
        <v>0</v>
      </c>
      <c r="V30" s="20">
        <f t="array" aca="1" ref="V30" ca="1">IF(V$11="","",SUM((OFFSET($I$4,0,0,$R$5,1)&gt;OFFSET(V$12,0,-1))*(OFFSET($I$4,0,0,$R$5,1)&lt;=OFFSET(V$12,0,0))*(OFFSET($J$4,0,0,$R$5,1))))</f>
        <v>17055696.408888198</v>
      </c>
      <c r="W30" s="20">
        <f t="array" aca="1" ref="W30" ca="1">IF(W$11="","",SUM((OFFSET($I$4,0,0,$R$5,1)&gt;OFFSET(W$12,0,-1))*(OFFSET($I$4,0,0,$R$5,1)&lt;=OFFSET(W$12,0,0))*(OFFSET($J$4,0,0,$R$5,1))))</f>
        <v>8765992.1005075388</v>
      </c>
      <c r="X30" s="20">
        <f t="array" aca="1" ref="X30" ca="1">IF(X$11="","",SUM((OFFSET($I$4,0,0,$R$5,1)&gt;OFFSET(X$12,0,-1))*(OFFSET($I$4,0,0,$R$5,1)&lt;=OFFSET(X$12,0,0))*(OFFSET($J$4,0,0,$R$5,1))))</f>
        <v>8930523.3302949928</v>
      </c>
      <c r="Y30" s="20">
        <f t="array" aca="1" ref="Y30" ca="1">IF(Y$11="","",SUM((OFFSET($I$4,0,0,$R$5,1)&gt;OFFSET(Y$12,0,-1))*(OFFSET($I$4,0,0,$R$5,1)&lt;=OFFSET(Y$12,0,0))*(OFFSET($J$4,0,0,$R$5,1))))</f>
        <v>9098142.690355096</v>
      </c>
      <c r="Z30" s="20">
        <f t="array" aca="1" ref="Z30" ca="1">IF(Z$11="","",SUM((OFFSET($I$4,0,0,$R$5,1)&gt;OFFSET(Z$12,0,-1))*(OFFSET($I$4,0,0,$R$5,1)&lt;=OFFSET(Z$12,0,0))*(OFFSET($J$4,0,0,$R$5,1))))</f>
        <v>9268908.1426236629</v>
      </c>
      <c r="AA30" s="20">
        <f t="array" aca="1" ref="AA30" ca="1">IF(AA$11="","",SUM((OFFSET($I$4,0,0,$R$5,1)&gt;OFFSET(AA$12,0,-1))*(OFFSET($I$4,0,0,$R$5,1)&lt;=OFFSET(AA$12,0,0))*(OFFSET($J$4,0,0,$R$5,1))))</f>
        <v>9437027.446412582</v>
      </c>
      <c r="AB30" s="20">
        <f t="array" aca="1" ref="AB30" ca="1">IF(AB$11="","",SUM((OFFSET($I$4,0,0,$R$5,1)&gt;OFFSET(AB$12,0,-1))*(OFFSET($I$4,0,0,$R$5,1)&lt;=OFFSET(AB$12,0,0))*(OFFSET($J$4,0,0,$R$5,1))))</f>
        <v>9608196.0953748021</v>
      </c>
      <c r="AC30" s="20">
        <f t="array" aca="1" ref="AC30" ca="1">IF(AC$11="","",SUM((OFFSET($I$4,0,0,$R$5,1)&gt;OFFSET(AC$12,0,-1))*(OFFSET($I$4,0,0,$R$5,1)&lt;=OFFSET(AC$12,0,0))*(OFFSET($J$4,0,0,$R$5,1))))</f>
        <v>9788534.8752283119</v>
      </c>
      <c r="AD30" s="20">
        <f t="array" aca="1" ref="AD30" ca="1">IF(AD$11="","",SUM((OFFSET($I$4,0,0,$R$5,1)&gt;OFFSET(AD$12,0,-1))*(OFFSET($I$4,0,0,$R$5,1)&lt;=OFFSET(AD$12,0,0))*(OFFSET($J$4,0,0,$R$5,1))))</f>
        <v>9966079.1601661835</v>
      </c>
      <c r="AE30" s="20">
        <f t="array" aca="1" ref="AE30" ca="1">IF(AE$11="","",SUM((OFFSET($I$4,0,0,$R$5,1)&gt;OFFSET(AE$12,0,-1))*(OFFSET($I$4,0,0,$R$5,1)&lt;=OFFSET(AE$12,0,0))*(OFFSET($J$4,0,0,$R$5,1))))</f>
        <v>10153135.142145259</v>
      </c>
      <c r="AF30" s="20">
        <f t="array" aca="1" ref="AF30" ca="1">IF(AF$11="","",SUM((OFFSET($I$4,0,0,$R$5,1)&gt;OFFSET(AF$12,0,-1))*(OFFSET($I$4,0,0,$R$5,1)&lt;=OFFSET(AF$12,0,0))*(OFFSET($J$4,0,0,$R$5,1))))</f>
        <v>10337292.540741412</v>
      </c>
      <c r="AG30" s="20">
        <f t="array" aca="1" ref="AG30" ca="1">IF(AG$11="","",SUM((OFFSET($I$4,0,0,$R$5,1)&gt;OFFSET(AG$12,0,-1))*(OFFSET($I$4,0,0,$R$5,1)&lt;=OFFSET(AG$12,0,0))*(OFFSET($J$4,0,0,$R$5,1))))</f>
        <v>10524790.183211295</v>
      </c>
      <c r="AH30" s="20">
        <f t="array" aca="1" ref="AH30" ca="1">IF(AH$11="","",SUM((OFFSET($I$4,0,0,$R$5,1)&gt;OFFSET(AH$12,0,-1))*(OFFSET($I$4,0,0,$R$5,1)&lt;=OFFSET(AH$12,0,0))*(OFFSET($J$4,0,0,$R$5,1))))</f>
        <v>10728980.985753266</v>
      </c>
      <c r="AI30" s="20">
        <f t="array" aca="1" ref="AI30" ca="1">IF(AI$11="","",SUM((OFFSET($I$4,0,0,$R$5,1)&gt;OFFSET(AI$12,0,-1))*(OFFSET($I$4,0,0,$R$5,1)&lt;=OFFSET(AI$12,0,0))*(OFFSET($J$4,0,0,$R$5,1))))</f>
        <v>10923583.0668112</v>
      </c>
      <c r="AJ30" s="20">
        <f t="array" aca="1" ref="AJ30" ca="1">IF(AJ$11="","",SUM((OFFSET($I$4,0,0,$R$5,1)&gt;OFFSET(AJ$12,0,-1))*(OFFSET($I$4,0,0,$R$5,1)&lt;=OFFSET(AJ$12,0,0))*(OFFSET($J$4,0,0,$R$5,1))))</f>
        <v>11128610.693468975</v>
      </c>
      <c r="AK30" s="20">
        <f t="array" aca="1" ref="AK30" ca="1">IF(AK$11="","",SUM((OFFSET($I$4,0,0,$R$5,1)&gt;OFFSET(AK$12,0,-1))*(OFFSET($I$4,0,0,$R$5,1)&lt;=OFFSET(AK$12,0,0))*(OFFSET($J$4,0,0,$R$5,1))))</f>
        <v>11330461.251607567</v>
      </c>
      <c r="AL30" s="20">
        <f t="array" aca="1" ref="AL30" ca="1">IF(AL$11="","",SUM((OFFSET($I$4,0,0,$R$5,1)&gt;OFFSET(AL$12,0,-1))*(OFFSET($I$4,0,0,$R$5,1)&lt;=OFFSET(AL$12,0,0))*(OFFSET($J$4,0,0,$R$5,1))))</f>
        <v>11543125.682787942</v>
      </c>
      <c r="AM30" s="20">
        <f t="array" aca="1" ref="AM30" ca="1">IF(AM$11="","",SUM((OFFSET($I$4,0,0,$R$5,1)&gt;OFFSET(AM$12,0,-1))*(OFFSET($I$4,0,0,$R$5,1)&lt;=OFFSET(AM$12,0,0))*(OFFSET($J$4,0,0,$R$5,1))))</f>
        <v>0</v>
      </c>
      <c r="AN30" s="20">
        <f t="array" aca="1" ref="AN30" ca="1">IF(AN$11="","",SUM((OFFSET($I$4,0,0,$R$5,1)&gt;OFFSET(AN$12,0,-1))*(OFFSET($I$4,0,0,$R$5,1)&lt;=OFFSET(AN$12,0,0))*(OFFSET($J$4,0,0,$R$5,1))))</f>
        <v>0</v>
      </c>
      <c r="AO30" s="20">
        <f t="array" aca="1" ref="AO30" ca="1">IF(AO$11="","",SUM((OFFSET($I$4,0,0,$R$5,1)&gt;OFFSET(AO$12,0,-1))*(OFFSET($I$4,0,0,$R$5,1)&lt;=OFFSET(AO$12,0,0))*(OFFSET($J$4,0,0,$R$5,1))))</f>
        <v>0</v>
      </c>
      <c r="AP30" s="20">
        <f t="array" aca="1" ref="AP30" ca="1">IF(AP$11="","",SUM((OFFSET($I$4,0,0,$R$5,1)&gt;OFFSET(AP$12,0,-1))*(OFFSET($I$4,0,0,$R$5,1)&lt;=OFFSET(AP$12,0,0))*(OFFSET($J$4,0,0,$R$5,1))))</f>
        <v>0</v>
      </c>
      <c r="AQ30" s="20">
        <f t="array" aca="1" ref="AQ30" ca="1">IF(AQ$11="","",SUM((OFFSET($I$4,0,0,$R$5,1)&gt;OFFSET(AQ$12,0,-1))*(OFFSET($I$4,0,0,$R$5,1)&lt;=OFFSET(AQ$12,0,0))*(OFFSET($J$4,0,0,$R$5,1))))</f>
        <v>0</v>
      </c>
      <c r="AR30" s="20">
        <f t="array" aca="1" ref="AR30" ca="1">IF(AR$11="","",SUM((OFFSET($I$4,0,0,$R$5,1)&gt;OFFSET(AR$12,0,-1))*(OFFSET($I$4,0,0,$R$5,1)&lt;=OFFSET(AR$12,0,0))*(OFFSET($J$4,0,0,$R$5,1))))</f>
        <v>0</v>
      </c>
      <c r="AS30" s="20">
        <f t="array" aca="1" ref="AS30" ca="1">IF(AS$11="","",SUM((OFFSET($I$4,0,0,$R$5,1)&gt;OFFSET(AS$12,0,-1))*(OFFSET($I$4,0,0,$R$5,1)&lt;=OFFSET(AS$12,0,0))*(OFFSET($J$4,0,0,$R$5,1))))</f>
        <v>0</v>
      </c>
      <c r="AT30" s="20">
        <f t="array" aca="1" ref="AT30" ca="1">IF(AT$11="","",SUM((OFFSET($I$4,0,0,$R$5,1)&gt;OFFSET(AT$12,0,-1))*(OFFSET($I$4,0,0,$R$5,1)&lt;=OFFSET(AT$12,0,0))*(OFFSET($J$4,0,0,$R$5,1))))</f>
        <v>0</v>
      </c>
      <c r="AU30" s="20">
        <f t="array" aca="1" ref="AU30" ca="1">IF(AU$11="","",SUM((OFFSET($I$4,0,0,$R$5,1)&gt;OFFSET(AU$12,0,-1))*(OFFSET($I$4,0,0,$R$5,1)&lt;=OFFSET(AU$12,0,0))*(OFFSET($J$4,0,0,$R$5,1))))</f>
        <v>0</v>
      </c>
      <c r="AV30" s="20">
        <f t="array" aca="1" ref="AV30" ca="1">IF(AV$11="","",SUM((OFFSET($I$4,0,0,$R$5,1)&gt;OFFSET(AV$12,0,-1))*(OFFSET($I$4,0,0,$R$5,1)&lt;=OFFSET(AV$12,0,0))*(OFFSET($J$4,0,0,$R$5,1))))</f>
        <v>0</v>
      </c>
      <c r="AW30" s="20">
        <f t="array" aca="1" ref="AW30" ca="1">IF(AW$11="","",SUM((OFFSET($I$4,0,0,$R$5,1)&gt;OFFSET(AW$12,0,-1))*(OFFSET($I$4,0,0,$R$5,1)&lt;=OFFSET(AW$12,0,0))*(OFFSET($J$4,0,0,$R$5,1))))</f>
        <v>0</v>
      </c>
      <c r="AX30" s="20">
        <f t="array" aca="1" ref="AX30" ca="1">IF(AX$11="","",SUM((OFFSET($I$4,0,0,$R$5,1)&gt;OFFSET(AX$12,0,-1))*(OFFSET($I$4,0,0,$R$5,1)&lt;=OFFSET(AX$12,0,0))*(OFFSET($J$4,0,0,$R$5,1))))</f>
        <v>0</v>
      </c>
      <c r="AY30" s="20">
        <f t="array" aca="1" ref="AY30" ca="1">IF(AY$11="","",SUM((OFFSET($I$4,0,0,$R$5,1)&gt;OFFSET(AY$12,0,-1))*(OFFSET($I$4,0,0,$R$5,1)&lt;=OFFSET(AY$12,0,0))*(OFFSET($J$4,0,0,$R$5,1))))</f>
        <v>0</v>
      </c>
      <c r="AZ30" s="20">
        <f t="array" aca="1" ref="AZ30" ca="1">IF(AZ$11="","",SUM((OFFSET($I$4,0,0,$R$5,1)&gt;OFFSET(AZ$12,0,-1))*(OFFSET($I$4,0,0,$R$5,1)&lt;=OFFSET(AZ$12,0,0))*(OFFSET($J$4,0,0,$R$5,1))))</f>
        <v>0</v>
      </c>
      <c r="BA30" s="20">
        <f t="array" aca="1" ref="BA30" ca="1">IF(BA$11="","",SUM((OFFSET($I$4,0,0,$R$5,1)&gt;OFFSET(BA$12,0,-1))*(OFFSET($I$4,0,0,$R$5,1)&lt;=OFFSET(BA$12,0,0))*(OFFSET($J$4,0,0,$R$5,1))))</f>
        <v>0</v>
      </c>
      <c r="BB30" s="20">
        <f t="array" aca="1" ref="BB30" ca="1">IF(BB$11="","",SUM((OFFSET($I$4,0,0,$R$5,1)&gt;OFFSET(BB$12,0,-1))*(OFFSET($I$4,0,0,$R$5,1)&lt;=OFFSET(BB$12,0,0))*(OFFSET($J$4,0,0,$R$5,1))))</f>
        <v>0</v>
      </c>
      <c r="BC30" s="20">
        <f t="array" aca="1" ref="BC30" ca="1">IF(BC$11="","",SUM((OFFSET($I$4,0,0,$R$5,1)&gt;OFFSET(BC$12,0,-1))*(OFFSET($I$4,0,0,$R$5,1)&lt;=OFFSET(BC$12,0,0))*(OFFSET($J$4,0,0,$R$5,1))))</f>
        <v>0</v>
      </c>
      <c r="BD30" s="20">
        <f t="array" aca="1" ref="BD30" ca="1">IF(BD$11="","",SUM((OFFSET($I$4,0,0,$R$5,1)&gt;OFFSET(BD$12,0,-1))*(OFFSET($I$4,0,0,$R$5,1)&lt;=OFFSET(BD$12,0,0))*(OFFSET($J$4,0,0,$R$5,1))))</f>
        <v>0</v>
      </c>
      <c r="BE30" s="20">
        <f t="array" aca="1" ref="BE30" ca="1">IF(BE$11="","",SUM((OFFSET($I$4,0,0,$R$5,1)&gt;OFFSET(BE$12,0,-1))*(OFFSET($I$4,0,0,$R$5,1)&lt;=OFFSET(BE$12,0,0))*(OFFSET($J$4,0,0,$R$5,1))))</f>
        <v>0</v>
      </c>
      <c r="BF30" s="20">
        <f t="array" aca="1" ref="BF30" ca="1">IF(BF$11="","",SUM((OFFSET($I$4,0,0,$R$5,1)&gt;OFFSET(BF$12,0,-1))*(OFFSET($I$4,0,0,$R$5,1)&lt;=OFFSET(BF$12,0,0))*(OFFSET($J$4,0,0,$R$5,1))))</f>
        <v>0</v>
      </c>
      <c r="BG30" s="20">
        <f t="array" aca="1" ref="BG30" ca="1">IF(BG$11="","",SUM((OFFSET($I$4,0,0,$R$5,1)&gt;OFFSET(BG$12,0,-1))*(OFFSET($I$4,0,0,$R$5,1)&lt;=OFFSET(BG$12,0,0))*(OFFSET($J$4,0,0,$R$5,1))))</f>
        <v>0</v>
      </c>
      <c r="BH30" s="20">
        <f t="array" aca="1" ref="BH30" ca="1">IF(BH$11="","",SUM((OFFSET($I$4,0,0,$R$5,1)&gt;OFFSET(BH$12,0,-1))*(OFFSET($I$4,0,0,$R$5,1)&lt;=OFFSET(BH$12,0,0))*(OFFSET($J$4,0,0,$R$5,1))))</f>
        <v>0</v>
      </c>
      <c r="BI30" s="20">
        <f t="array" aca="1" ref="BI30" ca="1">IF(BI$11="","",SUM((OFFSET($I$4,0,0,$R$5,1)&gt;OFFSET(BI$12,0,-1))*(OFFSET($I$4,0,0,$R$5,1)&lt;=OFFSET(BI$12,0,0))*(OFFSET($J$4,0,0,$R$5,1))))</f>
        <v>0</v>
      </c>
      <c r="BJ30" s="20">
        <f t="array" aca="1" ref="BJ30" ca="1">IF(BJ$11="","",SUM((OFFSET($I$4,0,0,$R$5,1)&gt;OFFSET(BJ$12,0,-1))*(OFFSET($I$4,0,0,$R$5,1)&lt;=OFFSET(BJ$12,0,0))*(OFFSET($J$4,0,0,$R$5,1))))</f>
        <v>0</v>
      </c>
      <c r="BK30" s="20">
        <f t="array" aca="1" ref="BK30" ca="1">IF(BK$11="","",SUM((OFFSET($I$4,0,0,$R$5,1)&gt;OFFSET(BK$12,0,-1))*(OFFSET($I$4,0,0,$R$5,1)&lt;=OFFSET(BK$12,0,0))*(OFFSET($J$4,0,0,$R$5,1))))</f>
        <v>0</v>
      </c>
      <c r="BL30" s="20">
        <f t="array" aca="1" ref="BL30" ca="1">IF(BL$11="","",SUM((OFFSET($I$4,0,0,$R$5,1)&gt;OFFSET(BL$12,0,-1))*(OFFSET($I$4,0,0,$R$5,1)&lt;=OFFSET(BL$12,0,0))*(OFFSET($J$4,0,0,$R$5,1))))</f>
        <v>0</v>
      </c>
      <c r="BM30" s="20">
        <f t="array" aca="1" ref="BM30" ca="1">IF(BM$11="","",SUM((OFFSET($I$4,0,0,$R$5,1)&gt;OFFSET(BM$12,0,-1))*(OFFSET($I$4,0,0,$R$5,1)&lt;=OFFSET(BM$12,0,0))*(OFFSET($J$4,0,0,$R$5,1))))</f>
        <v>0</v>
      </c>
      <c r="BN30" s="20">
        <f t="array" aca="1" ref="BN30" ca="1">IF(BN$11="","",SUM((OFFSET($I$4,0,0,$R$5,1)&gt;OFFSET(BN$12,0,-1))*(OFFSET($I$4,0,0,$R$5,1)&lt;=OFFSET(BN$12,0,0))*(OFFSET($J$4,0,0,$R$5,1))))</f>
        <v>0</v>
      </c>
      <c r="BO30" s="20">
        <f t="array" aca="1" ref="BO30" ca="1">IF(BO$11="","",SUM((OFFSET($I$4,0,0,$R$5,1)&gt;OFFSET(BO$12,0,-1))*(OFFSET($I$4,0,0,$R$5,1)&lt;=OFFSET(BO$12,0,0))*(OFFSET($J$4,0,0,$R$5,1))))</f>
        <v>0</v>
      </c>
      <c r="BP30" s="20">
        <f t="array" aca="1" ref="BP30" ca="1">IF(BP$11="","",SUM((OFFSET($I$4,0,0,$R$5,1)&gt;OFFSET(BP$12,0,-1))*(OFFSET($I$4,0,0,$R$5,1)&lt;=OFFSET(BP$12,0,0))*(OFFSET($J$4,0,0,$R$5,1))))</f>
        <v>0</v>
      </c>
      <c r="BQ30" s="20">
        <f t="array" aca="1" ref="BQ30" ca="1">IF(BQ$11="","",SUM((OFFSET($I$4,0,0,$R$5,1)&gt;OFFSET(BQ$12,0,-1))*(OFFSET($I$4,0,0,$R$5,1)&lt;=OFFSET(BQ$12,0,0))*(OFFSET($J$4,0,0,$R$5,1))))</f>
        <v>0</v>
      </c>
      <c r="BR30" s="20">
        <f t="array" aca="1" ref="BR30" ca="1">IF(BR$11="","",SUM((OFFSET($I$4,0,0,$R$5,1)&gt;OFFSET(BR$12,0,-1))*(OFFSET($I$4,0,0,$R$5,1)&lt;=OFFSET(BR$12,0,0))*(OFFSET($J$4,0,0,$R$5,1))))</f>
        <v>0</v>
      </c>
      <c r="BS30" s="20">
        <f t="array" aca="1" ref="BS30" ca="1">IF(BS$11="","",SUM((OFFSET($I$4,0,0,$R$5,1)&gt;OFFSET(BS$12,0,-1))*(OFFSET($I$4,0,0,$R$5,1)&lt;=OFFSET(BS$12,0,0))*(OFFSET($J$4,0,0,$R$5,1))))</f>
        <v>0</v>
      </c>
      <c r="BT30" s="20">
        <f t="array" aca="1" ref="BT30" ca="1">IF(BT$11="","",SUM((OFFSET($I$4,0,0,$R$5,1)&gt;OFFSET(BT$12,0,-1))*(OFFSET($I$4,0,0,$R$5,1)&lt;=OFFSET(BT$12,0,0))*(OFFSET($J$4,0,0,$R$5,1))))</f>
        <v>0</v>
      </c>
      <c r="BU30" s="20">
        <f t="array" aca="1" ref="BU30" ca="1">IF(BU$11="","",SUM((OFFSET($I$4,0,0,$R$5,1)&gt;OFFSET(BU$12,0,-1))*(OFFSET($I$4,0,0,$R$5,1)&lt;=OFFSET(BU$12,0,0))*(OFFSET($J$4,0,0,$R$5,1))))</f>
        <v>0</v>
      </c>
      <c r="BV30" s="20">
        <f t="array" aca="1" ref="BV30" ca="1">IF(BV$11="","",SUM((OFFSET($I$4,0,0,$R$5,1)&gt;OFFSET(BV$12,0,-1))*(OFFSET($I$4,0,0,$R$5,1)&lt;=OFFSET(BV$12,0,0))*(OFFSET($J$4,0,0,$R$5,1))))</f>
        <v>0</v>
      </c>
      <c r="BW30" s="20">
        <f t="array" aca="1" ref="BW30" ca="1">IF(BW$11="","",SUM((OFFSET($I$4,0,0,$R$5,1)&gt;OFFSET(BW$12,0,-1))*(OFFSET($I$4,0,0,$R$5,1)&lt;=OFFSET(BW$12,0,0))*(OFFSET($J$4,0,0,$R$5,1))))</f>
        <v>0</v>
      </c>
      <c r="BX30" s="20">
        <f t="array" aca="1" ref="BX30" ca="1">IF(BX$11="","",SUM((OFFSET($I$4,0,0,$R$5,1)&gt;OFFSET(BX$12,0,-1))*(OFFSET($I$4,0,0,$R$5,1)&lt;=OFFSET(BX$12,0,0))*(OFFSET($J$4,0,0,$R$5,1))))</f>
        <v>0</v>
      </c>
      <c r="BY30" s="20">
        <f t="array" aca="1" ref="BY30" ca="1">IF(BY$11="","",SUM((OFFSET($I$4,0,0,$R$5,1)&gt;OFFSET(BY$12,0,-1))*(OFFSET($I$4,0,0,$R$5,1)&lt;=OFFSET(BY$12,0,0))*(OFFSET($J$4,0,0,$R$5,1))))</f>
        <v>0</v>
      </c>
      <c r="BZ30" s="20">
        <f t="array" aca="1" ref="BZ30" ca="1">IF(BZ$11="","",SUM((OFFSET($I$4,0,0,$R$5,1)&gt;OFFSET(BZ$12,0,-1))*(OFFSET($I$4,0,0,$R$5,1)&lt;=OFFSET(BZ$12,0,0))*(OFFSET($J$4,0,0,$R$5,1))))</f>
        <v>0</v>
      </c>
    </row>
    <row r="31" spans="2:78" ht="20" customHeight="1" x14ac:dyDescent="0.2">
      <c r="B31" s="9" t="str">
        <f t="shared" si="6"/>
        <v/>
      </c>
      <c r="C31" s="58" t="str">
        <f t="shared" si="23"/>
        <v/>
      </c>
      <c r="D31" s="24" t="str">
        <f t="shared" si="7"/>
        <v/>
      </c>
      <c r="E31" s="15" t="str">
        <f t="shared" ca="1" si="0"/>
        <v/>
      </c>
      <c r="F31" s="24" t="str">
        <f t="shared" si="1"/>
        <v/>
      </c>
      <c r="G31" s="56" t="str">
        <f t="shared" si="2"/>
        <v/>
      </c>
      <c r="H31" s="10"/>
      <c r="I31" s="58" t="str">
        <f t="shared" si="8"/>
        <v/>
      </c>
      <c r="J31" s="24" t="str">
        <f t="shared" si="9"/>
        <v/>
      </c>
      <c r="K31" s="55" t="str">
        <f t="shared" ca="1" si="3"/>
        <v/>
      </c>
      <c r="L31" s="58" t="str">
        <f t="shared" si="10"/>
        <v/>
      </c>
      <c r="M31" s="24" t="str">
        <f t="shared" si="4"/>
        <v/>
      </c>
      <c r="N31" s="56" t="str">
        <f t="shared" si="5"/>
        <v/>
      </c>
      <c r="Q31" s="32"/>
    </row>
    <row r="32" spans="2:78" ht="20" customHeight="1" x14ac:dyDescent="0.2">
      <c r="B32" s="9" t="str">
        <f t="shared" si="6"/>
        <v/>
      </c>
      <c r="C32" s="58" t="str">
        <f t="shared" si="23"/>
        <v/>
      </c>
      <c r="D32" s="24" t="str">
        <f t="shared" si="7"/>
        <v/>
      </c>
      <c r="E32" s="15" t="str">
        <f t="shared" ca="1" si="0"/>
        <v/>
      </c>
      <c r="F32" s="24" t="str">
        <f t="shared" si="1"/>
        <v/>
      </c>
      <c r="G32" s="56" t="str">
        <f t="shared" si="2"/>
        <v/>
      </c>
      <c r="H32" s="57"/>
      <c r="I32" s="58" t="str">
        <f t="shared" si="8"/>
        <v/>
      </c>
      <c r="J32" s="24" t="str">
        <f t="shared" si="9"/>
        <v/>
      </c>
      <c r="K32" s="55" t="str">
        <f t="shared" ca="1" si="3"/>
        <v/>
      </c>
      <c r="L32" s="58" t="str">
        <f t="shared" si="10"/>
        <v/>
      </c>
      <c r="M32" s="24" t="str">
        <f t="shared" si="4"/>
        <v/>
      </c>
      <c r="N32" s="56" t="str">
        <f t="shared" si="5"/>
        <v/>
      </c>
      <c r="P32" s="21">
        <f ca="1">IF($S$11="","",MIN(OFFSET($S32,0,0,1,$X$3)))</f>
        <v>0</v>
      </c>
      <c r="Q32" s="86">
        <v>0</v>
      </c>
      <c r="R32" s="87"/>
      <c r="S32" s="21">
        <f ca="1">IF(S$11="","",+OFFSET(S32,0,-1)+S26+S29)</f>
        <v>157625000</v>
      </c>
      <c r="T32" s="21">
        <f t="shared" ref="T32:BZ32" ca="1" si="30">IF(T$11="","",+OFFSET(T32,0,-1)+T26+T29)</f>
        <v>107625000</v>
      </c>
      <c r="U32" s="21">
        <f t="shared" ca="1" si="30"/>
        <v>55125000</v>
      </c>
      <c r="V32" s="21">
        <f t="shared" ca="1" si="30"/>
        <v>0</v>
      </c>
      <c r="W32" s="21">
        <f t="shared" ca="1" si="30"/>
        <v>2118750</v>
      </c>
      <c r="X32" s="21">
        <f t="shared" ca="1" si="30"/>
        <v>4343437.4999999925</v>
      </c>
      <c r="Y32" s="21">
        <f t="shared" ca="1" si="30"/>
        <v>6679359.3749999851</v>
      </c>
      <c r="Z32" s="21">
        <f t="shared" ca="1" si="30"/>
        <v>9132077.3437499702</v>
      </c>
      <c r="AA32" s="21">
        <f t="shared" ca="1" si="30"/>
        <v>11707431.21093744</v>
      </c>
      <c r="AB32" s="21">
        <f t="shared" ca="1" si="30"/>
        <v>14411552.771484286</v>
      </c>
      <c r="AC32" s="21">
        <f t="shared" ca="1" si="30"/>
        <v>17250880.410058483</v>
      </c>
      <c r="AD32" s="21">
        <f t="shared" ca="1" si="30"/>
        <v>20232174.430561408</v>
      </c>
      <c r="AE32" s="21">
        <f t="shared" ca="1" si="30"/>
        <v>23362533.152089477</v>
      </c>
      <c r="AF32" s="21">
        <f t="shared" ca="1" si="30"/>
        <v>26649409.809693947</v>
      </c>
      <c r="AG32" s="21">
        <f t="shared" ca="1" si="30"/>
        <v>30100630.300178632</v>
      </c>
      <c r="AH32" s="21">
        <f t="shared" ca="1" si="30"/>
        <v>33724411.815187544</v>
      </c>
      <c r="AI32" s="21">
        <f t="shared" ca="1" si="30"/>
        <v>37529382.40594691</v>
      </c>
      <c r="AJ32" s="21">
        <f t="shared" ca="1" si="30"/>
        <v>41524601.526244238</v>
      </c>
      <c r="AK32" s="21">
        <f t="shared" ca="1" si="30"/>
        <v>45719581.602556452</v>
      </c>
      <c r="AL32" s="21">
        <f t="shared" ca="1" si="30"/>
        <v>50124310.682684273</v>
      </c>
      <c r="AM32" s="21">
        <f t="shared" ca="1" si="30"/>
        <v>54749276.216818482</v>
      </c>
      <c r="AN32" s="21">
        <f t="shared" ca="1" si="30"/>
        <v>59605490.027659431</v>
      </c>
      <c r="AO32" s="21">
        <f t="shared" ca="1" si="30"/>
        <v>64704514.529042378</v>
      </c>
      <c r="AP32" s="21">
        <f t="shared" ca="1" si="30"/>
        <v>70058490.25549452</v>
      </c>
      <c r="AQ32" s="21">
        <f t="shared" ca="1" si="30"/>
        <v>75680164.768269226</v>
      </c>
      <c r="AR32" s="21">
        <f t="shared" ca="1" si="30"/>
        <v>81582923.006682679</v>
      </c>
      <c r="AS32" s="21">
        <f t="shared" ca="1" si="30"/>
        <v>87780819.157016829</v>
      </c>
      <c r="AT32" s="21">
        <f t="shared" ca="1" si="30"/>
        <v>94288610.114867672</v>
      </c>
      <c r="AU32" s="21">
        <f t="shared" ca="1" si="30"/>
        <v>101121790.62061109</v>
      </c>
      <c r="AV32" s="21">
        <f t="shared" ca="1" si="30"/>
        <v>108296630.15164159</v>
      </c>
      <c r="AW32" s="21">
        <f t="shared" ca="1" si="30"/>
        <v>115830211.65922366</v>
      </c>
      <c r="AX32" s="21">
        <f t="shared" ca="1" si="30"/>
        <v>123740472.24218483</v>
      </c>
      <c r="AY32" s="21">
        <f t="shared" ca="1" si="30"/>
        <v>132046245.85429408</v>
      </c>
      <c r="AZ32" s="21">
        <f t="shared" ca="1" si="30"/>
        <v>140767308.14700878</v>
      </c>
      <c r="BA32" s="21">
        <f t="shared" ca="1" si="30"/>
        <v>149924423.5543592</v>
      </c>
      <c r="BB32" s="21">
        <f t="shared" ca="1" si="30"/>
        <v>159539394.73207724</v>
      </c>
      <c r="BC32" s="21">
        <f t="shared" ca="1" si="30"/>
        <v>169635114.4686811</v>
      </c>
      <c r="BD32" s="21">
        <f t="shared" ca="1" si="30"/>
        <v>180235620.19211519</v>
      </c>
      <c r="BE32" s="21">
        <f t="shared" ca="1" si="30"/>
        <v>191366151.20172089</v>
      </c>
      <c r="BF32" s="21">
        <f t="shared" ca="1" si="30"/>
        <v>203053208.76180691</v>
      </c>
      <c r="BG32" s="21">
        <f t="shared" ca="1" si="30"/>
        <v>215324619.19989717</v>
      </c>
      <c r="BH32" s="21">
        <f t="shared" ca="1" si="30"/>
        <v>228209600.15989202</v>
      </c>
      <c r="BI32" s="21">
        <f t="shared" ca="1" si="30"/>
        <v>241738830.16788661</v>
      </c>
      <c r="BJ32" s="21">
        <f t="shared" ca="1" si="30"/>
        <v>255944521.67628103</v>
      </c>
      <c r="BK32" s="21">
        <f t="shared" ca="1" si="30"/>
        <v>270860497.76009512</v>
      </c>
      <c r="BL32" s="21">
        <f t="shared" ca="1" si="30"/>
        <v>286522272.64809996</v>
      </c>
      <c r="BM32" s="21">
        <f t="shared" ca="1" si="30"/>
        <v>302967136.28050494</v>
      </c>
      <c r="BN32" s="21">
        <f t="shared" ca="1" si="30"/>
        <v>320234243.09453017</v>
      </c>
      <c r="BO32" s="21">
        <f t="shared" ca="1" si="30"/>
        <v>338364705.24925661</v>
      </c>
      <c r="BP32" s="21">
        <f t="shared" ca="1" si="30"/>
        <v>357401690.51171941</v>
      </c>
      <c r="BQ32" s="21">
        <f t="shared" ca="1" si="30"/>
        <v>377390525.03730541</v>
      </c>
      <c r="BR32" s="21">
        <f t="shared" ca="1" si="30"/>
        <v>398378801.28917068</v>
      </c>
      <c r="BS32" s="21">
        <f t="shared" ca="1" si="30"/>
        <v>420416491.35362917</v>
      </c>
      <c r="BT32" s="21">
        <f t="shared" ca="1" si="30"/>
        <v>443556065.92131048</v>
      </c>
      <c r="BU32" s="21">
        <f t="shared" ca="1" si="30"/>
        <v>467852619.21737605</v>
      </c>
      <c r="BV32" s="21">
        <f t="shared" ca="1" si="30"/>
        <v>493364000.17824501</v>
      </c>
      <c r="BW32" s="21">
        <f t="shared" ca="1" si="30"/>
        <v>520150950.18715745</v>
      </c>
      <c r="BX32" s="21">
        <f t="shared" ca="1" si="30"/>
        <v>548277247.69651532</v>
      </c>
      <c r="BY32" s="21">
        <f t="shared" ca="1" si="30"/>
        <v>577809860.08134103</v>
      </c>
      <c r="BZ32" s="21">
        <f t="shared" ca="1" si="30"/>
        <v>608819103.08540797</v>
      </c>
    </row>
    <row r="33" spans="2:78" ht="20" customHeight="1" x14ac:dyDescent="0.2">
      <c r="B33" s="9" t="str">
        <f t="shared" si="6"/>
        <v/>
      </c>
      <c r="C33" s="58" t="str">
        <f t="shared" si="23"/>
        <v/>
      </c>
      <c r="D33" s="24" t="str">
        <f t="shared" si="7"/>
        <v/>
      </c>
      <c r="E33" s="15" t="str">
        <f t="shared" ca="1" si="0"/>
        <v/>
      </c>
      <c r="F33" s="24" t="str">
        <f t="shared" si="1"/>
        <v/>
      </c>
      <c r="G33" s="56" t="str">
        <f t="shared" si="2"/>
        <v/>
      </c>
      <c r="H33" s="10"/>
      <c r="I33" s="58" t="str">
        <f t="shared" si="8"/>
        <v/>
      </c>
      <c r="J33" s="24" t="str">
        <f t="shared" si="9"/>
        <v/>
      </c>
      <c r="K33" s="55" t="str">
        <f t="shared" ca="1" si="3"/>
        <v/>
      </c>
      <c r="L33" s="58" t="str">
        <f t="shared" si="10"/>
        <v/>
      </c>
      <c r="M33" s="24" t="str">
        <f t="shared" si="4"/>
        <v/>
      </c>
      <c r="N33" s="56" t="str">
        <f t="shared" si="5"/>
        <v/>
      </c>
      <c r="P33" s="21">
        <f ca="1">IF($S$11="","",MIN(OFFSET($S33,0,0,1,$X$3)))</f>
        <v>-124789012.72937208</v>
      </c>
      <c r="Q33" s="88">
        <v>0</v>
      </c>
      <c r="R33" s="89"/>
      <c r="S33" s="21">
        <f ca="1">IF(S$11="","",+OFFSET(S33,0,-1)+S27+S30)</f>
        <v>8132583.7205337062</v>
      </c>
      <c r="T33" s="21">
        <f t="shared" ref="T33:BZ33" ca="1" si="31">IF(T$11="","",+OFFSET(T33,0,-1)+T27+T30)</f>
        <v>-33582189.938959047</v>
      </c>
      <c r="U33" s="21">
        <f t="shared" ca="1" si="31"/>
        <v>-86210998.338724911</v>
      </c>
      <c r="V33" s="21">
        <f t="shared" ca="1" si="31"/>
        <v>-124789012.72937208</v>
      </c>
      <c r="W33" s="21">
        <f t="shared" ca="1" si="31"/>
        <v>-114909402.96177025</v>
      </c>
      <c r="X33" s="21">
        <f t="shared" ca="1" si="31"/>
        <v>-105280800.31271274</v>
      </c>
      <c r="Y33" s="21">
        <f t="shared" ca="1" si="31"/>
        <v>-95756759.326596856</v>
      </c>
      <c r="Z33" s="21">
        <f t="shared" ca="1" si="31"/>
        <v>-86415462.540134475</v>
      </c>
      <c r="AA33" s="21">
        <f t="shared" ca="1" si="31"/>
        <v>-77150380.323876396</v>
      </c>
      <c r="AB33" s="21">
        <f t="shared" ca="1" si="31"/>
        <v>-67813795.571264938</v>
      </c>
      <c r="AC33" s="21">
        <f t="shared" ca="1" si="31"/>
        <v>-58548833.449701563</v>
      </c>
      <c r="AD33" s="21">
        <f t="shared" ca="1" si="31"/>
        <v>-49096491.647771277</v>
      </c>
      <c r="AE33" s="21">
        <f t="shared" ca="1" si="31"/>
        <v>-39633022.159627728</v>
      </c>
      <c r="AF33" s="21">
        <f t="shared" ca="1" si="31"/>
        <v>-29997181.951462097</v>
      </c>
      <c r="AG33" s="21">
        <f t="shared" ca="1" si="31"/>
        <v>-19871355.607397251</v>
      </c>
      <c r="AH33" s="21">
        <f t="shared" ca="1" si="31"/>
        <v>-9718692.5987776089</v>
      </c>
      <c r="AI33" s="21">
        <f t="shared" ca="1" si="31"/>
        <v>905308.81444440037</v>
      </c>
      <c r="AJ33" s="21">
        <f t="shared" ca="1" si="31"/>
        <v>11791612.437805928</v>
      </c>
      <c r="AK33" s="21">
        <f t="shared" ca="1" si="31"/>
        <v>23264680.649811056</v>
      </c>
      <c r="AL33" s="21">
        <f t="shared" ca="1" si="31"/>
        <v>35123878.412146166</v>
      </c>
      <c r="AM33" s="21">
        <f t="shared" ca="1" si="31"/>
        <v>35809343.141696513</v>
      </c>
      <c r="AN33" s="21">
        <f t="shared" ca="1" si="31"/>
        <v>37000298.503213167</v>
      </c>
      <c r="AO33" s="21">
        <f t="shared" ca="1" si="31"/>
        <v>38469013.828915291</v>
      </c>
      <c r="AP33" s="21">
        <f t="shared" ca="1" si="31"/>
        <v>40467878.964942299</v>
      </c>
      <c r="AQ33" s="21">
        <f t="shared" ca="1" si="31"/>
        <v>42794455.764585443</v>
      </c>
      <c r="AR33" s="21">
        <f t="shared" ca="1" si="31"/>
        <v>45583846.170511462</v>
      </c>
      <c r="AS33" s="21">
        <f t="shared" ca="1" si="31"/>
        <v>49144510.299261756</v>
      </c>
      <c r="AT33" s="21">
        <f t="shared" ca="1" si="31"/>
        <v>52941204.527442016</v>
      </c>
      <c r="AU33" s="21">
        <f t="shared" ca="1" si="31"/>
        <v>57368309.630678415</v>
      </c>
      <c r="AV33" s="21">
        <f t="shared" ca="1" si="31"/>
        <v>62300490.094901584</v>
      </c>
      <c r="AW33" s="21">
        <f t="shared" ca="1" si="31"/>
        <v>67919785.787889987</v>
      </c>
      <c r="AX33" s="21">
        <f t="shared" ca="1" si="31"/>
        <v>74140377.516696781</v>
      </c>
      <c r="AY33" s="21">
        <f t="shared" ca="1" si="31"/>
        <v>81071324.973695144</v>
      </c>
      <c r="AZ33" s="21">
        <f t="shared" ca="1" si="31"/>
        <v>88795080.170768037</v>
      </c>
      <c r="BA33" s="21">
        <f t="shared" ca="1" si="31"/>
        <v>97298719.910607353</v>
      </c>
      <c r="BB33" s="21">
        <f t="shared" ca="1" si="31"/>
        <v>106681153.03411388</v>
      </c>
      <c r="BC33" s="21">
        <f t="shared" ca="1" si="31"/>
        <v>116749323.67932776</v>
      </c>
      <c r="BD33" s="21">
        <f t="shared" ca="1" si="31"/>
        <v>127349829.40276185</v>
      </c>
      <c r="BE33" s="21">
        <f t="shared" ca="1" si="31"/>
        <v>138480360.41236755</v>
      </c>
      <c r="BF33" s="21">
        <f t="shared" ca="1" si="31"/>
        <v>150167417.97245356</v>
      </c>
      <c r="BG33" s="21">
        <f t="shared" ca="1" si="31"/>
        <v>162438828.41054383</v>
      </c>
      <c r="BH33" s="21">
        <f t="shared" ca="1" si="31"/>
        <v>175323809.37053868</v>
      </c>
      <c r="BI33" s="21">
        <f t="shared" ca="1" si="31"/>
        <v>188853039.37853327</v>
      </c>
      <c r="BJ33" s="21">
        <f t="shared" ca="1" si="31"/>
        <v>203058730.88692769</v>
      </c>
      <c r="BK33" s="21">
        <f t="shared" ca="1" si="31"/>
        <v>217974706.97074178</v>
      </c>
      <c r="BL33" s="21">
        <f t="shared" ca="1" si="31"/>
        <v>233636481.85874662</v>
      </c>
      <c r="BM33" s="21">
        <f t="shared" ca="1" si="31"/>
        <v>250081345.4911516</v>
      </c>
      <c r="BN33" s="21">
        <f t="shared" ca="1" si="31"/>
        <v>267348452.30517682</v>
      </c>
      <c r="BO33" s="21">
        <f t="shared" ca="1" si="31"/>
        <v>285478914.45990324</v>
      </c>
      <c r="BP33" s="21">
        <f t="shared" ca="1" si="31"/>
        <v>304515899.72236603</v>
      </c>
      <c r="BQ33" s="21">
        <f t="shared" ca="1" si="31"/>
        <v>324504734.24795204</v>
      </c>
      <c r="BR33" s="21">
        <f t="shared" ca="1" si="31"/>
        <v>345493010.49981731</v>
      </c>
      <c r="BS33" s="21">
        <f t="shared" ca="1" si="31"/>
        <v>367530700.5642758</v>
      </c>
      <c r="BT33" s="21">
        <f t="shared" ca="1" si="31"/>
        <v>390670275.13195711</v>
      </c>
      <c r="BU33" s="21">
        <f t="shared" ca="1" si="31"/>
        <v>414966828.42802268</v>
      </c>
      <c r="BV33" s="21">
        <f t="shared" ca="1" si="31"/>
        <v>440478209.38889164</v>
      </c>
      <c r="BW33" s="21">
        <f t="shared" ca="1" si="31"/>
        <v>467265159.39780408</v>
      </c>
      <c r="BX33" s="21">
        <f t="shared" ca="1" si="31"/>
        <v>495391456.90716201</v>
      </c>
      <c r="BY33" s="21">
        <f t="shared" ca="1" si="31"/>
        <v>524924069.29198772</v>
      </c>
      <c r="BZ33" s="21">
        <f t="shared" ca="1" si="31"/>
        <v>555933312.2960546</v>
      </c>
    </row>
    <row r="34" spans="2:78" ht="20" customHeight="1" x14ac:dyDescent="0.2">
      <c r="B34" s="9" t="str">
        <f t="shared" si="6"/>
        <v/>
      </c>
      <c r="C34" s="58" t="str">
        <f t="shared" si="23"/>
        <v/>
      </c>
      <c r="D34" s="24" t="str">
        <f t="shared" si="7"/>
        <v/>
      </c>
      <c r="E34" s="15" t="str">
        <f t="shared" ca="1" si="0"/>
        <v/>
      </c>
      <c r="F34" s="24" t="str">
        <f t="shared" si="1"/>
        <v/>
      </c>
      <c r="G34" s="56" t="str">
        <f t="shared" si="2"/>
        <v/>
      </c>
      <c r="H34" s="10"/>
      <c r="I34" s="58" t="str">
        <f t="shared" si="8"/>
        <v/>
      </c>
      <c r="J34" s="24" t="str">
        <f t="shared" si="9"/>
        <v/>
      </c>
      <c r="K34" s="55" t="str">
        <f t="shared" ca="1" si="3"/>
        <v/>
      </c>
      <c r="L34" s="58" t="str">
        <f t="shared" si="10"/>
        <v/>
      </c>
      <c r="M34" s="24" t="str">
        <f t="shared" si="4"/>
        <v/>
      </c>
      <c r="N34" s="56" t="str">
        <f t="shared" si="5"/>
        <v/>
      </c>
      <c r="O34" s="17"/>
      <c r="Q34" s="32"/>
    </row>
    <row r="35" spans="2:78" ht="20" customHeight="1" x14ac:dyDescent="0.2">
      <c r="B35" s="9" t="str">
        <f t="shared" si="6"/>
        <v/>
      </c>
      <c r="C35" s="58" t="str">
        <f t="shared" si="23"/>
        <v/>
      </c>
      <c r="D35" s="24" t="str">
        <f t="shared" si="7"/>
        <v/>
      </c>
      <c r="E35" s="15" t="str">
        <f t="shared" ca="1" si="0"/>
        <v/>
      </c>
      <c r="F35" s="24" t="str">
        <f t="shared" si="1"/>
        <v/>
      </c>
      <c r="G35" s="56" t="str">
        <f t="shared" si="2"/>
        <v/>
      </c>
      <c r="H35" s="10"/>
      <c r="I35" s="58" t="str">
        <f t="shared" si="8"/>
        <v/>
      </c>
      <c r="J35" s="24" t="str">
        <f t="shared" si="9"/>
        <v/>
      </c>
      <c r="K35" s="55" t="str">
        <f t="shared" ca="1" si="3"/>
        <v/>
      </c>
      <c r="L35" s="58" t="str">
        <f t="shared" si="10"/>
        <v/>
      </c>
      <c r="M35" s="24" t="str">
        <f t="shared" si="4"/>
        <v/>
      </c>
      <c r="N35" s="56" t="str">
        <f t="shared" si="5"/>
        <v/>
      </c>
      <c r="P35" s="21">
        <f ca="1">IF($S$11="","",SUM(OFFSET($S35,0,0,1,$X$3)))</f>
        <v>0</v>
      </c>
      <c r="Q35" s="30"/>
      <c r="R35" s="29" t="s">
        <v>19</v>
      </c>
      <c r="S35" s="21">
        <f t="shared" ref="S35:AX35" ca="1" si="32">IF(S$11="","",IF(+S32&lt;0,-S32,0))</f>
        <v>0</v>
      </c>
      <c r="T35" s="21">
        <f t="shared" ca="1" si="32"/>
        <v>0</v>
      </c>
      <c r="U35" s="21">
        <f t="shared" ca="1" si="32"/>
        <v>0</v>
      </c>
      <c r="V35" s="21">
        <f t="shared" ca="1" si="32"/>
        <v>0</v>
      </c>
      <c r="W35" s="21">
        <f t="shared" ca="1" si="32"/>
        <v>0</v>
      </c>
      <c r="X35" s="21">
        <f t="shared" ca="1" si="32"/>
        <v>0</v>
      </c>
      <c r="Y35" s="21">
        <f t="shared" ca="1" si="32"/>
        <v>0</v>
      </c>
      <c r="Z35" s="21">
        <f t="shared" ca="1" si="32"/>
        <v>0</v>
      </c>
      <c r="AA35" s="21">
        <f t="shared" ca="1" si="32"/>
        <v>0</v>
      </c>
      <c r="AB35" s="21">
        <f t="shared" ca="1" si="32"/>
        <v>0</v>
      </c>
      <c r="AC35" s="21">
        <f t="shared" ca="1" si="32"/>
        <v>0</v>
      </c>
      <c r="AD35" s="21">
        <f t="shared" ca="1" si="32"/>
        <v>0</v>
      </c>
      <c r="AE35" s="21">
        <f t="shared" ca="1" si="32"/>
        <v>0</v>
      </c>
      <c r="AF35" s="21">
        <f t="shared" ca="1" si="32"/>
        <v>0</v>
      </c>
      <c r="AG35" s="21">
        <f t="shared" ca="1" si="32"/>
        <v>0</v>
      </c>
      <c r="AH35" s="21">
        <f t="shared" ca="1" si="32"/>
        <v>0</v>
      </c>
      <c r="AI35" s="21">
        <f t="shared" ca="1" si="32"/>
        <v>0</v>
      </c>
      <c r="AJ35" s="21">
        <f t="shared" ca="1" si="32"/>
        <v>0</v>
      </c>
      <c r="AK35" s="21">
        <f t="shared" ca="1" si="32"/>
        <v>0</v>
      </c>
      <c r="AL35" s="21">
        <f t="shared" ca="1" si="32"/>
        <v>0</v>
      </c>
      <c r="AM35" s="21">
        <f t="shared" ca="1" si="32"/>
        <v>0</v>
      </c>
      <c r="AN35" s="21">
        <f t="shared" ca="1" si="32"/>
        <v>0</v>
      </c>
      <c r="AO35" s="21">
        <f t="shared" ca="1" si="32"/>
        <v>0</v>
      </c>
      <c r="AP35" s="21">
        <f t="shared" ca="1" si="32"/>
        <v>0</v>
      </c>
      <c r="AQ35" s="21">
        <f t="shared" ca="1" si="32"/>
        <v>0</v>
      </c>
      <c r="AR35" s="21">
        <f t="shared" ca="1" si="32"/>
        <v>0</v>
      </c>
      <c r="AS35" s="21">
        <f t="shared" ca="1" si="32"/>
        <v>0</v>
      </c>
      <c r="AT35" s="21">
        <f t="shared" ca="1" si="32"/>
        <v>0</v>
      </c>
      <c r="AU35" s="21">
        <f t="shared" ca="1" si="32"/>
        <v>0</v>
      </c>
      <c r="AV35" s="21">
        <f t="shared" ca="1" si="32"/>
        <v>0</v>
      </c>
      <c r="AW35" s="21">
        <f t="shared" ca="1" si="32"/>
        <v>0</v>
      </c>
      <c r="AX35" s="21">
        <f t="shared" ca="1" si="32"/>
        <v>0</v>
      </c>
      <c r="AY35" s="21">
        <f t="shared" ref="AY35:BZ35" ca="1" si="33">IF(AY$11="","",IF(+AY32&lt;0,-AY32,0))</f>
        <v>0</v>
      </c>
      <c r="AZ35" s="21">
        <f t="shared" ca="1" si="33"/>
        <v>0</v>
      </c>
      <c r="BA35" s="21">
        <f t="shared" ca="1" si="33"/>
        <v>0</v>
      </c>
      <c r="BB35" s="21">
        <f t="shared" ca="1" si="33"/>
        <v>0</v>
      </c>
      <c r="BC35" s="21">
        <f t="shared" ca="1" si="33"/>
        <v>0</v>
      </c>
      <c r="BD35" s="21">
        <f t="shared" ca="1" si="33"/>
        <v>0</v>
      </c>
      <c r="BE35" s="21">
        <f t="shared" ca="1" si="33"/>
        <v>0</v>
      </c>
      <c r="BF35" s="21">
        <f t="shared" ca="1" si="33"/>
        <v>0</v>
      </c>
      <c r="BG35" s="21">
        <f t="shared" ca="1" si="33"/>
        <v>0</v>
      </c>
      <c r="BH35" s="21">
        <f t="shared" ca="1" si="33"/>
        <v>0</v>
      </c>
      <c r="BI35" s="21">
        <f t="shared" ca="1" si="33"/>
        <v>0</v>
      </c>
      <c r="BJ35" s="21">
        <f t="shared" ca="1" si="33"/>
        <v>0</v>
      </c>
      <c r="BK35" s="21">
        <f t="shared" ca="1" si="33"/>
        <v>0</v>
      </c>
      <c r="BL35" s="21">
        <f t="shared" ca="1" si="33"/>
        <v>0</v>
      </c>
      <c r="BM35" s="21">
        <f t="shared" ca="1" si="33"/>
        <v>0</v>
      </c>
      <c r="BN35" s="21">
        <f t="shared" ca="1" si="33"/>
        <v>0</v>
      </c>
      <c r="BO35" s="21">
        <f t="shared" ca="1" si="33"/>
        <v>0</v>
      </c>
      <c r="BP35" s="21">
        <f t="shared" ca="1" si="33"/>
        <v>0</v>
      </c>
      <c r="BQ35" s="21">
        <f t="shared" ca="1" si="33"/>
        <v>0</v>
      </c>
      <c r="BR35" s="21">
        <f t="shared" ca="1" si="33"/>
        <v>0</v>
      </c>
      <c r="BS35" s="21">
        <f t="shared" ca="1" si="33"/>
        <v>0</v>
      </c>
      <c r="BT35" s="21">
        <f t="shared" ca="1" si="33"/>
        <v>0</v>
      </c>
      <c r="BU35" s="21">
        <f t="shared" ca="1" si="33"/>
        <v>0</v>
      </c>
      <c r="BV35" s="21">
        <f t="shared" ca="1" si="33"/>
        <v>0</v>
      </c>
      <c r="BW35" s="21">
        <f t="shared" ca="1" si="33"/>
        <v>0</v>
      </c>
      <c r="BX35" s="21">
        <f t="shared" ca="1" si="33"/>
        <v>0</v>
      </c>
      <c r="BY35" s="21">
        <f t="shared" ca="1" si="33"/>
        <v>0</v>
      </c>
      <c r="BZ35" s="21">
        <f t="shared" ca="1" si="33"/>
        <v>0</v>
      </c>
    </row>
    <row r="36" spans="2:78" ht="20" customHeight="1" x14ac:dyDescent="0.2">
      <c r="B36" s="9" t="str">
        <f t="shared" si="6"/>
        <v/>
      </c>
      <c r="C36" s="58" t="str">
        <f t="shared" si="23"/>
        <v/>
      </c>
      <c r="D36" s="24" t="str">
        <f t="shared" si="7"/>
        <v/>
      </c>
      <c r="E36" s="15" t="str">
        <f t="shared" ref="E36:E53" ca="1" si="34">IF($B36="","",IF($R$3=TRUE,OFFSET($S$12,0,$X$3-1),IF($R$4=FALSE,OFFSET($S$12,0,$X$3-1),IF(OFFSET(E36,-1,0)=OFFSET($S$12,0,$X$3-1),OFFSET(E36,-1,0),OFFSET($S$12,0,COUNTIF(OFFSET($S$51,0,0,1,$X$3),"&lt;"&amp;B36))))))</f>
        <v/>
      </c>
      <c r="F36" s="24" t="str">
        <f t="shared" ref="F36:F53" si="35">IF($B36="","",IF($R$3=TRUE,0,D36*(1+$U$4)^YEARFRAC(C36,E36,$X$4)))</f>
        <v/>
      </c>
      <c r="G36" s="56" t="str">
        <f t="shared" ref="G36:G53" si="36">IF($B36="","",IF($R$3=TRUE,"NA",(F36/D36)^(1/YEARFRAC(C36,E36,$X$4))-1))</f>
        <v/>
      </c>
      <c r="H36" s="10"/>
      <c r="I36" s="58" t="str">
        <f t="shared" si="8"/>
        <v/>
      </c>
      <c r="J36" s="24" t="str">
        <f t="shared" si="9"/>
        <v/>
      </c>
      <c r="K36" s="55" t="str">
        <f t="shared" ref="K36:K53" ca="1" si="37">IF($B36="","",OFFSET(K36,-1,0)+J36/(1+$U$4)^YEARFRAC($I$4,$I36,$X$4))</f>
        <v/>
      </c>
      <c r="L36" s="58" t="str">
        <f t="shared" si="10"/>
        <v/>
      </c>
      <c r="M36" s="24" t="str">
        <f t="shared" ref="M36:M53" si="38">IF($B36="","",IF($R$3=TRUE,0,J36*(1+$U$4)^YEARFRAC(I36,L36,$X$4)))</f>
        <v/>
      </c>
      <c r="N36" s="56" t="str">
        <f t="shared" ref="N36:N53" si="39">IF($B36="","",IF($R$3=TRUE,"NA",(M36/J36)^(1/YEARFRAC(I36,L36,$X$4))-1))</f>
        <v/>
      </c>
      <c r="P36" s="21">
        <f ca="1">IF($S$11="","",SUM(OFFSET($S36,0,0,1,$X$3)))</f>
        <v>998774379.45814919</v>
      </c>
      <c r="Q36" s="30"/>
      <c r="R36" s="29" t="s">
        <v>19</v>
      </c>
      <c r="S36" s="21">
        <f t="shared" ref="S36:AX36" ca="1" si="40">IF(S$11="","",IF(+S33&lt;0,-S33,0))</f>
        <v>0</v>
      </c>
      <c r="T36" s="21">
        <f t="shared" ca="1" si="40"/>
        <v>33582189.938959047</v>
      </c>
      <c r="U36" s="21">
        <f t="shared" ca="1" si="40"/>
        <v>86210998.338724911</v>
      </c>
      <c r="V36" s="21">
        <f t="shared" ca="1" si="40"/>
        <v>124789012.72937208</v>
      </c>
      <c r="W36" s="21">
        <f t="shared" ca="1" si="40"/>
        <v>114909402.96177025</v>
      </c>
      <c r="X36" s="21">
        <f t="shared" ca="1" si="40"/>
        <v>105280800.31271274</v>
      </c>
      <c r="Y36" s="21">
        <f t="shared" ca="1" si="40"/>
        <v>95756759.326596856</v>
      </c>
      <c r="Z36" s="21">
        <f t="shared" ca="1" si="40"/>
        <v>86415462.540134475</v>
      </c>
      <c r="AA36" s="21">
        <f t="shared" ca="1" si="40"/>
        <v>77150380.323876396</v>
      </c>
      <c r="AB36" s="21">
        <f t="shared" ca="1" si="40"/>
        <v>67813795.571264938</v>
      </c>
      <c r="AC36" s="21">
        <f t="shared" ca="1" si="40"/>
        <v>58548833.449701563</v>
      </c>
      <c r="AD36" s="21">
        <f t="shared" ca="1" si="40"/>
        <v>49096491.647771277</v>
      </c>
      <c r="AE36" s="21">
        <f t="shared" ca="1" si="40"/>
        <v>39633022.159627728</v>
      </c>
      <c r="AF36" s="21">
        <f t="shared" ca="1" si="40"/>
        <v>29997181.951462097</v>
      </c>
      <c r="AG36" s="21">
        <f t="shared" ca="1" si="40"/>
        <v>19871355.607397251</v>
      </c>
      <c r="AH36" s="21">
        <f t="shared" ca="1" si="40"/>
        <v>9718692.5987776089</v>
      </c>
      <c r="AI36" s="21">
        <f t="shared" ca="1" si="40"/>
        <v>0</v>
      </c>
      <c r="AJ36" s="21">
        <f t="shared" ca="1" si="40"/>
        <v>0</v>
      </c>
      <c r="AK36" s="21">
        <f t="shared" ca="1" si="40"/>
        <v>0</v>
      </c>
      <c r="AL36" s="21">
        <f t="shared" ca="1" si="40"/>
        <v>0</v>
      </c>
      <c r="AM36" s="21">
        <f t="shared" ca="1" si="40"/>
        <v>0</v>
      </c>
      <c r="AN36" s="21">
        <f t="shared" ca="1" si="40"/>
        <v>0</v>
      </c>
      <c r="AO36" s="21">
        <f t="shared" ca="1" si="40"/>
        <v>0</v>
      </c>
      <c r="AP36" s="21">
        <f t="shared" ca="1" si="40"/>
        <v>0</v>
      </c>
      <c r="AQ36" s="21">
        <f t="shared" ca="1" si="40"/>
        <v>0</v>
      </c>
      <c r="AR36" s="21">
        <f t="shared" ca="1" si="40"/>
        <v>0</v>
      </c>
      <c r="AS36" s="21">
        <f t="shared" ca="1" si="40"/>
        <v>0</v>
      </c>
      <c r="AT36" s="21">
        <f t="shared" ca="1" si="40"/>
        <v>0</v>
      </c>
      <c r="AU36" s="21">
        <f t="shared" ca="1" si="40"/>
        <v>0</v>
      </c>
      <c r="AV36" s="21">
        <f t="shared" ca="1" si="40"/>
        <v>0</v>
      </c>
      <c r="AW36" s="21">
        <f t="shared" ca="1" si="40"/>
        <v>0</v>
      </c>
      <c r="AX36" s="21">
        <f t="shared" ca="1" si="40"/>
        <v>0</v>
      </c>
      <c r="AY36" s="21">
        <f t="shared" ref="AY36:BZ36" ca="1" si="41">IF(AY$11="","",IF(+AY33&lt;0,-AY33,0))</f>
        <v>0</v>
      </c>
      <c r="AZ36" s="21">
        <f t="shared" ca="1" si="41"/>
        <v>0</v>
      </c>
      <c r="BA36" s="21">
        <f t="shared" ca="1" si="41"/>
        <v>0</v>
      </c>
      <c r="BB36" s="21">
        <f t="shared" ca="1" si="41"/>
        <v>0</v>
      </c>
      <c r="BC36" s="21">
        <f t="shared" ca="1" si="41"/>
        <v>0</v>
      </c>
      <c r="BD36" s="21">
        <f t="shared" ca="1" si="41"/>
        <v>0</v>
      </c>
      <c r="BE36" s="21">
        <f t="shared" ca="1" si="41"/>
        <v>0</v>
      </c>
      <c r="BF36" s="21">
        <f t="shared" ca="1" si="41"/>
        <v>0</v>
      </c>
      <c r="BG36" s="21">
        <f t="shared" ca="1" si="41"/>
        <v>0</v>
      </c>
      <c r="BH36" s="21">
        <f t="shared" ca="1" si="41"/>
        <v>0</v>
      </c>
      <c r="BI36" s="21">
        <f t="shared" ca="1" si="41"/>
        <v>0</v>
      </c>
      <c r="BJ36" s="21">
        <f t="shared" ca="1" si="41"/>
        <v>0</v>
      </c>
      <c r="BK36" s="21">
        <f t="shared" ca="1" si="41"/>
        <v>0</v>
      </c>
      <c r="BL36" s="21">
        <f t="shared" ca="1" si="41"/>
        <v>0</v>
      </c>
      <c r="BM36" s="21">
        <f t="shared" ca="1" si="41"/>
        <v>0</v>
      </c>
      <c r="BN36" s="21">
        <f t="shared" ca="1" si="41"/>
        <v>0</v>
      </c>
      <c r="BO36" s="21">
        <f t="shared" ca="1" si="41"/>
        <v>0</v>
      </c>
      <c r="BP36" s="21">
        <f t="shared" ca="1" si="41"/>
        <v>0</v>
      </c>
      <c r="BQ36" s="21">
        <f t="shared" ca="1" si="41"/>
        <v>0</v>
      </c>
      <c r="BR36" s="21">
        <f t="shared" ca="1" si="41"/>
        <v>0</v>
      </c>
      <c r="BS36" s="21">
        <f t="shared" ca="1" si="41"/>
        <v>0</v>
      </c>
      <c r="BT36" s="21">
        <f t="shared" ca="1" si="41"/>
        <v>0</v>
      </c>
      <c r="BU36" s="21">
        <f t="shared" ca="1" si="41"/>
        <v>0</v>
      </c>
      <c r="BV36" s="21">
        <f t="shared" ca="1" si="41"/>
        <v>0</v>
      </c>
      <c r="BW36" s="21">
        <f t="shared" ca="1" si="41"/>
        <v>0</v>
      </c>
      <c r="BX36" s="21">
        <f t="shared" ca="1" si="41"/>
        <v>0</v>
      </c>
      <c r="BY36" s="21">
        <f t="shared" ca="1" si="41"/>
        <v>0</v>
      </c>
      <c r="BZ36" s="21">
        <f t="shared" ca="1" si="41"/>
        <v>0</v>
      </c>
    </row>
    <row r="37" spans="2:78" ht="20" customHeight="1" x14ac:dyDescent="0.2">
      <c r="B37" s="9" t="str">
        <f t="shared" ref="B37:B53" si="42">IF($S$11="","",IF($B36="","",IF($B36+1&gt;$R$5,"",$B36+1)))</f>
        <v/>
      </c>
      <c r="C37" s="58" t="str">
        <f t="shared" ref="C37:C53" si="43">IF($B37="","",$C36+0)</f>
        <v/>
      </c>
      <c r="D37" s="24" t="str">
        <f t="shared" ref="D37:D53" si="44">IF($B37="","",D36*(1+$U$4)^YEARFRAC(C36,C37,$X$4))</f>
        <v/>
      </c>
      <c r="E37" s="15" t="str">
        <f t="shared" ca="1" si="34"/>
        <v/>
      </c>
      <c r="F37" s="24" t="str">
        <f t="shared" si="35"/>
        <v/>
      </c>
      <c r="G37" s="56" t="str">
        <f t="shared" si="36"/>
        <v/>
      </c>
      <c r="H37" s="10"/>
      <c r="I37" s="58" t="str">
        <f t="shared" ref="I37:I53" si="45">IF($B37="","",$I36+30)</f>
        <v/>
      </c>
      <c r="J37" s="24" t="str">
        <f t="shared" ref="J37:J53" si="46">IF($B37="","",J36*(1+$U$4)^YEARFRAC(I36,I37,$X$4))</f>
        <v/>
      </c>
      <c r="K37" s="55" t="str">
        <f t="shared" ca="1" si="37"/>
        <v/>
      </c>
      <c r="L37" s="58" t="str">
        <f t="shared" ref="L37:L53" si="47">IF($B37="","",$L36-15)</f>
        <v/>
      </c>
      <c r="M37" s="24" t="str">
        <f t="shared" si="38"/>
        <v/>
      </c>
      <c r="N37" s="56" t="str">
        <f t="shared" si="39"/>
        <v/>
      </c>
    </row>
    <row r="38" spans="2:78" ht="20" customHeight="1" x14ac:dyDescent="0.2">
      <c r="B38" s="9" t="str">
        <f t="shared" si="42"/>
        <v/>
      </c>
      <c r="C38" s="58" t="str">
        <f t="shared" si="43"/>
        <v/>
      </c>
      <c r="D38" s="24" t="str">
        <f t="shared" si="44"/>
        <v/>
      </c>
      <c r="E38" s="15" t="str">
        <f t="shared" ca="1" si="34"/>
        <v/>
      </c>
      <c r="F38" s="24" t="str">
        <f t="shared" si="35"/>
        <v/>
      </c>
      <c r="G38" s="56" t="str">
        <f t="shared" si="36"/>
        <v/>
      </c>
      <c r="H38" s="10"/>
      <c r="I38" s="58" t="str">
        <f t="shared" si="45"/>
        <v/>
      </c>
      <c r="J38" s="24" t="str">
        <f t="shared" si="46"/>
        <v/>
      </c>
      <c r="K38" s="55" t="str">
        <f t="shared" ca="1" si="37"/>
        <v/>
      </c>
      <c r="L38" s="58" t="str">
        <f t="shared" si="47"/>
        <v/>
      </c>
      <c r="M38" s="24" t="str">
        <f t="shared" si="38"/>
        <v/>
      </c>
      <c r="N38" s="56" t="str">
        <f t="shared" si="39"/>
        <v/>
      </c>
      <c r="P38" s="21">
        <f ca="1">IF($S$11="","",MIN(OFFSET($S38,0,0,1,$X$3)))</f>
        <v>0</v>
      </c>
      <c r="Q38" s="72" t="s">
        <v>28</v>
      </c>
      <c r="R38" s="73"/>
      <c r="S38" s="21">
        <f t="shared" ref="S38:AX38" ca="1" si="48">IF(S$11="","",+S32+S35)</f>
        <v>157625000</v>
      </c>
      <c r="T38" s="21">
        <f t="shared" ca="1" si="48"/>
        <v>107625000</v>
      </c>
      <c r="U38" s="21">
        <f t="shared" ca="1" si="48"/>
        <v>55125000</v>
      </c>
      <c r="V38" s="21">
        <f t="shared" ca="1" si="48"/>
        <v>0</v>
      </c>
      <c r="W38" s="21">
        <f t="shared" ca="1" si="48"/>
        <v>2118750</v>
      </c>
      <c r="X38" s="21">
        <f t="shared" ca="1" si="48"/>
        <v>4343437.4999999925</v>
      </c>
      <c r="Y38" s="21">
        <f t="shared" ca="1" si="48"/>
        <v>6679359.3749999851</v>
      </c>
      <c r="Z38" s="21">
        <f t="shared" ca="1" si="48"/>
        <v>9132077.3437499702</v>
      </c>
      <c r="AA38" s="21">
        <f t="shared" ca="1" si="48"/>
        <v>11707431.21093744</v>
      </c>
      <c r="AB38" s="21">
        <f t="shared" ca="1" si="48"/>
        <v>14411552.771484286</v>
      </c>
      <c r="AC38" s="21">
        <f t="shared" ca="1" si="48"/>
        <v>17250880.410058483</v>
      </c>
      <c r="AD38" s="21">
        <f t="shared" ca="1" si="48"/>
        <v>20232174.430561408</v>
      </c>
      <c r="AE38" s="21">
        <f t="shared" ca="1" si="48"/>
        <v>23362533.152089477</v>
      </c>
      <c r="AF38" s="21">
        <f t="shared" ca="1" si="48"/>
        <v>26649409.809693947</v>
      </c>
      <c r="AG38" s="21">
        <f t="shared" ca="1" si="48"/>
        <v>30100630.300178632</v>
      </c>
      <c r="AH38" s="21">
        <f t="shared" ca="1" si="48"/>
        <v>33724411.815187544</v>
      </c>
      <c r="AI38" s="21">
        <f t="shared" ca="1" si="48"/>
        <v>37529382.40594691</v>
      </c>
      <c r="AJ38" s="21">
        <f t="shared" ca="1" si="48"/>
        <v>41524601.526244238</v>
      </c>
      <c r="AK38" s="21">
        <f t="shared" ca="1" si="48"/>
        <v>45719581.602556452</v>
      </c>
      <c r="AL38" s="21">
        <f t="shared" ca="1" si="48"/>
        <v>50124310.682684273</v>
      </c>
      <c r="AM38" s="21">
        <f t="shared" ca="1" si="48"/>
        <v>54749276.216818482</v>
      </c>
      <c r="AN38" s="21">
        <f t="shared" ca="1" si="48"/>
        <v>59605490.027659431</v>
      </c>
      <c r="AO38" s="21">
        <f t="shared" ca="1" si="48"/>
        <v>64704514.529042378</v>
      </c>
      <c r="AP38" s="21">
        <f t="shared" ca="1" si="48"/>
        <v>70058490.25549452</v>
      </c>
      <c r="AQ38" s="21">
        <f t="shared" ca="1" si="48"/>
        <v>75680164.768269226</v>
      </c>
      <c r="AR38" s="21">
        <f t="shared" ca="1" si="48"/>
        <v>81582923.006682679</v>
      </c>
      <c r="AS38" s="21">
        <f t="shared" ca="1" si="48"/>
        <v>87780819.157016829</v>
      </c>
      <c r="AT38" s="21">
        <f t="shared" ca="1" si="48"/>
        <v>94288610.114867672</v>
      </c>
      <c r="AU38" s="21">
        <f t="shared" ca="1" si="48"/>
        <v>101121790.62061109</v>
      </c>
      <c r="AV38" s="21">
        <f t="shared" ca="1" si="48"/>
        <v>108296630.15164159</v>
      </c>
      <c r="AW38" s="21">
        <f t="shared" ca="1" si="48"/>
        <v>115830211.65922366</v>
      </c>
      <c r="AX38" s="21">
        <f t="shared" ca="1" si="48"/>
        <v>123740472.24218483</v>
      </c>
      <c r="AY38" s="21">
        <f t="shared" ref="AY38:BZ38" ca="1" si="49">IF(AY$11="","",+AY32+AY35)</f>
        <v>132046245.85429408</v>
      </c>
      <c r="AZ38" s="21">
        <f t="shared" ca="1" si="49"/>
        <v>140767308.14700878</v>
      </c>
      <c r="BA38" s="21">
        <f t="shared" ca="1" si="49"/>
        <v>149924423.5543592</v>
      </c>
      <c r="BB38" s="21">
        <f t="shared" ca="1" si="49"/>
        <v>159539394.73207724</v>
      </c>
      <c r="BC38" s="21">
        <f t="shared" ca="1" si="49"/>
        <v>169635114.4686811</v>
      </c>
      <c r="BD38" s="21">
        <f t="shared" ca="1" si="49"/>
        <v>180235620.19211519</v>
      </c>
      <c r="BE38" s="21">
        <f t="shared" ca="1" si="49"/>
        <v>191366151.20172089</v>
      </c>
      <c r="BF38" s="21">
        <f t="shared" ca="1" si="49"/>
        <v>203053208.76180691</v>
      </c>
      <c r="BG38" s="21">
        <f t="shared" ca="1" si="49"/>
        <v>215324619.19989717</v>
      </c>
      <c r="BH38" s="21">
        <f t="shared" ca="1" si="49"/>
        <v>228209600.15989202</v>
      </c>
      <c r="BI38" s="21">
        <f t="shared" ca="1" si="49"/>
        <v>241738830.16788661</v>
      </c>
      <c r="BJ38" s="21">
        <f t="shared" ca="1" si="49"/>
        <v>255944521.67628103</v>
      </c>
      <c r="BK38" s="21">
        <f t="shared" ca="1" si="49"/>
        <v>270860497.76009512</v>
      </c>
      <c r="BL38" s="21">
        <f t="shared" ca="1" si="49"/>
        <v>286522272.64809996</v>
      </c>
      <c r="BM38" s="21">
        <f t="shared" ca="1" si="49"/>
        <v>302967136.28050494</v>
      </c>
      <c r="BN38" s="21">
        <f t="shared" ca="1" si="49"/>
        <v>320234243.09453017</v>
      </c>
      <c r="BO38" s="21">
        <f t="shared" ca="1" si="49"/>
        <v>338364705.24925661</v>
      </c>
      <c r="BP38" s="21">
        <f t="shared" ca="1" si="49"/>
        <v>357401690.51171941</v>
      </c>
      <c r="BQ38" s="21">
        <f t="shared" ca="1" si="49"/>
        <v>377390525.03730541</v>
      </c>
      <c r="BR38" s="21">
        <f t="shared" ca="1" si="49"/>
        <v>398378801.28917068</v>
      </c>
      <c r="BS38" s="21">
        <f t="shared" ca="1" si="49"/>
        <v>420416491.35362917</v>
      </c>
      <c r="BT38" s="21">
        <f t="shared" ca="1" si="49"/>
        <v>443556065.92131048</v>
      </c>
      <c r="BU38" s="21">
        <f t="shared" ca="1" si="49"/>
        <v>467852619.21737605</v>
      </c>
      <c r="BV38" s="21">
        <f t="shared" ca="1" si="49"/>
        <v>493364000.17824501</v>
      </c>
      <c r="BW38" s="21">
        <f t="shared" ca="1" si="49"/>
        <v>520150950.18715745</v>
      </c>
      <c r="BX38" s="21">
        <f t="shared" ca="1" si="49"/>
        <v>548277247.69651532</v>
      </c>
      <c r="BY38" s="21">
        <f t="shared" ca="1" si="49"/>
        <v>577809860.08134103</v>
      </c>
      <c r="BZ38" s="21">
        <f t="shared" ca="1" si="49"/>
        <v>608819103.08540797</v>
      </c>
    </row>
    <row r="39" spans="2:78" ht="20" customHeight="1" x14ac:dyDescent="0.2">
      <c r="B39" s="9" t="str">
        <f t="shared" si="42"/>
        <v/>
      </c>
      <c r="C39" s="58" t="str">
        <f t="shared" si="43"/>
        <v/>
      </c>
      <c r="D39" s="24" t="str">
        <f t="shared" si="44"/>
        <v/>
      </c>
      <c r="E39" s="15" t="str">
        <f t="shared" ca="1" si="34"/>
        <v/>
      </c>
      <c r="F39" s="24" t="str">
        <f t="shared" si="35"/>
        <v/>
      </c>
      <c r="G39" s="56" t="str">
        <f t="shared" si="36"/>
        <v/>
      </c>
      <c r="H39" s="10"/>
      <c r="I39" s="58" t="str">
        <f t="shared" si="45"/>
        <v/>
      </c>
      <c r="J39" s="24" t="str">
        <f t="shared" si="46"/>
        <v/>
      </c>
      <c r="K39" s="55" t="str">
        <f t="shared" ca="1" si="37"/>
        <v/>
      </c>
      <c r="L39" s="58" t="str">
        <f t="shared" si="47"/>
        <v/>
      </c>
      <c r="M39" s="24" t="str">
        <f t="shared" si="38"/>
        <v/>
      </c>
      <c r="N39" s="56" t="str">
        <f t="shared" si="39"/>
        <v/>
      </c>
      <c r="P39" s="21">
        <f ca="1">IF($S$11="","",MIN(OFFSET($S39,0,0,1,$X$3)))</f>
        <v>0</v>
      </c>
      <c r="Q39" s="72" t="s">
        <v>29</v>
      </c>
      <c r="R39" s="73"/>
      <c r="S39" s="21">
        <f t="shared" ref="S39:AX39" ca="1" si="50">IF(S$11="","",+S33+S36)</f>
        <v>8132583.7205337062</v>
      </c>
      <c r="T39" s="21">
        <f t="shared" ca="1" si="50"/>
        <v>0</v>
      </c>
      <c r="U39" s="21">
        <f t="shared" ca="1" si="50"/>
        <v>0</v>
      </c>
      <c r="V39" s="21">
        <f t="shared" ca="1" si="50"/>
        <v>0</v>
      </c>
      <c r="W39" s="21">
        <f t="shared" ca="1" si="50"/>
        <v>0</v>
      </c>
      <c r="X39" s="21">
        <f t="shared" ca="1" si="50"/>
        <v>0</v>
      </c>
      <c r="Y39" s="21">
        <f t="shared" ca="1" si="50"/>
        <v>0</v>
      </c>
      <c r="Z39" s="21">
        <f t="shared" ca="1" si="50"/>
        <v>0</v>
      </c>
      <c r="AA39" s="21">
        <f t="shared" ca="1" si="50"/>
        <v>0</v>
      </c>
      <c r="AB39" s="21">
        <f t="shared" ca="1" si="50"/>
        <v>0</v>
      </c>
      <c r="AC39" s="21">
        <f t="shared" ca="1" si="50"/>
        <v>0</v>
      </c>
      <c r="AD39" s="21">
        <f t="shared" ca="1" si="50"/>
        <v>0</v>
      </c>
      <c r="AE39" s="21">
        <f t="shared" ca="1" si="50"/>
        <v>0</v>
      </c>
      <c r="AF39" s="21">
        <f t="shared" ca="1" si="50"/>
        <v>0</v>
      </c>
      <c r="AG39" s="21">
        <f t="shared" ca="1" si="50"/>
        <v>0</v>
      </c>
      <c r="AH39" s="21">
        <f t="shared" ca="1" si="50"/>
        <v>0</v>
      </c>
      <c r="AI39" s="21">
        <f t="shared" ca="1" si="50"/>
        <v>905308.81444440037</v>
      </c>
      <c r="AJ39" s="21">
        <f t="shared" ca="1" si="50"/>
        <v>11791612.437805928</v>
      </c>
      <c r="AK39" s="21">
        <f t="shared" ca="1" si="50"/>
        <v>23264680.649811056</v>
      </c>
      <c r="AL39" s="21">
        <f t="shared" ca="1" si="50"/>
        <v>35123878.412146166</v>
      </c>
      <c r="AM39" s="21">
        <f t="shared" ca="1" si="50"/>
        <v>35809343.141696513</v>
      </c>
      <c r="AN39" s="21">
        <f t="shared" ca="1" si="50"/>
        <v>37000298.503213167</v>
      </c>
      <c r="AO39" s="21">
        <f t="shared" ca="1" si="50"/>
        <v>38469013.828915291</v>
      </c>
      <c r="AP39" s="21">
        <f t="shared" ca="1" si="50"/>
        <v>40467878.964942299</v>
      </c>
      <c r="AQ39" s="21">
        <f t="shared" ca="1" si="50"/>
        <v>42794455.764585443</v>
      </c>
      <c r="AR39" s="21">
        <f t="shared" ca="1" si="50"/>
        <v>45583846.170511462</v>
      </c>
      <c r="AS39" s="21">
        <f t="shared" ca="1" si="50"/>
        <v>49144510.299261756</v>
      </c>
      <c r="AT39" s="21">
        <f t="shared" ca="1" si="50"/>
        <v>52941204.527442016</v>
      </c>
      <c r="AU39" s="21">
        <f t="shared" ca="1" si="50"/>
        <v>57368309.630678415</v>
      </c>
      <c r="AV39" s="21">
        <f t="shared" ca="1" si="50"/>
        <v>62300490.094901584</v>
      </c>
      <c r="AW39" s="21">
        <f t="shared" ca="1" si="50"/>
        <v>67919785.787889987</v>
      </c>
      <c r="AX39" s="21">
        <f t="shared" ca="1" si="50"/>
        <v>74140377.516696781</v>
      </c>
      <c r="AY39" s="21">
        <f t="shared" ref="AY39:BZ39" ca="1" si="51">IF(AY$11="","",+AY33+AY36)</f>
        <v>81071324.973695144</v>
      </c>
      <c r="AZ39" s="21">
        <f t="shared" ca="1" si="51"/>
        <v>88795080.170768037</v>
      </c>
      <c r="BA39" s="21">
        <f t="shared" ca="1" si="51"/>
        <v>97298719.910607353</v>
      </c>
      <c r="BB39" s="21">
        <f t="shared" ca="1" si="51"/>
        <v>106681153.03411388</v>
      </c>
      <c r="BC39" s="21">
        <f t="shared" ca="1" si="51"/>
        <v>116749323.67932776</v>
      </c>
      <c r="BD39" s="21">
        <f t="shared" ca="1" si="51"/>
        <v>127349829.40276185</v>
      </c>
      <c r="BE39" s="21">
        <f t="shared" ca="1" si="51"/>
        <v>138480360.41236755</v>
      </c>
      <c r="BF39" s="21">
        <f t="shared" ca="1" si="51"/>
        <v>150167417.97245356</v>
      </c>
      <c r="BG39" s="21">
        <f t="shared" ca="1" si="51"/>
        <v>162438828.41054383</v>
      </c>
      <c r="BH39" s="21">
        <f t="shared" ca="1" si="51"/>
        <v>175323809.37053868</v>
      </c>
      <c r="BI39" s="21">
        <f t="shared" ca="1" si="51"/>
        <v>188853039.37853327</v>
      </c>
      <c r="BJ39" s="21">
        <f t="shared" ca="1" si="51"/>
        <v>203058730.88692769</v>
      </c>
      <c r="BK39" s="21">
        <f t="shared" ca="1" si="51"/>
        <v>217974706.97074178</v>
      </c>
      <c r="BL39" s="21">
        <f t="shared" ca="1" si="51"/>
        <v>233636481.85874662</v>
      </c>
      <c r="BM39" s="21">
        <f t="shared" ca="1" si="51"/>
        <v>250081345.4911516</v>
      </c>
      <c r="BN39" s="21">
        <f t="shared" ca="1" si="51"/>
        <v>267348452.30517682</v>
      </c>
      <c r="BO39" s="21">
        <f t="shared" ca="1" si="51"/>
        <v>285478914.45990324</v>
      </c>
      <c r="BP39" s="21">
        <f t="shared" ca="1" si="51"/>
        <v>304515899.72236603</v>
      </c>
      <c r="BQ39" s="21">
        <f t="shared" ca="1" si="51"/>
        <v>324504734.24795204</v>
      </c>
      <c r="BR39" s="21">
        <f t="shared" ca="1" si="51"/>
        <v>345493010.49981731</v>
      </c>
      <c r="BS39" s="21">
        <f t="shared" ca="1" si="51"/>
        <v>367530700.5642758</v>
      </c>
      <c r="BT39" s="21">
        <f t="shared" ca="1" si="51"/>
        <v>390670275.13195711</v>
      </c>
      <c r="BU39" s="21">
        <f t="shared" ca="1" si="51"/>
        <v>414966828.42802268</v>
      </c>
      <c r="BV39" s="21">
        <f t="shared" ca="1" si="51"/>
        <v>440478209.38889164</v>
      </c>
      <c r="BW39" s="21">
        <f t="shared" ca="1" si="51"/>
        <v>467265159.39780408</v>
      </c>
      <c r="BX39" s="21">
        <f t="shared" ca="1" si="51"/>
        <v>495391456.90716201</v>
      </c>
      <c r="BY39" s="21">
        <f t="shared" ca="1" si="51"/>
        <v>524924069.29198772</v>
      </c>
      <c r="BZ39" s="21">
        <f t="shared" ca="1" si="51"/>
        <v>555933312.2960546</v>
      </c>
    </row>
    <row r="40" spans="2:78" ht="20" customHeight="1" x14ac:dyDescent="0.2">
      <c r="B40" s="9" t="str">
        <f t="shared" si="42"/>
        <v/>
      </c>
      <c r="C40" s="58" t="str">
        <f t="shared" si="43"/>
        <v/>
      </c>
      <c r="D40" s="24" t="str">
        <f t="shared" si="44"/>
        <v/>
      </c>
      <c r="E40" s="15" t="str">
        <f t="shared" ca="1" si="34"/>
        <v/>
      </c>
      <c r="F40" s="24" t="str">
        <f t="shared" si="35"/>
        <v/>
      </c>
      <c r="G40" s="56" t="str">
        <f t="shared" si="36"/>
        <v/>
      </c>
      <c r="H40" s="10"/>
      <c r="I40" s="58" t="str">
        <f t="shared" si="45"/>
        <v/>
      </c>
      <c r="J40" s="24" t="str">
        <f t="shared" si="46"/>
        <v/>
      </c>
      <c r="K40" s="55" t="str">
        <f t="shared" ca="1" si="37"/>
        <v/>
      </c>
      <c r="L40" s="58" t="str">
        <f t="shared" si="47"/>
        <v/>
      </c>
      <c r="M40" s="24" t="str">
        <f t="shared" si="38"/>
        <v/>
      </c>
      <c r="N40" s="56" t="str">
        <f t="shared" si="39"/>
        <v/>
      </c>
      <c r="Q40" s="32"/>
    </row>
    <row r="41" spans="2:78" ht="20" customHeight="1" x14ac:dyDescent="0.2">
      <c r="B41" s="9" t="str">
        <f t="shared" si="42"/>
        <v/>
      </c>
      <c r="C41" s="58" t="str">
        <f t="shared" si="43"/>
        <v/>
      </c>
      <c r="D41" s="24" t="str">
        <f t="shared" si="44"/>
        <v/>
      </c>
      <c r="E41" s="15" t="str">
        <f t="shared" ca="1" si="34"/>
        <v/>
      </c>
      <c r="F41" s="24" t="str">
        <f t="shared" si="35"/>
        <v/>
      </c>
      <c r="G41" s="56" t="str">
        <f t="shared" si="36"/>
        <v/>
      </c>
      <c r="H41" s="10"/>
      <c r="I41" s="58" t="str">
        <f t="shared" si="45"/>
        <v/>
      </c>
      <c r="J41" s="24" t="str">
        <f t="shared" si="46"/>
        <v/>
      </c>
      <c r="K41" s="55" t="str">
        <f t="shared" ca="1" si="37"/>
        <v/>
      </c>
      <c r="L41" s="58" t="str">
        <f t="shared" si="47"/>
        <v/>
      </c>
      <c r="M41" s="24" t="str">
        <f t="shared" si="38"/>
        <v/>
      </c>
      <c r="N41" s="56" t="str">
        <f t="shared" si="39"/>
        <v/>
      </c>
      <c r="P41" s="21">
        <f ca="1">IF($S$11="","",SUM(OFFSET($S41,0,0,1,$X$3)))</f>
        <v>0</v>
      </c>
      <c r="Q41" s="30"/>
      <c r="R41" s="37" t="s">
        <v>20</v>
      </c>
      <c r="S41" s="21">
        <f ca="1">IF(S$11="","",IF(S38&lt;=0,0,+IF(OFFSET(S44,0,-1)&lt;=0,0,+IF(OFFSET(S44,0,-1)&gt;S38,-S38,-S38+OFFSET(S44,0,-1)))))</f>
        <v>0</v>
      </c>
      <c r="T41" s="21">
        <f t="shared" ref="T41:BZ41" ca="1" si="52">IF(T$11="","",IF(T38&lt;=0,0,+IF(OFFSET(T44,0,-1)&lt;=0,0,+IF(OFFSET(T44,0,-1)&gt;T38,-T38,-T38+OFFSET(T44,0,-1)))))</f>
        <v>0</v>
      </c>
      <c r="U41" s="21">
        <f t="shared" ca="1" si="52"/>
        <v>0</v>
      </c>
      <c r="V41" s="21">
        <f t="shared" ca="1" si="52"/>
        <v>0</v>
      </c>
      <c r="W41" s="21">
        <f t="shared" ca="1" si="52"/>
        <v>0</v>
      </c>
      <c r="X41" s="21">
        <f t="shared" ca="1" si="52"/>
        <v>0</v>
      </c>
      <c r="Y41" s="21">
        <f t="shared" ca="1" si="52"/>
        <v>0</v>
      </c>
      <c r="Z41" s="21">
        <f t="shared" ca="1" si="52"/>
        <v>0</v>
      </c>
      <c r="AA41" s="21">
        <f t="shared" ca="1" si="52"/>
        <v>0</v>
      </c>
      <c r="AB41" s="21">
        <f t="shared" ca="1" si="52"/>
        <v>0</v>
      </c>
      <c r="AC41" s="21">
        <f t="shared" ca="1" si="52"/>
        <v>0</v>
      </c>
      <c r="AD41" s="21">
        <f t="shared" ca="1" si="52"/>
        <v>0</v>
      </c>
      <c r="AE41" s="21">
        <f t="shared" ca="1" si="52"/>
        <v>0</v>
      </c>
      <c r="AF41" s="21">
        <f t="shared" ca="1" si="52"/>
        <v>0</v>
      </c>
      <c r="AG41" s="21">
        <f t="shared" ca="1" si="52"/>
        <v>0</v>
      </c>
      <c r="AH41" s="21">
        <f t="shared" ca="1" si="52"/>
        <v>0</v>
      </c>
      <c r="AI41" s="21">
        <f t="shared" ca="1" si="52"/>
        <v>0</v>
      </c>
      <c r="AJ41" s="21">
        <f t="shared" ca="1" si="52"/>
        <v>0</v>
      </c>
      <c r="AK41" s="21">
        <f t="shared" ca="1" si="52"/>
        <v>0</v>
      </c>
      <c r="AL41" s="21">
        <f t="shared" ca="1" si="52"/>
        <v>0</v>
      </c>
      <c r="AM41" s="21">
        <f t="shared" ca="1" si="52"/>
        <v>0</v>
      </c>
      <c r="AN41" s="21">
        <f t="shared" ca="1" si="52"/>
        <v>0</v>
      </c>
      <c r="AO41" s="21">
        <f t="shared" ca="1" si="52"/>
        <v>0</v>
      </c>
      <c r="AP41" s="21">
        <f t="shared" ca="1" si="52"/>
        <v>0</v>
      </c>
      <c r="AQ41" s="21">
        <f t="shared" ca="1" si="52"/>
        <v>0</v>
      </c>
      <c r="AR41" s="21">
        <f t="shared" ca="1" si="52"/>
        <v>0</v>
      </c>
      <c r="AS41" s="21">
        <f t="shared" ca="1" si="52"/>
        <v>0</v>
      </c>
      <c r="AT41" s="21">
        <f t="shared" ca="1" si="52"/>
        <v>0</v>
      </c>
      <c r="AU41" s="21">
        <f t="shared" ca="1" si="52"/>
        <v>0</v>
      </c>
      <c r="AV41" s="21">
        <f t="shared" ca="1" si="52"/>
        <v>0</v>
      </c>
      <c r="AW41" s="21">
        <f t="shared" ca="1" si="52"/>
        <v>0</v>
      </c>
      <c r="AX41" s="21">
        <f t="shared" ca="1" si="52"/>
        <v>0</v>
      </c>
      <c r="AY41" s="21">
        <f t="shared" ca="1" si="52"/>
        <v>0</v>
      </c>
      <c r="AZ41" s="21">
        <f t="shared" ca="1" si="52"/>
        <v>0</v>
      </c>
      <c r="BA41" s="21">
        <f t="shared" ca="1" si="52"/>
        <v>0</v>
      </c>
      <c r="BB41" s="21">
        <f t="shared" ca="1" si="52"/>
        <v>0</v>
      </c>
      <c r="BC41" s="21">
        <f t="shared" ca="1" si="52"/>
        <v>0</v>
      </c>
      <c r="BD41" s="21">
        <f t="shared" ca="1" si="52"/>
        <v>0</v>
      </c>
      <c r="BE41" s="21">
        <f t="shared" ca="1" si="52"/>
        <v>0</v>
      </c>
      <c r="BF41" s="21">
        <f t="shared" ca="1" si="52"/>
        <v>0</v>
      </c>
      <c r="BG41" s="21">
        <f t="shared" ca="1" si="52"/>
        <v>0</v>
      </c>
      <c r="BH41" s="21">
        <f t="shared" ca="1" si="52"/>
        <v>0</v>
      </c>
      <c r="BI41" s="21">
        <f t="shared" ca="1" si="52"/>
        <v>0</v>
      </c>
      <c r="BJ41" s="21">
        <f t="shared" ca="1" si="52"/>
        <v>0</v>
      </c>
      <c r="BK41" s="21">
        <f t="shared" ca="1" si="52"/>
        <v>0</v>
      </c>
      <c r="BL41" s="21">
        <f t="shared" ca="1" si="52"/>
        <v>0</v>
      </c>
      <c r="BM41" s="21">
        <f t="shared" ca="1" si="52"/>
        <v>0</v>
      </c>
      <c r="BN41" s="21">
        <f t="shared" ca="1" si="52"/>
        <v>0</v>
      </c>
      <c r="BO41" s="21">
        <f t="shared" ca="1" si="52"/>
        <v>0</v>
      </c>
      <c r="BP41" s="21">
        <f t="shared" ca="1" si="52"/>
        <v>0</v>
      </c>
      <c r="BQ41" s="21">
        <f t="shared" ca="1" si="52"/>
        <v>0</v>
      </c>
      <c r="BR41" s="21">
        <f t="shared" ca="1" si="52"/>
        <v>0</v>
      </c>
      <c r="BS41" s="21">
        <f t="shared" ca="1" si="52"/>
        <v>0</v>
      </c>
      <c r="BT41" s="21">
        <f t="shared" ca="1" si="52"/>
        <v>0</v>
      </c>
      <c r="BU41" s="21">
        <f t="shared" ca="1" si="52"/>
        <v>0</v>
      </c>
      <c r="BV41" s="21">
        <f t="shared" ca="1" si="52"/>
        <v>0</v>
      </c>
      <c r="BW41" s="21">
        <f t="shared" ca="1" si="52"/>
        <v>0</v>
      </c>
      <c r="BX41" s="21">
        <f t="shared" ca="1" si="52"/>
        <v>0</v>
      </c>
      <c r="BY41" s="21">
        <f t="shared" ca="1" si="52"/>
        <v>0</v>
      </c>
      <c r="BZ41" s="21">
        <f t="shared" ca="1" si="52"/>
        <v>0</v>
      </c>
    </row>
    <row r="42" spans="2:78" ht="20" customHeight="1" x14ac:dyDescent="0.2">
      <c r="B42" s="9" t="str">
        <f t="shared" si="42"/>
        <v/>
      </c>
      <c r="C42" s="58" t="str">
        <f t="shared" si="43"/>
        <v/>
      </c>
      <c r="D42" s="24" t="str">
        <f t="shared" si="44"/>
        <v/>
      </c>
      <c r="E42" s="15" t="str">
        <f t="shared" ca="1" si="34"/>
        <v/>
      </c>
      <c r="F42" s="24" t="str">
        <f t="shared" si="35"/>
        <v/>
      </c>
      <c r="G42" s="56" t="str">
        <f t="shared" si="36"/>
        <v/>
      </c>
      <c r="H42" s="10"/>
      <c r="I42" s="58" t="str">
        <f t="shared" si="45"/>
        <v/>
      </c>
      <c r="J42" s="24" t="str">
        <f t="shared" si="46"/>
        <v/>
      </c>
      <c r="K42" s="55" t="str">
        <f t="shared" ca="1" si="37"/>
        <v/>
      </c>
      <c r="L42" s="58" t="str">
        <f t="shared" si="47"/>
        <v/>
      </c>
      <c r="M42" s="24" t="str">
        <f t="shared" si="38"/>
        <v/>
      </c>
      <c r="N42" s="56" t="str">
        <f t="shared" si="39"/>
        <v/>
      </c>
      <c r="P42" s="21">
        <f ca="1">IF($S$11="","",SUM(OFFSET($S42,0,0,1,$X$3)))</f>
        <v>-1102548969.7731643</v>
      </c>
      <c r="Q42" s="30"/>
      <c r="R42" s="37" t="s">
        <v>21</v>
      </c>
      <c r="S42" s="21">
        <f ca="1">IF(S$11="","",IF(S39&lt;=0,0,+IF(OFFSET(S45,0,-1)&lt;=0,0,+IF(OFFSET(S45,0,-1)&gt;S39,-S39,-S39+OFFSET(S45,0,-1)))))</f>
        <v>0</v>
      </c>
      <c r="T42" s="21">
        <f t="shared" ref="T42:BZ42" ca="1" si="53">IF(T$11="","",IF(T39&lt;=0,0,+IF(OFFSET(T45,0,-1)&lt;=0,0,+IF(OFFSET(T45,0,-1)&gt;T39,-T39,-T39+OFFSET(T45,0,-1)))))</f>
        <v>0</v>
      </c>
      <c r="U42" s="21">
        <f t="shared" ca="1" si="53"/>
        <v>0</v>
      </c>
      <c r="V42" s="21">
        <f t="shared" ca="1" si="53"/>
        <v>0</v>
      </c>
      <c r="W42" s="21">
        <f t="shared" ca="1" si="53"/>
        <v>0</v>
      </c>
      <c r="X42" s="21">
        <f t="shared" ca="1" si="53"/>
        <v>0</v>
      </c>
      <c r="Y42" s="21">
        <f t="shared" ca="1" si="53"/>
        <v>0</v>
      </c>
      <c r="Z42" s="21">
        <f t="shared" ca="1" si="53"/>
        <v>0</v>
      </c>
      <c r="AA42" s="21">
        <f t="shared" ca="1" si="53"/>
        <v>0</v>
      </c>
      <c r="AB42" s="21">
        <f t="shared" ca="1" si="53"/>
        <v>0</v>
      </c>
      <c r="AC42" s="21">
        <f t="shared" ca="1" si="53"/>
        <v>0</v>
      </c>
      <c r="AD42" s="21">
        <f t="shared" ca="1" si="53"/>
        <v>0</v>
      </c>
      <c r="AE42" s="21">
        <f t="shared" ca="1" si="53"/>
        <v>0</v>
      </c>
      <c r="AF42" s="21">
        <f t="shared" ca="1" si="53"/>
        <v>0</v>
      </c>
      <c r="AG42" s="21">
        <f t="shared" ca="1" si="53"/>
        <v>0</v>
      </c>
      <c r="AH42" s="21">
        <f t="shared" ca="1" si="53"/>
        <v>0</v>
      </c>
      <c r="AI42" s="21">
        <f t="shared" ca="1" si="53"/>
        <v>-905308.81444440037</v>
      </c>
      <c r="AJ42" s="21">
        <f t="shared" ca="1" si="53"/>
        <v>-11791612.437805928</v>
      </c>
      <c r="AK42" s="21">
        <f t="shared" ca="1" si="53"/>
        <v>-23264680.649811056</v>
      </c>
      <c r="AL42" s="21">
        <f t="shared" ca="1" si="53"/>
        <v>-35123878.412146166</v>
      </c>
      <c r="AM42" s="21">
        <f t="shared" ca="1" si="53"/>
        <v>-35809343.141696513</v>
      </c>
      <c r="AN42" s="21">
        <f t="shared" ca="1" si="53"/>
        <v>-37000298.503213167</v>
      </c>
      <c r="AO42" s="21">
        <f t="shared" ca="1" si="53"/>
        <v>-38469013.828915291</v>
      </c>
      <c r="AP42" s="21">
        <f t="shared" ca="1" si="53"/>
        <v>-40467878.964942299</v>
      </c>
      <c r="AQ42" s="21">
        <f t="shared" ca="1" si="53"/>
        <v>-42794455.764585443</v>
      </c>
      <c r="AR42" s="21">
        <f t="shared" ca="1" si="53"/>
        <v>-45583846.170511462</v>
      </c>
      <c r="AS42" s="21">
        <f t="shared" ca="1" si="53"/>
        <v>-49144510.299261756</v>
      </c>
      <c r="AT42" s="21">
        <f t="shared" ca="1" si="53"/>
        <v>-52941204.527442016</v>
      </c>
      <c r="AU42" s="21">
        <f t="shared" ca="1" si="53"/>
        <v>-57368309.630678415</v>
      </c>
      <c r="AV42" s="21">
        <f t="shared" ca="1" si="53"/>
        <v>-62300490.094901584</v>
      </c>
      <c r="AW42" s="21">
        <f t="shared" ca="1" si="53"/>
        <v>-67919785.787889987</v>
      </c>
      <c r="AX42" s="21">
        <f t="shared" ca="1" si="53"/>
        <v>-74140377.516696781</v>
      </c>
      <c r="AY42" s="21">
        <f t="shared" ca="1" si="53"/>
        <v>-81071324.973695144</v>
      </c>
      <c r="AZ42" s="21">
        <f t="shared" ca="1" si="53"/>
        <v>-88795080.170768037</v>
      </c>
      <c r="BA42" s="21">
        <f t="shared" ca="1" si="53"/>
        <v>-97298719.910607353</v>
      </c>
      <c r="BB42" s="21">
        <f t="shared" ca="1" si="53"/>
        <v>-50096893.175978094</v>
      </c>
      <c r="BC42" s="21">
        <f t="shared" ca="1" si="53"/>
        <v>-110261956.99717103</v>
      </c>
      <c r="BD42" s="21">
        <f t="shared" ca="1" si="53"/>
        <v>0</v>
      </c>
      <c r="BE42" s="21">
        <f t="shared" ca="1" si="53"/>
        <v>0</v>
      </c>
      <c r="BF42" s="21">
        <f t="shared" ca="1" si="53"/>
        <v>0</v>
      </c>
      <c r="BG42" s="21">
        <f t="shared" ca="1" si="53"/>
        <v>0</v>
      </c>
      <c r="BH42" s="21">
        <f t="shared" ca="1" si="53"/>
        <v>0</v>
      </c>
      <c r="BI42" s="21">
        <f t="shared" ca="1" si="53"/>
        <v>0</v>
      </c>
      <c r="BJ42" s="21">
        <f t="shared" ca="1" si="53"/>
        <v>0</v>
      </c>
      <c r="BK42" s="21">
        <f t="shared" ca="1" si="53"/>
        <v>0</v>
      </c>
      <c r="BL42" s="21">
        <f t="shared" ca="1" si="53"/>
        <v>0</v>
      </c>
      <c r="BM42" s="21">
        <f t="shared" ca="1" si="53"/>
        <v>0</v>
      </c>
      <c r="BN42" s="21">
        <f t="shared" ca="1" si="53"/>
        <v>0</v>
      </c>
      <c r="BO42" s="21">
        <f t="shared" ca="1" si="53"/>
        <v>0</v>
      </c>
      <c r="BP42" s="21">
        <f t="shared" ca="1" si="53"/>
        <v>0</v>
      </c>
      <c r="BQ42" s="21">
        <f t="shared" ca="1" si="53"/>
        <v>0</v>
      </c>
      <c r="BR42" s="21">
        <f t="shared" ca="1" si="53"/>
        <v>0</v>
      </c>
      <c r="BS42" s="21">
        <f t="shared" ca="1" si="53"/>
        <v>0</v>
      </c>
      <c r="BT42" s="21">
        <f t="shared" ca="1" si="53"/>
        <v>0</v>
      </c>
      <c r="BU42" s="21">
        <f t="shared" ca="1" si="53"/>
        <v>0</v>
      </c>
      <c r="BV42" s="21">
        <f t="shared" ca="1" si="53"/>
        <v>0</v>
      </c>
      <c r="BW42" s="21">
        <f t="shared" ca="1" si="53"/>
        <v>0</v>
      </c>
      <c r="BX42" s="21">
        <f t="shared" ca="1" si="53"/>
        <v>0</v>
      </c>
      <c r="BY42" s="21">
        <f t="shared" ca="1" si="53"/>
        <v>0</v>
      </c>
      <c r="BZ42" s="21">
        <f t="shared" ca="1" si="53"/>
        <v>0</v>
      </c>
    </row>
    <row r="43" spans="2:78" ht="20" customHeight="1" x14ac:dyDescent="0.2">
      <c r="B43" s="9" t="str">
        <f t="shared" si="42"/>
        <v/>
      </c>
      <c r="C43" s="58" t="str">
        <f t="shared" si="43"/>
        <v/>
      </c>
      <c r="D43" s="24" t="str">
        <f t="shared" si="44"/>
        <v/>
      </c>
      <c r="E43" s="15" t="str">
        <f t="shared" ca="1" si="34"/>
        <v/>
      </c>
      <c r="F43" s="24" t="str">
        <f t="shared" si="35"/>
        <v/>
      </c>
      <c r="G43" s="56" t="str">
        <f t="shared" si="36"/>
        <v/>
      </c>
      <c r="H43" s="10"/>
      <c r="I43" s="58" t="str">
        <f t="shared" si="45"/>
        <v/>
      </c>
      <c r="J43" s="24" t="str">
        <f t="shared" si="46"/>
        <v/>
      </c>
      <c r="K43" s="55" t="str">
        <f t="shared" ca="1" si="37"/>
        <v/>
      </c>
      <c r="L43" s="58" t="str">
        <f t="shared" si="47"/>
        <v/>
      </c>
      <c r="M43" s="24" t="str">
        <f t="shared" si="38"/>
        <v/>
      </c>
      <c r="N43" s="56" t="str">
        <f t="shared" si="39"/>
        <v/>
      </c>
      <c r="Q43" s="32"/>
    </row>
    <row r="44" spans="2:78" ht="20" customHeight="1" x14ac:dyDescent="0.2">
      <c r="B44" s="9" t="str">
        <f t="shared" si="42"/>
        <v/>
      </c>
      <c r="C44" s="58" t="str">
        <f t="shared" si="43"/>
        <v/>
      </c>
      <c r="D44" s="24" t="str">
        <f t="shared" si="44"/>
        <v/>
      </c>
      <c r="E44" s="15" t="str">
        <f t="shared" ca="1" si="34"/>
        <v/>
      </c>
      <c r="F44" s="24" t="str">
        <f t="shared" si="35"/>
        <v/>
      </c>
      <c r="G44" s="56" t="str">
        <f t="shared" si="36"/>
        <v/>
      </c>
      <c r="H44" s="10"/>
      <c r="I44" s="58" t="str">
        <f t="shared" si="45"/>
        <v/>
      </c>
      <c r="J44" s="24" t="str">
        <f t="shared" si="46"/>
        <v/>
      </c>
      <c r="K44" s="55" t="str">
        <f t="shared" ca="1" si="37"/>
        <v/>
      </c>
      <c r="L44" s="58" t="str">
        <f t="shared" si="47"/>
        <v/>
      </c>
      <c r="M44" s="24" t="str">
        <f t="shared" si="38"/>
        <v/>
      </c>
      <c r="N44" s="56" t="str">
        <f t="shared" si="39"/>
        <v/>
      </c>
      <c r="P44" s="21">
        <f ca="1">IF($S$11="","",OFFSET($S44,0,$X$3-1))</f>
        <v>0</v>
      </c>
      <c r="Q44" s="78">
        <v>0</v>
      </c>
      <c r="R44" s="79"/>
      <c r="S44" s="21">
        <f ca="1">IF(S$11="","",MAX(0,+OFFSET(S44,0,-1)+S35+S41))</f>
        <v>0</v>
      </c>
      <c r="T44" s="21">
        <f t="shared" ref="T44:BZ44" ca="1" si="54">IF(T$11="","",MAX(0,+OFFSET(T44,0,-1)+T35+T41))</f>
        <v>0</v>
      </c>
      <c r="U44" s="21">
        <f t="shared" ca="1" si="54"/>
        <v>0</v>
      </c>
      <c r="V44" s="21">
        <f t="shared" ca="1" si="54"/>
        <v>0</v>
      </c>
      <c r="W44" s="21">
        <f t="shared" ca="1" si="54"/>
        <v>0</v>
      </c>
      <c r="X44" s="21">
        <f t="shared" ca="1" si="54"/>
        <v>0</v>
      </c>
      <c r="Y44" s="21">
        <f t="shared" ca="1" si="54"/>
        <v>0</v>
      </c>
      <c r="Z44" s="21">
        <f t="shared" ca="1" si="54"/>
        <v>0</v>
      </c>
      <c r="AA44" s="21">
        <f t="shared" ca="1" si="54"/>
        <v>0</v>
      </c>
      <c r="AB44" s="21">
        <f t="shared" ca="1" si="54"/>
        <v>0</v>
      </c>
      <c r="AC44" s="21">
        <f t="shared" ca="1" si="54"/>
        <v>0</v>
      </c>
      <c r="AD44" s="21">
        <f t="shared" ca="1" si="54"/>
        <v>0</v>
      </c>
      <c r="AE44" s="21">
        <f t="shared" ca="1" si="54"/>
        <v>0</v>
      </c>
      <c r="AF44" s="21">
        <f t="shared" ca="1" si="54"/>
        <v>0</v>
      </c>
      <c r="AG44" s="21">
        <f t="shared" ca="1" si="54"/>
        <v>0</v>
      </c>
      <c r="AH44" s="21">
        <f t="shared" ca="1" si="54"/>
        <v>0</v>
      </c>
      <c r="AI44" s="21">
        <f t="shared" ca="1" si="54"/>
        <v>0</v>
      </c>
      <c r="AJ44" s="21">
        <f t="shared" ca="1" si="54"/>
        <v>0</v>
      </c>
      <c r="AK44" s="21">
        <f t="shared" ca="1" si="54"/>
        <v>0</v>
      </c>
      <c r="AL44" s="21">
        <f t="shared" ca="1" si="54"/>
        <v>0</v>
      </c>
      <c r="AM44" s="21">
        <f t="shared" ca="1" si="54"/>
        <v>0</v>
      </c>
      <c r="AN44" s="21">
        <f t="shared" ca="1" si="54"/>
        <v>0</v>
      </c>
      <c r="AO44" s="21">
        <f t="shared" ca="1" si="54"/>
        <v>0</v>
      </c>
      <c r="AP44" s="21">
        <f t="shared" ca="1" si="54"/>
        <v>0</v>
      </c>
      <c r="AQ44" s="21">
        <f t="shared" ca="1" si="54"/>
        <v>0</v>
      </c>
      <c r="AR44" s="21">
        <f t="shared" ca="1" si="54"/>
        <v>0</v>
      </c>
      <c r="AS44" s="21">
        <f t="shared" ca="1" si="54"/>
        <v>0</v>
      </c>
      <c r="AT44" s="21">
        <f t="shared" ca="1" si="54"/>
        <v>0</v>
      </c>
      <c r="AU44" s="21">
        <f t="shared" ca="1" si="54"/>
        <v>0</v>
      </c>
      <c r="AV44" s="21">
        <f t="shared" ca="1" si="54"/>
        <v>0</v>
      </c>
      <c r="AW44" s="21">
        <f t="shared" ca="1" si="54"/>
        <v>0</v>
      </c>
      <c r="AX44" s="21">
        <f t="shared" ca="1" si="54"/>
        <v>0</v>
      </c>
      <c r="AY44" s="21">
        <f t="shared" ca="1" si="54"/>
        <v>0</v>
      </c>
      <c r="AZ44" s="21">
        <f t="shared" ca="1" si="54"/>
        <v>0</v>
      </c>
      <c r="BA44" s="21">
        <f t="shared" ca="1" si="54"/>
        <v>0</v>
      </c>
      <c r="BB44" s="21">
        <f t="shared" ca="1" si="54"/>
        <v>0</v>
      </c>
      <c r="BC44" s="21">
        <f t="shared" ca="1" si="54"/>
        <v>0</v>
      </c>
      <c r="BD44" s="21">
        <f t="shared" ca="1" si="54"/>
        <v>0</v>
      </c>
      <c r="BE44" s="21">
        <f t="shared" ca="1" si="54"/>
        <v>0</v>
      </c>
      <c r="BF44" s="21">
        <f t="shared" ca="1" si="54"/>
        <v>0</v>
      </c>
      <c r="BG44" s="21">
        <f t="shared" ca="1" si="54"/>
        <v>0</v>
      </c>
      <c r="BH44" s="21">
        <f t="shared" ca="1" si="54"/>
        <v>0</v>
      </c>
      <c r="BI44" s="21">
        <f t="shared" ca="1" si="54"/>
        <v>0</v>
      </c>
      <c r="BJ44" s="21">
        <f t="shared" ca="1" si="54"/>
        <v>0</v>
      </c>
      <c r="BK44" s="21">
        <f t="shared" ca="1" si="54"/>
        <v>0</v>
      </c>
      <c r="BL44" s="21">
        <f t="shared" ca="1" si="54"/>
        <v>0</v>
      </c>
      <c r="BM44" s="21">
        <f t="shared" ca="1" si="54"/>
        <v>0</v>
      </c>
      <c r="BN44" s="21">
        <f t="shared" ca="1" si="54"/>
        <v>0</v>
      </c>
      <c r="BO44" s="21">
        <f t="shared" ca="1" si="54"/>
        <v>0</v>
      </c>
      <c r="BP44" s="21">
        <f t="shared" ca="1" si="54"/>
        <v>0</v>
      </c>
      <c r="BQ44" s="21">
        <f t="shared" ca="1" si="54"/>
        <v>0</v>
      </c>
      <c r="BR44" s="21">
        <f t="shared" ca="1" si="54"/>
        <v>0</v>
      </c>
      <c r="BS44" s="21">
        <f t="shared" ca="1" si="54"/>
        <v>0</v>
      </c>
      <c r="BT44" s="21">
        <f t="shared" ca="1" si="54"/>
        <v>0</v>
      </c>
      <c r="BU44" s="21">
        <f t="shared" ca="1" si="54"/>
        <v>0</v>
      </c>
      <c r="BV44" s="21">
        <f t="shared" ca="1" si="54"/>
        <v>0</v>
      </c>
      <c r="BW44" s="21">
        <f t="shared" ca="1" si="54"/>
        <v>0</v>
      </c>
      <c r="BX44" s="21">
        <f t="shared" ca="1" si="54"/>
        <v>0</v>
      </c>
      <c r="BY44" s="21">
        <f t="shared" ca="1" si="54"/>
        <v>0</v>
      </c>
      <c r="BZ44" s="21">
        <f t="shared" ca="1" si="54"/>
        <v>0</v>
      </c>
    </row>
    <row r="45" spans="2:78" ht="20" customHeight="1" x14ac:dyDescent="0.2">
      <c r="B45" s="9" t="str">
        <f t="shared" si="42"/>
        <v/>
      </c>
      <c r="C45" s="58" t="str">
        <f t="shared" si="43"/>
        <v/>
      </c>
      <c r="D45" s="24" t="str">
        <f t="shared" si="44"/>
        <v/>
      </c>
      <c r="E45" s="15" t="str">
        <f t="shared" ca="1" si="34"/>
        <v/>
      </c>
      <c r="F45" s="24" t="str">
        <f t="shared" si="35"/>
        <v/>
      </c>
      <c r="G45" s="56" t="str">
        <f t="shared" si="36"/>
        <v/>
      </c>
      <c r="H45" s="10"/>
      <c r="I45" s="58" t="str">
        <f t="shared" si="45"/>
        <v/>
      </c>
      <c r="J45" s="24" t="str">
        <f t="shared" si="46"/>
        <v/>
      </c>
      <c r="K45" s="55" t="str">
        <f t="shared" ca="1" si="37"/>
        <v/>
      </c>
      <c r="L45" s="58" t="str">
        <f t="shared" si="47"/>
        <v/>
      </c>
      <c r="M45" s="24" t="str">
        <f t="shared" si="38"/>
        <v/>
      </c>
      <c r="N45" s="56" t="str">
        <f t="shared" si="39"/>
        <v/>
      </c>
      <c r="P45" s="21">
        <f ca="1">IF($S$11="","",OFFSET($S45,0,$X$3-1))</f>
        <v>0</v>
      </c>
      <c r="Q45" s="80">
        <v>0</v>
      </c>
      <c r="R45" s="81"/>
      <c r="S45" s="21">
        <f ca="1">IF(S$11="","",MAX(0,+OFFSET(S45,0,-1)+S36+S42))</f>
        <v>0</v>
      </c>
      <c r="T45" s="21">
        <f t="shared" ref="T45:BZ45" ca="1" si="55">IF(T$11="","",MAX(0,+OFFSET(T45,0,-1)+T36+T42))</f>
        <v>33582189.938959047</v>
      </c>
      <c r="U45" s="21">
        <f t="shared" ca="1" si="55"/>
        <v>119793188.27768396</v>
      </c>
      <c r="V45" s="21">
        <f t="shared" ca="1" si="55"/>
        <v>244582201.00705606</v>
      </c>
      <c r="W45" s="21">
        <f t="shared" ca="1" si="55"/>
        <v>359491603.96882629</v>
      </c>
      <c r="X45" s="21">
        <f t="shared" ca="1" si="55"/>
        <v>464772404.28153902</v>
      </c>
      <c r="Y45" s="21">
        <f t="shared" ca="1" si="55"/>
        <v>560529163.60813594</v>
      </c>
      <c r="Z45" s="21">
        <f t="shared" ca="1" si="55"/>
        <v>646944626.14827037</v>
      </c>
      <c r="AA45" s="21">
        <f t="shared" ca="1" si="55"/>
        <v>724095006.47214675</v>
      </c>
      <c r="AB45" s="21">
        <f t="shared" ca="1" si="55"/>
        <v>791908802.04341173</v>
      </c>
      <c r="AC45" s="21">
        <f t="shared" ca="1" si="55"/>
        <v>850457635.49311328</v>
      </c>
      <c r="AD45" s="21">
        <f t="shared" ca="1" si="55"/>
        <v>899554127.14088452</v>
      </c>
      <c r="AE45" s="21">
        <f t="shared" ca="1" si="55"/>
        <v>939187149.30051219</v>
      </c>
      <c r="AF45" s="21">
        <f t="shared" ca="1" si="55"/>
        <v>969184331.25197434</v>
      </c>
      <c r="AG45" s="21">
        <f t="shared" ca="1" si="55"/>
        <v>989055686.85937154</v>
      </c>
      <c r="AH45" s="21">
        <f t="shared" ca="1" si="55"/>
        <v>998774379.45814919</v>
      </c>
      <c r="AI45" s="21">
        <f t="shared" ca="1" si="55"/>
        <v>997869070.64370477</v>
      </c>
      <c r="AJ45" s="21">
        <f t="shared" ca="1" si="55"/>
        <v>986077458.20589888</v>
      </c>
      <c r="AK45" s="21">
        <f t="shared" ca="1" si="55"/>
        <v>962812777.55608785</v>
      </c>
      <c r="AL45" s="21">
        <f t="shared" ca="1" si="55"/>
        <v>927688899.14394164</v>
      </c>
      <c r="AM45" s="21">
        <f t="shared" ca="1" si="55"/>
        <v>891879556.00224519</v>
      </c>
      <c r="AN45" s="21">
        <f t="shared" ca="1" si="55"/>
        <v>854879257.49903202</v>
      </c>
      <c r="AO45" s="21">
        <f t="shared" ca="1" si="55"/>
        <v>816410243.67011678</v>
      </c>
      <c r="AP45" s="21">
        <f t="shared" ca="1" si="55"/>
        <v>775942364.70517445</v>
      </c>
      <c r="AQ45" s="21">
        <f t="shared" ca="1" si="55"/>
        <v>733147908.94058895</v>
      </c>
      <c r="AR45" s="21">
        <f t="shared" ca="1" si="55"/>
        <v>687564062.77007747</v>
      </c>
      <c r="AS45" s="21">
        <f t="shared" ca="1" si="55"/>
        <v>638419552.47081566</v>
      </c>
      <c r="AT45" s="21">
        <f t="shared" ca="1" si="55"/>
        <v>585478347.94337368</v>
      </c>
      <c r="AU45" s="21">
        <f t="shared" ca="1" si="55"/>
        <v>528110038.31269526</v>
      </c>
      <c r="AV45" s="21">
        <f t="shared" ca="1" si="55"/>
        <v>465809548.2177937</v>
      </c>
      <c r="AW45" s="21">
        <f t="shared" ca="1" si="55"/>
        <v>397889762.42990375</v>
      </c>
      <c r="AX45" s="21">
        <f t="shared" ca="1" si="55"/>
        <v>323749384.91320693</v>
      </c>
      <c r="AY45" s="21">
        <f t="shared" ca="1" si="55"/>
        <v>242678059.93951178</v>
      </c>
      <c r="AZ45" s="21">
        <f t="shared" ca="1" si="55"/>
        <v>153882979.76874375</v>
      </c>
      <c r="BA45" s="21">
        <f t="shared" ca="1" si="55"/>
        <v>56584259.858136401</v>
      </c>
      <c r="BB45" s="21">
        <f t="shared" ca="1" si="55"/>
        <v>6487366.6821583062</v>
      </c>
      <c r="BC45" s="21">
        <f t="shared" ca="1" si="55"/>
        <v>0</v>
      </c>
      <c r="BD45" s="21">
        <f t="shared" ca="1" si="55"/>
        <v>0</v>
      </c>
      <c r="BE45" s="21">
        <f t="shared" ca="1" si="55"/>
        <v>0</v>
      </c>
      <c r="BF45" s="21">
        <f t="shared" ca="1" si="55"/>
        <v>0</v>
      </c>
      <c r="BG45" s="21">
        <f t="shared" ca="1" si="55"/>
        <v>0</v>
      </c>
      <c r="BH45" s="21">
        <f t="shared" ca="1" si="55"/>
        <v>0</v>
      </c>
      <c r="BI45" s="21">
        <f t="shared" ca="1" si="55"/>
        <v>0</v>
      </c>
      <c r="BJ45" s="21">
        <f t="shared" ca="1" si="55"/>
        <v>0</v>
      </c>
      <c r="BK45" s="21">
        <f t="shared" ca="1" si="55"/>
        <v>0</v>
      </c>
      <c r="BL45" s="21">
        <f t="shared" ca="1" si="55"/>
        <v>0</v>
      </c>
      <c r="BM45" s="21">
        <f t="shared" ca="1" si="55"/>
        <v>0</v>
      </c>
      <c r="BN45" s="21">
        <f t="shared" ca="1" si="55"/>
        <v>0</v>
      </c>
      <c r="BO45" s="21">
        <f t="shared" ca="1" si="55"/>
        <v>0</v>
      </c>
      <c r="BP45" s="21">
        <f t="shared" ca="1" si="55"/>
        <v>0</v>
      </c>
      <c r="BQ45" s="21">
        <f t="shared" ca="1" si="55"/>
        <v>0</v>
      </c>
      <c r="BR45" s="21">
        <f t="shared" ca="1" si="55"/>
        <v>0</v>
      </c>
      <c r="BS45" s="21">
        <f t="shared" ca="1" si="55"/>
        <v>0</v>
      </c>
      <c r="BT45" s="21">
        <f t="shared" ca="1" si="55"/>
        <v>0</v>
      </c>
      <c r="BU45" s="21">
        <f t="shared" ca="1" si="55"/>
        <v>0</v>
      </c>
      <c r="BV45" s="21">
        <f t="shared" ca="1" si="55"/>
        <v>0</v>
      </c>
      <c r="BW45" s="21">
        <f t="shared" ca="1" si="55"/>
        <v>0</v>
      </c>
      <c r="BX45" s="21">
        <f t="shared" ca="1" si="55"/>
        <v>0</v>
      </c>
      <c r="BY45" s="21">
        <f t="shared" ca="1" si="55"/>
        <v>0</v>
      </c>
      <c r="BZ45" s="21">
        <f t="shared" ca="1" si="55"/>
        <v>0</v>
      </c>
    </row>
    <row r="46" spans="2:78" ht="20" customHeight="1" x14ac:dyDescent="0.2">
      <c r="B46" s="9" t="str">
        <f t="shared" si="42"/>
        <v/>
      </c>
      <c r="C46" s="58" t="str">
        <f t="shared" si="43"/>
        <v/>
      </c>
      <c r="D46" s="24" t="str">
        <f t="shared" si="44"/>
        <v/>
      </c>
      <c r="E46" s="15" t="str">
        <f t="shared" ca="1" si="34"/>
        <v/>
      </c>
      <c r="F46" s="24" t="str">
        <f t="shared" si="35"/>
        <v/>
      </c>
      <c r="G46" s="56" t="str">
        <f t="shared" si="36"/>
        <v/>
      </c>
      <c r="H46" s="10"/>
      <c r="I46" s="58" t="str">
        <f t="shared" si="45"/>
        <v/>
      </c>
      <c r="J46" s="24" t="str">
        <f t="shared" si="46"/>
        <v/>
      </c>
      <c r="K46" s="55" t="str">
        <f t="shared" ca="1" si="37"/>
        <v/>
      </c>
      <c r="L46" s="58" t="str">
        <f t="shared" si="47"/>
        <v/>
      </c>
      <c r="M46" s="24" t="str">
        <f t="shared" si="38"/>
        <v/>
      </c>
      <c r="N46" s="56" t="str">
        <f t="shared" si="39"/>
        <v/>
      </c>
    </row>
    <row r="47" spans="2:78" ht="20" customHeight="1" x14ac:dyDescent="0.2">
      <c r="B47" s="9" t="str">
        <f t="shared" si="42"/>
        <v/>
      </c>
      <c r="C47" s="58" t="str">
        <f t="shared" si="43"/>
        <v/>
      </c>
      <c r="D47" s="24" t="str">
        <f t="shared" si="44"/>
        <v/>
      </c>
      <c r="E47" s="15" t="str">
        <f t="shared" ca="1" si="34"/>
        <v/>
      </c>
      <c r="F47" s="24" t="str">
        <f t="shared" si="35"/>
        <v/>
      </c>
      <c r="G47" s="56" t="str">
        <f t="shared" si="36"/>
        <v/>
      </c>
      <c r="H47" s="10"/>
      <c r="I47" s="58" t="str">
        <f t="shared" si="45"/>
        <v/>
      </c>
      <c r="J47" s="24" t="str">
        <f t="shared" si="46"/>
        <v/>
      </c>
      <c r="K47" s="55" t="str">
        <f t="shared" ca="1" si="37"/>
        <v/>
      </c>
      <c r="L47" s="58" t="str">
        <f t="shared" si="47"/>
        <v/>
      </c>
      <c r="M47" s="24" t="str">
        <f t="shared" si="38"/>
        <v/>
      </c>
      <c r="N47" s="56" t="str">
        <f t="shared" si="39"/>
        <v/>
      </c>
      <c r="P47" s="21">
        <f ca="1">IF($S$11="","",MIN(OFFSET($S47,0,0,1,$X$3)))</f>
        <v>0</v>
      </c>
      <c r="Q47" s="72" t="s">
        <v>32</v>
      </c>
      <c r="R47" s="73"/>
      <c r="S47" s="21">
        <f t="shared" ref="S47:AX47" ca="1" si="56">IF(S$11="","",+S38+S41)</f>
        <v>157625000</v>
      </c>
      <c r="T47" s="21">
        <f t="shared" ca="1" si="56"/>
        <v>107625000</v>
      </c>
      <c r="U47" s="21">
        <f t="shared" ca="1" si="56"/>
        <v>55125000</v>
      </c>
      <c r="V47" s="21">
        <f t="shared" ca="1" si="56"/>
        <v>0</v>
      </c>
      <c r="W47" s="21">
        <f t="shared" ca="1" si="56"/>
        <v>2118750</v>
      </c>
      <c r="X47" s="21">
        <f t="shared" ca="1" si="56"/>
        <v>4343437.4999999925</v>
      </c>
      <c r="Y47" s="21">
        <f t="shared" ca="1" si="56"/>
        <v>6679359.3749999851</v>
      </c>
      <c r="Z47" s="21">
        <f t="shared" ca="1" si="56"/>
        <v>9132077.3437499702</v>
      </c>
      <c r="AA47" s="21">
        <f t="shared" ca="1" si="56"/>
        <v>11707431.21093744</v>
      </c>
      <c r="AB47" s="21">
        <f t="shared" ca="1" si="56"/>
        <v>14411552.771484286</v>
      </c>
      <c r="AC47" s="21">
        <f t="shared" ca="1" si="56"/>
        <v>17250880.410058483</v>
      </c>
      <c r="AD47" s="21">
        <f t="shared" ca="1" si="56"/>
        <v>20232174.430561408</v>
      </c>
      <c r="AE47" s="21">
        <f t="shared" ca="1" si="56"/>
        <v>23362533.152089477</v>
      </c>
      <c r="AF47" s="21">
        <f t="shared" ca="1" si="56"/>
        <v>26649409.809693947</v>
      </c>
      <c r="AG47" s="21">
        <f t="shared" ca="1" si="56"/>
        <v>30100630.300178632</v>
      </c>
      <c r="AH47" s="21">
        <f t="shared" ca="1" si="56"/>
        <v>33724411.815187544</v>
      </c>
      <c r="AI47" s="21">
        <f t="shared" ca="1" si="56"/>
        <v>37529382.40594691</v>
      </c>
      <c r="AJ47" s="21">
        <f t="shared" ca="1" si="56"/>
        <v>41524601.526244238</v>
      </c>
      <c r="AK47" s="21">
        <f t="shared" ca="1" si="56"/>
        <v>45719581.602556452</v>
      </c>
      <c r="AL47" s="21">
        <f t="shared" ca="1" si="56"/>
        <v>50124310.682684273</v>
      </c>
      <c r="AM47" s="21">
        <f t="shared" ca="1" si="56"/>
        <v>54749276.216818482</v>
      </c>
      <c r="AN47" s="21">
        <f t="shared" ca="1" si="56"/>
        <v>59605490.027659431</v>
      </c>
      <c r="AO47" s="21">
        <f t="shared" ca="1" si="56"/>
        <v>64704514.529042378</v>
      </c>
      <c r="AP47" s="21">
        <f t="shared" ca="1" si="56"/>
        <v>70058490.25549452</v>
      </c>
      <c r="AQ47" s="21">
        <f t="shared" ca="1" si="56"/>
        <v>75680164.768269226</v>
      </c>
      <c r="AR47" s="21">
        <f t="shared" ca="1" si="56"/>
        <v>81582923.006682679</v>
      </c>
      <c r="AS47" s="21">
        <f t="shared" ca="1" si="56"/>
        <v>87780819.157016829</v>
      </c>
      <c r="AT47" s="21">
        <f t="shared" ca="1" si="56"/>
        <v>94288610.114867672</v>
      </c>
      <c r="AU47" s="21">
        <f t="shared" ca="1" si="56"/>
        <v>101121790.62061109</v>
      </c>
      <c r="AV47" s="21">
        <f t="shared" ca="1" si="56"/>
        <v>108296630.15164159</v>
      </c>
      <c r="AW47" s="21">
        <f t="shared" ca="1" si="56"/>
        <v>115830211.65922366</v>
      </c>
      <c r="AX47" s="21">
        <f t="shared" ca="1" si="56"/>
        <v>123740472.24218483</v>
      </c>
      <c r="AY47" s="21">
        <f t="shared" ref="AY47:BZ47" ca="1" si="57">IF(AY$11="","",+AY38+AY41)</f>
        <v>132046245.85429408</v>
      </c>
      <c r="AZ47" s="21">
        <f t="shared" ca="1" si="57"/>
        <v>140767308.14700878</v>
      </c>
      <c r="BA47" s="21">
        <f t="shared" ca="1" si="57"/>
        <v>149924423.5543592</v>
      </c>
      <c r="BB47" s="21">
        <f t="shared" ca="1" si="57"/>
        <v>159539394.73207724</v>
      </c>
      <c r="BC47" s="21">
        <f t="shared" ca="1" si="57"/>
        <v>169635114.4686811</v>
      </c>
      <c r="BD47" s="21">
        <f t="shared" ca="1" si="57"/>
        <v>180235620.19211519</v>
      </c>
      <c r="BE47" s="21">
        <f t="shared" ca="1" si="57"/>
        <v>191366151.20172089</v>
      </c>
      <c r="BF47" s="21">
        <f t="shared" ca="1" si="57"/>
        <v>203053208.76180691</v>
      </c>
      <c r="BG47" s="21">
        <f t="shared" ca="1" si="57"/>
        <v>215324619.19989717</v>
      </c>
      <c r="BH47" s="21">
        <f t="shared" ca="1" si="57"/>
        <v>228209600.15989202</v>
      </c>
      <c r="BI47" s="21">
        <f t="shared" ca="1" si="57"/>
        <v>241738830.16788661</v>
      </c>
      <c r="BJ47" s="21">
        <f t="shared" ca="1" si="57"/>
        <v>255944521.67628103</v>
      </c>
      <c r="BK47" s="21">
        <f t="shared" ca="1" si="57"/>
        <v>270860497.76009512</v>
      </c>
      <c r="BL47" s="21">
        <f t="shared" ca="1" si="57"/>
        <v>286522272.64809996</v>
      </c>
      <c r="BM47" s="21">
        <f t="shared" ca="1" si="57"/>
        <v>302967136.28050494</v>
      </c>
      <c r="BN47" s="21">
        <f t="shared" ca="1" si="57"/>
        <v>320234243.09453017</v>
      </c>
      <c r="BO47" s="21">
        <f t="shared" ca="1" si="57"/>
        <v>338364705.24925661</v>
      </c>
      <c r="BP47" s="21">
        <f t="shared" ca="1" si="57"/>
        <v>357401690.51171941</v>
      </c>
      <c r="BQ47" s="21">
        <f t="shared" ca="1" si="57"/>
        <v>377390525.03730541</v>
      </c>
      <c r="BR47" s="21">
        <f t="shared" ca="1" si="57"/>
        <v>398378801.28917068</v>
      </c>
      <c r="BS47" s="21">
        <f t="shared" ca="1" si="57"/>
        <v>420416491.35362917</v>
      </c>
      <c r="BT47" s="21">
        <f t="shared" ca="1" si="57"/>
        <v>443556065.92131048</v>
      </c>
      <c r="BU47" s="21">
        <f t="shared" ca="1" si="57"/>
        <v>467852619.21737605</v>
      </c>
      <c r="BV47" s="21">
        <f t="shared" ca="1" si="57"/>
        <v>493364000.17824501</v>
      </c>
      <c r="BW47" s="21">
        <f t="shared" ca="1" si="57"/>
        <v>520150950.18715745</v>
      </c>
      <c r="BX47" s="21">
        <f t="shared" ca="1" si="57"/>
        <v>548277247.69651532</v>
      </c>
      <c r="BY47" s="21">
        <f t="shared" ca="1" si="57"/>
        <v>577809860.08134103</v>
      </c>
      <c r="BZ47" s="21">
        <f t="shared" ca="1" si="57"/>
        <v>608819103.08540797</v>
      </c>
    </row>
    <row r="48" spans="2:78" ht="20" customHeight="1" x14ac:dyDescent="0.2">
      <c r="B48" s="9" t="str">
        <f t="shared" si="42"/>
        <v/>
      </c>
      <c r="C48" s="58" t="str">
        <f t="shared" si="43"/>
        <v/>
      </c>
      <c r="D48" s="24" t="str">
        <f t="shared" si="44"/>
        <v/>
      </c>
      <c r="E48" s="15" t="str">
        <f t="shared" ca="1" si="34"/>
        <v/>
      </c>
      <c r="F48" s="24" t="str">
        <f t="shared" si="35"/>
        <v/>
      </c>
      <c r="G48" s="56" t="str">
        <f t="shared" si="36"/>
        <v/>
      </c>
      <c r="H48" s="10"/>
      <c r="I48" s="58" t="str">
        <f t="shared" si="45"/>
        <v/>
      </c>
      <c r="J48" s="24" t="str">
        <f t="shared" si="46"/>
        <v/>
      </c>
      <c r="K48" s="55" t="str">
        <f t="shared" ca="1" si="37"/>
        <v/>
      </c>
      <c r="L48" s="58" t="str">
        <f t="shared" si="47"/>
        <v/>
      </c>
      <c r="M48" s="24" t="str">
        <f t="shared" si="38"/>
        <v/>
      </c>
      <c r="N48" s="56" t="str">
        <f t="shared" si="39"/>
        <v/>
      </c>
      <c r="P48" s="21">
        <f ca="1">IF($S$11="","",MIN(OFFSET($S48,0,0,1,$X$3)))</f>
        <v>0</v>
      </c>
      <c r="Q48" s="72" t="s">
        <v>33</v>
      </c>
      <c r="R48" s="73"/>
      <c r="S48" s="21">
        <f t="shared" ref="S48:AX48" ca="1" si="58">IF(S$11="","",+S39+S42)</f>
        <v>8132583.7205337062</v>
      </c>
      <c r="T48" s="21">
        <f t="shared" ca="1" si="58"/>
        <v>0</v>
      </c>
      <c r="U48" s="21">
        <f t="shared" ca="1" si="58"/>
        <v>0</v>
      </c>
      <c r="V48" s="21">
        <f t="shared" ca="1" si="58"/>
        <v>0</v>
      </c>
      <c r="W48" s="21">
        <f t="shared" ca="1" si="58"/>
        <v>0</v>
      </c>
      <c r="X48" s="21">
        <f t="shared" ca="1" si="58"/>
        <v>0</v>
      </c>
      <c r="Y48" s="21">
        <f t="shared" ca="1" si="58"/>
        <v>0</v>
      </c>
      <c r="Z48" s="21">
        <f t="shared" ca="1" si="58"/>
        <v>0</v>
      </c>
      <c r="AA48" s="21">
        <f t="shared" ca="1" si="58"/>
        <v>0</v>
      </c>
      <c r="AB48" s="21">
        <f t="shared" ca="1" si="58"/>
        <v>0</v>
      </c>
      <c r="AC48" s="21">
        <f t="shared" ca="1" si="58"/>
        <v>0</v>
      </c>
      <c r="AD48" s="21">
        <f t="shared" ca="1" si="58"/>
        <v>0</v>
      </c>
      <c r="AE48" s="21">
        <f t="shared" ca="1" si="58"/>
        <v>0</v>
      </c>
      <c r="AF48" s="21">
        <f t="shared" ca="1" si="58"/>
        <v>0</v>
      </c>
      <c r="AG48" s="21">
        <f t="shared" ca="1" si="58"/>
        <v>0</v>
      </c>
      <c r="AH48" s="21">
        <f t="shared" ca="1" si="58"/>
        <v>0</v>
      </c>
      <c r="AI48" s="21">
        <f t="shared" ca="1" si="58"/>
        <v>0</v>
      </c>
      <c r="AJ48" s="21">
        <f t="shared" ca="1" si="58"/>
        <v>0</v>
      </c>
      <c r="AK48" s="21">
        <f t="shared" ca="1" si="58"/>
        <v>0</v>
      </c>
      <c r="AL48" s="21">
        <f t="shared" ca="1" si="58"/>
        <v>0</v>
      </c>
      <c r="AM48" s="21">
        <f t="shared" ca="1" si="58"/>
        <v>0</v>
      </c>
      <c r="AN48" s="21">
        <f t="shared" ca="1" si="58"/>
        <v>0</v>
      </c>
      <c r="AO48" s="21">
        <f t="shared" ca="1" si="58"/>
        <v>0</v>
      </c>
      <c r="AP48" s="21">
        <f t="shared" ca="1" si="58"/>
        <v>0</v>
      </c>
      <c r="AQ48" s="21">
        <f t="shared" ca="1" si="58"/>
        <v>0</v>
      </c>
      <c r="AR48" s="21">
        <f t="shared" ca="1" si="58"/>
        <v>0</v>
      </c>
      <c r="AS48" s="21">
        <f t="shared" ca="1" si="58"/>
        <v>0</v>
      </c>
      <c r="AT48" s="21">
        <f t="shared" ca="1" si="58"/>
        <v>0</v>
      </c>
      <c r="AU48" s="21">
        <f t="shared" ca="1" si="58"/>
        <v>0</v>
      </c>
      <c r="AV48" s="21">
        <f t="shared" ca="1" si="58"/>
        <v>0</v>
      </c>
      <c r="AW48" s="21">
        <f t="shared" ca="1" si="58"/>
        <v>0</v>
      </c>
      <c r="AX48" s="21">
        <f t="shared" ca="1" si="58"/>
        <v>0</v>
      </c>
      <c r="AY48" s="21">
        <f t="shared" ref="AY48:BZ48" ca="1" si="59">IF(AY$11="","",+AY39+AY42)</f>
        <v>0</v>
      </c>
      <c r="AZ48" s="21">
        <f t="shared" ca="1" si="59"/>
        <v>0</v>
      </c>
      <c r="BA48" s="21">
        <f t="shared" ca="1" si="59"/>
        <v>0</v>
      </c>
      <c r="BB48" s="21">
        <f t="shared" ca="1" si="59"/>
        <v>56584259.85813579</v>
      </c>
      <c r="BC48" s="21">
        <f t="shared" ca="1" si="59"/>
        <v>6487366.6821567267</v>
      </c>
      <c r="BD48" s="21">
        <f t="shared" ca="1" si="59"/>
        <v>127349829.40276185</v>
      </c>
      <c r="BE48" s="21">
        <f t="shared" ca="1" si="59"/>
        <v>138480360.41236755</v>
      </c>
      <c r="BF48" s="21">
        <f t="shared" ca="1" si="59"/>
        <v>150167417.97245356</v>
      </c>
      <c r="BG48" s="21">
        <f t="shared" ca="1" si="59"/>
        <v>162438828.41054383</v>
      </c>
      <c r="BH48" s="21">
        <f t="shared" ca="1" si="59"/>
        <v>175323809.37053868</v>
      </c>
      <c r="BI48" s="21">
        <f t="shared" ca="1" si="59"/>
        <v>188853039.37853327</v>
      </c>
      <c r="BJ48" s="21">
        <f t="shared" ca="1" si="59"/>
        <v>203058730.88692769</v>
      </c>
      <c r="BK48" s="21">
        <f t="shared" ca="1" si="59"/>
        <v>217974706.97074178</v>
      </c>
      <c r="BL48" s="21">
        <f t="shared" ca="1" si="59"/>
        <v>233636481.85874662</v>
      </c>
      <c r="BM48" s="21">
        <f t="shared" ca="1" si="59"/>
        <v>250081345.4911516</v>
      </c>
      <c r="BN48" s="21">
        <f t="shared" ca="1" si="59"/>
        <v>267348452.30517682</v>
      </c>
      <c r="BO48" s="21">
        <f t="shared" ca="1" si="59"/>
        <v>285478914.45990324</v>
      </c>
      <c r="BP48" s="21">
        <f t="shared" ca="1" si="59"/>
        <v>304515899.72236603</v>
      </c>
      <c r="BQ48" s="21">
        <f t="shared" ca="1" si="59"/>
        <v>324504734.24795204</v>
      </c>
      <c r="BR48" s="21">
        <f t="shared" ca="1" si="59"/>
        <v>345493010.49981731</v>
      </c>
      <c r="BS48" s="21">
        <f t="shared" ca="1" si="59"/>
        <v>367530700.5642758</v>
      </c>
      <c r="BT48" s="21">
        <f t="shared" ca="1" si="59"/>
        <v>390670275.13195711</v>
      </c>
      <c r="BU48" s="21">
        <f t="shared" ca="1" si="59"/>
        <v>414966828.42802268</v>
      </c>
      <c r="BV48" s="21">
        <f t="shared" ca="1" si="59"/>
        <v>440478209.38889164</v>
      </c>
      <c r="BW48" s="21">
        <f t="shared" ca="1" si="59"/>
        <v>467265159.39780408</v>
      </c>
      <c r="BX48" s="21">
        <f t="shared" ca="1" si="59"/>
        <v>495391456.90716201</v>
      </c>
      <c r="BY48" s="21">
        <f t="shared" ca="1" si="59"/>
        <v>524924069.29198772</v>
      </c>
      <c r="BZ48" s="21">
        <f t="shared" ca="1" si="59"/>
        <v>555933312.2960546</v>
      </c>
    </row>
    <row r="49" spans="2:78" ht="20" customHeight="1" x14ac:dyDescent="0.2">
      <c r="B49" s="9" t="str">
        <f t="shared" si="42"/>
        <v/>
      </c>
      <c r="C49" s="58" t="str">
        <f t="shared" si="43"/>
        <v/>
      </c>
      <c r="D49" s="24" t="str">
        <f t="shared" si="44"/>
        <v/>
      </c>
      <c r="E49" s="15" t="str">
        <f t="shared" ca="1" si="34"/>
        <v/>
      </c>
      <c r="F49" s="24" t="str">
        <f t="shared" si="35"/>
        <v/>
      </c>
      <c r="G49" s="56" t="str">
        <f t="shared" si="36"/>
        <v/>
      </c>
      <c r="H49" s="10"/>
      <c r="I49" s="58" t="str">
        <f t="shared" si="45"/>
        <v/>
      </c>
      <c r="J49" s="24" t="str">
        <f t="shared" si="46"/>
        <v/>
      </c>
      <c r="K49" s="55" t="str">
        <f t="shared" ca="1" si="37"/>
        <v/>
      </c>
      <c r="L49" s="58" t="str">
        <f t="shared" si="47"/>
        <v/>
      </c>
      <c r="M49" s="24" t="str">
        <f t="shared" si="38"/>
        <v/>
      </c>
      <c r="N49" s="56" t="str">
        <f t="shared" si="39"/>
        <v/>
      </c>
      <c r="R49" s="50"/>
    </row>
    <row r="50" spans="2:78" ht="20" customHeight="1" x14ac:dyDescent="0.2">
      <c r="B50" s="9" t="str">
        <f t="shared" si="42"/>
        <v/>
      </c>
      <c r="C50" s="58" t="str">
        <f t="shared" si="43"/>
        <v/>
      </c>
      <c r="D50" s="24" t="str">
        <f t="shared" si="44"/>
        <v/>
      </c>
      <c r="E50" s="15" t="str">
        <f t="shared" ca="1" si="34"/>
        <v/>
      </c>
      <c r="F50" s="24" t="str">
        <f t="shared" si="35"/>
        <v/>
      </c>
      <c r="G50" s="56" t="str">
        <f t="shared" si="36"/>
        <v/>
      </c>
      <c r="H50" s="10"/>
      <c r="I50" s="58" t="str">
        <f t="shared" si="45"/>
        <v/>
      </c>
      <c r="J50" s="24" t="str">
        <f t="shared" si="46"/>
        <v/>
      </c>
      <c r="K50" s="55" t="str">
        <f t="shared" ca="1" si="37"/>
        <v/>
      </c>
      <c r="L50" s="58" t="str">
        <f t="shared" si="47"/>
        <v/>
      </c>
      <c r="M50" s="24" t="str">
        <f t="shared" si="38"/>
        <v/>
      </c>
      <c r="N50" s="56" t="str">
        <f t="shared" si="39"/>
        <v/>
      </c>
      <c r="O50" s="62" t="s">
        <v>56</v>
      </c>
      <c r="P50" s="21">
        <f ca="1">IF($S$11="","",SUM(OFFSET($S50,0,0,1,$X$3)))</f>
        <v>3105449924.0153313</v>
      </c>
      <c r="Q50" s="74">
        <v>0</v>
      </c>
      <c r="R50" s="75"/>
      <c r="S50" s="21">
        <f t="array" aca="1" ref="S50" ca="1">IF(S11="","",IF($X$3=S$11,S47,IF(MIN(OFFSET(S47,0,1,1,$X$3-S$11)-OFFSET(S47,0,0,1,$X$3-S$11))&lt;0,0,S47+SUM(OFFSET($S$53,0,0,1,R11)))))</f>
        <v>0</v>
      </c>
      <c r="T50" s="21">
        <f t="array" aca="1" ref="T50" ca="1">IF(T11="","",IF($X$3=T$11,T47,IF(MIN(OFFSET(T47,0,1,1,$X$3-T$11)-OFFSET(T47,0,0,1,$X$3-T$11))&lt;0,0,T47+SUM(OFFSET($S$53,0,0,1,S11)))))</f>
        <v>0</v>
      </c>
      <c r="U50" s="21">
        <f t="array" aca="1" ref="U50" ca="1">IF(U11="","",IF($X$3=U$11,U47,IF(MIN(OFFSET(U47,0,1,1,$X$3-U$11)-OFFSET(U47,0,0,1,$X$3-U$11))&lt;0,0,U47+SUM(OFFSET($S$53,0,0,1,T11)))))</f>
        <v>0</v>
      </c>
      <c r="V50" s="21">
        <f t="array" aca="1" ref="V50" ca="1">IF(V11="","",IF($X$3=V$11,V47,IF(MIN(OFFSET(V47,0,1,1,$X$3-V$11)-OFFSET(V47,0,0,1,$X$3-V$11))&lt;0,0,V47+SUM(OFFSET($S$53,0,0,1,U11)))))</f>
        <v>0</v>
      </c>
      <c r="W50" s="21">
        <f t="array" aca="1" ref="W50" ca="1">IF(W11="","",IF($X$3=W$11,W47,IF(MIN(OFFSET(W47,0,1,1,$X$3-W$11)-OFFSET(W47,0,0,1,$X$3-W$11))&lt;0,0,W47+SUM(OFFSET($S$53,0,0,1,V11)))))</f>
        <v>2118750</v>
      </c>
      <c r="X50" s="21">
        <f t="array" aca="1" ref="X50" ca="1">IF(X11="","",IF($X$3=X$11,X47,IF(MIN(OFFSET(X47,0,1,1,$X$3-X$11)-OFFSET(X47,0,0,1,$X$3-X$11))&lt;0,0,X47+SUM(OFFSET($S$53,0,0,1,W11)))))</f>
        <v>4343437.4999999925</v>
      </c>
      <c r="Y50" s="21">
        <f t="array" aca="1" ref="Y50" ca="1">IF(Y11="","",IF($X$3=Y$11,Y47,IF(MIN(OFFSET(Y47,0,1,1,$X$3-Y$11)-OFFSET(Y47,0,0,1,$X$3-Y$11))&lt;0,0,Y47+SUM(OFFSET($S$53,0,0,1,X11)))))</f>
        <v>6679359.3749999851</v>
      </c>
      <c r="Z50" s="21">
        <f t="array" aca="1" ref="Z50" ca="1">IF(Z11="","",IF($X$3=Z$11,Z47,IF(MIN(OFFSET(Z47,0,1,1,$X$3-Z$11)-OFFSET(Z47,0,0,1,$X$3-Z$11))&lt;0,0,Z47+SUM(OFFSET($S$53,0,0,1,Y11)))))</f>
        <v>9132077.3437499702</v>
      </c>
      <c r="AA50" s="21">
        <f t="array" aca="1" ref="AA50" ca="1">IF(AA11="","",IF($X$3=AA$11,AA47,IF(MIN(OFFSET(AA47,0,1,1,$X$3-AA$11)-OFFSET(AA47,0,0,1,$X$3-AA$11))&lt;0,0,AA47+SUM(OFFSET($S$53,0,0,1,Z11)))))</f>
        <v>2730540.3566212449</v>
      </c>
      <c r="AB50" s="21">
        <f t="array" aca="1" ref="AB50" ca="1">IF(AB11="","",IF($X$3=AB$11,AB47,IF(MIN(OFFSET(AB47,0,1,1,$X$3-AB$11)-OFFSET(AB47,0,0,1,$X$3-AB$11))&lt;0,0,AB47+SUM(OFFSET($S$53,0,0,1,AA11)))))</f>
        <v>5434661.9171680901</v>
      </c>
      <c r="AC50" s="21">
        <f t="array" aca="1" ref="AC50" ca="1">IF(AC11="","",IF($X$3=AC$11,AC47,IF(MIN(OFFSET(AC47,0,1,1,$X$3-AC$11)-OFFSET(AC47,0,0,1,$X$3-AC$11))&lt;0,0,AC47+SUM(OFFSET($S$53,0,0,1,AB11)))))</f>
        <v>8273989.555742288</v>
      </c>
      <c r="AD50" s="21">
        <f t="array" aca="1" ref="AD50" ca="1">IF(AD11="","",IF($X$3=AD$11,AD47,IF(MIN(OFFSET(AD47,0,1,1,$X$3-AD$11)-OFFSET(AD47,0,0,1,$X$3-AD$11))&lt;0,0,AD47+SUM(OFFSET($S$53,0,0,1,AC11)))))</f>
        <v>11255283.576245213</v>
      </c>
      <c r="AE50" s="21">
        <f t="array" aca="1" ref="AE50" ca="1">IF(AE11="","",IF($X$3=AE$11,AE47,IF(MIN(OFFSET(AE47,0,1,1,$X$3-AE$11)-OFFSET(AE47,0,0,1,$X$3-AE$11))&lt;0,0,AE47+SUM(OFFSET($S$53,0,0,1,AD11)))))</f>
        <v>4715579.7651888989</v>
      </c>
      <c r="AF50" s="21">
        <f t="array" aca="1" ref="AF50" ca="1">IF(AF11="","",IF($X$3=AF$11,AF47,IF(MIN(OFFSET(AF47,0,1,1,$X$3-AF$11)-OFFSET(AF47,0,0,1,$X$3-AF$11))&lt;0,0,AF47+SUM(OFFSET($S$53,0,0,1,AE11)))))</f>
        <v>8002456.4227933697</v>
      </c>
      <c r="AG50" s="21">
        <f t="array" aca="1" ref="AG50" ca="1">IF(AG11="","",IF($X$3=AG$11,AG47,IF(MIN(OFFSET(AG47,0,1,1,$X$3-AG$11)-OFFSET(AG47,0,0,1,$X$3-AG$11))&lt;0,0,AG47+SUM(OFFSET($S$53,0,0,1,AF11)))))</f>
        <v>11453676.913278054</v>
      </c>
      <c r="AH50" s="21">
        <f t="array" aca="1" ref="AH50" ca="1">IF(AH11="","",IF($X$3=AH$11,AH47,IF(MIN(OFFSET(AH47,0,1,1,$X$3-AH$11)-OFFSET(AH47,0,0,1,$X$3-AH$11))&lt;0,0,AH47+SUM(OFFSET($S$53,0,0,1,AG11)))))</f>
        <v>4852612.1906589568</v>
      </c>
      <c r="AI50" s="21">
        <f t="array" aca="1" ref="AI50" ca="1">IF(AI11="","",IF($X$3=AI$11,AI47,IF(MIN(OFFSET(AI47,0,1,1,$X$3-AI$11)-OFFSET(AI47,0,0,1,$X$3-AI$11))&lt;0,0,AI47+SUM(OFFSET($S$53,0,0,1,AH11)))))</f>
        <v>8657582.7814183235</v>
      </c>
      <c r="AJ50" s="21">
        <f t="array" aca="1" ref="AJ50" ca="1">IF(AJ11="","",IF($X$3=AJ$11,AJ47,IF(MIN(OFFSET(AJ47,0,1,1,$X$3-AJ$11)-OFFSET(AJ47,0,0,1,$X$3-AJ$11))&lt;0,0,AJ47+SUM(OFFSET($S$53,0,0,1,AI11)))))</f>
        <v>12652801.901715651</v>
      </c>
      <c r="AK50" s="21">
        <f t="array" aca="1" ref="AK50" ca="1">IF(AK11="","",IF($X$3=AK$11,AK47,IF(MIN(OFFSET(AK47,0,1,1,$X$3-AK$11)-OFFSET(AK47,0,0,1,$X$3-AK$11))&lt;0,0,AK47+SUM(OFFSET($S$53,0,0,1,AJ11)))))</f>
        <v>6036323.3932616413</v>
      </c>
      <c r="AL50" s="21">
        <f t="array" aca="1" ref="AL50" ca="1">IF(AL11="","",IF($X$3=AL$11,AL47,IF(MIN(OFFSET(AL47,0,1,1,$X$3-AL$11)-OFFSET(AL47,0,0,1,$X$3-AL$11))&lt;0,0,AL47+SUM(OFFSET($S$53,0,0,1,AK11)))))</f>
        <v>10441052.473389462</v>
      </c>
      <c r="AM50" s="21">
        <f t="array" aca="1" ref="AM50" ca="1">IF(AM11="","",IF($X$3=AM$11,AM47,IF(MIN(OFFSET(AM47,0,1,1,$X$3-AM$11)-OFFSET(AM47,0,0,1,$X$3-AM$11))&lt;0,0,AM47+SUM(OFFSET($S$53,0,0,1,AL11)))))</f>
        <v>15066018.007523671</v>
      </c>
      <c r="AN50" s="21">
        <f t="array" aca="1" ref="AN50" ca="1">IF(AN11="","",IF($X$3=AN$11,AN47,IF(MIN(OFFSET(AN47,0,1,1,$X$3-AN$11)-OFFSET(AN47,0,0,1,$X$3-AN$11))&lt;0,0,AN47+SUM(OFFSET($S$53,0,0,1,AM11)))))</f>
        <v>8490506.1949550211</v>
      </c>
      <c r="AO50" s="21">
        <f t="array" aca="1" ref="AO50" ca="1">IF(AO11="","",IF($X$3=AO$11,AO47,IF(MIN(OFFSET(AO47,0,1,1,$X$3-AO$11)-OFFSET(AO47,0,0,1,$X$3-AO$11))&lt;0,0,AO47+SUM(OFFSET($S$53,0,0,1,AN11)))))</f>
        <v>13589530.696337968</v>
      </c>
      <c r="AP50" s="21">
        <f t="array" aca="1" ref="AP50" ca="1">IF(AP11="","",IF($X$3=AP$11,AP47,IF(MIN(OFFSET(AP47,0,1,1,$X$3-AP$11)-OFFSET(AP47,0,0,1,$X$3-AP$11))&lt;0,0,AP47+SUM(OFFSET($S$53,0,0,1,AO11)))))</f>
        <v>7078623.3922946602</v>
      </c>
      <c r="AQ50" s="21">
        <f t="array" aca="1" ref="AQ50" ca="1">IF(AQ11="","",IF($X$3=AQ$11,AQ47,IF(MIN(OFFSET(AQ47,0,1,1,$X$3-AQ$11)-OFFSET(AQ47,0,0,1,$X$3-AQ$11))&lt;0,0,AQ47+SUM(OFFSET($S$53,0,0,1,AP11)))))</f>
        <v>12700297.905069366</v>
      </c>
      <c r="AR50" s="21">
        <f t="array" aca="1" ref="AR50" ca="1">IF(AR11="","",IF($X$3=AR$11,AR47,IF(MIN(OFFSET(AR47,0,1,1,$X$3-AR$11)-OFFSET(AR47,0,0,1,$X$3-AR$11))&lt;0,0,AR47+SUM(OFFSET($S$53,0,0,1,AQ11)))))</f>
        <v>6288603.0184828192</v>
      </c>
      <c r="AS50" s="21">
        <f t="array" aca="1" ref="AS50" ca="1">IF(AS11="","",IF($X$3=AS$11,AS47,IF(MIN(OFFSET(AS47,0,1,1,$X$3-AS$11)-OFFSET(AS47,0,0,1,$X$3-AS$11))&lt;0,0,AS47+SUM(OFFSET($S$53,0,0,1,AR11)))))</f>
        <v>12486499.168816969</v>
      </c>
      <c r="AT50" s="21">
        <f t="array" aca="1" ref="AT50" ca="1">IF(AT11="","",IF($X$3=AT$11,AT47,IF(MIN(OFFSET(AT47,0,1,1,$X$3-AT$11)-OFFSET(AT47,0,0,1,$X$3-AT$11))&lt;0,0,AT47+SUM(OFFSET($S$53,0,0,1,AS11)))))</f>
        <v>18994290.126667812</v>
      </c>
      <c r="AU50" s="21">
        <f t="array" aca="1" ref="AU50" ca="1">IF(AU11="","",IF($X$3=AU$11,AU47,IF(MIN(OFFSET(AU47,0,1,1,$X$3-AU$11)-OFFSET(AU47,0,0,1,$X$3-AU$11))&lt;0,0,AU47+SUM(OFFSET($S$53,0,0,1,AT11)))))</f>
        <v>12806521.773050368</v>
      </c>
      <c r="AV50" s="21">
        <f t="array" aca="1" ref="AV50" ca="1">IF(AV11="","",IF($X$3=AV$11,AV47,IF(MIN(OFFSET(AV47,0,1,1,$X$3-AV$11)-OFFSET(AV47,0,0,1,$X$3-AV$11))&lt;0,0,AV47+SUM(OFFSET($S$53,0,0,1,AU11)))))</f>
        <v>19981361.304080874</v>
      </c>
      <c r="AW50" s="21">
        <f t="array" aca="1" ref="AW50" ca="1">IF(AW11="","",IF($X$3=AW$11,AW47,IF(MIN(OFFSET(AW47,0,1,1,$X$3-AW$11)-OFFSET(AW47,0,0,1,$X$3-AW$11))&lt;0,0,AW47+SUM(OFFSET($S$53,0,0,1,AV11)))))</f>
        <v>14000619.580705151</v>
      </c>
      <c r="AX50" s="21">
        <f t="array" aca="1" ref="AX50" ca="1">IF(AX11="","",IF($X$3=AX$11,AX47,IF(MIN(OFFSET(AX47,0,1,1,$X$3-AX$11)-OFFSET(AX47,0,0,1,$X$3-AX$11))&lt;0,0,AX47+SUM(OFFSET($S$53,0,0,1,AW11)))))</f>
        <v>8142903.0170489699</v>
      </c>
      <c r="AY50" s="21">
        <f t="array" aca="1" ref="AY50" ca="1">IF(AY11="","",IF($X$3=AY$11,AY47,IF(MIN(OFFSET(AY47,0,1,1,$X$3-AY$11)-OFFSET(AY47,0,0,1,$X$3-AY$11))&lt;0,0,AY47+SUM(OFFSET($S$53,0,0,1,AX11)))))</f>
        <v>16448676.629158214</v>
      </c>
      <c r="AZ50" s="21">
        <f t="array" aca="1" ref="AZ50" ca="1">IF(AZ11="","",IF($X$3=AZ$11,AZ47,IF(MIN(OFFSET(AZ47,0,1,1,$X$3-AZ$11)-OFFSET(AZ47,0,0,1,$X$3-AZ$11))&lt;0,0,AZ47+SUM(OFFSET($S$53,0,0,1,AY11)))))</f>
        <v>10880081.892610922</v>
      </c>
      <c r="BA50" s="21">
        <f t="array" aca="1" ref="BA50" ca="1">IF(BA11="","",IF($X$3=BA$11,BA47,IF(MIN(OFFSET(BA47,0,1,1,$X$3-BA$11)-OFFSET(BA47,0,0,1,$X$3-BA$11))&lt;0,0,BA47+SUM(OFFSET($S$53,0,0,1,AZ11)))))</f>
        <v>20037197.299961343</v>
      </c>
      <c r="BB50" s="21">
        <f t="array" aca="1" ref="BB50" ca="1">IF(BB11="","",IF($X$3=BB$11,BB47,IF(MIN(OFFSET(BB47,0,1,1,$X$3-BB$11)-OFFSET(BB47,0,0,1,$X$3-BB$11))&lt;0,0,BB47+SUM(OFFSET($S$53,0,0,1,BA11)))))</f>
        <v>14821064.689560086</v>
      </c>
      <c r="BC50" s="21">
        <f t="array" aca="1" ref="BC50" ca="1">IF(BC11="","",IF($X$3=BC$11,BC47,IF(MIN(OFFSET(BC47,0,1,1,$X$3-BC$11)-OFFSET(BC47,0,0,1,$X$3-BC$11))&lt;0,0,BC47+SUM(OFFSET($S$53,0,0,1,BB11)))))</f>
        <v>24916784.426163942</v>
      </c>
      <c r="BD50" s="21">
        <f t="array" aca="1" ref="BD50" ca="1">IF(BD11="","",IF($X$3=BD$11,BD47,IF(MIN(OFFSET(BD47,0,1,1,$X$3-BD$11)-OFFSET(BD47,0,0,1,$X$3-BD$11))&lt;0,0,BD47+SUM(OFFSET($S$53,0,0,1,BC11)))))</f>
        <v>20124223.743348032</v>
      </c>
      <c r="BE50" s="21">
        <f t="array" aca="1" ref="BE50" ca="1">IF(BE11="","",IF($X$3=BE$11,BE47,IF(MIN(OFFSET(BE47,0,1,1,$X$3-BE$11)-OFFSET(BE47,0,0,1,$X$3-BE$11))&lt;0,0,BE47+SUM(OFFSET($S$53,0,0,1,BD11)))))</f>
        <v>15572771.80229187</v>
      </c>
      <c r="BF50" s="21">
        <f t="array" aca="1" ref="BF50" ca="1">IF(BF11="","",IF($X$3=BF$11,BF47,IF(MIN(OFFSET(BF47,0,1,1,$X$3-BF$11)-OFFSET(BF47,0,0,1,$X$3-BF$11))&lt;0,0,BF47+SUM(OFFSET($S$53,0,0,1,BE11)))))</f>
        <v>27259829.362377882</v>
      </c>
      <c r="BG50" s="21">
        <f t="array" aca="1" ref="BG50" ca="1">IF(BG11="","",IF($X$3=BG$11,BG47,IF(MIN(OFFSET(BG47,0,1,1,$X$3-BG$11)-OFFSET(BG47,0,0,1,$X$3-BG$11))&lt;0,0,BG47+SUM(OFFSET($S$53,0,0,1,BF11)))))</f>
        <v>23255053.72626707</v>
      </c>
      <c r="BH50" s="21">
        <f t="array" aca="1" ref="BH50" ca="1">IF(BH11="","",IF($X$3=BH$11,BH47,IF(MIN(OFFSET(BH47,0,1,1,$X$3-BH$11)-OFFSET(BH47,0,0,1,$X$3-BH$11))&lt;0,0,BH47+SUM(OFFSET($S$53,0,0,1,BG11)))))</f>
        <v>19558356.560467213</v>
      </c>
      <c r="BI50" s="21">
        <f t="array" aca="1" ref="BI50" ca="1">IF(BI11="","",IF($X$3=BI$11,BI47,IF(MIN(OFFSET(BI47,0,1,1,$X$3-BI$11)-OFFSET(BI47,0,0,1,$X$3-BI$11))&lt;0,0,BI47+SUM(OFFSET($S$53,0,0,1,BH11)))))</f>
        <v>16194682.529764593</v>
      </c>
      <c r="BJ50" s="21">
        <f t="array" aca="1" ref="BJ50" ca="1">IF(BJ11="","",IF($X$3=BJ$11,BJ47,IF(MIN(OFFSET(BJ47,0,1,1,$X$3-BJ$11)-OFFSET(BJ47,0,0,1,$X$3-BJ$11))&lt;0,0,BJ47+SUM(OFFSET($S$53,0,0,1,BI11)))))</f>
        <v>30400374.038159013</v>
      </c>
      <c r="BK50" s="21">
        <f t="array" aca="1" ref="BK50" ca="1">IF(BK11="","",IF($X$3=BK$11,BK47,IF(MIN(OFFSET(BK47,0,1,1,$X$3-BK$11)-OFFSET(BK47,0,0,1,$X$3-BK$11))&lt;0,0,BK47+SUM(OFFSET($S$53,0,0,1,BJ11)))))</f>
        <v>27783360.172136784</v>
      </c>
      <c r="BL50" s="21">
        <f t="array" aca="1" ref="BL50" ca="1">IF(BL11="","",IF($X$3=BL$11,BL47,IF(MIN(OFFSET(BL47,0,1,1,$X$3-BL$11)-OFFSET(BL47,0,0,1,$X$3-BL$11))&lt;0,0,BL47+SUM(OFFSET($S$53,0,0,1,BK11)))))</f>
        <v>25583063.77356413</v>
      </c>
      <c r="BM50" s="21">
        <f t="array" aca="1" ref="BM50" ca="1">IF(BM11="","",IF($X$3=BM$11,BM47,IF(MIN(OFFSET(BM47,0,1,1,$X$3-BM$11)-OFFSET(BM47,0,0,1,$X$3-BM$11))&lt;0,0,BM47+SUM(OFFSET($S$53,0,0,1,BL11)))))</f>
        <v>23830598.167794585</v>
      </c>
      <c r="BN50" s="21">
        <f t="array" aca="1" ref="BN50" ca="1">IF(BN11="","",IF($X$3=BN$11,BN47,IF(MIN(OFFSET(BN47,0,1,1,$X$3-BN$11)-OFFSET(BN47,0,0,1,$X$3-BN$11))&lt;0,0,BN47+SUM(OFFSET($S$53,0,0,1,BM11)))))</f>
        <v>41097704.981819808</v>
      </c>
      <c r="BO50" s="21">
        <f t="array" aca="1" ref="BO50" ca="1">IF(BO11="","",IF($X$3=BO$11,BO47,IF(MIN(OFFSET(BO47,0,1,1,$X$3-BO$11)-OFFSET(BO47,0,0,1,$X$3-BO$11))&lt;0,0,BO47+SUM(OFFSET($S$53,0,0,1,BN11)))))</f>
        <v>59228167.136546254</v>
      </c>
      <c r="BP50" s="21">
        <f t="array" aca="1" ref="BP50" ca="1">IF(BP11="","",IF($X$3=BP$11,BP47,IF(MIN(OFFSET(BP47,0,1,1,$X$3-BP$11)-OFFSET(BP47,0,0,1,$X$3-BP$11))&lt;0,0,BP47+SUM(OFFSET($S$53,0,0,1,BO11)))))</f>
        <v>78265152.399009049</v>
      </c>
      <c r="BQ50" s="21">
        <f t="array" aca="1" ref="BQ50" ca="1">IF(BQ11="","",IF($X$3=BQ$11,BQ47,IF(MIN(OFFSET(BQ47,0,1,1,$X$3-BQ$11)-OFFSET(BQ47,0,0,1,$X$3-BQ$11))&lt;0,0,BQ47+SUM(OFFSET($S$53,0,0,1,BP11)))))</f>
        <v>98253986.924595058</v>
      </c>
      <c r="BR50" s="21">
        <f t="array" aca="1" ref="BR50" ca="1">IF(BR11="","",IF($X$3=BR$11,BR47,IF(MIN(OFFSET(BR47,0,1,1,$X$3-BR$11)-OFFSET(BR47,0,0,1,$X$3-BR$11))&lt;0,0,BR47+SUM(OFFSET($S$53,0,0,1,BQ11)))))</f>
        <v>119242263.17646033</v>
      </c>
      <c r="BS50" s="21">
        <f t="array" aca="1" ref="BS50" ca="1">IF(BS11="","",IF($X$3=BS$11,BS47,IF(MIN(OFFSET(BS47,0,1,1,$X$3-BS$11)-OFFSET(BS47,0,0,1,$X$3-BS$11))&lt;0,0,BS47+SUM(OFFSET($S$53,0,0,1,BR11)))))</f>
        <v>141279953.24091882</v>
      </c>
      <c r="BT50" s="21">
        <f t="array" aca="1" ref="BT50" ca="1">IF(BT11="","",IF($X$3=BT$11,BT47,IF(MIN(OFFSET(BT47,0,1,1,$X$3-BT$11)-OFFSET(BT47,0,0,1,$X$3-BT$11))&lt;0,0,BT47+SUM(OFFSET($S$53,0,0,1,BS11)))))</f>
        <v>164419527.80860013</v>
      </c>
      <c r="BU50" s="21">
        <f t="array" aca="1" ref="BU50" ca="1">IF(BU11="","",IF($X$3=BU$11,BU47,IF(MIN(OFFSET(BU47,0,1,1,$X$3-BU$11)-OFFSET(BU47,0,0,1,$X$3-BU$11))&lt;0,0,BU47+SUM(OFFSET($S$53,0,0,1,BT11)))))</f>
        <v>188716081.1046657</v>
      </c>
      <c r="BV50" s="21">
        <f t="array" aca="1" ref="BV50" ca="1">IF(BV11="","",IF($X$3=BV$11,BV47,IF(MIN(OFFSET(BV47,0,1,1,$X$3-BV$11)-OFFSET(BV47,0,0,1,$X$3-BV$11))&lt;0,0,BV47+SUM(OFFSET($S$53,0,0,1,BU11)))))</f>
        <v>214227462.06553465</v>
      </c>
      <c r="BW50" s="21">
        <f t="array" aca="1" ref="BW50" ca="1">IF(BW11="","",IF($X$3=BW$11,BW47,IF(MIN(OFFSET(BW47,0,1,1,$X$3-BW$11)-OFFSET(BW47,0,0,1,$X$3-BW$11))&lt;0,0,BW47+SUM(OFFSET($S$53,0,0,1,BV11)))))</f>
        <v>241014412.0744471</v>
      </c>
      <c r="BX50" s="21">
        <f t="array" aca="1" ref="BX50" ca="1">IF(BX11="","",IF($X$3=BX$11,BX47,IF(MIN(OFFSET(BX47,0,1,1,$X$3-BX$11)-OFFSET(BX47,0,0,1,$X$3-BX$11))&lt;0,0,BX47+SUM(OFFSET($S$53,0,0,1,BW11)))))</f>
        <v>269140709.58380497</v>
      </c>
      <c r="BY50" s="21">
        <f t="array" aca="1" ref="BY50" ca="1">IF(BY11="","",IF($X$3=BY$11,BY47,IF(MIN(OFFSET(BY47,0,1,1,$X$3-BY$11)-OFFSET(BY47,0,0,1,$X$3-BY$11))&lt;0,0,BY47+SUM(OFFSET($S$53,0,0,1,BX11)))))</f>
        <v>298673321.96863067</v>
      </c>
      <c r="BZ50" s="21">
        <f t="array" aca="1" ref="BZ50" ca="1">IF(BZ11="","",IF($X$3=BZ$11,BZ47,IF(MIN(OFFSET(BZ47,0,1,1,$X$3-BZ$11)-OFFSET(BZ47,0,0,1,$X$3-BZ$11))&lt;0,0,BZ47+SUM(OFFSET($S$53,0,0,1,BY11)))))</f>
        <v>608819103.08540797</v>
      </c>
    </row>
    <row r="51" spans="2:78" ht="20" customHeight="1" x14ac:dyDescent="0.2">
      <c r="B51" s="9" t="str">
        <f t="shared" si="42"/>
        <v/>
      </c>
      <c r="C51" s="58" t="str">
        <f t="shared" si="43"/>
        <v/>
      </c>
      <c r="D51" s="24" t="str">
        <f t="shared" si="44"/>
        <v/>
      </c>
      <c r="E51" s="15" t="str">
        <f t="shared" ca="1" si="34"/>
        <v/>
      </c>
      <c r="F51" s="24" t="str">
        <f t="shared" si="35"/>
        <v/>
      </c>
      <c r="G51" s="56" t="str">
        <f t="shared" si="36"/>
        <v/>
      </c>
      <c r="H51" s="10"/>
      <c r="I51" s="58" t="str">
        <f t="shared" si="45"/>
        <v/>
      </c>
      <c r="J51" s="24" t="str">
        <f t="shared" si="46"/>
        <v/>
      </c>
      <c r="K51" s="55" t="str">
        <f t="shared" ca="1" si="37"/>
        <v/>
      </c>
      <c r="L51" s="58" t="str">
        <f t="shared" si="47"/>
        <v/>
      </c>
      <c r="M51" s="24" t="str">
        <f t="shared" si="38"/>
        <v/>
      </c>
      <c r="N51" s="56" t="str">
        <f t="shared" si="39"/>
        <v/>
      </c>
      <c r="O51" s="62" t="s">
        <v>57</v>
      </c>
      <c r="P51" s="66">
        <f ca="1">IF($S$11="","",MAX(OFFSET($S51,0,0,1,$X$3)))</f>
        <v>20</v>
      </c>
      <c r="Q51" s="76">
        <v>0</v>
      </c>
      <c r="R51" s="77"/>
      <c r="S51" s="66">
        <f ca="1">IF(S12="","",MAX(IF(S11=$X$3,$R$5,MIN(R51+ROUNDDOWN(S50/($D$4*(1+$U$4)^YEARFRAC($S$12,S12,$X$4)),0),$R$5)),0))</f>
        <v>0</v>
      </c>
      <c r="T51" s="66">
        <f t="shared" ref="T51:BZ51" ca="1" si="60">IF(T12="","",MAX(IF(T11=$X$3,$R$5,MIN(S51+ROUNDDOWN(T50/($D$4*(1+$U$4)^YEARFRAC($S$12,T12,$X$4)),0),$R$5)),0))</f>
        <v>0</v>
      </c>
      <c r="U51" s="66">
        <f t="shared" ca="1" si="60"/>
        <v>0</v>
      </c>
      <c r="V51" s="66">
        <f t="shared" ca="1" si="60"/>
        <v>0</v>
      </c>
      <c r="W51" s="66">
        <f t="shared" ca="1" si="60"/>
        <v>0</v>
      </c>
      <c r="X51" s="66">
        <f t="shared" ca="1" si="60"/>
        <v>0</v>
      </c>
      <c r="Y51" s="66">
        <f t="shared" ca="1" si="60"/>
        <v>0</v>
      </c>
      <c r="Z51" s="66">
        <f t="shared" ca="1" si="60"/>
        <v>1</v>
      </c>
      <c r="AA51" s="66">
        <f t="shared" ca="1" si="60"/>
        <v>1</v>
      </c>
      <c r="AB51" s="66">
        <f t="shared" ca="1" si="60"/>
        <v>1</v>
      </c>
      <c r="AC51" s="66">
        <f t="shared" ca="1" si="60"/>
        <v>1</v>
      </c>
      <c r="AD51" s="66">
        <f t="shared" ca="1" si="60"/>
        <v>2</v>
      </c>
      <c r="AE51" s="66">
        <f t="shared" ca="1" si="60"/>
        <v>2</v>
      </c>
      <c r="AF51" s="66">
        <f t="shared" ca="1" si="60"/>
        <v>2</v>
      </c>
      <c r="AG51" s="66">
        <f t="shared" ca="1" si="60"/>
        <v>3</v>
      </c>
      <c r="AH51" s="66">
        <f t="shared" ca="1" si="60"/>
        <v>3</v>
      </c>
      <c r="AI51" s="66">
        <f t="shared" ca="1" si="60"/>
        <v>3</v>
      </c>
      <c r="AJ51" s="66">
        <f t="shared" ca="1" si="60"/>
        <v>4</v>
      </c>
      <c r="AK51" s="66">
        <f t="shared" ca="1" si="60"/>
        <v>4</v>
      </c>
      <c r="AL51" s="66">
        <f t="shared" ca="1" si="60"/>
        <v>4</v>
      </c>
      <c r="AM51" s="66">
        <f t="shared" ca="1" si="60"/>
        <v>5</v>
      </c>
      <c r="AN51" s="66">
        <f t="shared" ca="1" si="60"/>
        <v>5</v>
      </c>
      <c r="AO51" s="66">
        <f t="shared" ca="1" si="60"/>
        <v>6</v>
      </c>
      <c r="AP51" s="66">
        <f t="shared" ca="1" si="60"/>
        <v>6</v>
      </c>
      <c r="AQ51" s="66">
        <f t="shared" ca="1" si="60"/>
        <v>7</v>
      </c>
      <c r="AR51" s="66">
        <f t="shared" ca="1" si="60"/>
        <v>7</v>
      </c>
      <c r="AS51" s="66">
        <f t="shared" ca="1" si="60"/>
        <v>7</v>
      </c>
      <c r="AT51" s="66">
        <f t="shared" ca="1" si="60"/>
        <v>8</v>
      </c>
      <c r="AU51" s="66">
        <f t="shared" ca="1" si="60"/>
        <v>8</v>
      </c>
      <c r="AV51" s="66">
        <f t="shared" ca="1" si="60"/>
        <v>9</v>
      </c>
      <c r="AW51" s="66">
        <f t="shared" ca="1" si="60"/>
        <v>10</v>
      </c>
      <c r="AX51" s="66">
        <f t="shared" ca="1" si="60"/>
        <v>10</v>
      </c>
      <c r="AY51" s="66">
        <f t="shared" ca="1" si="60"/>
        <v>11</v>
      </c>
      <c r="AZ51" s="66">
        <f t="shared" ca="1" si="60"/>
        <v>11</v>
      </c>
      <c r="BA51" s="66">
        <f t="shared" ca="1" si="60"/>
        <v>12</v>
      </c>
      <c r="BB51" s="66">
        <f t="shared" ca="1" si="60"/>
        <v>12</v>
      </c>
      <c r="BC51" s="66">
        <f t="shared" ca="1" si="60"/>
        <v>13</v>
      </c>
      <c r="BD51" s="66">
        <f t="shared" ca="1" si="60"/>
        <v>14</v>
      </c>
      <c r="BE51" s="66">
        <f t="shared" ca="1" si="60"/>
        <v>14</v>
      </c>
      <c r="BF51" s="66">
        <f t="shared" ca="1" si="60"/>
        <v>15</v>
      </c>
      <c r="BG51" s="66">
        <f t="shared" ca="1" si="60"/>
        <v>16</v>
      </c>
      <c r="BH51" s="66">
        <f t="shared" ca="1" si="60"/>
        <v>17</v>
      </c>
      <c r="BI51" s="66">
        <f t="shared" ca="1" si="60"/>
        <v>17</v>
      </c>
      <c r="BJ51" s="66">
        <f t="shared" ca="1" si="60"/>
        <v>18</v>
      </c>
      <c r="BK51" s="66">
        <f t="shared" ca="1" si="60"/>
        <v>19</v>
      </c>
      <c r="BL51" s="66">
        <f t="shared" ca="1" si="60"/>
        <v>20</v>
      </c>
      <c r="BM51" s="66">
        <f t="shared" ca="1" si="60"/>
        <v>20</v>
      </c>
      <c r="BN51" s="66">
        <f t="shared" ca="1" si="60"/>
        <v>20</v>
      </c>
      <c r="BO51" s="66">
        <f t="shared" ca="1" si="60"/>
        <v>20</v>
      </c>
      <c r="BP51" s="66">
        <f t="shared" ca="1" si="60"/>
        <v>20</v>
      </c>
      <c r="BQ51" s="66">
        <f t="shared" ca="1" si="60"/>
        <v>20</v>
      </c>
      <c r="BR51" s="66">
        <f t="shared" ca="1" si="60"/>
        <v>20</v>
      </c>
      <c r="BS51" s="66">
        <f t="shared" ca="1" si="60"/>
        <v>20</v>
      </c>
      <c r="BT51" s="66">
        <f t="shared" ca="1" si="60"/>
        <v>20</v>
      </c>
      <c r="BU51" s="66">
        <f t="shared" ca="1" si="60"/>
        <v>20</v>
      </c>
      <c r="BV51" s="66">
        <f t="shared" ca="1" si="60"/>
        <v>20</v>
      </c>
      <c r="BW51" s="66">
        <f t="shared" ca="1" si="60"/>
        <v>20</v>
      </c>
      <c r="BX51" s="66">
        <f t="shared" ca="1" si="60"/>
        <v>20</v>
      </c>
      <c r="BY51" s="66">
        <f t="shared" ca="1" si="60"/>
        <v>20</v>
      </c>
      <c r="BZ51" s="66">
        <f t="shared" ca="1" si="60"/>
        <v>20</v>
      </c>
    </row>
    <row r="52" spans="2:78" ht="20" customHeight="1" x14ac:dyDescent="0.2">
      <c r="B52" s="9" t="str">
        <f t="shared" si="42"/>
        <v/>
      </c>
      <c r="C52" s="58" t="str">
        <f t="shared" si="43"/>
        <v/>
      </c>
      <c r="D52" s="24" t="str">
        <f t="shared" si="44"/>
        <v/>
      </c>
      <c r="E52" s="15" t="str">
        <f t="shared" ca="1" si="34"/>
        <v/>
      </c>
      <c r="F52" s="24" t="str">
        <f t="shared" si="35"/>
        <v/>
      </c>
      <c r="G52" s="56" t="str">
        <f t="shared" si="36"/>
        <v/>
      </c>
      <c r="H52" s="10"/>
      <c r="I52" s="58" t="str">
        <f t="shared" si="45"/>
        <v/>
      </c>
      <c r="J52" s="24" t="str">
        <f t="shared" si="46"/>
        <v/>
      </c>
      <c r="K52" s="55" t="str">
        <f t="shared" ca="1" si="37"/>
        <v/>
      </c>
      <c r="L52" s="58" t="str">
        <f t="shared" si="47"/>
        <v/>
      </c>
      <c r="M52" s="24" t="str">
        <f t="shared" si="38"/>
        <v/>
      </c>
      <c r="N52" s="56" t="str">
        <f t="shared" si="39"/>
        <v/>
      </c>
      <c r="O52" s="64"/>
    </row>
    <row r="53" spans="2:78" ht="20" customHeight="1" x14ac:dyDescent="0.2">
      <c r="B53" s="9" t="str">
        <f t="shared" si="42"/>
        <v/>
      </c>
      <c r="C53" s="58" t="str">
        <f t="shared" si="43"/>
        <v/>
      </c>
      <c r="D53" s="24" t="str">
        <f t="shared" si="44"/>
        <v/>
      </c>
      <c r="E53" s="15" t="str">
        <f t="shared" ca="1" si="34"/>
        <v/>
      </c>
      <c r="F53" s="24" t="str">
        <f t="shared" si="35"/>
        <v/>
      </c>
      <c r="G53" s="56" t="str">
        <f t="shared" si="36"/>
        <v/>
      </c>
      <c r="H53" s="10"/>
      <c r="I53" s="58" t="str">
        <f t="shared" si="45"/>
        <v/>
      </c>
      <c r="J53" s="24" t="str">
        <f t="shared" si="46"/>
        <v/>
      </c>
      <c r="K53" s="55" t="str">
        <f t="shared" ca="1" si="37"/>
        <v/>
      </c>
      <c r="L53" s="58" t="str">
        <f t="shared" si="47"/>
        <v/>
      </c>
      <c r="M53" s="24" t="str">
        <f t="shared" si="38"/>
        <v/>
      </c>
      <c r="N53" s="56" t="str">
        <f t="shared" si="39"/>
        <v/>
      </c>
      <c r="O53" s="62" t="s">
        <v>58</v>
      </c>
      <c r="P53" s="21">
        <f ca="1">IF($S$11="","",SUM(OFFSET($S53,0,0,1,$X$3)))</f>
        <v>-279136538.11271036</v>
      </c>
      <c r="Q53" s="30"/>
      <c r="R53" s="29" t="s">
        <v>30</v>
      </c>
      <c r="S53" s="20">
        <f t="array" aca="1" ref="S53" ca="1">IF(S$11="","",IF($R$4=FALSE,0-SUM((OFFSET($E$4,0,0,$R$5,1)&gt;OFFSET(S$12,0,-1))*(OFFSET($E$4,0,0,$R$5,1)&lt;=OFFSET(S$12,0,0))*(OFFSET($F$4,0,0,$R$5,1))),$D$4*(OFFSET(S51,0,-1)-OFFSET(S51,0,0))*(1+$U$4)^YEARFRAC($S$12,S12,$X$4)))</f>
        <v>0</v>
      </c>
      <c r="T53" s="20">
        <f t="array" aca="1" ref="T53" ca="1">IF(T$11="","",IF($R$4=FALSE,0-SUM((OFFSET($E$4,0,0,$R$5,1)&gt;OFFSET(T$12,0,-1))*(OFFSET($E$4,0,0,$R$5,1)&lt;=OFFSET(T$12,0,0))*(OFFSET($F$4,0,0,$R$5,1))),$D$4*(OFFSET(T51,0,-1)-OFFSET(T51,0,0))*(1+$U$4)^YEARFRAC($S$12,T12,$X$4)))</f>
        <v>0</v>
      </c>
      <c r="U53" s="20">
        <f t="array" aca="1" ref="U53" ca="1">IF(U$11="","",IF($R$4=FALSE,0-SUM((OFFSET($E$4,0,0,$R$5,1)&gt;OFFSET(U$12,0,-1))*(OFFSET($E$4,0,0,$R$5,1)&lt;=OFFSET(U$12,0,0))*(OFFSET($F$4,0,0,$R$5,1))),$D$4*(OFFSET(U51,0,-1)-OFFSET(U51,0,0))*(1+$U$4)^YEARFRAC($S$12,U12,$X$4)))</f>
        <v>0</v>
      </c>
      <c r="V53" s="20">
        <f t="array" aca="1" ref="V53" ca="1">IF(V$11="","",IF($R$4=FALSE,0-SUM((OFFSET($E$4,0,0,$R$5,1)&gt;OFFSET(V$12,0,-1))*(OFFSET($E$4,0,0,$R$5,1)&lt;=OFFSET(V$12,0,0))*(OFFSET($F$4,0,0,$R$5,1))),$D$4*(OFFSET(V51,0,-1)-OFFSET(V51,0,0))*(1+$U$4)^YEARFRAC($S$12,V12,$X$4)))</f>
        <v>0</v>
      </c>
      <c r="W53" s="20">
        <f t="array" aca="1" ref="W53" ca="1">IF(W$11="","",IF($R$4=FALSE,0-SUM((OFFSET($E$4,0,0,$R$5,1)&gt;OFFSET(W$12,0,-1))*(OFFSET($E$4,0,0,$R$5,1)&lt;=OFFSET(W$12,0,0))*(OFFSET($F$4,0,0,$R$5,1))),$D$4*(OFFSET(W51,0,-1)-OFFSET(W51,0,0))*(1+$U$4)^YEARFRAC($S$12,W12,$X$4)))</f>
        <v>0</v>
      </c>
      <c r="X53" s="20">
        <f t="array" aca="1" ref="X53" ca="1">IF(X$11="","",IF($R$4=FALSE,0-SUM((OFFSET($E$4,0,0,$R$5,1)&gt;OFFSET(X$12,0,-1))*(OFFSET($E$4,0,0,$R$5,1)&lt;=OFFSET(X$12,0,0))*(OFFSET($F$4,0,0,$R$5,1))),$D$4*(OFFSET(X51,0,-1)-OFFSET(X51,0,0))*(1+$U$4)^YEARFRAC($S$12,X12,$X$4)))</f>
        <v>0</v>
      </c>
      <c r="Y53" s="20">
        <f t="array" aca="1" ref="Y53" ca="1">IF(Y$11="","",IF($R$4=FALSE,0-SUM((OFFSET($E$4,0,0,$R$5,1)&gt;OFFSET(Y$12,0,-1))*(OFFSET($E$4,0,0,$R$5,1)&lt;=OFFSET(Y$12,0,0))*(OFFSET($F$4,0,0,$R$5,1))),$D$4*(OFFSET(Y51,0,-1)-OFFSET(Y51,0,0))*(1+$U$4)^YEARFRAC($S$12,Y12,$X$4)))</f>
        <v>0</v>
      </c>
      <c r="Z53" s="20">
        <f t="array" aca="1" ref="Z53" ca="1">IF(Z$11="","",IF($R$4=FALSE,0-SUM((OFFSET($E$4,0,0,$R$5,1)&gt;OFFSET(Z$12,0,-1))*(OFFSET($E$4,0,0,$R$5,1)&lt;=OFFSET(Z$12,0,0))*(OFFSET($F$4,0,0,$R$5,1))),$D$4*(OFFSET(Z51,0,-1)-OFFSET(Z51,0,0))*(1+$U$4)^YEARFRAC($S$12,Z12,$X$4)))</f>
        <v>-8976890.8543161955</v>
      </c>
      <c r="AA53" s="20">
        <f t="array" aca="1" ref="AA53" ca="1">IF(AA$11="","",IF($R$4=FALSE,0-SUM((OFFSET($E$4,0,0,$R$5,1)&gt;OFFSET(AA$12,0,-1))*(OFFSET($E$4,0,0,$R$5,1)&lt;=OFFSET(AA$12,0,0))*(OFFSET($F$4,0,0,$R$5,1))),$D$4*(OFFSET(AA51,0,-1)-OFFSET(AA51,0,0))*(1+$U$4)^YEARFRAC($S$12,AA12,$X$4)))</f>
        <v>0</v>
      </c>
      <c r="AB53" s="20">
        <f t="array" aca="1" ref="AB53" ca="1">IF(AB$11="","",IF($R$4=FALSE,0-SUM((OFFSET($E$4,0,0,$R$5,1)&gt;OFFSET(AB$12,0,-1))*(OFFSET($E$4,0,0,$R$5,1)&lt;=OFFSET(AB$12,0,0))*(OFFSET($F$4,0,0,$R$5,1))),$D$4*(OFFSET(AB51,0,-1)-OFFSET(AB51,0,0))*(1+$U$4)^YEARFRAC($S$12,AB12,$X$4)))</f>
        <v>0</v>
      </c>
      <c r="AC53" s="20">
        <f t="array" aca="1" ref="AC53" ca="1">IF(AC$11="","",IF($R$4=FALSE,0-SUM((OFFSET($E$4,0,0,$R$5,1)&gt;OFFSET(AC$12,0,-1))*(OFFSET($E$4,0,0,$R$5,1)&lt;=OFFSET(AC$12,0,0))*(OFFSET($F$4,0,0,$R$5,1))),$D$4*(OFFSET(AC51,0,-1)-OFFSET(AC51,0,0))*(1+$U$4)^YEARFRAC($S$12,AC12,$X$4)))</f>
        <v>0</v>
      </c>
      <c r="AD53" s="20">
        <f t="array" aca="1" ref="AD53" ca="1">IF(AD$11="","",IF($R$4=FALSE,0-SUM((OFFSET($E$4,0,0,$R$5,1)&gt;OFFSET(AD$12,0,-1))*(OFFSET($E$4,0,0,$R$5,1)&lt;=OFFSET(AD$12,0,0))*(OFFSET($F$4,0,0,$R$5,1))),$D$4*(OFFSET(AD51,0,-1)-OFFSET(AD51,0,0))*(1+$U$4)^YEARFRAC($S$12,AD12,$X$4)))</f>
        <v>-9670062.5325843822</v>
      </c>
      <c r="AE53" s="20">
        <f t="array" aca="1" ref="AE53" ca="1">IF(AE$11="","",IF($R$4=FALSE,0-SUM((OFFSET($E$4,0,0,$R$5,1)&gt;OFFSET(AE$12,0,-1))*(OFFSET($E$4,0,0,$R$5,1)&lt;=OFFSET(AE$12,0,0))*(OFFSET($F$4,0,0,$R$5,1))),$D$4*(OFFSET(AE51,0,-1)-OFFSET(AE51,0,0))*(1+$U$4)^YEARFRAC($S$12,AE12,$X$4)))</f>
        <v>0</v>
      </c>
      <c r="AF53" s="20">
        <f t="array" aca="1" ref="AF53" ca="1">IF(AF$11="","",IF($R$4=FALSE,0-SUM((OFFSET($E$4,0,0,$R$5,1)&gt;OFFSET(AF$12,0,-1))*(OFFSET($E$4,0,0,$R$5,1)&lt;=OFFSET(AF$12,0,0))*(OFFSET($F$4,0,0,$R$5,1))),$D$4*(OFFSET(AF51,0,-1)-OFFSET(AF51,0,0))*(1+$U$4)^YEARFRAC($S$12,AF12,$X$4)))</f>
        <v>0</v>
      </c>
      <c r="AG53" s="20">
        <f t="array" aca="1" ref="AG53" ca="1">IF(AG$11="","",IF($R$4=FALSE,0-SUM((OFFSET($E$4,0,0,$R$5,1)&gt;OFFSET(AG$12,0,-1))*(OFFSET($E$4,0,0,$R$5,1)&lt;=OFFSET(AG$12,0,0))*(OFFSET($F$4,0,0,$R$5,1))),$D$4*(OFFSET(AG51,0,-1)-OFFSET(AG51,0,0))*(1+$U$4)^YEARFRAC($S$12,AG12,$X$4)))</f>
        <v>-10224846.237628009</v>
      </c>
      <c r="AH53" s="20">
        <f t="array" aca="1" ref="AH53" ca="1">IF(AH$11="","",IF($R$4=FALSE,0-SUM((OFFSET($E$4,0,0,$R$5,1)&gt;OFFSET(AH$12,0,-1))*(OFFSET($E$4,0,0,$R$5,1)&lt;=OFFSET(AH$12,0,0))*(OFFSET($F$4,0,0,$R$5,1))),$D$4*(OFFSET(AH51,0,-1)-OFFSET(AH51,0,0))*(1+$U$4)^YEARFRAC($S$12,AH12,$X$4)))</f>
        <v>0</v>
      </c>
      <c r="AI53" s="20">
        <f t="array" aca="1" ref="AI53" ca="1">IF(AI$11="","",IF($R$4=FALSE,0-SUM((OFFSET($E$4,0,0,$R$5,1)&gt;OFFSET(AI$12,0,-1))*(OFFSET($E$4,0,0,$R$5,1)&lt;=OFFSET(AI$12,0,0))*(OFFSET($F$4,0,0,$R$5,1))),$D$4*(OFFSET(AI51,0,-1)-OFFSET(AI51,0,0))*(1+$U$4)^YEARFRAC($S$12,AI12,$X$4)))</f>
        <v>0</v>
      </c>
      <c r="AJ53" s="20">
        <f t="array" aca="1" ref="AJ53" ca="1">IF(AJ$11="","",IF($R$4=FALSE,0-SUM((OFFSET($E$4,0,0,$R$5,1)&gt;OFFSET(AJ$12,0,-1))*(OFFSET($E$4,0,0,$R$5,1)&lt;=OFFSET(AJ$12,0,0))*(OFFSET($F$4,0,0,$R$5,1))),$D$4*(OFFSET(AJ51,0,-1)-OFFSET(AJ51,0,0))*(1+$U$4)^YEARFRAC($S$12,AJ12,$X$4)))</f>
        <v>-10811458.584766228</v>
      </c>
      <c r="AK53" s="20">
        <f t="array" aca="1" ref="AK53" ca="1">IF(AK$11="","",IF($R$4=FALSE,0-SUM((OFFSET($E$4,0,0,$R$5,1)&gt;OFFSET(AK$12,0,-1))*(OFFSET($E$4,0,0,$R$5,1)&lt;=OFFSET(AK$12,0,0))*(OFFSET($F$4,0,0,$R$5,1))),$D$4*(OFFSET(AK51,0,-1)-OFFSET(AK51,0,0))*(1+$U$4)^YEARFRAC($S$12,AK12,$X$4)))</f>
        <v>0</v>
      </c>
      <c r="AL53" s="20">
        <f t="array" aca="1" ref="AL53" ca="1">IF(AL$11="","",IF($R$4=FALSE,0-SUM((OFFSET($E$4,0,0,$R$5,1)&gt;OFFSET(AL$12,0,-1))*(OFFSET($E$4,0,0,$R$5,1)&lt;=OFFSET(AL$12,0,0))*(OFFSET($F$4,0,0,$R$5,1))),$D$4*(OFFSET(AL51,0,-1)-OFFSET(AL51,0,0))*(1+$U$4)^YEARFRAC($S$12,AL12,$X$4)))</f>
        <v>0</v>
      </c>
      <c r="AM53" s="20">
        <f t="array" aca="1" ref="AM53" ca="1">IF(AM$11="","",IF($R$4=FALSE,0-SUM((OFFSET($E$4,0,0,$R$5,1)&gt;OFFSET(AM$12,0,-1))*(OFFSET($E$4,0,0,$R$5,1)&lt;=OFFSET(AM$12,0,0))*(OFFSET($F$4,0,0,$R$5,1))),$D$4*(OFFSET(AM51,0,-1)-OFFSET(AM51,0,0))*(1+$U$4)^YEARFRAC($S$12,AM12,$X$4)))</f>
        <v>-11431725.623409599</v>
      </c>
      <c r="AN53" s="20">
        <f t="array" aca="1" ref="AN53" ca="1">IF(AN$11="","",IF($R$4=FALSE,0-SUM((OFFSET($E$4,0,0,$R$5,1)&gt;OFFSET(AN$12,0,-1))*(OFFSET($E$4,0,0,$R$5,1)&lt;=OFFSET(AN$12,0,0))*(OFFSET($F$4,0,0,$R$5,1))),$D$4*(OFFSET(AN51,0,-1)-OFFSET(AN51,0,0))*(1+$U$4)^YEARFRAC($S$12,AN12,$X$4)))</f>
        <v>0</v>
      </c>
      <c r="AO53" s="20">
        <f t="array" aca="1" ref="AO53" ca="1">IF(AO$11="","",IF($R$4=FALSE,0-SUM((OFFSET($E$4,0,0,$R$5,1)&gt;OFFSET(AO$12,0,-1))*(OFFSET($E$4,0,0,$R$5,1)&lt;=OFFSET(AO$12,0,0))*(OFFSET($F$4,0,0,$R$5,1))),$D$4*(OFFSET(AO51,0,-1)-OFFSET(AO51,0,0))*(1+$U$4)^YEARFRAC($S$12,AO12,$X$4)))</f>
        <v>-11864883.03049545</v>
      </c>
      <c r="AP53" s="20">
        <f t="array" aca="1" ref="AP53" ca="1">IF(AP$11="","",IF($R$4=FALSE,0-SUM((OFFSET($E$4,0,0,$R$5,1)&gt;OFFSET(AP$12,0,-1))*(OFFSET($E$4,0,0,$R$5,1)&lt;=OFFSET(AP$12,0,0))*(OFFSET($F$4,0,0,$R$5,1))),$D$4*(OFFSET(AP51,0,-1)-OFFSET(AP51,0,0))*(1+$U$4)^YEARFRAC($S$12,AP12,$X$4)))</f>
        <v>0</v>
      </c>
      <c r="AQ53" s="20">
        <f t="array" aca="1" ref="AQ53" ca="1">IF(AQ$11="","",IF($R$4=FALSE,0-SUM((OFFSET($E$4,0,0,$R$5,1)&gt;OFFSET(AQ$12,0,-1))*(OFFSET($E$4,0,0,$R$5,1)&lt;=OFFSET(AQ$12,0,0))*(OFFSET($F$4,0,0,$R$5,1))),$D$4*(OFFSET(AQ51,0,-1)-OFFSET(AQ51,0,0))*(1+$U$4)^YEARFRAC($S$12,AQ12,$X$4)))</f>
        <v>-12314453.125</v>
      </c>
      <c r="AR53" s="20">
        <f t="array" aca="1" ref="AR53" ca="1">IF(AR$11="","",IF($R$4=FALSE,0-SUM((OFFSET($E$4,0,0,$R$5,1)&gt;OFFSET(AR$12,0,-1))*(OFFSET($E$4,0,0,$R$5,1)&lt;=OFFSET(AR$12,0,0))*(OFFSET($F$4,0,0,$R$5,1))),$D$4*(OFFSET(AR51,0,-1)-OFFSET(AR51,0,0))*(1+$U$4)^YEARFRAC($S$12,AR12,$X$4)))</f>
        <v>0</v>
      </c>
      <c r="AS53" s="20">
        <f t="array" aca="1" ref="AS53" ca="1">IF(AS$11="","",IF($R$4=FALSE,0-SUM((OFFSET($E$4,0,0,$R$5,1)&gt;OFFSET(AS$12,0,-1))*(OFFSET($E$4,0,0,$R$5,1)&lt;=OFFSET(AS$12,0,0))*(OFFSET($F$4,0,0,$R$5,1))),$D$4*(OFFSET(AS51,0,-1)-OFFSET(AS51,0,0))*(1+$U$4)^YEARFRAC($S$12,AS12,$X$4)))</f>
        <v>0</v>
      </c>
      <c r="AT53" s="20">
        <f t="array" aca="1" ref="AT53" ca="1">IF(AT$11="","",IF($R$4=FALSE,0-SUM((OFFSET($E$4,0,0,$R$5,1)&gt;OFFSET(AT$12,0,-1))*(OFFSET($E$4,0,0,$R$5,1)&lt;=OFFSET(AT$12,0,0))*(OFFSET($F$4,0,0,$R$5,1))),$D$4*(OFFSET(AT51,0,-1)-OFFSET(AT51,0,0))*(1+$U$4)^YEARFRAC($S$12,AT12,$X$4)))</f>
        <v>-13020948.859360853</v>
      </c>
      <c r="AU53" s="20">
        <f t="array" aca="1" ref="AU53" ca="1">IF(AU$11="","",IF($R$4=FALSE,0-SUM((OFFSET($E$4,0,0,$R$5,1)&gt;OFFSET(AU$12,0,-1))*(OFFSET($E$4,0,0,$R$5,1)&lt;=OFFSET(AU$12,0,0))*(OFFSET($F$4,0,0,$R$5,1))),$D$4*(OFFSET(AU51,0,-1)-OFFSET(AU51,0,0))*(1+$U$4)^YEARFRAC($S$12,AU12,$X$4)))</f>
        <v>0</v>
      </c>
      <c r="AV53" s="20">
        <f t="array" aca="1" ref="AV53" ca="1">IF(AV$11="","",IF($R$4=FALSE,0-SUM((OFFSET($E$4,0,0,$R$5,1)&gt;OFFSET(AV$12,0,-1))*(OFFSET($E$4,0,0,$R$5,1)&lt;=OFFSET(AV$12,0,0))*(OFFSET($F$4,0,0,$R$5,1))),$D$4*(OFFSET(AV51,0,-1)-OFFSET(AV51,0,0))*(1+$U$4)^YEARFRAC($S$12,AV12,$X$4)))</f>
        <v>-13514323.230957784</v>
      </c>
      <c r="AW53" s="20">
        <f t="array" aca="1" ref="AW53" ca="1">IF(AW$11="","",IF($R$4=FALSE,0-SUM((OFFSET($E$4,0,0,$R$5,1)&gt;OFFSET(AW$12,0,-1))*(OFFSET($E$4,0,0,$R$5,1)&lt;=OFFSET(AW$12,0,0))*(OFFSET($F$4,0,0,$R$5,1))),$D$4*(OFFSET(AW51,0,-1)-OFFSET(AW51,0,0))*(1+$U$4)^YEARFRAC($S$12,AW12,$X$4)))</f>
        <v>-13767977.146617357</v>
      </c>
      <c r="AX53" s="20">
        <f t="array" aca="1" ref="AX53" ca="1">IF(AX$11="","",IF($R$4=FALSE,0-SUM((OFFSET($E$4,0,0,$R$5,1)&gt;OFFSET(AX$12,0,-1))*(OFFSET($E$4,0,0,$R$5,1)&lt;=OFFSET(AX$12,0,0))*(OFFSET($F$4,0,0,$R$5,1))),$D$4*(OFFSET(AX51,0,-1)-OFFSET(AX51,0,0))*(1+$U$4)^YEARFRAC($S$12,AX12,$X$4)))</f>
        <v>0</v>
      </c>
      <c r="AY53" s="20">
        <f t="array" aca="1" ref="AY53" ca="1">IF(AY$11="","",IF($R$4=FALSE,0-SUM((OFFSET($E$4,0,0,$R$5,1)&gt;OFFSET(AY$12,0,-1))*(OFFSET($E$4,0,0,$R$5,1)&lt;=OFFSET(AY$12,0,0))*(OFFSET($F$4,0,0,$R$5,1))),$D$4*(OFFSET(AY51,0,-1)-OFFSET(AY51,0,0))*(1+$U$4)^YEARFRAC($S$12,AY12,$X$4)))</f>
        <v>-14289657.029261997</v>
      </c>
      <c r="AZ53" s="20">
        <f t="array" aca="1" ref="AZ53" ca="1">IF(AZ$11="","",IF($R$4=FALSE,0-SUM((OFFSET($E$4,0,0,$R$5,1)&gt;OFFSET(AZ$12,0,-1))*(OFFSET($E$4,0,0,$R$5,1)&lt;=OFFSET(AZ$12,0,0))*(OFFSET($F$4,0,0,$R$5,1))),$D$4*(OFFSET(AZ51,0,-1)-OFFSET(AZ51,0,0))*(1+$U$4)^YEARFRAC($S$12,AZ12,$X$4)))</f>
        <v>0</v>
      </c>
      <c r="BA53" s="20">
        <f t="array" aca="1" ref="BA53" ca="1">IF(BA$11="","",IF($R$4=FALSE,0-SUM((OFFSET($E$4,0,0,$R$5,1)&gt;OFFSET(BA$12,0,-1))*(OFFSET($E$4,0,0,$R$5,1)&lt;=OFFSET(BA$12,0,0))*(OFFSET($F$4,0,0,$R$5,1))),$D$4*(OFFSET(BA51,0,-1)-OFFSET(BA51,0,0))*(1+$U$4)^YEARFRAC($S$12,BA12,$X$4)))</f>
        <v>-14831103.788119314</v>
      </c>
      <c r="BB53" s="20">
        <f t="array" aca="1" ref="BB53" ca="1">IF(BB$11="","",IF($R$4=FALSE,0-SUM((OFFSET($E$4,0,0,$R$5,1)&gt;OFFSET(BB$12,0,-1))*(OFFSET($E$4,0,0,$R$5,1)&lt;=OFFSET(BB$12,0,0))*(OFFSET($F$4,0,0,$R$5,1))),$D$4*(OFFSET(BB51,0,-1)-OFFSET(BB51,0,0))*(1+$U$4)^YEARFRAC($S$12,BB12,$X$4)))</f>
        <v>0</v>
      </c>
      <c r="BC53" s="20">
        <f t="array" aca="1" ref="BC53" ca="1">IF(BC$11="","",IF($R$4=FALSE,0-SUM((OFFSET($E$4,0,0,$R$5,1)&gt;OFFSET(BC$12,0,-1))*(OFFSET($E$4,0,0,$R$5,1)&lt;=OFFSET(BC$12,0,0))*(OFFSET($F$4,0,0,$R$5,1))),$D$4*(OFFSET(BC51,0,-1)-OFFSET(BC51,0,0))*(1+$U$4)^YEARFRAC($S$12,BC12,$X$4)))</f>
        <v>-15393066.40625</v>
      </c>
      <c r="BD53" s="20">
        <f t="array" aca="1" ref="BD53" ca="1">IF(BD$11="","",IF($R$4=FALSE,0-SUM((OFFSET($E$4,0,0,$R$5,1)&gt;OFFSET(BD$12,0,-1))*(OFFSET($E$4,0,0,$R$5,1)&lt;=OFFSET(BD$12,0,0))*(OFFSET($F$4,0,0,$R$5,1))),$D$4*(OFFSET(BD51,0,-1)-OFFSET(BD51,0,0))*(1+$U$4)^YEARFRAC($S$12,BD12,$X$4)))</f>
        <v>-15681982.950661855</v>
      </c>
      <c r="BE53" s="20">
        <f t="array" aca="1" ref="BE53" ca="1">IF(BE$11="","",IF($R$4=FALSE,0-SUM((OFFSET($E$4,0,0,$R$5,1)&gt;OFFSET(BE$12,0,-1))*(OFFSET($E$4,0,0,$R$5,1)&lt;=OFFSET(BE$12,0,0))*(OFFSET($F$4,0,0,$R$5,1))),$D$4*(OFFSET(BE51,0,-1)-OFFSET(BE51,0,0))*(1+$U$4)^YEARFRAC($S$12,BE12,$X$4)))</f>
        <v>0</v>
      </c>
      <c r="BF53" s="20">
        <f t="array" aca="1" ref="BF53" ca="1">IF(BF$11="","",IF($R$4=FALSE,0-SUM((OFFSET($E$4,0,0,$R$5,1)&gt;OFFSET(BF$12,0,-1))*(OFFSET($E$4,0,0,$R$5,1)&lt;=OFFSET(BF$12,0,0))*(OFFSET($F$4,0,0,$R$5,1))),$D$4*(OFFSET(BF51,0,-1)-OFFSET(BF51,0,0))*(1+$U$4)^YEARFRAC($S$12,BF12,$X$4)))</f>
        <v>-16276186.074201068</v>
      </c>
      <c r="BG53" s="20">
        <f t="array" aca="1" ref="BG53" ca="1">IF(BG$11="","",IF($R$4=FALSE,0-SUM((OFFSET($E$4,0,0,$R$5,1)&gt;OFFSET(BG$12,0,-1))*(OFFSET($E$4,0,0,$R$5,1)&lt;=OFFSET(BG$12,0,0))*(OFFSET($F$4,0,0,$R$5,1))),$D$4*(OFFSET(BG51,0,-1)-OFFSET(BG51,0,0))*(1+$U$4)^YEARFRAC($S$12,BG12,$X$4)))</f>
        <v>-16581678.125794711</v>
      </c>
      <c r="BH53" s="20">
        <f t="array" aca="1" ref="BH53" ca="1">IF(BH$11="","",IF($R$4=FALSE,0-SUM((OFFSET($E$4,0,0,$R$5,1)&gt;OFFSET(BH$12,0,-1))*(OFFSET($E$4,0,0,$R$5,1)&lt;=OFFSET(BH$12,0,0))*(OFFSET($F$4,0,0,$R$5,1))),$D$4*(OFFSET(BH51,0,-1)-OFFSET(BH51,0,0))*(1+$U$4)^YEARFRAC($S$12,BH12,$X$4)))</f>
        <v>-16892904.038697228</v>
      </c>
      <c r="BI53" s="20">
        <f t="array" aca="1" ref="BI53" ca="1">IF(BI$11="","",IF($R$4=FALSE,0-SUM((OFFSET($E$4,0,0,$R$5,1)&gt;OFFSET(BI$12,0,-1))*(OFFSET($E$4,0,0,$R$5,1)&lt;=OFFSET(BI$12,0,0))*(OFFSET($F$4,0,0,$R$5,1))),$D$4*(OFFSET(BI51,0,-1)-OFFSET(BI51,0,0))*(1+$U$4)^YEARFRAC($S$12,BI12,$X$4)))</f>
        <v>0</v>
      </c>
      <c r="BJ53" s="20">
        <f t="array" aca="1" ref="BJ53" ca="1">IF(BJ$11="","",IF($R$4=FALSE,0-SUM((OFFSET($E$4,0,0,$R$5,1)&gt;OFFSET(BJ$12,0,-1))*(OFFSET($E$4,0,0,$R$5,1)&lt;=OFFSET(BJ$12,0,0))*(OFFSET($F$4,0,0,$R$5,1))),$D$4*(OFFSET(BJ51,0,-1)-OFFSET(BJ51,0,0))*(1+$U$4)^YEARFRAC($S$12,BJ12,$X$4)))</f>
        <v>-17532989.949836317</v>
      </c>
      <c r="BK53" s="20">
        <f t="array" aca="1" ref="BK53" ca="1">IF(BK$11="","",IF($R$4=FALSE,0-SUM((OFFSET($E$4,0,0,$R$5,1)&gt;OFFSET(BK$12,0,-1))*(OFFSET($E$4,0,0,$R$5,1)&lt;=OFFSET(BK$12,0,0))*(OFFSET($F$4,0,0,$R$5,1))),$D$4*(OFFSET(BK51,0,-1)-OFFSET(BK51,0,0))*(1+$U$4)^YEARFRAC($S$12,BK12,$X$4)))</f>
        <v>-17862071.286577497</v>
      </c>
      <c r="BL53" s="20">
        <f t="array" aca="1" ref="BL53" ca="1">IF(BL$11="","",IF($R$4=FALSE,0-SUM((OFFSET($E$4,0,0,$R$5,1)&gt;OFFSET(BL$12,0,-1))*(OFFSET($E$4,0,0,$R$5,1)&lt;=OFFSET(BL$12,0,0))*(OFFSET($F$4,0,0,$R$5,1))),$D$4*(OFFSET(BL51,0,-1)-OFFSET(BL51,0,0))*(1+$U$4)^YEARFRAC($S$12,BL12,$X$4)))</f>
        <v>-18197329.238174509</v>
      </c>
      <c r="BM53" s="20">
        <f t="array" aca="1" ref="BM53" ca="1">IF(BM$11="","",IF($R$4=FALSE,0-SUM((OFFSET($E$4,0,0,$R$5,1)&gt;OFFSET(BM$12,0,-1))*(OFFSET($E$4,0,0,$R$5,1)&lt;=OFFSET(BM$12,0,0))*(OFFSET($F$4,0,0,$R$5,1))),$D$4*(OFFSET(BM51,0,-1)-OFFSET(BM51,0,0))*(1+$U$4)^YEARFRAC($S$12,BM12,$X$4)))</f>
        <v>0</v>
      </c>
      <c r="BN53" s="20">
        <f t="array" aca="1" ref="BN53" ca="1">IF(BN$11="","",IF($R$4=FALSE,0-SUM((OFFSET($E$4,0,0,$R$5,1)&gt;OFFSET(BN$12,0,-1))*(OFFSET($E$4,0,0,$R$5,1)&lt;=OFFSET(BN$12,0,0))*(OFFSET($F$4,0,0,$R$5,1))),$D$4*(OFFSET(BN51,0,-1)-OFFSET(BN51,0,0))*(1+$U$4)^YEARFRAC($S$12,BN12,$X$4)))</f>
        <v>0</v>
      </c>
      <c r="BO53" s="20">
        <f t="array" aca="1" ref="BO53" ca="1">IF(BO$11="","",IF($R$4=FALSE,0-SUM((OFFSET($E$4,0,0,$R$5,1)&gt;OFFSET(BO$12,0,-1))*(OFFSET($E$4,0,0,$R$5,1)&lt;=OFFSET(BO$12,0,0))*(OFFSET($F$4,0,0,$R$5,1))),$D$4*(OFFSET(BO51,0,-1)-OFFSET(BO51,0,0))*(1+$U$4)^YEARFRAC($S$12,BO12,$X$4)))</f>
        <v>0</v>
      </c>
      <c r="BP53" s="20">
        <f t="array" aca="1" ref="BP53" ca="1">IF(BP$11="","",IF($R$4=FALSE,0-SUM((OFFSET($E$4,0,0,$R$5,1)&gt;OFFSET(BP$12,0,-1))*(OFFSET($E$4,0,0,$R$5,1)&lt;=OFFSET(BP$12,0,0))*(OFFSET($F$4,0,0,$R$5,1))),$D$4*(OFFSET(BP51,0,-1)-OFFSET(BP51,0,0))*(1+$U$4)^YEARFRAC($S$12,BP12,$X$4)))</f>
        <v>0</v>
      </c>
      <c r="BQ53" s="20">
        <f t="array" aca="1" ref="BQ53" ca="1">IF(BQ$11="","",IF($R$4=FALSE,0-SUM((OFFSET($E$4,0,0,$R$5,1)&gt;OFFSET(BQ$12,0,-1))*(OFFSET($E$4,0,0,$R$5,1)&lt;=OFFSET(BQ$12,0,0))*(OFFSET($F$4,0,0,$R$5,1))),$D$4*(OFFSET(BQ51,0,-1)-OFFSET(BQ51,0,0))*(1+$U$4)^YEARFRAC($S$12,BQ12,$X$4)))</f>
        <v>0</v>
      </c>
      <c r="BR53" s="20">
        <f t="array" aca="1" ref="BR53" ca="1">IF(BR$11="","",IF($R$4=FALSE,0-SUM((OFFSET($E$4,0,0,$R$5,1)&gt;OFFSET(BR$12,0,-1))*(OFFSET($E$4,0,0,$R$5,1)&lt;=OFFSET(BR$12,0,0))*(OFFSET($F$4,0,0,$R$5,1))),$D$4*(OFFSET(BR51,0,-1)-OFFSET(BR51,0,0))*(1+$U$4)^YEARFRAC($S$12,BR12,$X$4)))</f>
        <v>0</v>
      </c>
      <c r="BS53" s="20">
        <f t="array" aca="1" ref="BS53" ca="1">IF(BS$11="","",IF($R$4=FALSE,0-SUM((OFFSET($E$4,0,0,$R$5,1)&gt;OFFSET(BS$12,0,-1))*(OFFSET($E$4,0,0,$R$5,1)&lt;=OFFSET(BS$12,0,0))*(OFFSET($F$4,0,0,$R$5,1))),$D$4*(OFFSET(BS51,0,-1)-OFFSET(BS51,0,0))*(1+$U$4)^YEARFRAC($S$12,BS12,$X$4)))</f>
        <v>0</v>
      </c>
      <c r="BT53" s="20">
        <f t="array" aca="1" ref="BT53" ca="1">IF(BT$11="","",IF($R$4=FALSE,0-SUM((OFFSET($E$4,0,0,$R$5,1)&gt;OFFSET(BT$12,0,-1))*(OFFSET($E$4,0,0,$R$5,1)&lt;=OFFSET(BT$12,0,0))*(OFFSET($F$4,0,0,$R$5,1))),$D$4*(OFFSET(BT51,0,-1)-OFFSET(BT51,0,0))*(1+$U$4)^YEARFRAC($S$12,BT12,$X$4)))</f>
        <v>0</v>
      </c>
      <c r="BU53" s="20">
        <f t="array" aca="1" ref="BU53" ca="1">IF(BU$11="","",IF($R$4=FALSE,0-SUM((OFFSET($E$4,0,0,$R$5,1)&gt;OFFSET(BU$12,0,-1))*(OFFSET($E$4,0,0,$R$5,1)&lt;=OFFSET(BU$12,0,0))*(OFFSET($F$4,0,0,$R$5,1))),$D$4*(OFFSET(BU51,0,-1)-OFFSET(BU51,0,0))*(1+$U$4)^YEARFRAC($S$12,BU12,$X$4)))</f>
        <v>0</v>
      </c>
      <c r="BV53" s="20">
        <f t="array" aca="1" ref="BV53" ca="1">IF(BV$11="","",IF($R$4=FALSE,0-SUM((OFFSET($E$4,0,0,$R$5,1)&gt;OFFSET(BV$12,0,-1))*(OFFSET($E$4,0,0,$R$5,1)&lt;=OFFSET(BV$12,0,0))*(OFFSET($F$4,0,0,$R$5,1))),$D$4*(OFFSET(BV51,0,-1)-OFFSET(BV51,0,0))*(1+$U$4)^YEARFRAC($S$12,BV12,$X$4)))</f>
        <v>0</v>
      </c>
      <c r="BW53" s="20">
        <f t="array" aca="1" ref="BW53" ca="1">IF(BW$11="","",IF($R$4=FALSE,0-SUM((OFFSET($E$4,0,0,$R$5,1)&gt;OFFSET(BW$12,0,-1))*(OFFSET($E$4,0,0,$R$5,1)&lt;=OFFSET(BW$12,0,0))*(OFFSET($F$4,0,0,$R$5,1))),$D$4*(OFFSET(BW51,0,-1)-OFFSET(BW51,0,0))*(1+$U$4)^YEARFRAC($S$12,BW12,$X$4)))</f>
        <v>0</v>
      </c>
      <c r="BX53" s="20">
        <f t="array" aca="1" ref="BX53" ca="1">IF(BX$11="","",IF($R$4=FALSE,0-SUM((OFFSET($E$4,0,0,$R$5,1)&gt;OFFSET(BX$12,0,-1))*(OFFSET($E$4,0,0,$R$5,1)&lt;=OFFSET(BX$12,0,0))*(OFFSET($F$4,0,0,$R$5,1))),$D$4*(OFFSET(BX51,0,-1)-OFFSET(BX51,0,0))*(1+$U$4)^YEARFRAC($S$12,BX12,$X$4)))</f>
        <v>0</v>
      </c>
      <c r="BY53" s="20">
        <f t="array" aca="1" ref="BY53" ca="1">IF(BY$11="","",IF($R$4=FALSE,0-SUM((OFFSET($E$4,0,0,$R$5,1)&gt;OFFSET(BY$12,0,-1))*(OFFSET($E$4,0,0,$R$5,1)&lt;=OFFSET(BY$12,0,0))*(OFFSET($F$4,0,0,$R$5,1))),$D$4*(OFFSET(BY51,0,-1)-OFFSET(BY51,0,0))*(1+$U$4)^YEARFRAC($S$12,BY12,$X$4)))</f>
        <v>0</v>
      </c>
      <c r="BZ53" s="20">
        <f t="array" aca="1" ref="BZ53" ca="1">IF(BZ$11="","",IF($R$4=FALSE,0-SUM((OFFSET($E$4,0,0,$R$5,1)&gt;OFFSET(BZ$12,0,-1))*(OFFSET($E$4,0,0,$R$5,1)&lt;=OFFSET(BZ$12,0,0))*(OFFSET($F$4,0,0,$R$5,1))),$D$4*(OFFSET(BZ51,0,-1)-OFFSET(BZ51,0,0))*(1+$U$4)^YEARFRAC($S$12,BZ12,$X$4)))</f>
        <v>0</v>
      </c>
    </row>
    <row r="54" spans="2:78" ht="20" customHeight="1" x14ac:dyDescent="0.2">
      <c r="P54" s="21">
        <f ca="1">IF($S$11="","",SUM(OFFSET($S54,0,0,1,$X$3)))</f>
        <v>-447802376.548985</v>
      </c>
      <c r="Q54" s="30"/>
      <c r="R54" s="29" t="s">
        <v>31</v>
      </c>
      <c r="S54" s="20">
        <f t="array" aca="1" ref="S54" ca="1">IF(S$11="","",0-SUM((OFFSET($L$4,0,0,$R$5,1)&gt;OFFSET(S$12,0,-1))*(OFFSET($L$4,0,0,$R$5,1)&lt;=OFFSET(S$12,0,0))*(OFFSET($M$4,0,0,$R$5,1))))</f>
        <v>0</v>
      </c>
      <c r="T54" s="20">
        <f t="array" aca="1" ref="T54" ca="1">IF(T$11="","",0-SUM((OFFSET($L$4,0,0,$R$5,1)&gt;OFFSET(T$12,0,-1))*(OFFSET($L$4,0,0,$R$5,1)&lt;=OFFSET(T$12,0,0))*(OFFSET($M$4,0,0,$R$5,1))))</f>
        <v>0</v>
      </c>
      <c r="U54" s="20">
        <f t="array" aca="1" ref="U54" ca="1">IF(U$11="","",0-SUM((OFFSET($L$4,0,0,$R$5,1)&gt;OFFSET(U$12,0,-1))*(OFFSET($L$4,0,0,$R$5,1)&lt;=OFFSET(U$12,0,0))*(OFFSET($M$4,0,0,$R$5,1))))</f>
        <v>0</v>
      </c>
      <c r="V54" s="20">
        <f t="array" aca="1" ref="V54" ca="1">IF(V$11="","",0-SUM((OFFSET($L$4,0,0,$R$5,1)&gt;OFFSET(V$12,0,-1))*(OFFSET($L$4,0,0,$R$5,1)&lt;=OFFSET(V$12,0,0))*(OFFSET($M$4,0,0,$R$5,1))))</f>
        <v>0</v>
      </c>
      <c r="W54" s="20">
        <f t="array" aca="1" ref="W54" ca="1">IF(W$11="","",0-SUM((OFFSET($L$4,0,0,$R$5,1)&gt;OFFSET(W$12,0,-1))*(OFFSET($L$4,0,0,$R$5,1)&lt;=OFFSET(W$12,0,0))*(OFFSET($M$4,0,0,$R$5,1))))</f>
        <v>0</v>
      </c>
      <c r="X54" s="20">
        <f t="array" aca="1" ref="X54" ca="1">IF(X$11="","",0-SUM((OFFSET($L$4,0,0,$R$5,1)&gt;OFFSET(X$12,0,-1))*(OFFSET($L$4,0,0,$R$5,1)&lt;=OFFSET(X$12,0,0))*(OFFSET($M$4,0,0,$R$5,1))))</f>
        <v>0</v>
      </c>
      <c r="Y54" s="20">
        <f t="array" aca="1" ref="Y54" ca="1">IF(Y$11="","",0-SUM((OFFSET($L$4,0,0,$R$5,1)&gt;OFFSET(Y$12,0,-1))*(OFFSET($L$4,0,0,$R$5,1)&lt;=OFFSET(Y$12,0,0))*(OFFSET($M$4,0,0,$R$5,1))))</f>
        <v>0</v>
      </c>
      <c r="Z54" s="20">
        <f t="array" aca="1" ref="Z54" ca="1">IF(Z$11="","",0-SUM((OFFSET($L$4,0,0,$R$5,1)&gt;OFFSET(Z$12,0,-1))*(OFFSET($L$4,0,0,$R$5,1)&lt;=OFFSET(Z$12,0,0))*(OFFSET($M$4,0,0,$R$5,1))))</f>
        <v>0</v>
      </c>
      <c r="AA54" s="20">
        <f t="array" aca="1" ref="AA54" ca="1">IF(AA$11="","",0-SUM((OFFSET($L$4,0,0,$R$5,1)&gt;OFFSET(AA$12,0,-1))*(OFFSET($L$4,0,0,$R$5,1)&lt;=OFFSET(AA$12,0,0))*(OFFSET($M$4,0,0,$R$5,1))))</f>
        <v>0</v>
      </c>
      <c r="AB54" s="20">
        <f t="array" aca="1" ref="AB54" ca="1">IF(AB$11="","",0-SUM((OFFSET($L$4,0,0,$R$5,1)&gt;OFFSET(AB$12,0,-1))*(OFFSET($L$4,0,0,$R$5,1)&lt;=OFFSET(AB$12,0,0))*(OFFSET($M$4,0,0,$R$5,1))))</f>
        <v>0</v>
      </c>
      <c r="AC54" s="20">
        <f t="array" aca="1" ref="AC54" ca="1">IF(AC$11="","",0-SUM((OFFSET($L$4,0,0,$R$5,1)&gt;OFFSET(AC$12,0,-1))*(OFFSET($L$4,0,0,$R$5,1)&lt;=OFFSET(AC$12,0,0))*(OFFSET($M$4,0,0,$R$5,1))))</f>
        <v>0</v>
      </c>
      <c r="AD54" s="20">
        <f t="array" aca="1" ref="AD54" ca="1">IF(AD$11="","",0-SUM((OFFSET($L$4,0,0,$R$5,1)&gt;OFFSET(AD$12,0,-1))*(OFFSET($L$4,0,0,$R$5,1)&lt;=OFFSET(AD$12,0,0))*(OFFSET($M$4,0,0,$R$5,1))))</f>
        <v>0</v>
      </c>
      <c r="AE54" s="20">
        <f t="array" aca="1" ref="AE54" ca="1">IF(AE$11="","",0-SUM((OFFSET($L$4,0,0,$R$5,1)&gt;OFFSET(AE$12,0,-1))*(OFFSET($L$4,0,0,$R$5,1)&lt;=OFFSET(AE$12,0,0))*(OFFSET($M$4,0,0,$R$5,1))))</f>
        <v>0</v>
      </c>
      <c r="AF54" s="20">
        <f t="array" aca="1" ref="AF54" ca="1">IF(AF$11="","",0-SUM((OFFSET($L$4,0,0,$R$5,1)&gt;OFFSET(AF$12,0,-1))*(OFFSET($L$4,0,0,$R$5,1)&lt;=OFFSET(AF$12,0,0))*(OFFSET($M$4,0,0,$R$5,1))))</f>
        <v>0</v>
      </c>
      <c r="AG54" s="20">
        <f t="array" aca="1" ref="AG54" ca="1">IF(AG$11="","",0-SUM((OFFSET($L$4,0,0,$R$5,1)&gt;OFFSET(AG$12,0,-1))*(OFFSET($L$4,0,0,$R$5,1)&lt;=OFFSET(AG$12,0,0))*(OFFSET($M$4,0,0,$R$5,1))))</f>
        <v>0</v>
      </c>
      <c r="AH54" s="20">
        <f t="array" aca="1" ref="AH54" ca="1">IF(AH$11="","",0-SUM((OFFSET($L$4,0,0,$R$5,1)&gt;OFFSET(AH$12,0,-1))*(OFFSET($L$4,0,0,$R$5,1)&lt;=OFFSET(AH$12,0,0))*(OFFSET($M$4,0,0,$R$5,1))))</f>
        <v>0</v>
      </c>
      <c r="AI54" s="20">
        <f t="array" aca="1" ref="AI54" ca="1">IF(AI$11="","",0-SUM((OFFSET($L$4,0,0,$R$5,1)&gt;OFFSET(AI$12,0,-1))*(OFFSET($L$4,0,0,$R$5,1)&lt;=OFFSET(AI$12,0,0))*(OFFSET($M$4,0,0,$R$5,1))))</f>
        <v>0</v>
      </c>
      <c r="AJ54" s="20">
        <f t="array" aca="1" ref="AJ54" ca="1">IF(AJ$11="","",0-SUM((OFFSET($L$4,0,0,$R$5,1)&gt;OFFSET(AJ$12,0,-1))*(OFFSET($L$4,0,0,$R$5,1)&lt;=OFFSET(AJ$12,0,0))*(OFFSET($M$4,0,0,$R$5,1))))</f>
        <v>0</v>
      </c>
      <c r="AK54" s="20">
        <f t="array" aca="1" ref="AK54" ca="1">IF(AK$11="","",0-SUM((OFFSET($L$4,0,0,$R$5,1)&gt;OFFSET(AK$12,0,-1))*(OFFSET($L$4,0,0,$R$5,1)&lt;=OFFSET(AK$12,0,0))*(OFFSET($M$4,0,0,$R$5,1))))</f>
        <v>0</v>
      </c>
      <c r="AL54" s="20">
        <f t="array" aca="1" ref="AL54" ca="1">IF(AL$11="","",0-SUM((OFFSET($L$4,0,0,$R$5,1)&gt;OFFSET(AL$12,0,-1))*(OFFSET($L$4,0,0,$R$5,1)&lt;=OFFSET(AL$12,0,0))*(OFFSET($M$4,0,0,$R$5,1))))</f>
        <v>0</v>
      </c>
      <c r="AM54" s="20">
        <f t="array" aca="1" ref="AM54" ca="1">IF(AM$11="","",0-SUM((OFFSET($L$4,0,0,$R$5,1)&gt;OFFSET(AM$12,0,-1))*(OFFSET($L$4,0,0,$R$5,1)&lt;=OFFSET(AM$12,0,0))*(OFFSET($M$4,0,0,$R$5,1))))</f>
        <v>0</v>
      </c>
      <c r="AN54" s="20">
        <f t="array" aca="1" ref="AN54" ca="1">IF(AN$11="","",0-SUM((OFFSET($L$4,0,0,$R$5,1)&gt;OFFSET(AN$12,0,-1))*(OFFSET($L$4,0,0,$R$5,1)&lt;=OFFSET(AN$12,0,0))*(OFFSET($M$4,0,0,$R$5,1))))</f>
        <v>0</v>
      </c>
      <c r="AO54" s="20">
        <f t="array" aca="1" ref="AO54" ca="1">IF(AO$11="","",0-SUM((OFFSET($L$4,0,0,$R$5,1)&gt;OFFSET(AO$12,0,-1))*(OFFSET($L$4,0,0,$R$5,1)&lt;=OFFSET(AO$12,0,0))*(OFFSET($M$4,0,0,$R$5,1))))</f>
        <v>0</v>
      </c>
      <c r="AP54" s="20">
        <f t="array" aca="1" ref="AP54" ca="1">IF(AP$11="","",0-SUM((OFFSET($L$4,0,0,$R$5,1)&gt;OFFSET(AP$12,0,-1))*(OFFSET($L$4,0,0,$R$5,1)&lt;=OFFSET(AP$12,0,0))*(OFFSET($M$4,0,0,$R$5,1))))</f>
        <v>0</v>
      </c>
      <c r="AQ54" s="20">
        <f t="array" aca="1" ref="AQ54" ca="1">IF(AQ$11="","",0-SUM((OFFSET($L$4,0,0,$R$5,1)&gt;OFFSET(AQ$12,0,-1))*(OFFSET($L$4,0,0,$R$5,1)&lt;=OFFSET(AQ$12,0,0))*(OFFSET($M$4,0,0,$R$5,1))))</f>
        <v>0</v>
      </c>
      <c r="AR54" s="20">
        <f t="array" aca="1" ref="AR54" ca="1">IF(AR$11="","",0-SUM((OFFSET($L$4,0,0,$R$5,1)&gt;OFFSET(AR$12,0,-1))*(OFFSET($L$4,0,0,$R$5,1)&lt;=OFFSET(AR$12,0,0))*(OFFSET($M$4,0,0,$R$5,1))))</f>
        <v>0</v>
      </c>
      <c r="AS54" s="20">
        <f t="array" aca="1" ref="AS54" ca="1">IF(AS$11="","",0-SUM((OFFSET($L$4,0,0,$R$5,1)&gt;OFFSET(AS$12,0,-1))*(OFFSET($L$4,0,0,$R$5,1)&lt;=OFFSET(AS$12,0,0))*(OFFSET($M$4,0,0,$R$5,1))))</f>
        <v>0</v>
      </c>
      <c r="AT54" s="20">
        <f t="array" aca="1" ref="AT54" ca="1">IF(AT$11="","",0-SUM((OFFSET($L$4,0,0,$R$5,1)&gt;OFFSET(AT$12,0,-1))*(OFFSET($L$4,0,0,$R$5,1)&lt;=OFFSET(AT$12,0,0))*(OFFSET($M$4,0,0,$R$5,1))))</f>
        <v>0</v>
      </c>
      <c r="AU54" s="20">
        <f t="array" aca="1" ref="AU54" ca="1">IF(AU$11="","",0-SUM((OFFSET($L$4,0,0,$R$5,1)&gt;OFFSET(AU$12,0,-1))*(OFFSET($L$4,0,0,$R$5,1)&lt;=OFFSET(AU$12,0,0))*(OFFSET($M$4,0,0,$R$5,1))))</f>
        <v>0</v>
      </c>
      <c r="AV54" s="20">
        <f t="array" aca="1" ref="AV54" ca="1">IF(AV$11="","",0-SUM((OFFSET($L$4,0,0,$R$5,1)&gt;OFFSET(AV$12,0,-1))*(OFFSET($L$4,0,0,$R$5,1)&lt;=OFFSET(AV$12,0,0))*(OFFSET($M$4,0,0,$R$5,1))))</f>
        <v>0</v>
      </c>
      <c r="AW54" s="20">
        <f t="array" aca="1" ref="AW54" ca="1">IF(AW$11="","",0-SUM((OFFSET($L$4,0,0,$R$5,1)&gt;OFFSET(AW$12,0,-1))*(OFFSET($L$4,0,0,$R$5,1)&lt;=OFFSET(AW$12,0,0))*(OFFSET($M$4,0,0,$R$5,1))))</f>
        <v>0</v>
      </c>
      <c r="AX54" s="20">
        <f t="array" aca="1" ref="AX54" ca="1">IF(AX$11="","",0-SUM((OFFSET($L$4,0,0,$R$5,1)&gt;OFFSET(AX$12,0,-1))*(OFFSET($L$4,0,0,$R$5,1)&lt;=OFFSET(AX$12,0,0))*(OFFSET($M$4,0,0,$R$5,1))))</f>
        <v>0</v>
      </c>
      <c r="AY54" s="20">
        <f t="array" aca="1" ref="AY54" ca="1">IF(AY$11="","",0-SUM((OFFSET($L$4,0,0,$R$5,1)&gt;OFFSET(AY$12,0,-1))*(OFFSET($L$4,0,0,$R$5,1)&lt;=OFFSET(AY$12,0,0))*(OFFSET($M$4,0,0,$R$5,1))))</f>
        <v>0</v>
      </c>
      <c r="AZ54" s="20">
        <f t="array" aca="1" ref="AZ54" ca="1">IF(AZ$11="","",0-SUM((OFFSET($L$4,0,0,$R$5,1)&gt;OFFSET(AZ$12,0,-1))*(OFFSET($L$4,0,0,$R$5,1)&lt;=OFFSET(AZ$12,0,0))*(OFFSET($M$4,0,0,$R$5,1))))</f>
        <v>0</v>
      </c>
      <c r="BA54" s="20">
        <f t="array" aca="1" ref="BA54" ca="1">IF(BA$11="","",0-SUM((OFFSET($L$4,0,0,$R$5,1)&gt;OFFSET(BA$12,0,-1))*(OFFSET($L$4,0,0,$R$5,1)&lt;=OFFSET(BA$12,0,0))*(OFFSET($M$4,0,0,$R$5,1))))</f>
        <v>0</v>
      </c>
      <c r="BB54" s="20">
        <f t="array" aca="1" ref="BB54" ca="1">IF(BB$11="","",0-SUM((OFFSET($L$4,0,0,$R$5,1)&gt;OFFSET(BB$12,0,-1))*(OFFSET($L$4,0,0,$R$5,1)&lt;=OFFSET(BB$12,0,0))*(OFFSET($M$4,0,0,$R$5,1))))</f>
        <v>0</v>
      </c>
      <c r="BC54" s="20">
        <f t="array" aca="1" ref="BC54" ca="1">IF(BC$11="","",0-SUM((OFFSET($L$4,0,0,$R$5,1)&gt;OFFSET(BC$12,0,-1))*(OFFSET($L$4,0,0,$R$5,1)&lt;=OFFSET(BC$12,0,0))*(OFFSET($M$4,0,0,$R$5,1))))</f>
        <v>0</v>
      </c>
      <c r="BD54" s="20">
        <f t="array" aca="1" ref="BD54" ca="1">IF(BD$11="","",0-SUM((OFFSET($L$4,0,0,$R$5,1)&gt;OFFSET(BD$12,0,-1))*(OFFSET($L$4,0,0,$R$5,1)&lt;=OFFSET(BD$12,0,0))*(OFFSET($M$4,0,0,$R$5,1))))</f>
        <v>0</v>
      </c>
      <c r="BE54" s="20">
        <f t="array" aca="1" ref="BE54" ca="1">IF(BE$11="","",0-SUM((OFFSET($L$4,0,0,$R$5,1)&gt;OFFSET(BE$12,0,-1))*(OFFSET($L$4,0,0,$R$5,1)&lt;=OFFSET(BE$12,0,0))*(OFFSET($M$4,0,0,$R$5,1))))</f>
        <v>0</v>
      </c>
      <c r="BF54" s="20">
        <f t="array" aca="1" ref="BF54" ca="1">IF(BF$11="","",0-SUM((OFFSET($L$4,0,0,$R$5,1)&gt;OFFSET(BF$12,0,-1))*(OFFSET($L$4,0,0,$R$5,1)&lt;=OFFSET(BF$12,0,0))*(OFFSET($M$4,0,0,$R$5,1))))</f>
        <v>0</v>
      </c>
      <c r="BG54" s="20">
        <f t="array" aca="1" ref="BG54" ca="1">IF(BG$11="","",0-SUM((OFFSET($L$4,0,0,$R$5,1)&gt;OFFSET(BG$12,0,-1))*(OFFSET($L$4,0,0,$R$5,1)&lt;=OFFSET(BG$12,0,0))*(OFFSET($M$4,0,0,$R$5,1))))</f>
        <v>0</v>
      </c>
      <c r="BH54" s="20">
        <f t="array" aca="1" ref="BH54" ca="1">IF(BH$11="","",0-SUM((OFFSET($L$4,0,0,$R$5,1)&gt;OFFSET(BH$12,0,-1))*(OFFSET($L$4,0,0,$R$5,1)&lt;=OFFSET(BH$12,0,0))*(OFFSET($M$4,0,0,$R$5,1))))</f>
        <v>0</v>
      </c>
      <c r="BI54" s="20">
        <f t="array" aca="1" ref="BI54" ca="1">IF(BI$11="","",0-SUM((OFFSET($L$4,0,0,$R$5,1)&gt;OFFSET(BI$12,0,-1))*(OFFSET($L$4,0,0,$R$5,1)&lt;=OFFSET(BI$12,0,0))*(OFFSET($M$4,0,0,$R$5,1))))</f>
        <v>0</v>
      </c>
      <c r="BJ54" s="20">
        <f t="array" aca="1" ref="BJ54" ca="1">IF(BJ$11="","",0-SUM((OFFSET($L$4,0,0,$R$5,1)&gt;OFFSET(BJ$12,0,-1))*(OFFSET($L$4,0,0,$R$5,1)&lt;=OFFSET(BJ$12,0,0))*(OFFSET($M$4,0,0,$R$5,1))))</f>
        <v>0</v>
      </c>
      <c r="BK54" s="20">
        <f t="array" aca="1" ref="BK54" ca="1">IF(BK$11="","",0-SUM((OFFSET($L$4,0,0,$R$5,1)&gt;OFFSET(BK$12,0,-1))*(OFFSET($L$4,0,0,$R$5,1)&lt;=OFFSET(BK$12,0,0))*(OFFSET($M$4,0,0,$R$5,1))))</f>
        <v>0</v>
      </c>
      <c r="BL54" s="20">
        <f t="array" aca="1" ref="BL54" ca="1">IF(BL$11="","",0-SUM((OFFSET($L$4,0,0,$R$5,1)&gt;OFFSET(BL$12,0,-1))*(OFFSET($L$4,0,0,$R$5,1)&lt;=OFFSET(BL$12,0,0))*(OFFSET($M$4,0,0,$R$5,1))))</f>
        <v>0</v>
      </c>
      <c r="BM54" s="20">
        <f t="array" aca="1" ref="BM54" ca="1">IF(BM$11="","",0-SUM((OFFSET($L$4,0,0,$R$5,1)&gt;OFFSET(BM$12,0,-1))*(OFFSET($L$4,0,0,$R$5,1)&lt;=OFFSET(BM$12,0,0))*(OFFSET($M$4,0,0,$R$5,1))))</f>
        <v>0</v>
      </c>
      <c r="BN54" s="20">
        <f t="array" aca="1" ref="BN54" ca="1">IF(BN$11="","",0-SUM((OFFSET($L$4,0,0,$R$5,1)&gt;OFFSET(BN$12,0,-1))*(OFFSET($L$4,0,0,$R$5,1)&lt;=OFFSET(BN$12,0,0))*(OFFSET($M$4,0,0,$R$5,1))))</f>
        <v>0</v>
      </c>
      <c r="BO54" s="20">
        <f t="array" aca="1" ref="BO54" ca="1">IF(BO$11="","",0-SUM((OFFSET($L$4,0,0,$R$5,1)&gt;OFFSET(BO$12,0,-1))*(OFFSET($L$4,0,0,$R$5,1)&lt;=OFFSET(BO$12,0,0))*(OFFSET($M$4,0,0,$R$5,1))))</f>
        <v>0</v>
      </c>
      <c r="BP54" s="20">
        <f t="array" aca="1" ref="BP54" ca="1">IF(BP$11="","",0-SUM((OFFSET($L$4,0,0,$R$5,1)&gt;OFFSET(BP$12,0,-1))*(OFFSET($L$4,0,0,$R$5,1)&lt;=OFFSET(BP$12,0,0))*(OFFSET($M$4,0,0,$R$5,1))))</f>
        <v>0</v>
      </c>
      <c r="BQ54" s="20">
        <f t="array" aca="1" ref="BQ54" ca="1">IF(BQ$11="","",0-SUM((OFFSET($L$4,0,0,$R$5,1)&gt;OFFSET(BQ$12,0,-1))*(OFFSET($L$4,0,0,$R$5,1)&lt;=OFFSET(BQ$12,0,0))*(OFFSET($M$4,0,0,$R$5,1))))</f>
        <v>-20479922.972113948</v>
      </c>
      <c r="BR54" s="20">
        <f t="array" aca="1" ref="BR54" ca="1">IF(BR$11="","",0-SUM((OFFSET($L$4,0,0,$R$5,1)&gt;OFFSET(BR$12,0,-1))*(OFFSET($L$4,0,0,$R$5,1)&lt;=OFFSET(BR$12,0,0))*(OFFSET($M$4,0,0,$R$5,1))))</f>
        <v>-41587065.094711721</v>
      </c>
      <c r="BS54" s="20">
        <f t="array" aca="1" ref="BS54" ca="1">IF(BS$11="","",0-SUM((OFFSET($L$4,0,0,$R$5,1)&gt;OFFSET(BS$12,0,-1))*(OFFSET($L$4,0,0,$R$5,1)&lt;=OFFSET(BS$12,0,0))*(OFFSET($M$4,0,0,$R$5,1))))</f>
        <v>-42341370.598959416</v>
      </c>
      <c r="BT54" s="20">
        <f t="array" aca="1" ref="BT54" ca="1">IF(BT$11="","",0-SUM((OFFSET($L$4,0,0,$R$5,1)&gt;OFFSET(BT$12,0,-1))*(OFFSET($L$4,0,0,$R$5,1)&lt;=OFFSET(BT$12,0,0))*(OFFSET($M$4,0,0,$R$5,1))))</f>
        <v>-43136087.009339228</v>
      </c>
      <c r="BU54" s="20">
        <f t="array" aca="1" ref="BU54" ca="1">IF(BU$11="","",0-SUM((OFFSET($L$4,0,0,$R$5,1)&gt;OFFSET(BU$12,0,-1))*(OFFSET($L$4,0,0,$R$5,1)&lt;=OFFSET(BU$12,0,0))*(OFFSET($M$4,0,0,$R$5,1))))</f>
        <v>-43918488.647655129</v>
      </c>
      <c r="BV54" s="20">
        <f t="array" aca="1" ref="BV54" ca="1">IF(BV$11="","",0-SUM((OFFSET($L$4,0,0,$R$5,1)&gt;OFFSET(BV$12,0,-1))*(OFFSET($L$4,0,0,$R$5,1)&lt;=OFFSET(BV$12,0,0))*(OFFSET($M$4,0,0,$R$5,1))))</f>
        <v>-44742806.404818818</v>
      </c>
      <c r="BW54" s="20">
        <f t="array" aca="1" ref="BW54" ca="1">IF(BW$11="","",0-SUM((OFFSET($L$4,0,0,$R$5,1)&gt;OFFSET(BW$12,0,-1))*(OFFSET($L$4,0,0,$R$5,1)&lt;=OFFSET(BW$12,0,0))*(OFFSET($M$4,0,0,$R$5,1))))</f>
        <v>-45554350.693163797</v>
      </c>
      <c r="BX54" s="20">
        <f t="array" aca="1" ref="BX54" ca="1">IF(BX$11="","",0-SUM((OFFSET($L$4,0,0,$R$5,1)&gt;OFFSET(BX$12,0,-1))*(OFFSET($L$4,0,0,$R$5,1)&lt;=OFFSET(BX$12,0,0))*(OFFSET($M$4,0,0,$R$5,1))))</f>
        <v>-46380614.758493409</v>
      </c>
      <c r="BY54" s="20">
        <f t="array" aca="1" ref="BY54" ca="1">IF(BY$11="","",0-SUM((OFFSET($L$4,0,0,$R$5,1)&gt;OFFSET(BY$12,0,-1))*(OFFSET($L$4,0,0,$R$5,1)&lt;=OFFSET(BY$12,0,0))*(OFFSET($M$4,0,0,$R$5,1))))</f>
        <v>-71149299.946964324</v>
      </c>
      <c r="BZ54" s="20">
        <f t="array" aca="1" ref="BZ54" ca="1">IF(BZ$11="","",0-SUM((OFFSET($L$4,0,0,$R$5,1)&gt;OFFSET(BZ$12,0,-1))*(OFFSET($L$4,0,0,$R$5,1)&lt;=OFFSET(BZ$12,0,0))*(OFFSET($M$4,0,0,$R$5,1))))</f>
        <v>-48512370.422765166</v>
      </c>
    </row>
    <row r="56" spans="2:78" ht="20" customHeight="1" x14ac:dyDescent="0.2">
      <c r="P56" s="21">
        <f ca="1">IF($S$11="","",OFFSET($S56,0,$X$3-1))</f>
        <v>-121511538.11271036</v>
      </c>
      <c r="Q56" s="68">
        <v>0</v>
      </c>
      <c r="R56" s="69"/>
      <c r="S56" s="21">
        <f ca="1">IF(S$11="","",+OFFSET(S56,0,-1)+S29+S53)</f>
        <v>157625000</v>
      </c>
      <c r="T56" s="21">
        <f t="shared" ref="T56:BZ56" ca="1" si="61">IF(T$11="","",+OFFSET(T56,0,-1)+T29+T53)</f>
        <v>157625000</v>
      </c>
      <c r="U56" s="21">
        <f t="shared" ca="1" si="61"/>
        <v>157625000</v>
      </c>
      <c r="V56" s="21">
        <f t="shared" ca="1" si="61"/>
        <v>157625000</v>
      </c>
      <c r="W56" s="21">
        <f t="shared" ca="1" si="61"/>
        <v>157625000</v>
      </c>
      <c r="X56" s="21">
        <f t="shared" ca="1" si="61"/>
        <v>157625000</v>
      </c>
      <c r="Y56" s="21">
        <f t="shared" ca="1" si="61"/>
        <v>157625000</v>
      </c>
      <c r="Z56" s="21">
        <f t="shared" ca="1" si="61"/>
        <v>148648109.1456838</v>
      </c>
      <c r="AA56" s="21">
        <f t="shared" ca="1" si="61"/>
        <v>148648109.1456838</v>
      </c>
      <c r="AB56" s="21">
        <f t="shared" ca="1" si="61"/>
        <v>148648109.1456838</v>
      </c>
      <c r="AC56" s="21">
        <f t="shared" ca="1" si="61"/>
        <v>148648109.1456838</v>
      </c>
      <c r="AD56" s="21">
        <f t="shared" ca="1" si="61"/>
        <v>138978046.61309943</v>
      </c>
      <c r="AE56" s="21">
        <f t="shared" ca="1" si="61"/>
        <v>138978046.61309943</v>
      </c>
      <c r="AF56" s="21">
        <f t="shared" ca="1" si="61"/>
        <v>138978046.61309943</v>
      </c>
      <c r="AG56" s="21">
        <f t="shared" ca="1" si="61"/>
        <v>128753200.37547141</v>
      </c>
      <c r="AH56" s="21">
        <f t="shared" ca="1" si="61"/>
        <v>128753200.37547141</v>
      </c>
      <c r="AI56" s="21">
        <f t="shared" ca="1" si="61"/>
        <v>128753200.37547141</v>
      </c>
      <c r="AJ56" s="21">
        <f t="shared" ca="1" si="61"/>
        <v>117941741.79070519</v>
      </c>
      <c r="AK56" s="21">
        <f t="shared" ca="1" si="61"/>
        <v>117941741.79070519</v>
      </c>
      <c r="AL56" s="21">
        <f t="shared" ca="1" si="61"/>
        <v>117941741.79070519</v>
      </c>
      <c r="AM56" s="21">
        <f t="shared" ca="1" si="61"/>
        <v>106510016.16729559</v>
      </c>
      <c r="AN56" s="21">
        <f t="shared" ca="1" si="61"/>
        <v>106510016.16729559</v>
      </c>
      <c r="AO56" s="21">
        <f t="shared" ca="1" si="61"/>
        <v>94645133.13680014</v>
      </c>
      <c r="AP56" s="21">
        <f t="shared" ca="1" si="61"/>
        <v>94645133.13680014</v>
      </c>
      <c r="AQ56" s="21">
        <f t="shared" ca="1" si="61"/>
        <v>82330680.01180014</v>
      </c>
      <c r="AR56" s="21">
        <f t="shared" ca="1" si="61"/>
        <v>82330680.01180014</v>
      </c>
      <c r="AS56" s="21">
        <f t="shared" ca="1" si="61"/>
        <v>82330680.01180014</v>
      </c>
      <c r="AT56" s="21">
        <f t="shared" ca="1" si="61"/>
        <v>69309731.152439281</v>
      </c>
      <c r="AU56" s="21">
        <f t="shared" ca="1" si="61"/>
        <v>69309731.152439281</v>
      </c>
      <c r="AV56" s="21">
        <f t="shared" ca="1" si="61"/>
        <v>55795407.921481498</v>
      </c>
      <c r="AW56" s="21">
        <f t="shared" ca="1" si="61"/>
        <v>42027430.774864137</v>
      </c>
      <c r="AX56" s="21">
        <f t="shared" ca="1" si="61"/>
        <v>42027430.774864137</v>
      </c>
      <c r="AY56" s="21">
        <f t="shared" ca="1" si="61"/>
        <v>27737773.745602138</v>
      </c>
      <c r="AZ56" s="21">
        <f t="shared" ca="1" si="61"/>
        <v>27737773.745602138</v>
      </c>
      <c r="BA56" s="21">
        <f t="shared" ca="1" si="61"/>
        <v>12906669.957482824</v>
      </c>
      <c r="BB56" s="21">
        <f t="shared" ca="1" si="61"/>
        <v>12906669.957482824</v>
      </c>
      <c r="BC56" s="21">
        <f t="shared" ca="1" si="61"/>
        <v>-2486396.4487671759</v>
      </c>
      <c r="BD56" s="21">
        <f t="shared" ca="1" si="61"/>
        <v>-18168379.399429031</v>
      </c>
      <c r="BE56" s="21">
        <f t="shared" ca="1" si="61"/>
        <v>-18168379.399429031</v>
      </c>
      <c r="BF56" s="21">
        <f t="shared" ca="1" si="61"/>
        <v>-34444565.4736301</v>
      </c>
      <c r="BG56" s="21">
        <f t="shared" ca="1" si="61"/>
        <v>-51026243.599424809</v>
      </c>
      <c r="BH56" s="21">
        <f t="shared" ca="1" si="61"/>
        <v>-67919147.638122037</v>
      </c>
      <c r="BI56" s="21">
        <f t="shared" ca="1" si="61"/>
        <v>-67919147.638122037</v>
      </c>
      <c r="BJ56" s="21">
        <f t="shared" ca="1" si="61"/>
        <v>-85452137.587958351</v>
      </c>
      <c r="BK56" s="21">
        <f t="shared" ca="1" si="61"/>
        <v>-103314208.87453584</v>
      </c>
      <c r="BL56" s="21">
        <f t="shared" ca="1" si="61"/>
        <v>-121511538.11271036</v>
      </c>
      <c r="BM56" s="21">
        <f t="shared" ca="1" si="61"/>
        <v>-121511538.11271036</v>
      </c>
      <c r="BN56" s="21">
        <f t="shared" ca="1" si="61"/>
        <v>-121511538.11271036</v>
      </c>
      <c r="BO56" s="21">
        <f t="shared" ca="1" si="61"/>
        <v>-121511538.11271036</v>
      </c>
      <c r="BP56" s="21">
        <f t="shared" ca="1" si="61"/>
        <v>-121511538.11271036</v>
      </c>
      <c r="BQ56" s="21">
        <f t="shared" ca="1" si="61"/>
        <v>-121511538.11271036</v>
      </c>
      <c r="BR56" s="21">
        <f t="shared" ca="1" si="61"/>
        <v>-121511538.11271036</v>
      </c>
      <c r="BS56" s="21">
        <f t="shared" ca="1" si="61"/>
        <v>-121511538.11271036</v>
      </c>
      <c r="BT56" s="21">
        <f t="shared" ca="1" si="61"/>
        <v>-121511538.11271036</v>
      </c>
      <c r="BU56" s="21">
        <f t="shared" ca="1" si="61"/>
        <v>-121511538.11271036</v>
      </c>
      <c r="BV56" s="21">
        <f t="shared" ca="1" si="61"/>
        <v>-121511538.11271036</v>
      </c>
      <c r="BW56" s="21">
        <f t="shared" ca="1" si="61"/>
        <v>-121511538.11271036</v>
      </c>
      <c r="BX56" s="21">
        <f t="shared" ca="1" si="61"/>
        <v>-121511538.11271036</v>
      </c>
      <c r="BY56" s="21">
        <f t="shared" ca="1" si="61"/>
        <v>-121511538.11271036</v>
      </c>
      <c r="BZ56" s="21">
        <f t="shared" ca="1" si="61"/>
        <v>-121511538.11271036</v>
      </c>
    </row>
    <row r="57" spans="2:78" ht="20" customHeight="1" x14ac:dyDescent="0.2">
      <c r="P57" s="21">
        <f ca="1">IF($S$11="","",OFFSET($S57,0,$X$3-1))</f>
        <v>-252795486.69156566</v>
      </c>
      <c r="Q57" s="70">
        <v>0</v>
      </c>
      <c r="R57" s="71"/>
      <c r="S57" s="21">
        <f ca="1">IF(S$11="","",+OFFSET(S57,0,-1)+S30+S54)</f>
        <v>8132583.7205337062</v>
      </c>
      <c r="T57" s="21">
        <f t="shared" ref="T57:BZ57" ca="1" si="62">IF(T$11="","",+OFFSET(T57,0,-1)+T30+T54)</f>
        <v>16417810.061040955</v>
      </c>
      <c r="U57" s="21">
        <f t="shared" ca="1" si="62"/>
        <v>16417810.061040955</v>
      </c>
      <c r="V57" s="21">
        <f t="shared" ca="1" si="62"/>
        <v>33473506.469929151</v>
      </c>
      <c r="W57" s="21">
        <f t="shared" ca="1" si="62"/>
        <v>42239498.570436686</v>
      </c>
      <c r="X57" s="21">
        <f t="shared" ca="1" si="62"/>
        <v>51170021.900731683</v>
      </c>
      <c r="Y57" s="21">
        <f t="shared" ca="1" si="62"/>
        <v>60268164.591086775</v>
      </c>
      <c r="Z57" s="21">
        <f t="shared" ca="1" si="62"/>
        <v>69537072.733710438</v>
      </c>
      <c r="AA57" s="21">
        <f t="shared" ca="1" si="62"/>
        <v>78974100.180123016</v>
      </c>
      <c r="AB57" s="21">
        <f t="shared" ca="1" si="62"/>
        <v>88582296.275497824</v>
      </c>
      <c r="AC57" s="21">
        <f t="shared" ca="1" si="62"/>
        <v>98370831.15072614</v>
      </c>
      <c r="AD57" s="21">
        <f t="shared" ca="1" si="62"/>
        <v>108336910.31089233</v>
      </c>
      <c r="AE57" s="21">
        <f t="shared" ca="1" si="62"/>
        <v>118490045.45303759</v>
      </c>
      <c r="AF57" s="21">
        <f t="shared" ca="1" si="62"/>
        <v>128827337.993779</v>
      </c>
      <c r="AG57" s="21">
        <f t="shared" ca="1" si="62"/>
        <v>139352128.1769903</v>
      </c>
      <c r="AH57" s="21">
        <f t="shared" ca="1" si="62"/>
        <v>150081109.16274357</v>
      </c>
      <c r="AI57" s="21">
        <f t="shared" ca="1" si="62"/>
        <v>161004692.22955477</v>
      </c>
      <c r="AJ57" s="21">
        <f t="shared" ca="1" si="62"/>
        <v>172133302.92302376</v>
      </c>
      <c r="AK57" s="21">
        <f t="shared" ca="1" si="62"/>
        <v>183463764.17463133</v>
      </c>
      <c r="AL57" s="21">
        <f t="shared" ca="1" si="62"/>
        <v>195006889.85741928</v>
      </c>
      <c r="AM57" s="21">
        <f t="shared" ca="1" si="62"/>
        <v>195006889.85741928</v>
      </c>
      <c r="AN57" s="21">
        <f t="shared" ca="1" si="62"/>
        <v>195006889.85741928</v>
      </c>
      <c r="AO57" s="21">
        <f t="shared" ca="1" si="62"/>
        <v>195006889.85741928</v>
      </c>
      <c r="AP57" s="21">
        <f t="shared" ca="1" si="62"/>
        <v>195006889.85741928</v>
      </c>
      <c r="AQ57" s="21">
        <f t="shared" ca="1" si="62"/>
        <v>195006889.85741928</v>
      </c>
      <c r="AR57" s="21">
        <f t="shared" ca="1" si="62"/>
        <v>195006889.85741928</v>
      </c>
      <c r="AS57" s="21">
        <f t="shared" ca="1" si="62"/>
        <v>195006889.85741928</v>
      </c>
      <c r="AT57" s="21">
        <f t="shared" ca="1" si="62"/>
        <v>195006889.85741928</v>
      </c>
      <c r="AU57" s="21">
        <f t="shared" ca="1" si="62"/>
        <v>195006889.85741928</v>
      </c>
      <c r="AV57" s="21">
        <f t="shared" ca="1" si="62"/>
        <v>195006889.85741928</v>
      </c>
      <c r="AW57" s="21">
        <f t="shared" ca="1" si="62"/>
        <v>195006889.85741928</v>
      </c>
      <c r="AX57" s="21">
        <f t="shared" ca="1" si="62"/>
        <v>195006889.85741928</v>
      </c>
      <c r="AY57" s="21">
        <f t="shared" ca="1" si="62"/>
        <v>195006889.85741928</v>
      </c>
      <c r="AZ57" s="21">
        <f t="shared" ca="1" si="62"/>
        <v>195006889.85741928</v>
      </c>
      <c r="BA57" s="21">
        <f t="shared" ca="1" si="62"/>
        <v>195006889.85741928</v>
      </c>
      <c r="BB57" s="21">
        <f t="shared" ca="1" si="62"/>
        <v>195006889.85741928</v>
      </c>
      <c r="BC57" s="21">
        <f t="shared" ca="1" si="62"/>
        <v>195006889.85741928</v>
      </c>
      <c r="BD57" s="21">
        <f t="shared" ca="1" si="62"/>
        <v>195006889.85741928</v>
      </c>
      <c r="BE57" s="21">
        <f t="shared" ca="1" si="62"/>
        <v>195006889.85741928</v>
      </c>
      <c r="BF57" s="21">
        <f t="shared" ca="1" si="62"/>
        <v>195006889.85741928</v>
      </c>
      <c r="BG57" s="21">
        <f t="shared" ca="1" si="62"/>
        <v>195006889.85741928</v>
      </c>
      <c r="BH57" s="21">
        <f t="shared" ca="1" si="62"/>
        <v>195006889.85741928</v>
      </c>
      <c r="BI57" s="21">
        <f t="shared" ca="1" si="62"/>
        <v>195006889.85741928</v>
      </c>
      <c r="BJ57" s="21">
        <f t="shared" ca="1" si="62"/>
        <v>195006889.85741928</v>
      </c>
      <c r="BK57" s="21">
        <f t="shared" ca="1" si="62"/>
        <v>195006889.85741928</v>
      </c>
      <c r="BL57" s="21">
        <f t="shared" ca="1" si="62"/>
        <v>195006889.85741928</v>
      </c>
      <c r="BM57" s="21">
        <f t="shared" ca="1" si="62"/>
        <v>195006889.85741928</v>
      </c>
      <c r="BN57" s="21">
        <f t="shared" ca="1" si="62"/>
        <v>195006889.85741928</v>
      </c>
      <c r="BO57" s="21">
        <f t="shared" ca="1" si="62"/>
        <v>195006889.85741928</v>
      </c>
      <c r="BP57" s="21">
        <f t="shared" ca="1" si="62"/>
        <v>195006889.85741928</v>
      </c>
      <c r="BQ57" s="21">
        <f t="shared" ca="1" si="62"/>
        <v>174526966.88530535</v>
      </c>
      <c r="BR57" s="21">
        <f t="shared" ca="1" si="62"/>
        <v>132939901.79059362</v>
      </c>
      <c r="BS57" s="21">
        <f t="shared" ca="1" si="62"/>
        <v>90598531.191634208</v>
      </c>
      <c r="BT57" s="21">
        <f t="shared" ca="1" si="62"/>
        <v>47462444.18229498</v>
      </c>
      <c r="BU57" s="21">
        <f t="shared" ca="1" si="62"/>
        <v>3543955.5346398503</v>
      </c>
      <c r="BV57" s="21">
        <f t="shared" ca="1" si="62"/>
        <v>-41198850.870178968</v>
      </c>
      <c r="BW57" s="21">
        <f t="shared" ca="1" si="62"/>
        <v>-86753201.563342765</v>
      </c>
      <c r="BX57" s="21">
        <f t="shared" ca="1" si="62"/>
        <v>-133133816.32183617</v>
      </c>
      <c r="BY57" s="21">
        <f t="shared" ca="1" si="62"/>
        <v>-204283116.2688005</v>
      </c>
      <c r="BZ57" s="21">
        <f t="shared" ca="1" si="62"/>
        <v>-252795486.69156566</v>
      </c>
    </row>
    <row r="59" spans="2:78" ht="20" customHeight="1" x14ac:dyDescent="0.2">
      <c r="N59" s="52"/>
      <c r="P59" s="45">
        <f ca="1">IF($S$11="","",XIRR(OFFSET($S59,0,0,1,$X$3),OFFSET(S$12,0,0,1,$X$3),$U$4))</f>
        <v>0.2499484196305275</v>
      </c>
      <c r="Q59" s="30"/>
      <c r="R59" s="29" t="s">
        <v>26</v>
      </c>
      <c r="S59" s="20">
        <f t="shared" ref="S59:AX59" ca="1" si="63">IF(S$11="","",-S29-S53)</f>
        <v>-157625000</v>
      </c>
      <c r="T59" s="20">
        <f t="shared" ca="1" si="63"/>
        <v>0</v>
      </c>
      <c r="U59" s="20">
        <f t="shared" ca="1" si="63"/>
        <v>0</v>
      </c>
      <c r="V59" s="20">
        <f t="shared" ca="1" si="63"/>
        <v>0</v>
      </c>
      <c r="W59" s="20">
        <f t="shared" ca="1" si="63"/>
        <v>0</v>
      </c>
      <c r="X59" s="20">
        <f t="shared" ca="1" si="63"/>
        <v>0</v>
      </c>
      <c r="Y59" s="20">
        <f t="shared" ca="1" si="63"/>
        <v>0</v>
      </c>
      <c r="Z59" s="20">
        <f t="shared" ca="1" si="63"/>
        <v>8976890.8543161955</v>
      </c>
      <c r="AA59" s="20">
        <f t="shared" ca="1" si="63"/>
        <v>0</v>
      </c>
      <c r="AB59" s="20">
        <f t="shared" ca="1" si="63"/>
        <v>0</v>
      </c>
      <c r="AC59" s="20">
        <f t="shared" ca="1" si="63"/>
        <v>0</v>
      </c>
      <c r="AD59" s="20">
        <f t="shared" ca="1" si="63"/>
        <v>9670062.5325843822</v>
      </c>
      <c r="AE59" s="20">
        <f t="shared" ca="1" si="63"/>
        <v>0</v>
      </c>
      <c r="AF59" s="20">
        <f t="shared" ca="1" si="63"/>
        <v>0</v>
      </c>
      <c r="AG59" s="20">
        <f t="shared" ca="1" si="63"/>
        <v>10224846.237628009</v>
      </c>
      <c r="AH59" s="20">
        <f t="shared" ca="1" si="63"/>
        <v>0</v>
      </c>
      <c r="AI59" s="20">
        <f t="shared" ca="1" si="63"/>
        <v>0</v>
      </c>
      <c r="AJ59" s="20">
        <f t="shared" ca="1" si="63"/>
        <v>10811458.584766228</v>
      </c>
      <c r="AK59" s="20">
        <f t="shared" ca="1" si="63"/>
        <v>0</v>
      </c>
      <c r="AL59" s="20">
        <f t="shared" ca="1" si="63"/>
        <v>0</v>
      </c>
      <c r="AM59" s="20">
        <f t="shared" ca="1" si="63"/>
        <v>11431725.623409599</v>
      </c>
      <c r="AN59" s="20">
        <f t="shared" ca="1" si="63"/>
        <v>0</v>
      </c>
      <c r="AO59" s="20">
        <f t="shared" ca="1" si="63"/>
        <v>11864883.03049545</v>
      </c>
      <c r="AP59" s="20">
        <f t="shared" ca="1" si="63"/>
        <v>0</v>
      </c>
      <c r="AQ59" s="20">
        <f t="shared" ca="1" si="63"/>
        <v>12314453.125</v>
      </c>
      <c r="AR59" s="20">
        <f t="shared" ca="1" si="63"/>
        <v>0</v>
      </c>
      <c r="AS59" s="20">
        <f t="shared" ca="1" si="63"/>
        <v>0</v>
      </c>
      <c r="AT59" s="20">
        <f t="shared" ca="1" si="63"/>
        <v>13020948.859360853</v>
      </c>
      <c r="AU59" s="20">
        <f t="shared" ca="1" si="63"/>
        <v>0</v>
      </c>
      <c r="AV59" s="20">
        <f t="shared" ca="1" si="63"/>
        <v>13514323.230957784</v>
      </c>
      <c r="AW59" s="20">
        <f t="shared" ca="1" si="63"/>
        <v>13767977.146617357</v>
      </c>
      <c r="AX59" s="20">
        <f t="shared" ca="1" si="63"/>
        <v>0</v>
      </c>
      <c r="AY59" s="20">
        <f t="shared" ref="AY59:BZ59" ca="1" si="64">IF(AY$11="","",-AY29-AY53)</f>
        <v>14289657.029261997</v>
      </c>
      <c r="AZ59" s="20">
        <f t="shared" ca="1" si="64"/>
        <v>0</v>
      </c>
      <c r="BA59" s="20">
        <f t="shared" ca="1" si="64"/>
        <v>14831103.788119314</v>
      </c>
      <c r="BB59" s="20">
        <f t="shared" ca="1" si="64"/>
        <v>0</v>
      </c>
      <c r="BC59" s="20">
        <f t="shared" ca="1" si="64"/>
        <v>15393066.40625</v>
      </c>
      <c r="BD59" s="20">
        <f t="shared" ca="1" si="64"/>
        <v>15681982.950661855</v>
      </c>
      <c r="BE59" s="20">
        <f t="shared" ca="1" si="64"/>
        <v>0</v>
      </c>
      <c r="BF59" s="20">
        <f t="shared" ca="1" si="64"/>
        <v>16276186.074201068</v>
      </c>
      <c r="BG59" s="20">
        <f t="shared" ca="1" si="64"/>
        <v>16581678.125794711</v>
      </c>
      <c r="BH59" s="20">
        <f t="shared" ca="1" si="64"/>
        <v>16892904.038697228</v>
      </c>
      <c r="BI59" s="20">
        <f t="shared" ca="1" si="64"/>
        <v>0</v>
      </c>
      <c r="BJ59" s="20">
        <f t="shared" ca="1" si="64"/>
        <v>17532989.949836317</v>
      </c>
      <c r="BK59" s="20">
        <f t="shared" ca="1" si="64"/>
        <v>17862071.286577497</v>
      </c>
      <c r="BL59" s="20">
        <f t="shared" ca="1" si="64"/>
        <v>18197329.238174509</v>
      </c>
      <c r="BM59" s="20">
        <f t="shared" ca="1" si="64"/>
        <v>0</v>
      </c>
      <c r="BN59" s="20">
        <f t="shared" ca="1" si="64"/>
        <v>0</v>
      </c>
      <c r="BO59" s="20">
        <f t="shared" ca="1" si="64"/>
        <v>0</v>
      </c>
      <c r="BP59" s="20">
        <f t="shared" ca="1" si="64"/>
        <v>0</v>
      </c>
      <c r="BQ59" s="20">
        <f t="shared" ca="1" si="64"/>
        <v>0</v>
      </c>
      <c r="BR59" s="20">
        <f t="shared" ca="1" si="64"/>
        <v>0</v>
      </c>
      <c r="BS59" s="20">
        <f t="shared" ca="1" si="64"/>
        <v>0</v>
      </c>
      <c r="BT59" s="20">
        <f t="shared" ca="1" si="64"/>
        <v>0</v>
      </c>
      <c r="BU59" s="20">
        <f t="shared" ca="1" si="64"/>
        <v>0</v>
      </c>
      <c r="BV59" s="20">
        <f t="shared" ca="1" si="64"/>
        <v>0</v>
      </c>
      <c r="BW59" s="20">
        <f t="shared" ca="1" si="64"/>
        <v>0</v>
      </c>
      <c r="BX59" s="20">
        <f t="shared" ca="1" si="64"/>
        <v>0</v>
      </c>
      <c r="BY59" s="20">
        <f t="shared" ca="1" si="64"/>
        <v>0</v>
      </c>
      <c r="BZ59" s="20">
        <f t="shared" ca="1" si="64"/>
        <v>0</v>
      </c>
    </row>
    <row r="60" spans="2:78" ht="20" customHeight="1" x14ac:dyDescent="0.2">
      <c r="P60" s="45">
        <f ca="1">IF($S$11="","",XIRR(OFFSET($S60,0,0,1,$X$3),OFFSET(S$12,0,0,1,$X$3),$U$4))</f>
        <v>0.24732176214456558</v>
      </c>
      <c r="Q60" s="30"/>
      <c r="R60" s="29" t="s">
        <v>27</v>
      </c>
      <c r="S60" s="20">
        <f t="shared" ref="S60:AX60" ca="1" si="65">IF(S$11="","",-S30-S54)</f>
        <v>-8132583.7205337062</v>
      </c>
      <c r="T60" s="20">
        <f t="shared" ca="1" si="65"/>
        <v>-8285226.3405072484</v>
      </c>
      <c r="U60" s="20">
        <f t="shared" ca="1" si="65"/>
        <v>0</v>
      </c>
      <c r="V60" s="20">
        <f t="shared" ca="1" si="65"/>
        <v>-17055696.408888198</v>
      </c>
      <c r="W60" s="20">
        <f t="shared" ca="1" si="65"/>
        <v>-8765992.1005075388</v>
      </c>
      <c r="X60" s="20">
        <f t="shared" ca="1" si="65"/>
        <v>-8930523.3302949928</v>
      </c>
      <c r="Y60" s="20">
        <f t="shared" ca="1" si="65"/>
        <v>-9098142.690355096</v>
      </c>
      <c r="Z60" s="20">
        <f t="shared" ca="1" si="65"/>
        <v>-9268908.1426236629</v>
      </c>
      <c r="AA60" s="20">
        <f t="shared" ca="1" si="65"/>
        <v>-9437027.446412582</v>
      </c>
      <c r="AB60" s="20">
        <f t="shared" ca="1" si="65"/>
        <v>-9608196.0953748021</v>
      </c>
      <c r="AC60" s="20">
        <f t="shared" ca="1" si="65"/>
        <v>-9788534.8752283119</v>
      </c>
      <c r="AD60" s="20">
        <f t="shared" ca="1" si="65"/>
        <v>-9966079.1601661835</v>
      </c>
      <c r="AE60" s="20">
        <f t="shared" ca="1" si="65"/>
        <v>-10153135.142145259</v>
      </c>
      <c r="AF60" s="20">
        <f t="shared" ca="1" si="65"/>
        <v>-10337292.540741412</v>
      </c>
      <c r="AG60" s="20">
        <f t="shared" ca="1" si="65"/>
        <v>-10524790.183211295</v>
      </c>
      <c r="AH60" s="20">
        <f t="shared" ca="1" si="65"/>
        <v>-10728980.985753266</v>
      </c>
      <c r="AI60" s="20">
        <f t="shared" ca="1" si="65"/>
        <v>-10923583.0668112</v>
      </c>
      <c r="AJ60" s="20">
        <f t="shared" ca="1" si="65"/>
        <v>-11128610.693468975</v>
      </c>
      <c r="AK60" s="20">
        <f t="shared" ca="1" si="65"/>
        <v>-11330461.251607567</v>
      </c>
      <c r="AL60" s="20">
        <f t="shared" ca="1" si="65"/>
        <v>-11543125.682787942</v>
      </c>
      <c r="AM60" s="20">
        <f t="shared" ca="1" si="65"/>
        <v>0</v>
      </c>
      <c r="AN60" s="20">
        <f t="shared" ca="1" si="65"/>
        <v>0</v>
      </c>
      <c r="AO60" s="20">
        <f t="shared" ca="1" si="65"/>
        <v>0</v>
      </c>
      <c r="AP60" s="20">
        <f t="shared" ca="1" si="65"/>
        <v>0</v>
      </c>
      <c r="AQ60" s="20">
        <f t="shared" ca="1" si="65"/>
        <v>0</v>
      </c>
      <c r="AR60" s="20">
        <f t="shared" ca="1" si="65"/>
        <v>0</v>
      </c>
      <c r="AS60" s="20">
        <f t="shared" ca="1" si="65"/>
        <v>0</v>
      </c>
      <c r="AT60" s="20">
        <f t="shared" ca="1" si="65"/>
        <v>0</v>
      </c>
      <c r="AU60" s="20">
        <f t="shared" ca="1" si="65"/>
        <v>0</v>
      </c>
      <c r="AV60" s="20">
        <f t="shared" ca="1" si="65"/>
        <v>0</v>
      </c>
      <c r="AW60" s="20">
        <f t="shared" ca="1" si="65"/>
        <v>0</v>
      </c>
      <c r="AX60" s="20">
        <f t="shared" ca="1" si="65"/>
        <v>0</v>
      </c>
      <c r="AY60" s="20">
        <f t="shared" ref="AY60:BZ60" ca="1" si="66">IF(AY$11="","",-AY30-AY54)</f>
        <v>0</v>
      </c>
      <c r="AZ60" s="20">
        <f t="shared" ca="1" si="66"/>
        <v>0</v>
      </c>
      <c r="BA60" s="20">
        <f t="shared" ca="1" si="66"/>
        <v>0</v>
      </c>
      <c r="BB60" s="20">
        <f t="shared" ca="1" si="66"/>
        <v>0</v>
      </c>
      <c r="BC60" s="20">
        <f t="shared" ca="1" si="66"/>
        <v>0</v>
      </c>
      <c r="BD60" s="20">
        <f t="shared" ca="1" si="66"/>
        <v>0</v>
      </c>
      <c r="BE60" s="20">
        <f t="shared" ca="1" si="66"/>
        <v>0</v>
      </c>
      <c r="BF60" s="20">
        <f t="shared" ca="1" si="66"/>
        <v>0</v>
      </c>
      <c r="BG60" s="20">
        <f t="shared" ca="1" si="66"/>
        <v>0</v>
      </c>
      <c r="BH60" s="20">
        <f t="shared" ca="1" si="66"/>
        <v>0</v>
      </c>
      <c r="BI60" s="20">
        <f t="shared" ca="1" si="66"/>
        <v>0</v>
      </c>
      <c r="BJ60" s="20">
        <f t="shared" ca="1" si="66"/>
        <v>0</v>
      </c>
      <c r="BK60" s="20">
        <f t="shared" ca="1" si="66"/>
        <v>0</v>
      </c>
      <c r="BL60" s="20">
        <f t="shared" ca="1" si="66"/>
        <v>0</v>
      </c>
      <c r="BM60" s="20">
        <f t="shared" ca="1" si="66"/>
        <v>0</v>
      </c>
      <c r="BN60" s="20">
        <f t="shared" ca="1" si="66"/>
        <v>0</v>
      </c>
      <c r="BO60" s="20">
        <f t="shared" ca="1" si="66"/>
        <v>0</v>
      </c>
      <c r="BP60" s="20">
        <f t="shared" ca="1" si="66"/>
        <v>0</v>
      </c>
      <c r="BQ60" s="20">
        <f t="shared" ca="1" si="66"/>
        <v>20479922.972113948</v>
      </c>
      <c r="BR60" s="20">
        <f t="shared" ca="1" si="66"/>
        <v>41587065.094711721</v>
      </c>
      <c r="BS60" s="20">
        <f t="shared" ca="1" si="66"/>
        <v>42341370.598959416</v>
      </c>
      <c r="BT60" s="20">
        <f t="shared" ca="1" si="66"/>
        <v>43136087.009339228</v>
      </c>
      <c r="BU60" s="20">
        <f t="shared" ca="1" si="66"/>
        <v>43918488.647655129</v>
      </c>
      <c r="BV60" s="20">
        <f t="shared" ca="1" si="66"/>
        <v>44742806.404818818</v>
      </c>
      <c r="BW60" s="20">
        <f t="shared" ca="1" si="66"/>
        <v>45554350.693163797</v>
      </c>
      <c r="BX60" s="20">
        <f t="shared" ca="1" si="66"/>
        <v>46380614.758493409</v>
      </c>
      <c r="BY60" s="20">
        <f t="shared" ca="1" si="66"/>
        <v>71149299.946964324</v>
      </c>
      <c r="BZ60" s="20">
        <f t="shared" ca="1" si="66"/>
        <v>48512370.422765166</v>
      </c>
    </row>
    <row r="61" spans="2:78" ht="20" customHeight="1" x14ac:dyDescent="0.2">
      <c r="Q61" s="32"/>
    </row>
    <row r="62" spans="2:78" ht="20" customHeight="1" x14ac:dyDescent="0.2">
      <c r="O62" s="62" t="s">
        <v>55</v>
      </c>
      <c r="P62" s="21">
        <f ca="1">IF($S$11="","",OFFSET($S62,0,$X$3-1))</f>
        <v>329682564.97269762</v>
      </c>
      <c r="Q62" s="30"/>
      <c r="R62" s="29" t="s">
        <v>24</v>
      </c>
      <c r="S62" s="21">
        <f t="shared" ref="S62:AX62" ca="1" si="67">IF(S$11="","",+S47+SUM(OFFSET($S$53,0,0,1,S$11)))</f>
        <v>157625000</v>
      </c>
      <c r="T62" s="21">
        <f t="shared" ca="1" si="67"/>
        <v>107625000</v>
      </c>
      <c r="U62" s="21">
        <f t="shared" ca="1" si="67"/>
        <v>55125000</v>
      </c>
      <c r="V62" s="21">
        <f t="shared" ca="1" si="67"/>
        <v>0</v>
      </c>
      <c r="W62" s="21">
        <f t="shared" ca="1" si="67"/>
        <v>2118750</v>
      </c>
      <c r="X62" s="21">
        <f t="shared" ca="1" si="67"/>
        <v>4343437.4999999925</v>
      </c>
      <c r="Y62" s="21">
        <f t="shared" ca="1" si="67"/>
        <v>6679359.3749999851</v>
      </c>
      <c r="Z62" s="21">
        <f t="shared" ca="1" si="67"/>
        <v>155186.48943377472</v>
      </c>
      <c r="AA62" s="21">
        <f t="shared" ca="1" si="67"/>
        <v>2730540.3566212449</v>
      </c>
      <c r="AB62" s="21">
        <f t="shared" ca="1" si="67"/>
        <v>5434661.9171680901</v>
      </c>
      <c r="AC62" s="21">
        <f t="shared" ca="1" si="67"/>
        <v>8273989.555742288</v>
      </c>
      <c r="AD62" s="21">
        <f t="shared" ca="1" si="67"/>
        <v>1585221.0436608307</v>
      </c>
      <c r="AE62" s="21">
        <f t="shared" ca="1" si="67"/>
        <v>4715579.7651888989</v>
      </c>
      <c r="AF62" s="21">
        <f t="shared" ca="1" si="67"/>
        <v>8002456.4227933697</v>
      </c>
      <c r="AG62" s="21">
        <f t="shared" ca="1" si="67"/>
        <v>1228830.6756500453</v>
      </c>
      <c r="AH62" s="21">
        <f t="shared" ca="1" si="67"/>
        <v>4852612.1906589568</v>
      </c>
      <c r="AI62" s="21">
        <f t="shared" ca="1" si="67"/>
        <v>8657582.7814183235</v>
      </c>
      <c r="AJ62" s="21">
        <f t="shared" ca="1" si="67"/>
        <v>1841343.3169494271</v>
      </c>
      <c r="AK62" s="21">
        <f t="shared" ca="1" si="67"/>
        <v>6036323.3932616413</v>
      </c>
      <c r="AL62" s="21">
        <f t="shared" ca="1" si="67"/>
        <v>10441052.473389462</v>
      </c>
      <c r="AM62" s="21">
        <f t="shared" ca="1" si="67"/>
        <v>3634292.3841140717</v>
      </c>
      <c r="AN62" s="21">
        <f t="shared" ca="1" si="67"/>
        <v>8490506.1949550211</v>
      </c>
      <c r="AO62" s="21">
        <f t="shared" ca="1" si="67"/>
        <v>1724647.6658425182</v>
      </c>
      <c r="AP62" s="21">
        <f t="shared" ca="1" si="67"/>
        <v>7078623.3922946602</v>
      </c>
      <c r="AQ62" s="21">
        <f t="shared" ca="1" si="67"/>
        <v>385844.7800693661</v>
      </c>
      <c r="AR62" s="21">
        <f t="shared" ca="1" si="67"/>
        <v>6288603.0184828192</v>
      </c>
      <c r="AS62" s="21">
        <f t="shared" ca="1" si="67"/>
        <v>12486499.168816969</v>
      </c>
      <c r="AT62" s="21">
        <f t="shared" ca="1" si="67"/>
        <v>5973341.2673069537</v>
      </c>
      <c r="AU62" s="21">
        <f t="shared" ca="1" si="67"/>
        <v>12806521.773050368</v>
      </c>
      <c r="AV62" s="21">
        <f t="shared" ca="1" si="67"/>
        <v>6467038.0731230825</v>
      </c>
      <c r="AW62" s="21">
        <f t="shared" ca="1" si="67"/>
        <v>232642.434087798</v>
      </c>
      <c r="AX62" s="21">
        <f t="shared" ca="1" si="67"/>
        <v>8142903.0170489699</v>
      </c>
      <c r="AY62" s="21">
        <f t="shared" ref="AY62:BZ62" ca="1" si="68">IF(AY$11="","",+AY47+SUM(OFFSET($S$53,0,0,1,AY$11)))</f>
        <v>2159019.5998962224</v>
      </c>
      <c r="AZ62" s="21">
        <f t="shared" ca="1" si="68"/>
        <v>10880081.892610922</v>
      </c>
      <c r="BA62" s="21">
        <f t="shared" ca="1" si="68"/>
        <v>5206093.5118420422</v>
      </c>
      <c r="BB62" s="21">
        <f t="shared" ca="1" si="68"/>
        <v>14821064.689560086</v>
      </c>
      <c r="BC62" s="21">
        <f t="shared" ca="1" si="68"/>
        <v>9523718.0199139416</v>
      </c>
      <c r="BD62" s="21">
        <f t="shared" ca="1" si="68"/>
        <v>4442240.7926861644</v>
      </c>
      <c r="BE62" s="21">
        <f t="shared" ca="1" si="68"/>
        <v>15572771.80229187</v>
      </c>
      <c r="BF62" s="21">
        <f t="shared" ca="1" si="68"/>
        <v>10983643.288176805</v>
      </c>
      <c r="BG62" s="21">
        <f t="shared" ca="1" si="68"/>
        <v>6673375.6004723608</v>
      </c>
      <c r="BH62" s="21">
        <f t="shared" ca="1" si="68"/>
        <v>2665452.5217700005</v>
      </c>
      <c r="BI62" s="21">
        <f t="shared" ca="1" si="68"/>
        <v>16194682.529764593</v>
      </c>
      <c r="BJ62" s="21">
        <f t="shared" ca="1" si="68"/>
        <v>12867384.088322699</v>
      </c>
      <c r="BK62" s="21">
        <f t="shared" ca="1" si="68"/>
        <v>9921288.8855592906</v>
      </c>
      <c r="BL62" s="21">
        <f t="shared" ca="1" si="68"/>
        <v>7385734.5353896022</v>
      </c>
      <c r="BM62" s="21">
        <f t="shared" ca="1" si="68"/>
        <v>23830598.167794585</v>
      </c>
      <c r="BN62" s="21">
        <f t="shared" ca="1" si="68"/>
        <v>41097704.981819808</v>
      </c>
      <c r="BO62" s="21">
        <f t="shared" ca="1" si="68"/>
        <v>59228167.136546254</v>
      </c>
      <c r="BP62" s="21">
        <f t="shared" ca="1" si="68"/>
        <v>78265152.399009049</v>
      </c>
      <c r="BQ62" s="21">
        <f t="shared" ca="1" si="68"/>
        <v>98253986.924595058</v>
      </c>
      <c r="BR62" s="21">
        <f t="shared" ca="1" si="68"/>
        <v>119242263.17646033</v>
      </c>
      <c r="BS62" s="21">
        <f t="shared" ca="1" si="68"/>
        <v>141279953.24091882</v>
      </c>
      <c r="BT62" s="21">
        <f t="shared" ca="1" si="68"/>
        <v>164419527.80860013</v>
      </c>
      <c r="BU62" s="21">
        <f t="shared" ca="1" si="68"/>
        <v>188716081.1046657</v>
      </c>
      <c r="BV62" s="21">
        <f t="shared" ca="1" si="68"/>
        <v>214227462.06553465</v>
      </c>
      <c r="BW62" s="21">
        <f t="shared" ca="1" si="68"/>
        <v>241014412.0744471</v>
      </c>
      <c r="BX62" s="21">
        <f t="shared" ca="1" si="68"/>
        <v>269140709.58380497</v>
      </c>
      <c r="BY62" s="21">
        <f t="shared" ca="1" si="68"/>
        <v>298673321.96863067</v>
      </c>
      <c r="BZ62" s="21">
        <f t="shared" ca="1" si="68"/>
        <v>329682564.97269762</v>
      </c>
    </row>
    <row r="63" spans="2:78" ht="20" customHeight="1" x14ac:dyDescent="0.2">
      <c r="P63" s="21">
        <f ca="1">IF($S$11="","",OFFSET($S63,0,$X$3-1))</f>
        <v>108130935.74706984</v>
      </c>
      <c r="Q63" s="30"/>
      <c r="R63" s="29" t="s">
        <v>25</v>
      </c>
      <c r="S63" s="21">
        <f ca="1">IF(S$11="","",+S48+SUM(OFFSET($S$54,0,0,1,S$11)))</f>
        <v>8132583.7205337062</v>
      </c>
      <c r="T63" s="21">
        <f t="shared" ref="T63:BZ63" ca="1" si="69">IF(T$11="","",+T48+SUM(OFFSET($S$54,0,0,1,T$11)))</f>
        <v>0</v>
      </c>
      <c r="U63" s="21">
        <f t="shared" ca="1" si="69"/>
        <v>0</v>
      </c>
      <c r="V63" s="21">
        <f t="shared" ca="1" si="69"/>
        <v>0</v>
      </c>
      <c r="W63" s="21">
        <f t="shared" ca="1" si="69"/>
        <v>0</v>
      </c>
      <c r="X63" s="21">
        <f t="shared" ca="1" si="69"/>
        <v>0</v>
      </c>
      <c r="Y63" s="21">
        <f t="shared" ca="1" si="69"/>
        <v>0</v>
      </c>
      <c r="Z63" s="21">
        <f t="shared" ca="1" si="69"/>
        <v>0</v>
      </c>
      <c r="AA63" s="21">
        <f t="shared" ca="1" si="69"/>
        <v>0</v>
      </c>
      <c r="AB63" s="21">
        <f t="shared" ca="1" si="69"/>
        <v>0</v>
      </c>
      <c r="AC63" s="21">
        <f t="shared" ca="1" si="69"/>
        <v>0</v>
      </c>
      <c r="AD63" s="21">
        <f t="shared" ca="1" si="69"/>
        <v>0</v>
      </c>
      <c r="AE63" s="21">
        <f t="shared" ca="1" si="69"/>
        <v>0</v>
      </c>
      <c r="AF63" s="21">
        <f t="shared" ca="1" si="69"/>
        <v>0</v>
      </c>
      <c r="AG63" s="21">
        <f t="shared" ca="1" si="69"/>
        <v>0</v>
      </c>
      <c r="AH63" s="21">
        <f t="shared" ca="1" si="69"/>
        <v>0</v>
      </c>
      <c r="AI63" s="21">
        <f t="shared" ca="1" si="69"/>
        <v>0</v>
      </c>
      <c r="AJ63" s="21">
        <f t="shared" ca="1" si="69"/>
        <v>0</v>
      </c>
      <c r="AK63" s="21">
        <f t="shared" ca="1" si="69"/>
        <v>0</v>
      </c>
      <c r="AL63" s="21">
        <f t="shared" ca="1" si="69"/>
        <v>0</v>
      </c>
      <c r="AM63" s="21">
        <f t="shared" ca="1" si="69"/>
        <v>0</v>
      </c>
      <c r="AN63" s="21">
        <f t="shared" ca="1" si="69"/>
        <v>0</v>
      </c>
      <c r="AO63" s="21">
        <f t="shared" ca="1" si="69"/>
        <v>0</v>
      </c>
      <c r="AP63" s="21">
        <f t="shared" ca="1" si="69"/>
        <v>0</v>
      </c>
      <c r="AQ63" s="21">
        <f t="shared" ca="1" si="69"/>
        <v>0</v>
      </c>
      <c r="AR63" s="21">
        <f t="shared" ca="1" si="69"/>
        <v>0</v>
      </c>
      <c r="AS63" s="21">
        <f t="shared" ca="1" si="69"/>
        <v>0</v>
      </c>
      <c r="AT63" s="21">
        <f t="shared" ca="1" si="69"/>
        <v>0</v>
      </c>
      <c r="AU63" s="21">
        <f t="shared" ca="1" si="69"/>
        <v>0</v>
      </c>
      <c r="AV63" s="21">
        <f t="shared" ca="1" si="69"/>
        <v>0</v>
      </c>
      <c r="AW63" s="21">
        <f t="shared" ca="1" si="69"/>
        <v>0</v>
      </c>
      <c r="AX63" s="21">
        <f t="shared" ca="1" si="69"/>
        <v>0</v>
      </c>
      <c r="AY63" s="21">
        <f t="shared" ca="1" si="69"/>
        <v>0</v>
      </c>
      <c r="AZ63" s="21">
        <f t="shared" ca="1" si="69"/>
        <v>0</v>
      </c>
      <c r="BA63" s="21">
        <f t="shared" ca="1" si="69"/>
        <v>0</v>
      </c>
      <c r="BB63" s="21">
        <f t="shared" ca="1" si="69"/>
        <v>56584259.85813579</v>
      </c>
      <c r="BC63" s="21">
        <f t="shared" ca="1" si="69"/>
        <v>6487366.6821567267</v>
      </c>
      <c r="BD63" s="21">
        <f t="shared" ca="1" si="69"/>
        <v>127349829.40276185</v>
      </c>
      <c r="BE63" s="21">
        <f t="shared" ca="1" si="69"/>
        <v>138480360.41236755</v>
      </c>
      <c r="BF63" s="21">
        <f t="shared" ca="1" si="69"/>
        <v>150167417.97245356</v>
      </c>
      <c r="BG63" s="21">
        <f t="shared" ca="1" si="69"/>
        <v>162438828.41054383</v>
      </c>
      <c r="BH63" s="21">
        <f t="shared" ca="1" si="69"/>
        <v>175323809.37053868</v>
      </c>
      <c r="BI63" s="21">
        <f t="shared" ca="1" si="69"/>
        <v>188853039.37853327</v>
      </c>
      <c r="BJ63" s="21">
        <f t="shared" ca="1" si="69"/>
        <v>203058730.88692769</v>
      </c>
      <c r="BK63" s="21">
        <f t="shared" ca="1" si="69"/>
        <v>217974706.97074178</v>
      </c>
      <c r="BL63" s="21">
        <f t="shared" ca="1" si="69"/>
        <v>233636481.85874662</v>
      </c>
      <c r="BM63" s="21">
        <f t="shared" ca="1" si="69"/>
        <v>250081345.4911516</v>
      </c>
      <c r="BN63" s="21">
        <f t="shared" ca="1" si="69"/>
        <v>267348452.30517682</v>
      </c>
      <c r="BO63" s="21">
        <f t="shared" ca="1" si="69"/>
        <v>285478914.45990324</v>
      </c>
      <c r="BP63" s="21">
        <f t="shared" ca="1" si="69"/>
        <v>304515899.72236603</v>
      </c>
      <c r="BQ63" s="21">
        <f t="shared" ca="1" si="69"/>
        <v>304024811.27583808</v>
      </c>
      <c r="BR63" s="21">
        <f t="shared" ca="1" si="69"/>
        <v>283426022.43299162</v>
      </c>
      <c r="BS63" s="21">
        <f t="shared" ca="1" si="69"/>
        <v>263122341.89849073</v>
      </c>
      <c r="BT63" s="21">
        <f t="shared" ca="1" si="69"/>
        <v>243125829.4568328</v>
      </c>
      <c r="BU63" s="21">
        <f t="shared" ca="1" si="69"/>
        <v>223503894.10524324</v>
      </c>
      <c r="BV63" s="21">
        <f t="shared" ca="1" si="69"/>
        <v>204272468.66129339</v>
      </c>
      <c r="BW63" s="21">
        <f t="shared" ca="1" si="69"/>
        <v>185505067.97704202</v>
      </c>
      <c r="BX63" s="21">
        <f t="shared" ca="1" si="69"/>
        <v>167250750.72790653</v>
      </c>
      <c r="BY63" s="21">
        <f t="shared" ca="1" si="69"/>
        <v>125634063.16576791</v>
      </c>
      <c r="BZ63" s="21">
        <f t="shared" ca="1" si="69"/>
        <v>108130935.7470696</v>
      </c>
    </row>
  </sheetData>
  <mergeCells count="14">
    <mergeCell ref="Q44:R44"/>
    <mergeCell ref="Q45:R45"/>
    <mergeCell ref="Q29:R29"/>
    <mergeCell ref="Q30:R30"/>
    <mergeCell ref="Q39:R39"/>
    <mergeCell ref="Q38:R38"/>
    <mergeCell ref="Q32:R32"/>
    <mergeCell ref="Q33:R33"/>
    <mergeCell ref="Q56:R56"/>
    <mergeCell ref="Q57:R57"/>
    <mergeCell ref="Q47:R47"/>
    <mergeCell ref="Q48:R48"/>
    <mergeCell ref="Q50:R50"/>
    <mergeCell ref="Q51:R51"/>
  </mergeCells>
  <dataValidations count="4">
    <dataValidation type="list" allowBlank="1" showInputMessage="1" showErrorMessage="1" sqref="X2" xr:uid="{00000000-0002-0000-0000-000000000000}">
      <formula1>"1,2,4,12"</formula1>
    </dataValidation>
    <dataValidation type="whole" allowBlank="1" showInputMessage="1" showErrorMessage="1" sqref="R5" xr:uid="{00000000-0002-0000-0000-000001000000}">
      <formula1>1</formula1>
      <formula2>50</formula2>
    </dataValidation>
    <dataValidation type="list" allowBlank="1" showInputMessage="1" showErrorMessage="1" sqref="R2:R4" xr:uid="{00000000-0002-0000-0000-000002000000}">
      <formula1>"TRUE, FALSE"</formula1>
    </dataValidation>
    <dataValidation type="list" allowBlank="1" showInputMessage="1" showErrorMessage="1" sqref="X4" xr:uid="{00000000-0002-0000-0000-000003000000}">
      <formula1>"0,1,2,3,4"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Nicolas Fermin Cota</cp:lastModifiedBy>
  <dcterms:created xsi:type="dcterms:W3CDTF">2014-11-26T04:58:15Z</dcterms:created>
  <dcterms:modified xsi:type="dcterms:W3CDTF">2020-07-05T16:29:15Z</dcterms:modified>
  <cp:category/>
</cp:coreProperties>
</file>