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/Dropbox/RNFC/Businesses/2-Euclid/opportunities/1-Data/1-Private/COURSE/wip/2_pe/framework/2_data/xlsx/"/>
    </mc:Choice>
  </mc:AlternateContent>
  <xr:revisionPtr revIDLastSave="0" documentId="13_ncr:1_{5DF446C3-3141-9D4B-B31B-AA814871F5BF}" xr6:coauthVersionLast="47" xr6:coauthVersionMax="47" xr10:uidLastSave="{00000000-0000-0000-0000-000000000000}"/>
  <bookViews>
    <workbookView xWindow="2440" yWindow="500" windowWidth="21360" windowHeight="17500" activeTab="2" xr2:uid="{00000000-000D-0000-FFFF-FFFF00000000}"/>
  </bookViews>
  <sheets>
    <sheet name="_CIQHiddenCacheSheet" sheetId="588" state="veryHidden" r:id="rId1"/>
    <sheet name="DCF" sheetId="5" r:id="rId2"/>
    <sheet name="Summary" sheetId="1" r:id="rId3"/>
    <sheet name="WACC" sheetId="10" r:id="rId4"/>
    <sheet name="Valuation Matri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123Graph_AGRPH_EXPIRE" hidden="1">#REF!</definedName>
    <definedName name="__123Graph_XGRPH_EXPIRE" hidden="1">#REF!</definedName>
    <definedName name="__FDS_HYPERLINK_TOGGLE_STATE__" hidden="1">"ON"</definedName>
    <definedName name="_a1" localSheetId="3" hidden="1">{"mgmt forecast",#N/A,FALSE,"Mgmt Forecast";"dcf table",#N/A,FALSE,"Mgmt Forecast";"sensitivity",#N/A,FALSE,"Mgmt Forecast";"table inputs",#N/A,FALSE,"Mgmt Forecast";"calculations",#N/A,FALSE,"Mgmt Forecast"}</definedName>
    <definedName name="_a1" hidden="1">{"mgmt forecast",#N/A,FALSE,"Mgmt Forecast";"dcf table",#N/A,FALSE,"Mgmt Forecast";"sensitivity",#N/A,FALSE,"Mgmt Forecast";"table inputs",#N/A,FALSE,"Mgmt Forecast";"calculations",#N/A,FALSE,"Mgmt Forecast"}</definedName>
    <definedName name="_a2" localSheetId="3" hidden="1">{"mgmt forecast",#N/A,FALSE,"Mgmt Forecast";"dcf table",#N/A,FALSE,"Mgmt Forecast";"sensitivity",#N/A,FALSE,"Mgmt Forecast";"table inputs",#N/A,FALSE,"Mgmt Forecast";"calculations",#N/A,FALSE,"Mgmt Forecast"}</definedName>
    <definedName name="_a2" hidden="1">{"mgmt forecast",#N/A,FALSE,"Mgmt Forecast";"dcf table",#N/A,FALSE,"Mgmt Forecast";"sensitivity",#N/A,FALSE,"Mgmt Forecast";"table inputs",#N/A,FALSE,"Mgmt Forecast";"calculations",#N/A,FALSE,"Mgmt Forecast"}</definedName>
    <definedName name="_B2" localSheetId="3" hidden="1">{"SchG1",#N/A,FALSE,"Schedules";"SchG2",#N/A,FALSE,"Schedules"}</definedName>
    <definedName name="_B2" hidden="1">{"SchG1",#N/A,FALSE,"Schedules";"SchG2",#N/A,FALSE,"Schedules"}</definedName>
    <definedName name="_bdm.AECC7AE3AB16457A9C67C9CA706A1AB9.edm" hidden="1">[1]NEW!$A:$IV</definedName>
    <definedName name="_DCF1" localSheetId="3" hidden="1">{#N/A,#N/A,FALSE,"DCF Summary";#N/A,#N/A,FALSE,"Casema";#N/A,#N/A,FALSE,"Casema NoTel";#N/A,#N/A,FALSE,"UK";#N/A,#N/A,FALSE,"RCF";#N/A,#N/A,FALSE,"Intercable CZ";#N/A,#N/A,FALSE,"Interkabel P"}</definedName>
    <definedName name="_DCF1" hidden="1">{#N/A,#N/A,FALSE,"DCF Summary";#N/A,#N/A,FALSE,"Casema";#N/A,#N/A,FALSE,"Casema NoTel";#N/A,#N/A,FALSE,"UK";#N/A,#N/A,FALSE,"RCF";#N/A,#N/A,FALSE,"Intercable CZ";#N/A,#N/A,FALSE,"Interkabel P"}</definedName>
    <definedName name="_GSRATES_1" hidden="1">"CT300001Latest          "</definedName>
    <definedName name="_GSRATES_COUNT" hidden="1">1</definedName>
    <definedName name="_GSRATESR_1" hidden="1">[2]Financials!#REF!</definedName>
    <definedName name="_Key2" hidden="1">'[3]031302'!$C$27</definedName>
    <definedName name="_Order2" hidden="1">0</definedName>
    <definedName name="_Regression_Int" hidden="1">1</definedName>
    <definedName name="_Sort" hidden="1">[4]A!$A$8:$J$696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aa" localSheetId="3" hidden="1">{#N/A,#N/A,FALSE,"Group Fcst";#N/A,#N/A,FALSE,"Group Fcst Variance";#N/A,#N/A,FALSE,"Consolidated";#N/A,#N/A,FALSE,"Subscriber Mktg";#N/A,#N/A,FALSE,"Vendor Mktg";#N/A,#N/A,FALSE,"Corporate";#N/A,#N/A,FALSE,"Finance";#N/A,#N/A,FALSE,"Cust Svc-Legal";#N/A,#N/A,FALSE,"Legal";#N/A,#N/A,FALSE,"Cust Supp";#N/A,#N/A,FALSE,"Logistics";#N/A,#N/A,FALSE,"Service Mgmt";#N/A,#N/A,FALSE,"GlobalFares";#N/A,#N/A,FALSE,"HR";#N/A,#N/A,FALSE,"President";#N/A,#N/A,FALSE,"Information Services";#N/A,#N/A,FALSE,"Systems Dev";#N/A,#N/A,FALSE,"Network Services";#N/A,#N/A,FALSE,"Data Center"}</definedName>
    <definedName name="aa" hidden="1">{#N/A,#N/A,FALSE,"Group Fcst";#N/A,#N/A,FALSE,"Group Fcst Variance";#N/A,#N/A,FALSE,"Consolidated";#N/A,#N/A,FALSE,"Subscriber Mktg";#N/A,#N/A,FALSE,"Vendor Mktg";#N/A,#N/A,FALSE,"Corporate";#N/A,#N/A,FALSE,"Finance";#N/A,#N/A,FALSE,"Cust Svc-Legal";#N/A,#N/A,FALSE,"Legal";#N/A,#N/A,FALSE,"Cust Supp";#N/A,#N/A,FALSE,"Logistics";#N/A,#N/A,FALSE,"Service Mgmt";#N/A,#N/A,FALSE,"GlobalFares";#N/A,#N/A,FALSE,"HR";#N/A,#N/A,FALSE,"President";#N/A,#N/A,FALSE,"Information Services";#N/A,#N/A,FALSE,"Systems Dev";#N/A,#N/A,FALSE,"Network Services";#N/A,#N/A,FALSE,"Data Center"}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ida_2" localSheetId="3" hidden="1">{#N/A,#N/A,FALSE,"Finanzplan";#N/A,#N/A,FALSE,"Bilanz";#N/A,#N/A,FALSE,"GuV"}</definedName>
    <definedName name="Aida_2" hidden="1">{#N/A,#N/A,FALSE,"Finanzplan";#N/A,#N/A,FALSE,"Bilanz";#N/A,#N/A,FALSE,"GuV"}</definedName>
    <definedName name="Aida_4" localSheetId="3" hidden="1">{#N/A,#N/A,FALSE,"Finanzplan";#N/A,#N/A,FALSE,"Bilanz";#N/A,#N/A,FALSE,"GuV"}</definedName>
    <definedName name="Aida_4" hidden="1">{#N/A,#N/A,FALSE,"Finanzplan";#N/A,#N/A,FALSE,"Bilanz";#N/A,#N/A,FALSE,"GuV"}</definedName>
    <definedName name="anscount" hidden="1">1</definedName>
    <definedName name="anything" localSheetId="3" hidden="1">{#N/A,#N/A,FALSE,"Output";#N/A,#N/A,FALSE,"Cover Sheet";#N/A,#N/A,FALSE,"Current Mkt. Projections"}</definedName>
    <definedName name="anything" hidden="1">{#N/A,#N/A,FALSE,"Output";#N/A,#N/A,FALSE,"Cover Sheet";#N/A,#N/A,FALSE,"Current Mkt. Projections"}</definedName>
    <definedName name="asd" localSheetId="3" hidden="1">{#N/A,#N/A,FALSE,"DCF Summary";#N/A,#N/A,FALSE,"Casema";#N/A,#N/A,FALSE,"Casema NoTel";#N/A,#N/A,FALSE,"UK";#N/A,#N/A,FALSE,"RCF";#N/A,#N/A,FALSE,"Intercable CZ";#N/A,#N/A,FALSE,"Interkabel P"}</definedName>
    <definedName name="asd" hidden="1">{#N/A,#N/A,FALSE,"DCF Summary";#N/A,#N/A,FALSE,"Casema";#N/A,#N/A,FALSE,"Casema NoTel";#N/A,#N/A,FALSE,"UK";#N/A,#N/A,FALSE,"RCF";#N/A,#N/A,FALSE,"Intercable CZ";#N/A,#N/A,FALSE,"Interkabel P"}</definedName>
    <definedName name="att" localSheetId="3" hidden="1">{#N/A,#N/A,FALSE,"COVER PAGE";#N/A,#N/A,FALSE,"Page 2";#N/A,#N/A,FALSE,"Page 2";#N/A,#N/A,FALSE,"Page 4";#N/A,#N/A,FALSE,"Page5";#N/A,#N/A,FALSE,"Page 6";#N/A,#N/A,FALSE,"Page 7";#N/A,#N/A,FALSE,"Page 8";#N/A,#N/A,FALSE,"Page 10";#N/A,#N/A,FALSE,"Long-Term OCF Mult.";#N/A,#N/A,FALSE,"PCS Comp";#N/A,#N/A,FALSE,"OCS-CAPEX";#N/A,#N/A,FALSE,"Blank"}</definedName>
    <definedName name="att" hidden="1">{#N/A,#N/A,FALSE,"COVER PAGE";#N/A,#N/A,FALSE,"Page 2";#N/A,#N/A,FALSE,"Page 2";#N/A,#N/A,FALSE,"Page 4";#N/A,#N/A,FALSE,"Page5";#N/A,#N/A,FALSE,"Page 6";#N/A,#N/A,FALSE,"Page 7";#N/A,#N/A,FALSE,"Page 8";#N/A,#N/A,FALSE,"Page 10";#N/A,#N/A,FALSE,"Long-Term OCF Mult.";#N/A,#N/A,FALSE,"PCS Comp";#N/A,#N/A,FALSE,"OCS-CAPEX";#N/A,#N/A,FALSE,"Blank"}</definedName>
    <definedName name="AVP" localSheetId="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AVP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belnew" localSheetId="3" hidden="1">{"IS",#N/A,FALSE,"IS";"RPTIS",#N/A,FALSE,"RPTIS";"STATS",#N/A,FALSE,"STATS";"CELL",#N/A,FALSE,"CELL";"BS",#N/A,FALSE,"BS"}</definedName>
    <definedName name="belnew" hidden="1">{"IS",#N/A,FALSE,"IS";"RPTIS",#N/A,FALSE,"RPTIS";"STATS",#N/A,FALSE,"STATS";"CELL",#N/A,FALSE,"CELL";"BS",#N/A,FALSE,"BS"}</definedName>
    <definedName name="benchmark" localSheetId="3" hidden="1">{"mgmt forecast",#N/A,FALSE,"Mgmt Forecast";"dcf table",#N/A,FALSE,"Mgmt Forecast";"sensitivity",#N/A,FALSE,"Mgmt Forecast";"table inputs",#N/A,FALSE,"Mgmt Forecast";"calculations",#N/A,FALSE,"Mgmt Forecast"}</definedName>
    <definedName name="benchmark" hidden="1">{"mgmt forecast",#N/A,FALSE,"Mgmt Forecast";"dcf table",#N/A,FALSE,"Mgmt Forecast";"sensitivity",#N/A,FALSE,"Mgmt Forecast";"table inputs",#N/A,FALSE,"Mgmt Forecast";"calculations",#N/A,FALSE,"Mgmt Forecast"}</definedName>
    <definedName name="benchmarkg" localSheetId="3" hidden="1">{"test2",#N/A,TRUE,"Prices"}</definedName>
    <definedName name="benchmarkg" hidden="1">{"test2",#N/A,TRUE,"Prices"}</definedName>
    <definedName name="blah" localSheetId="3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blah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BLANK" localSheetId="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PH1" hidden="1">#REF!</definedName>
    <definedName name="BLPH2" hidden="1">#REF!</definedName>
    <definedName name="BLPH3" hidden="1">#REF!</definedName>
    <definedName name="BLPH4" hidden="1">#REF!</definedName>
    <definedName name="BROWN" localSheetId="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cb_Add_CalloutChart_24_opts" hidden="1">"1, 9, 1, False, 2, False, False, , 0, False, False, 1, 1"</definedName>
    <definedName name="cb_Add_CalloutChart_25_opts" hidden="1">"1, 10, 1, False, 2, False, False, , 0, False, True, 1, 1"</definedName>
    <definedName name="cb_Add_CalloutChart_26_opts" hidden="1">"1, 9, 1, False, 2, False, False, , 0, False, True, 1, 1"</definedName>
    <definedName name="cb_ALT_STACKED_COLUMNChart_22_opts" hidden="1">"1, 3, 1, False, 2, True, False, , 0, False, True, 1, 2"</definedName>
    <definedName name="cb_ALT_STACKED_COLUMNChart_23_opts" hidden="1">"1, 3, 1, False, 2, True, False, , 0, False, True, 1, 2"</definedName>
    <definedName name="cb_bChart595EC34_opts" hidden="1">"1, 9, 1, False, 2, False, False, , 0, False, True, 1, 1"</definedName>
    <definedName name="cb_bChart9876793_opts" hidden="1">"1, 2, 1, False, 2, False, False, , 0, False, False, 2, 2"</definedName>
    <definedName name="cb_Chart_1_opts" hidden="1">"1, 6, 1, False, 2, False, False, , 0, False, True, 1, 2"</definedName>
    <definedName name="cb_Chart_10_opts" hidden="1">"1, 8, 1, False, 2, False, False, , 0, False, False, 2, 2"</definedName>
    <definedName name="cb_Chart_100032_opts" hidden="1">"1, 10, 1, False, 2, True, False, , 0, False, False, 2, 2"</definedName>
    <definedName name="cb_Chart_10104_opts" hidden="1">"1, 5, 1, False, 2, True, False, , 0, True, False, 2, 1"</definedName>
    <definedName name="cb_Chart_10401_opts" hidden="1">"1, 5, 1, False, 2, False, False, , 0, True, False, 2, 1"</definedName>
    <definedName name="cb_Chart_10736_opts" hidden="1">"1, 10, 1, False, 2, False, False, , 0, False, False, 2, 2"</definedName>
    <definedName name="cb_Chart_11_opts" hidden="1">"1, 1, 1, False, 2, False, False, , 0, False, False, 2, 2"</definedName>
    <definedName name="cb_Chart_12_opts" hidden="1">"1, 8, 1, False, 2, False, False, , 0, False, False, 2, 2"</definedName>
    <definedName name="cb_Chart_13_opts" hidden="1">"1, 8, 1, False, 2, False, False, , 0, False, False, 2, 2"</definedName>
    <definedName name="cb_Chart_14_opts" hidden="1">"1, 8, 1, False, 2, False, False, , 0, False, False, 2, 2"</definedName>
    <definedName name="cb_Chart_15_opts" hidden="1">"2, 1, 2, True, 2, False, False, , 0, False, True, 1, 2"</definedName>
    <definedName name="cb_Chart_1501_opts" hidden="1">"1, 10, 1, False, 2, True, False, , 0, False, False, 2, 2"</definedName>
    <definedName name="cb_Chart_16_opts" hidden="1">"1, 8, 1, False, 2, False, False, , 0, False, False, 2, 2"</definedName>
    <definedName name="cb_Chart_1670_opts" hidden="1">"1, 5, 1, False, 2, True, False, , 0, False, False, 2, 1"</definedName>
    <definedName name="cb_Chart_17_opts" hidden="1">"1, 6, 1, False, 2, False, False, , 0, False, True, 2, 2"</definedName>
    <definedName name="cb_Chart_18_opts" hidden="1">"1, 9, 1, False, 2, False, False, , 0, False, False, 1, 1"</definedName>
    <definedName name="cb_Chart_19_opts" hidden="1">"1, 2, 1, False, 2, True, False, , 0, True, False, 2, 1"</definedName>
    <definedName name="cb_Chart_1opts1" hidden="1">"1, 9, 1, False, 2, False, True, , 1, False, True, 1, 1"</definedName>
    <definedName name="cb_Chart_2_opts" hidden="1">"1, 6, 1, False, 2, False, False, , 0, False, False, 1, 2"</definedName>
    <definedName name="cb_Chart_20_opts" hidden="1">"1, 9, 1, False, 2, False, False, , 0, False, False, 1, 1"</definedName>
    <definedName name="cb_Chart_21_opts" hidden="1">"1, 2, 1, False, 2, False, False, , 0, False, False, 2, 1"</definedName>
    <definedName name="cb_Chart_22_opts" hidden="1">"1, 2, 1, False, 2, True, False, , 0, False, False, 2, 1"</definedName>
    <definedName name="cb_Chart_22784_opts" hidden="1">"1, 9, 1, False, 2, False, False, , 0, False, True, 1, 2"</definedName>
    <definedName name="cb_Chart_23_opts" hidden="1">"1, 9, 1, False, 2, False, False, , 0, False, False, 1, 1"</definedName>
    <definedName name="cb_Chart_24" hidden="1">#REF!</definedName>
    <definedName name="cb_Chart_24_opts" hidden="1">"1, 2, 1, False, 2, False, False, , 0, False, False, 2, 1"</definedName>
    <definedName name="cb_Chart_24490_opts" hidden="1">"1, 10, 1, False, 2, True, False, , 0, False, False, 2, 2"</definedName>
    <definedName name="cb_Chart_25_opts" hidden="1">"1, 3, 1, False, 2, False, False, , 0, True, True, 1, 2"</definedName>
    <definedName name="cb_Chart_26" hidden="1">#REF!</definedName>
    <definedName name="cb_Chart_26_opts" hidden="1">"1, 8, 1, False, 2, False, False, , 0, False, False, 2, 2"</definedName>
    <definedName name="cb_Chart_26476_opts" hidden="1">"1, 1, 1, False, 2, True, False, , 0, False, False, 1, 2"</definedName>
    <definedName name="cb_Chart_27_opts" hidden="1">"1, 1, 1, False, 2, True, False, , 0, False, True, 1, 2"</definedName>
    <definedName name="cb_Chart_28_opts" hidden="1">"1, 3, 1, False, 2, True, False, , 0, False, True, 1, 2"</definedName>
    <definedName name="cb_Chart_28031_opts" hidden="1">"1, 1, 1, False, 2, True, False, , 0, False, False, 1, 2"</definedName>
    <definedName name="cb_Chart_28545_opts" hidden="1">"1, 5, 1, False, 2, True, False, , 0, False, True, 2, 1"</definedName>
    <definedName name="cb_Chart_29" hidden="1">[5]Stacked_Column_w_labels!$B$5:$E$12</definedName>
    <definedName name="cb_Chart_29_opts" hidden="1">"1, 3, 1, False, 2, False, False, , 0, False, False, 1, 1"</definedName>
    <definedName name="cb_Chart_29053_opts" hidden="1">"1, 10, 1, False, 2, True, False, , 0, False, False, 2, 2"</definedName>
    <definedName name="cb_Chart_29913_opts" hidden="1">"1, 1, 1, False, 2, False, False, , 0, False, False, 1, 1"</definedName>
    <definedName name="cb_Chart_3_opts" hidden="1">"1, 1, 1, False, 2, True, False, , 0, False, False, 2, 2"</definedName>
    <definedName name="cb_Chart_30" hidden="1">[5]Stacked_Column_w_labels!$B$5:$E$12</definedName>
    <definedName name="cb_Chart_30_opts" hidden="1">"1, 3, 1, False, 2, True, False, , 0, False, True, 1, 2"</definedName>
    <definedName name="cb_Chart_30292_opts" hidden="1">"1, 1, 1, False, 2, False, False, , 0, False, False, 1, 2"</definedName>
    <definedName name="cb_Chart_31_opts" hidden="1">"1, 1, 1, False, 2, True, False, , 0, True, True, 2, 2"</definedName>
    <definedName name="cb_Chart_32_opts" hidden="1">"1, 1, 1, False, 2, True, False, , 0, False, False, 2, 2"</definedName>
    <definedName name="cb_Chart_33_opts" hidden="1">"1, 1, 1, False, 2, True, False, , 0, False, True, 3, 2"</definedName>
    <definedName name="cb_Chart_34_opts" hidden="1">"1, 3, 1, False, 2, True, False, , 0, False, True, 2, 1"</definedName>
    <definedName name="cb_Chart_36498_opts" hidden="1">"1, 1, 1, False, 2, True, False, , 0, False, False, 1, 2"</definedName>
    <definedName name="cb_Chart_37450_opts" hidden="1">"1, 10, 1, False, 2, True, False, , 0, False, False, 2, 2"</definedName>
    <definedName name="cb_Chart_4_opts" hidden="1">"1, 7, 1, False, 2, False, False, , 0, False, True, 1, 2"</definedName>
    <definedName name="cb_Chart_40_opts" hidden="1">"1, 1, 1, False, 2, False, False, , 0, False, False, 3, 2"</definedName>
    <definedName name="cb_Chart_41_opts" hidden="1">"1, 10, 1, False, 2, True, False, , 0, False, False, 2, 1"</definedName>
    <definedName name="cb_Chart_41499_opts" hidden="1">"1, 10, 1, False, 2, True, False, , 0, False, False, 2, 2"</definedName>
    <definedName name="cb_Chart_42_opts" hidden="1">"1, 3, 1, False, 2, True, False, , 0, False, True, 1, 2"</definedName>
    <definedName name="cb_Chart_43_opts" hidden="1">"1, 10, 1, False, 2, True, False, , 0, False, False, 2, 1"</definedName>
    <definedName name="cb_Chart_4634_opts" hidden="1">"1, 10, 1, False, 2, True, False, , 0, False, False, 2, 2"</definedName>
    <definedName name="cb_Chart_4664_opts" hidden="1">"1, 5, 1, False, 2, True, False, , 0, False, True, 1, 2"</definedName>
    <definedName name="cb_Chart_46965_opts" hidden="1">"1, 1, 1, False, 2, False, False, , 0, False, False, 1, 1"</definedName>
    <definedName name="cb_Chart_48_opts" hidden="1">"2, 1, 2, True, 2, False, False, , 0, False, True, 1, 1"</definedName>
    <definedName name="cb_Chart_49_opts" hidden="1">"2, 1, 2, True, 2, False, False, , 0, False, True, 1, 1"</definedName>
    <definedName name="cb_Chart_5" hidden="1">#N/A</definedName>
    <definedName name="cb_Chart_5_opts" hidden="1">"1, 8, 1, False, 2, False, False, , 0, False, False, 1, 2"</definedName>
    <definedName name="cb_Chart_50_opts" hidden="1">"2, 1, 2, True, 2, False, False, , 0, False, True, 1, 1"</definedName>
    <definedName name="cb_Chart_51" hidden="1">[6]League!$H$4:$K$13</definedName>
    <definedName name="cb_Chart_51_opts" hidden="1">"1, 2, 1, False, 2, False, False, , 0, False, False, 2, 1"</definedName>
    <definedName name="cb_Chart_52_opts" hidden="1">"1, 2, 1, False, 2, False, False, , 0, False, False, 2, 1"</definedName>
    <definedName name="cb_Chart_52582_opts" hidden="1">"1, 1, 1, False, 2, False, False, , 0, False, False, 1, 2"</definedName>
    <definedName name="cb_Chart_53_opts" hidden="1">"1, 9, 1, False, 2, False, True, , 3, False, False, 1, 1"</definedName>
    <definedName name="cb_Chart_53437_opts" hidden="1">"1, 10, 1, False, 2, True, False, , 0, False, False, 2, 2"</definedName>
    <definedName name="cb_Chart_53482_opts" hidden="1">"1, 10, 1, False, 2, True, False, , 0, False, False, 2, 2"</definedName>
    <definedName name="cb_Chart_54_opts" hidden="1">"1, 2, 1, False, 2, False, False, , 0, False, False, 2, 1"</definedName>
    <definedName name="cb_Chart_5449_opts" hidden="1">"1, 1, 1, False, 2, False, False, , 0, False, False, 1, 1"</definedName>
    <definedName name="cb_Chart_55_opts" hidden="1">"1, 7, 1, False, 2, False, False, , 0, False, True, 2, 2"</definedName>
    <definedName name="cb_Chart_5723_opts" hidden="1">"1, 1, 1, False, 2, True, False, , 0, False, True, 1, 2"</definedName>
    <definedName name="cb_Chart_57613_opts" hidden="1">"1, 5, 1, False, 2, True, False, , 0, False, True, 2, 1"</definedName>
    <definedName name="cb_Chart_58046_opts" hidden="1">"1, 10, 1, False, 2, True, False, , 0, False, False, 2, 2"</definedName>
    <definedName name="cb_Chart_59010_opts" hidden="1">"1, 2, 1, False, 2, False, False, , 0, False, False, 2, 1"</definedName>
    <definedName name="cb_Chart_59340_opts" hidden="1">"1, 1, 1, False, 2, False, False, , 0, False, False, 1, 1"</definedName>
    <definedName name="cb_Chart_6" hidden="1">#REF!</definedName>
    <definedName name="cb_Chart_6_opts" hidden="1">"1, 10, 1, False, 2, True, False, , 0, False, False, 2, 2"</definedName>
    <definedName name="cb_Chart_62364_opts" hidden="1">"1, 1, 1, False, 2, True, False, , 0, False, False, 1, 2"</definedName>
    <definedName name="cb_Chart_64876_opts" hidden="1">"1, 1, 1, False, 2, True, False, , 0, False, False, 1, 2"</definedName>
    <definedName name="cb_Chart_66_opts" hidden="1">"1, 1, 1, False, 2, False, False, , 0, False, False, 1, 1"</definedName>
    <definedName name="cb_Chart_67711_opts" hidden="1">"1, 10, 1, False, 2, True, False, , 0, False, False, 2, 2"</definedName>
    <definedName name="cb_Chart_69605_opts" hidden="1">"1, 2, 1, False, 2, False, False, , 0, False, False, 2, 1"</definedName>
    <definedName name="cb_Chart_7" hidden="1">#REF!</definedName>
    <definedName name="cb_Chart_7_opts" hidden="1">"2, 1, 2, True, 2, False, False, , 0, False, True, 1, 2"</definedName>
    <definedName name="cb_Chart_70_opts" hidden="1">"1, 10, 1, False, 2, True, False, , 0, False, False, 1, 1"</definedName>
    <definedName name="cb_Chart_70648_opts" hidden="1">"1, 1, 1, False, 2, True, False, , 0, False, False, 2, 2"</definedName>
    <definedName name="cb_Chart_70997_opts" hidden="1">"1, 10, 1, False, 2, False, False, , 0, False, False, 1, 1"</definedName>
    <definedName name="cb_Chart_71_opts" hidden="1">"1, 10, 1, False, 2, False, False, , 0, False, False, 1, 1"</definedName>
    <definedName name="cb_Chart_72_opts" hidden="1">"1, 10, 1, False, 2, True, False, , 0, False, False, 1, 1"</definedName>
    <definedName name="cb_Chart_73_opts" hidden="1">"1, 10, 1, False, 2, False, False, , 0, False, False, 1, 1"</definedName>
    <definedName name="cb_Chart_76165_opts" hidden="1">"1, 10, 1, False, 2, True, False, , 0, False, False, 2, 2"</definedName>
    <definedName name="cb_Chart_76804_opts" hidden="1">"1, 1, 1, False, 2, False, False, , 0, False, False, 1, 1"</definedName>
    <definedName name="cb_Chart_77567_opts" hidden="1">"1, 10, 1, False, 2, False, False, , 0, False, False, 1, 1"</definedName>
    <definedName name="cb_Chart_79140_opts" hidden="1">"1, 10, 1, False, 2, True, False, , 0, False, False, 2, 2"</definedName>
    <definedName name="cb_Chart_79981_opts" hidden="1">"1, 5, 1, False, 2, True, False, , 0, True, False, 2, 1"</definedName>
    <definedName name="cb_Chart_8_opts" hidden="1">"1, 7, 1, False, 2, False, False, , 0, False, True, 2, 2"</definedName>
    <definedName name="cb_Chart_81541_opts" hidden="1">"1, 10, 1, False, 2, True, False, , 0, False, False, 2, 2"</definedName>
    <definedName name="cb_Chart_82552_opts" hidden="1">"1, 1, 1, False, 2, True, False, , 0, False, False, 1, 2"</definedName>
    <definedName name="cb_Chart_83072_opts" hidden="1">"1, 1, 1, False, 2, True, False, , 0, False, False, 1, 2"</definedName>
    <definedName name="cb_Chart_86354_opts" hidden="1">"1, 10, 1, False, 2, False, False, , 0, False, False, 1, 1"</definedName>
    <definedName name="cb_Chart_87236_opts" hidden="1">"1, 1, 1, False, 2, True, False, , 0, False, False, 1, 2"</definedName>
    <definedName name="cb_Chart_9_opts" hidden="1">"1, 8, 1, False, 2, False, False, , 0, False, False, 1, 1"</definedName>
    <definedName name="cb_Chart_91188_opts" hidden="1">"1, 8, 1, False, 2, False, False, , 0, False, False, 1, 2"</definedName>
    <definedName name="cb_Chart_95047_opts" hidden="1">"1, 1, 1, False, 2, False, False, , 0, False, False, 1, 2"</definedName>
    <definedName name="cb_Chart_96286_opts" hidden="1">"1, 10, 1, False, 2, True, False, , 0, False, False, 2, 2"</definedName>
    <definedName name="cb_Chart_98091_opts" hidden="1">"1, 2, 1, False, 2, False, False, , 0, False, False, 2, 1"</definedName>
    <definedName name="cb_Chart_98700_opts" hidden="1">"1, 8, 1, False, 2, False, False, , 0, False, False, 1, 2"</definedName>
    <definedName name="cb_Copy_Chart_w_New_DataChart_10_opts" hidden="1">"2, 1, 1, True, 4, False, False, , 0, False, False, 2, 2"</definedName>
    <definedName name="cb_Copy_Chart_w_New_DataChart_7_opts" hidden="1">"2, 1, 1, True, 4, False, False, , 0, False, False, 2, 2"</definedName>
    <definedName name="cb_Copy_Chart_w_New_DataChart_8_opts" hidden="1">"2, 1, 1, True, 4, False, False, , 0, False, False, 2, 2"</definedName>
    <definedName name="cb_Copy_Chart_w_New_DataChart_9_opts" hidden="1">"2, 1, 1, True, 4, False, False, , 0, False, False, 2, 2"</definedName>
    <definedName name="cb_Dimension_Pie_ChartsChart_1_opts" hidden="1">"1, 1, 1, False, 2, True, False, , 0, False, False, 2, 2"</definedName>
    <definedName name="cb_Dimension_Pie_ChartsChart_2_opts" hidden="1">"1, 10, 1, False, 2, True, False, , 0, False, False, 2, 2"</definedName>
    <definedName name="cb_Export_LegendChart_14_opts" hidden="1">"1, 10, 1, False, 2, True, False, , 0, False, False, 2, 2"</definedName>
    <definedName name="cb_Export_LegendChart_15_opts" hidden="1">"1, 10, 1, False, 2, True, False, , 0, False, False, 2, 2"</definedName>
    <definedName name="cb_PieChart_16_opts" hidden="1">"1, 10, 1, False, 2, True, False, , 0, False, False, 2, 2"</definedName>
    <definedName name="cb_sChart_1501_opts" hidden="1">"1, 1, 1, False, 2, True, False, , 0, False, False, 1, 2"</definedName>
    <definedName name="cb_sChart_26476_opts" hidden="1">"1, 4, 1, False, 2, True, False, , 0, False, False, 1, 2"</definedName>
    <definedName name="cb_sChart_28031_opts" hidden="1">"1, 4, 1, False, 2, True, False, , 0, False, False, 1, 1"</definedName>
    <definedName name="cb_sChart_29053_opts" hidden="1">"1, 2, 1, False, 2, False, False, , 0, False, False, 2, 1"</definedName>
    <definedName name="cb_sChart_29913_opts" hidden="1">"1, 3, 1, False, 2, False, False, , 0, False, True, 2, 2"</definedName>
    <definedName name="cb_sChart_30292_opts" hidden="1">"1, 1, 1, False, 2, True, False, , 0, False, False, 1, 2"</definedName>
    <definedName name="cb_sChart_36498_opts" hidden="1">"1, 3, 1, False, 2, False, False, , 0, False, False, 1, 2"</definedName>
    <definedName name="cb_sChart_37450_opts" hidden="1">"1, 5, 1, False, 2, True, False, , 0, False, True, 2, 1"</definedName>
    <definedName name="cb_sChart_41499_opts" hidden="1">"1, 2, 1, False, 2, False, False, , 0, False, False, 2, 1"</definedName>
    <definedName name="cb_sChart_4634_opts" hidden="1">"1, 2, 1, False, 2, False, False, , 0, False, False, 2, 1"</definedName>
    <definedName name="cb_sChart_46965_opts" hidden="1">"1, 1, 1, False, 2, False, False, , 0, False, False, 1, 1"</definedName>
    <definedName name="cb_sChart_52582_opts" hidden="1">"1, 5, 1, False, 2, False, False, , 0, False, True, 1, 2"</definedName>
    <definedName name="cb_sChart_53437_opts" hidden="1">"1, 9, 1, False, 2, False, False, , 0, False, True, 2, 2"</definedName>
    <definedName name="cb_sChart_5449_opts" hidden="1">"1, 3, 1, False, 2, False, False, , 0, False, True, 2, 2"</definedName>
    <definedName name="cb_sChart_5723_opts" hidden="1">"1, 3, 1, False, 2, False, False, , 0, False, True, 2, 2"</definedName>
    <definedName name="cb_sChart_58046_opts" hidden="1">"1, 9, 1, False, 2, False, False, , 0, False, True, 2, 2"</definedName>
    <definedName name="cb_sChart_59010_opts" hidden="1">"1, 5, 1, False, 2, True, False, , 0, False, False, 2, 1"</definedName>
    <definedName name="cb_sChart_59340_opts" hidden="1">"1, 3, 1, False, 2, False, False, , 0, False, True, 2, 2"</definedName>
    <definedName name="cb_sChart_62364_opts" hidden="1">"1, 3, 1, False, 2, False, False, , 0, False, True, 2, 2"</definedName>
    <definedName name="cb_sChart_64876_opts" hidden="1">"1, 5, 1, False, 2, True, False, , 0, False, False, 2, 2"</definedName>
    <definedName name="cb_sChart_70648_opts" hidden="1">"1, 8, 1, False, 2, False, False, , 0, False, False, 2, 2"</definedName>
    <definedName name="cb_sChart_70997_opts" hidden="1">"1, 2, 1, False, 2, False, False, , 0, False, False, 2, 1"</definedName>
    <definedName name="cb_sChart_76165_opts" hidden="1">"1, 2, 1, False, 2, False, False, , 0, False, False, 2, 1"</definedName>
    <definedName name="cb_sChart_76804_opts" hidden="1">"1, 3, 1, False, 2, False, False, , 0, False, True, 2, 2"</definedName>
    <definedName name="cb_sChart_77567_opts" hidden="1">"1, 1, 1, False, 2, True, False, , 0, False, False, 1, 2"</definedName>
    <definedName name="cb_sChart_79140_opts" hidden="1">"1, 5, 1, False, 2, False, False, , 0, False, True, 2, 1"</definedName>
    <definedName name="cb_sChart_81541_opts" hidden="1">"1, 2, 1, False, 2, False, False, , 0, False, False, 2, 1"</definedName>
    <definedName name="cb_sChart_82552_opts" hidden="1">"1, 4, 1, False, 2, True, False, , 0, False, False, 2, 1"</definedName>
    <definedName name="cb_sChart_83072_opts" hidden="1">"1, 4, 1, False, 2, True, False, , 0, False, False, 2, 1"</definedName>
    <definedName name="cb_sChart_86354_opts" hidden="1">"1, 4, 1, False, 2, True, False, , 0, False, False, 1, 1"</definedName>
    <definedName name="cb_sChart_87236_opts" hidden="1">"1, 1, 1, False, 2, False, False, , 0, False, False, 1, 1"</definedName>
    <definedName name="cb_sChart_95047_opts" hidden="1">"1, 6, 1, False, 2, False, False, , 0, False, True, 2, 2"</definedName>
    <definedName name="cb_sChart_96286_opts" hidden="1">"1, 2, 1, False, 2, False, False, , 0, False, False, 2, 1"</definedName>
    <definedName name="cb_sChart105F0196_opts" hidden="1">"1, 2, 1, False, 2, False, False, , 1, False, False, 2, 1"</definedName>
    <definedName name="cb_sChart12595BBC_opts" hidden="1">"1, 1, 1, False, 2, True, False, , 0, False, False, 2, 2"</definedName>
    <definedName name="cb_sChart12595E44_opts" hidden="1">"1, 3, 1, False, 2, True, False, , 0, True, False, 2, 2"</definedName>
    <definedName name="cb_sChart12D83A2_opts" hidden="1">"1, 1, 1, False, 2, False, False, , 0, False, True, 2, 2"</definedName>
    <definedName name="cb_sChart12D852C_opts" hidden="1">"1, 1, 1, False, 2, False, False, , 0, False, True, 2, 2"</definedName>
    <definedName name="cb_sChart12D89EB_opts" hidden="1">"1, 1, 1, False, 2, False, False, , 0, False, True, 2, 2"</definedName>
    <definedName name="cb_sChart12DAD51_opts" hidden="1">"1, 1, 1, False, 2, False, False, , 0, False, True, 2, 2"</definedName>
    <definedName name="cb_sChart12E7B7B_opts" hidden="1">"1, 1, 1, False, 2, True, False, , 0, False, True, 2, 2"</definedName>
    <definedName name="cb_sChart12E83C1_opts" hidden="1">"1, 1, 1, False, 2, False, False, , 0, False, True, 2, 1"</definedName>
    <definedName name="cb_sChart12E85B3_opts" hidden="1">"1, 1, 1, False, 2, False, False, , 0, False, True, 2, 2"</definedName>
    <definedName name="cb_sChart12E8C9E_opts" hidden="1">"1, 2, 1, False, 2, False, False, , 0, False, False, 2, 1"</definedName>
    <definedName name="cb_sChart12EA8E0_opts" hidden="1">"1, 1, 1, False, 2, True, False, , 0, False, False, 2, 2"</definedName>
    <definedName name="cb_sChart12EB078_opts" hidden="1">"1, 1, 1, False, 2, False, False, , 0, False, False, 2, 2"</definedName>
    <definedName name="cb_sChart12EBD15_opts" hidden="1">"1, 1, 1, False, 2, False, False, , 0, False, False, 2, 2"</definedName>
    <definedName name="cb_sChart12FE48A_opts" hidden="1">"1, 2, 1, False, 2, False, False, , 0, False, False, 2, 1"</definedName>
    <definedName name="cb_sChart12FE9EB_opts" hidden="1">"1, 1, 1, False, 2, False, False, , 0, False, False, 1, 2"</definedName>
    <definedName name="cb_sChart12FEDFD_opts" hidden="1">"1, 1, 1, False, 2, False, False, , 0, False, False, 1, 2"</definedName>
    <definedName name="cb_sChart12FF231_opts" hidden="1">"1, 1, 1, False, 2, False, False, , 0, False, False, 1, 2"</definedName>
    <definedName name="cb_sChart12FF8BF_opts" hidden="1">"1, 1, 1, False, 2, False, False, , 0, False, False, 1, 2"</definedName>
    <definedName name="cb_sChart12FF933_opts" hidden="1">"1, 3, 1, False, 2, False, False, , 0, False, False, 1, 2"</definedName>
    <definedName name="cb_sChart12FFC46_opts" hidden="1">"1, 1, 1, False, 2, False, False, , 0, False, False, 1, 2"</definedName>
    <definedName name="cb_sChart14E6EA1E_opts" hidden="1">"1, 9, 1, False, 2, False, False, , 0, False, False, 1, 2"</definedName>
    <definedName name="cb_sChart14E6EB91_opts" hidden="1">"1, 9, 1, False, 2, False, False, , 0, False, False, 1, 1"</definedName>
    <definedName name="cb_sChart14E6ED99_opts" hidden="1">"1, 9, 1, False, 2, False, False, , 0, False, False, 1, 1"</definedName>
    <definedName name="cb_sChart14E6F3EE_opts" hidden="1">"1, 9, 1, False, 2, False, False, , 0, False, False, 1, 1"</definedName>
    <definedName name="cb_sChart14E81502_opts" hidden="1">"1, 9, 1, False, 2, False, False, , 0, False, False, 1, 2"</definedName>
    <definedName name="cb_sChart14E81DF6_opts" hidden="1">"1, 9, 1, False, 2, False, False, , 0, False, False, 1, 2"</definedName>
    <definedName name="cb_sChart14E82800_opts" hidden="1">"1, 9, 1, False, 2, False, False, , 0, False, False, 1, 2"</definedName>
    <definedName name="cb_sChart14E83288_opts" hidden="1">"1, 9, 1, False, 2, False, False, , 0, False, False, 1, 2"</definedName>
    <definedName name="cb_sChart14E8F629_opts" hidden="1">"1, 9, 1, False, 2, False, False, , 0, False, False, 1, 2"</definedName>
    <definedName name="cb_sChart14F787E8_opts" hidden="1">"1, 9, 1, False, 2, False, False, , 0, False, False, 1, 2"</definedName>
    <definedName name="cb_sChart14F7947A_opts" hidden="1">"1, 9, 1, False, 2, False, False, , 0, False, False, 1, 2"</definedName>
    <definedName name="cb_sChart14F79A09_opts" hidden="1">"1, 9, 1, False, 2, False, False, , 0, False, False, 1, 2"</definedName>
    <definedName name="cb_sChart14FA60AB_opts" hidden="1">"1, 9, 1, False, 2, False, False, , 0, False, False, 1, 2"</definedName>
    <definedName name="cb_sChart14FA650D_opts" hidden="1">"1, 9, 1, False, 2, False, False, , 0, False, False, 1, 2"</definedName>
    <definedName name="cb_sChart1501ACE3_opts" hidden="1">"1, 8, 1, False, 2, False, False, , 0, False, False, 1, 2"</definedName>
    <definedName name="cb_sChart1501AEF7_opts" hidden="1">"1, 9, 1, False, 2, False, False, , 0, False, False, 1, 2"</definedName>
    <definedName name="cb_sChart1501DCE6_opts" hidden="1">"1, 9, 1, False, 2, False, False, , 0, False, False, 1, 2"</definedName>
    <definedName name="cb_sChart1501EF92_opts" hidden="1">"1, 9, 1, False, 2, False, False, , 0, False, False, 1, 2"</definedName>
    <definedName name="cb_sChart1501F8CB_opts" hidden="1">"1, 9, 1, False, 2, False, False, , 0, False, False, 1, 2"</definedName>
    <definedName name="cb_sChart150208AA_opts" hidden="1">"1, 9, 1, False, 2, False, False, , 0, False, False, 1, 2"</definedName>
    <definedName name="cb_sChart15020EC4_opts" hidden="1">"1, 9, 1, False, 2, False, False, , 0, False, False, 1, 2"</definedName>
    <definedName name="cb_sChart150212BF_opts" hidden="1">"1, 9, 1, False, 2, False, False, , 0, False, False, 1, 2"</definedName>
    <definedName name="cb_sChart15021F68_opts" hidden="1">"1, 9, 1, False, 2, False, False, , 0, False, False, 1, 1"</definedName>
    <definedName name="cb_sChart15022484_opts" hidden="1">"1, 9, 1, False, 2, False, False, , 0, False, False, 1, 2"</definedName>
    <definedName name="cb_sChart150226F5_opts" hidden="1">"1, 9, 1, False, 2, False, False, , 0, False, False, 1, 2"</definedName>
    <definedName name="cb_sChart15144595_opts" hidden="1">"1, 9, 1, False, 2, False, False, , 0, False, False, 1, 2"</definedName>
    <definedName name="cb_sChart15145615_opts" hidden="1">"1, 9, 1, False, 2, False, False, , 0, False, False, 1, 2"</definedName>
    <definedName name="cb_sChart151464B0_opts" hidden="1">"1, 9, 1, False, 2, False, False, , 0, False, False, 1, 2"</definedName>
    <definedName name="cb_sChart15146FA1_opts" hidden="1">"1, 9, 1, False, 2, False, False, , 0, False, False, 1, 2"</definedName>
    <definedName name="cb_sChart15149A94_opts" hidden="1">"1, 9, 1, False, 2, False, False, , 0, False, False, 1, 2"</definedName>
    <definedName name="cb_sChart1514EEC3_opts" hidden="1">"1, 9, 1, False, 2, False, False, , 0, False, False, 1, 2"</definedName>
    <definedName name="cb_sChart1514F2E0_opts" hidden="1">"1, 9, 1, False, 2, False, False, , 0, False, False, 1, 2"</definedName>
    <definedName name="cb_sChart151510A0_opts" hidden="1">"1, 9, 1, False, 2, False, False, , 0, False, False, 1, 2"</definedName>
    <definedName name="cb_sChart15154C37_opts" hidden="1">"1, 9, 1, False, 2, False, False, , 0, False, False, 1, 2"</definedName>
    <definedName name="cb_sChart15157034_opts" hidden="1">"1, 9, 1, False, 2, False, False, , 0, False, False, 1, 2"</definedName>
    <definedName name="cb_sChart1515F81B_opts" hidden="1">"1, 9, 1, False, 2, False, False, , 0, False, False, 1, 2"</definedName>
    <definedName name="cb_sChart1515F9EA_opts" hidden="1">"1, 9, 1, False, 2, False, False, , 0, False, False, 1, 2"</definedName>
    <definedName name="cb_sChart15161029_opts" hidden="1">"1, 9, 1, False, 2, False, False, , 0, False, False, 1, 2"</definedName>
    <definedName name="cb_sChart15163773_opts" hidden="1">"1, 9, 1, False, 2, False, False, , 0, False, False, 1, 2"</definedName>
    <definedName name="cb_sChart15164F8C_opts" hidden="1">"1, 9, 1, False, 2, False, False, , 0, False, False, 1, 2"</definedName>
    <definedName name="cb_sChart15165265_opts" hidden="1">"1, 9, 1, False, 2, False, False, , 0, False, False, 1, 2"</definedName>
    <definedName name="cb_sChart15166173_opts" hidden="1">"1, 9, 1, False, 2, False, False, , 0, False, False, 1, 2"</definedName>
    <definedName name="cb_sChart1516A84C_opts" hidden="1">"1, 9, 1, False, 2, False, False, , 0, False, False, 1, 2"</definedName>
    <definedName name="cb_sChart16EBA7BA_opts" hidden="1">"1, 1, 1, False, 2, True, False, , 0, False, True, 1, 2"</definedName>
    <definedName name="cb_sChart181DCCD8_opts" hidden="1">"1, 9, 1, False, 2, False, False, , 0, False, True, 1, 2"</definedName>
    <definedName name="cb_sChart181DCFF7_opts" hidden="1">"1, 3, 1, False, 2, True, False, , 0, True, True, 2, 1"</definedName>
    <definedName name="cb_sChart181DDD93_opts" hidden="1">"1, 3, 1, False, 2, True, False, , 0, True, True, 2, 1"</definedName>
    <definedName name="cb_sChart181DDEEE_opts" hidden="1">"1, 3, 1, False, 2, True, False, , 0, True, True, 2, 1"</definedName>
    <definedName name="cb_sChart181DE1C7_opts" hidden="1">"1, 10, 1, False, 2, True, False, , 0, False, True, 2, 1"</definedName>
    <definedName name="cb_sChart181E8791_opts" hidden="1">"2, 1, 2, True, 2, True, False, , 0, False, True, 1, 2"</definedName>
    <definedName name="cb_sChart181E96D9_opts" hidden="1">"1, 9, 1, False, 2, False, False, , 0, False, True, 1, 2"</definedName>
    <definedName name="cb_sChart19550B88_opts" hidden="1">"1, 1, 1, False, 2, False, False, , 0, False, False, 1, 1"</definedName>
    <definedName name="cb_sChart1955183C_opts" hidden="1">"2, 1, 1, True, 2, False, False, , 0, False, False, 1, 1"</definedName>
    <definedName name="cb_sChart19551C4E_opts" hidden="1">"2, 1, 1, True, 2, True, False, , 0, False, False, 1, 1"</definedName>
    <definedName name="cb_sChart1955C01A_opts" hidden="1">"2, 1, 1, False, 2, False, False, , 0, False, True, 1, 1"</definedName>
    <definedName name="cb_sChart1955C1C7_opts" hidden="1">"2, 1, 1, True, 2, False, False, , 0, False, True, 1, 1"</definedName>
    <definedName name="cb_sChart19EB7A17_opts" hidden="1">"1, 3, 1, False, 2, False, False, , 0, False, True, 1, 1"</definedName>
    <definedName name="cb_sChart19EB7D70_opts" hidden="1">"1, 5, 1, False, 2, False, False, , 0, False, True, 1, 1"</definedName>
    <definedName name="cb_sChart19EB7F61_opts" hidden="1">"1, 3, 1, False, 2, False, False, , 0, False, True, 1, 1"</definedName>
    <definedName name="cb_sChart1AC0211C_opts" hidden="1">"1, 1, 1, False, 2, False, False, , 0, False, False, 2, 2"</definedName>
    <definedName name="cb_sChart1AC021B3_opts" hidden="1">"1, 1, 1, False, 2, False, False, , 0, False, False, 2, 2"</definedName>
    <definedName name="cb_sChart1AC02226_opts" hidden="1">"1, 1, 1, False, 2, False, False, , 0, False, False, 2, 2"</definedName>
    <definedName name="cb_sChart1AC02446_opts" hidden="1">"1, 1, 1, False, 2, True, False, , 0, False, True, 2, 2"</definedName>
    <definedName name="cb_sChart1AC02765_opts" hidden="1">"1, 1, 1, False, 2, True, False, , 0, False, True, 2, 2"</definedName>
    <definedName name="cb_sChart1AC027D9_opts" hidden="1">"1, 1, 1, False, 2, True, False, , 0, False, True, 2, 2"</definedName>
    <definedName name="cb_sChart1B7AB11_opts" hidden="1">"1, 7, 1, False, 2, False, False, , 0, False, True, 1, 1"</definedName>
    <definedName name="cb_sChart1B7ECF0_opts" hidden="1">"1, 9, 1, False, 2, False, False, , 0, False, False, 1, 1"</definedName>
    <definedName name="cb_sChart1B8AF1F_opts" hidden="1">"1, 9, 1, False, 2, False, True, , 0, False, False, 1, 1"</definedName>
    <definedName name="cb_sChart1B99DE1_opts" hidden="1">"1, 7, 1, False, 2, False, False, , 0, False, True, 1, 2"</definedName>
    <definedName name="cb_sChart1B9A4AFE_opts" hidden="1">"1, 9, 1, False, 2, False, False, , 0, False, False, 1, 2"</definedName>
    <definedName name="cb_sChart1BA1DC3F_opts" hidden="1">"1, 9, 1, False, 2, False, False, , 0, False, False, 1, 2"</definedName>
    <definedName name="cb_sChart1BA8AA_opts" hidden="1">"1, 1, 1, False, 2, False, False, , 0, False, False, 1, 2"</definedName>
    <definedName name="cb_sChart1BADD1_opts" hidden="1">"1, 1, 1, False, 2, False, False, , 0, False, False, 2, 2"</definedName>
    <definedName name="cb_sChart1C94B61D_opts" hidden="1">"1, 9, 3, False, 2, False, False, , 0, False, True, 1, 1"</definedName>
    <definedName name="cb_sChart1C94BA0C_opts" hidden="1">"1, 1, 1, False, 2, True, False, , 0, False, True, 1, 1"</definedName>
    <definedName name="cb_sChart1C94BFE1_opts" hidden="1">"1, 9, 1, False, 2, False, False, , 0, False, True, 1, 1"</definedName>
    <definedName name="cb_sChart1CAAAF_opts" hidden="1">"1, 1, 1, False, 2, False, False, , 0, False, False, 3, 2"</definedName>
    <definedName name="cb_sChart1D05BD_opts" hidden="1">"1, 4, 1, False, 2, True, False, , 0, False, False, 2, 1"</definedName>
    <definedName name="cb_sChart1D0E49_opts" hidden="1">"1, 1, 1, False, 2, True, False, , 0, False, True, 2, 1"</definedName>
    <definedName name="cb_sChart1D0EF7_opts" hidden="1">"1, 5, 1, False, 2, True, False, , 0, False, True, 2, 1"</definedName>
    <definedName name="cb_sChart1D3AE8_opts" hidden="1">"1, 6, 1, False, 2, False, False, , 0, False, True, 2, 2"</definedName>
    <definedName name="cb_sChart1D3EEF_opts" hidden="1">"1, 7, 1, False, 2, False, False, , 0, False, True, 2, 2"</definedName>
    <definedName name="cb_sChart1D41EA_opts" hidden="1">"1, 8, 1, False, 2, False, False, , 0, False, False, 2, 2"</definedName>
    <definedName name="cb_sChart1D5891_opts" hidden="1">"1, 9, 1, False, 2, False, False, , 0, False, True, 2, 2"</definedName>
    <definedName name="cb_sChart1D9CE2_opts" hidden="1">"1, 10, 1, False, 2, True, False, , 0, False, False, 2, 2"</definedName>
    <definedName name="cb_sChart1DA03A_opts" hidden="1">"2, 1, 1, True, 3, False, False, , 0, False, True, 1, 2"</definedName>
    <definedName name="cb_sChart1DA590_opts" hidden="1">"2, 1, 1, True, 3, False, False, , 0, False, True, 2, 2"</definedName>
    <definedName name="cb_sChart1DBAAD_opts" hidden="1">"2, 1, 2, True, 2, False, False, , 0, False, True, 1, 2"</definedName>
    <definedName name="cb_sChart1DBB89_opts" hidden="1">"2, 1, 2, True, 2, False, False, , 0, False, True, 1, 1"</definedName>
    <definedName name="cb_sChart1DCA97_opts" hidden="1">"2, 1, 1, True, 2, False, False, , 0, False, True, 2, 1"</definedName>
    <definedName name="cb_sChart1DCCF1_opts" hidden="1">"2, 1, 1, True, 2, False, False, , 0, False, True, 1, 2"</definedName>
    <definedName name="cb_sChart1E1206_opts" hidden="1">"2, 1, 3, False, 2, False, False, , 0, False, True, 2, 2"</definedName>
    <definedName name="cb_sChart1E17F2_opts" hidden="1">"1, 9, 1, False, 2, False, False, , 0, False, True, 1, 1"</definedName>
    <definedName name="cb_sChart1E2D49_opts" hidden="1">"1, 10, 1, False, 2, True, False, , 0, False, False, 3, 2"</definedName>
    <definedName name="cb_sChart1E2DEB_opts" hidden="1">"1, 10, 1, False, 2, True, False, , 0, False, False, 2, 2"</definedName>
    <definedName name="cb_sChart1E3944_opts" hidden="1">"1, 10, 1, False, 2, True, False, , 0, False, False, 2, 2"</definedName>
    <definedName name="cb_sChart1E3BE4_opts" hidden="1">"1, 10, 1, False, 2, True, False, , 0, False, False, 2, 2"</definedName>
    <definedName name="cb_sChart1E3E3D_opts" hidden="1">"1, 10, 1, False, 2, True, False, , 0, False, False, 1, 2"</definedName>
    <definedName name="cb_sChart1E4314_opts" hidden="1">"1, 10, 1, False, 2, True, False, , 0, False, False, 2, 2"</definedName>
    <definedName name="cb_sChart1E4E56_opts" hidden="1">"1, 1, 1, False, 2, False, False, , 0, False, False, 2, 2"</definedName>
    <definedName name="cb_sChart1E5372_opts" hidden="1">"1, 1, 1, False, 2, True, False, , 0, False, True, 2, 2"</definedName>
    <definedName name="cb_sChart1E5975_opts" hidden="1">"2, 1, 2, True, 2, False, False, , 0, False, True, 1, 2"</definedName>
    <definedName name="cb_sChart1E5C43_opts" hidden="1">"2, 1, 2, True, 2, False, False, , 0, False, True, 2, 2"</definedName>
    <definedName name="cb_sChart1E5F4A_opts" hidden="1">"2, 1, 2, True, 2, False, False, , 0, False, True, 1, 2"</definedName>
    <definedName name="cb_sChart23F891A_opts" hidden="1">"1, 9, 1, False, 2, False, False, , 0, False, True, 1, 1"</definedName>
    <definedName name="cb_sChart24ED245_opts" hidden="1">"1, 9, 1, False, 2, False, False, , 0, False, True, 1, 1"</definedName>
    <definedName name="cb_sChart24ED930_opts" hidden="1">"1, 9, 1, False, 2, False, False, , 0, False, False, 1, 1"</definedName>
    <definedName name="cb_sChart26CA498_opts" hidden="1">"1, 9, 1, False, 2, False, False, , 0, False, False, 1, 1"</definedName>
    <definedName name="cb_sChart27D31D5_opts" hidden="1">"1, 9, 1, False, 2, False, False, , 0, False, True, 1, 1"</definedName>
    <definedName name="cb_sChart27D3990_opts" hidden="1">"1, 9, 1, False, 2, False, False, , 0, False, True, 1, 1"</definedName>
    <definedName name="cb_sChart2A64D8F_opts" hidden="1">"1, 8, 1, False, 2, False, False, , 0, False, True, 1, 1"</definedName>
    <definedName name="cb_sChart2A65748_opts" hidden="1">"1, 8, 1, False, 2, False, False, , 0, False, True, 1, 1"</definedName>
    <definedName name="cb_sChart2A667D4_opts" hidden="1">"1, 8, 1, False, 2, False, False, , 0, False, True, 1, 1"</definedName>
    <definedName name="cb_sChart2A66D9D_opts" hidden="1">"1, 8, 1, False, 2, False, False, , 0, False, True, 1, 1"</definedName>
    <definedName name="cb_sChart2A67124_opts" hidden="1">"2, 1, 3, False, 2, False, False, , 0, False, True, 1, 1"</definedName>
    <definedName name="cb_sChart2A673A1_opts" hidden="1">"1, 8, 1, False, 2, False, False, , 0, False, True, 1, 1"</definedName>
    <definedName name="cb_sChart2A67A0C_opts" hidden="1">"1, 8, 1, False, 2, False, False, , 0, False, True, 1, 1"</definedName>
    <definedName name="cb_sChart2A68670_opts" hidden="1">"1, 8, 1, False, 2, False, False, , 0, False, True, 1, 1"</definedName>
    <definedName name="cb_sChart2A6C43D_opts" hidden="1">"1, 9, 1, False, 2, False, False, , 0, False, True, 1, 1"</definedName>
    <definedName name="cb_sChart2A74E8A_opts" hidden="1">"1, 9, 1, False, 2, False, False, , 0, False, True, 1, 1"</definedName>
    <definedName name="cb_sChart2A76BA8_opts" hidden="1">"1, 9, 1, False, 2, False, False, , 0, False, True, 1, 1"</definedName>
    <definedName name="cb_sChart2D6F93B_opts" hidden="1">"1, 9, 1, False, 2, False, False, , 0, False, True, 1, 1"</definedName>
    <definedName name="cb_sChart2D714FE_opts" hidden="1">"1, 9, 1, False, 2, False, False, , 0, False, True, 1, 2"</definedName>
    <definedName name="cb_sChart2D737E5_opts" hidden="1">"1, 9, 1, False, 2, False, False, , 0, False, False, 1, 2"</definedName>
    <definedName name="cb_sChart2D73A28_opts" hidden="1">"1, 9, 1, False, 2, False, False, , 0, False, True, 1, 1"</definedName>
    <definedName name="cb_sChart2D759D9_opts" hidden="1">"1, 10, 1, False, 2, False, False, , 0, False, False, 1, 2"</definedName>
    <definedName name="cb_sChart2D76823_opts" hidden="1">"1, 9, 1, False, 2, False, False, , 0, False, True, 1, 2"</definedName>
    <definedName name="cb_sChart2D76BFA_opts" hidden="1">"1, 9, 1, False, 2, False, False, , 0, False, True, 1, 2"</definedName>
    <definedName name="cb_sChart2D9FB96_opts" hidden="1">"1, 9, 1, False, 2, False, False, , 0, False, True, 1, 2"</definedName>
    <definedName name="cb_sChart2D9FE6F_opts" hidden="1">"1, 9, 1, False, 2, False, False, , 0, False, True, 1, 2"</definedName>
    <definedName name="cb_sChart2DA6F48_opts" hidden="1">"1, 9, 1, False, 2, False, False, , 0, False, True, 1, 2"</definedName>
    <definedName name="cb_sChart2DAB5B8_opts" hidden="1">"1, 7, 1, False, 2, False, False, , 0, False, True, 1, 1"</definedName>
    <definedName name="cb_sChart2DAC2D5_opts" hidden="1">"1, 7, 1, False, 2, False, False, , 0, False, True, 1, 1"</definedName>
    <definedName name="cb_sChart2DADDDE_opts" hidden="1">"1, 7, 1, False, 2, False, False, , 0, False, False, 1, 1"</definedName>
    <definedName name="cb_sChart2DADE5D_opts" hidden="1">"1, 7, 1, False, 2, False, False, , 0, False, True, 1, 1"</definedName>
    <definedName name="cb_sChart2DAF358_opts" hidden="1">"1, 7, 1, False, 2, False, False, , 0, False, True, 1, 1"</definedName>
    <definedName name="cb_sChart2DB05D6_opts" hidden="1">"1, 7, 1, False, 2, False, False, , 0, False, True, 1, 1"</definedName>
    <definedName name="cb_sChart2DBCB46_opts" hidden="1">"1, 7, 1, False, 2, False, False, , 0, False, True, 1, 1"</definedName>
    <definedName name="cb_sChart2E6278B_opts" hidden="1">"1, 9, 1, False, 2, False, False, , 0, False, True, 1, 1"</definedName>
    <definedName name="cb_sChart2EB0678_opts" hidden="1">"1, 1, 1, False, 2, True, False, , 0, False, True, 2, 2"</definedName>
    <definedName name="cb_sChart2F3EBCE_opts" hidden="1">"2, 1, 1, False, 2, False, False, , 0, False, True, 2, 2"</definedName>
    <definedName name="cb_sChart2F3F63F_opts" hidden="1">"1, 5, 1, False, 2, True, False, , 0, False, False, 1, 1"</definedName>
    <definedName name="cb_sChart2F3F90D_opts" hidden="1">"1, 5, 1, False, 2, True, False, , 0, False, False, 2, 2"</definedName>
    <definedName name="cb_sChart2F46DBE_opts" hidden="1">"2, 1, 1, True, 2, False, False, , 0, False, True, 1, 2"</definedName>
    <definedName name="cb_sChart2F470D1_opts" hidden="1">"2, 1, 1, False, 2, True, False, , 0, False, True, 1, 2"</definedName>
    <definedName name="cb_sChart2F4952A_opts" hidden="1">"1, 5, 1, False, 2, False, False, , 0, False, False, 1, 1"</definedName>
    <definedName name="cb_sChart2F49CDA_opts" hidden="1">"1, 5, 1, False, 2, False, False, , 0, False, False, 1, 1"</definedName>
    <definedName name="cb_sChart2F4A3D0_opts" hidden="1">"1, 5, 1, False, 2, False, False, , 0, False, False, 1, 1"</definedName>
    <definedName name="cb_sChart2F4A9B1_opts" hidden="1">"1, 5, 1, False, 2, False, False, , 0, False, False, 1, 1"</definedName>
    <definedName name="cb_sChart2F65E86_opts" hidden="1">"1, 1, 1, False, 2, True, False, , 0, False, False, 2, 2"</definedName>
    <definedName name="cb_sChart2F6A8C2_opts" hidden="1">"1, 1, 1, False, 2, True, False, , 0, False, False, 1, 2"</definedName>
    <definedName name="cb_sChart2F6AAB4_opts" hidden="1">"1, 1, 1, False, 2, True, False, , 0, False, True, 1, 2"</definedName>
    <definedName name="cb_sChart2F6B601_opts" hidden="1">"1, 1, 1, False, 2, False, False, , 0, False, False, 1, 1"</definedName>
    <definedName name="cb_sChart2F730C1_opts" hidden="1">"1, 4, 1, False, 2, False, False, , 0, False, False, 1, 1"</definedName>
    <definedName name="cb_sChart2FA9A3C_opts" hidden="1">"1, 3, 1, False, 2, False, False, , 0, False, True, 1, 2"</definedName>
    <definedName name="cb_sChart2FA9CC4_opts" hidden="1">"1, 3, 1, False, 2, False, False, , 0, False, True, 1, 2"</definedName>
    <definedName name="cb_sChart33FC2FF_opts" hidden="1">"1, 5, 1, False, 2, False, False, , 0, False, False, 1, 2"</definedName>
    <definedName name="cb_sChart33FC8D4_opts" hidden="1">"1, 5, 1, False, 2, False, False, , 0, False, False, 1, 2"</definedName>
    <definedName name="cb_sChart33FE8BF_opts" hidden="1">"1, 5, 1, False, 2, False, False, , 0, False, False, 1, 2"</definedName>
    <definedName name="cb_sChart34010F1_opts" hidden="1">"1, 5, 1, False, 2, False, False, , 0, False, False, 1, 2"</definedName>
    <definedName name="cb_sChart3401AFA_opts" hidden="1">"1, 5, 1, False, 2, False, False, , 0, False, False, 1, 2"</definedName>
    <definedName name="cb_sChart3409186_opts" hidden="1">"1, 5, 1, False, 2, False, False, , 0, False, False, 1, 2"</definedName>
    <definedName name="cb_sChart340A263_opts" hidden="1">"1, 5, 1, False, 2, False, False, , 0, False, False, 1, 1"</definedName>
    <definedName name="cb_sChart340F629_opts" hidden="1">"1, 8, 1, False, 2, False, False, , 0, False, False, 1, 2"</definedName>
    <definedName name="cb_sChart340FD14_opts" hidden="1">"1, 8, 1, False, 2, False, False, , 0, False, False, 1, 2"</definedName>
    <definedName name="cb_sChart34107E2_opts" hidden="1">"1, 8, 1, False, 2, False, False, , 0, False, False, 1, 1"</definedName>
    <definedName name="cb_sChart3434ED7_opts" hidden="1">"1, 5, 1, False, 2, False, False, , 0, False, False, 1, 2"</definedName>
    <definedName name="cb_sChart343DEED_opts" hidden="1">"2, 1, 2, True, 2, False, False, , 0, False, True, 1, 2"</definedName>
    <definedName name="cb_sChart344EE9A_opts" hidden="1">"1, 9, 1, False, 2, False, False, , 0, False, True, 1, 1"</definedName>
    <definedName name="cb_sChart344F24F_opts" hidden="1">"1, 9, 1, False, 2, False, False, , 0, False, True, 1, 2"</definedName>
    <definedName name="cb_sChart3450777_opts" hidden="1">"1, 9, 1, False, 2, False, True, 13, 2, False, False, 1, 1"</definedName>
    <definedName name="cb_sChart3450E85_opts" hidden="1">"1, 9, 1, False, 2, False, False, , 0, False, True, 1, 2"</definedName>
    <definedName name="cb_sChart3452C22_opts" hidden="1">"1, 3, 1, False, 2, False, False, , 0, False, True, 1, 2"</definedName>
    <definedName name="cb_sChart345311B_opts" hidden="1">"1, 3, 1, False, 2, False, False, , 0, False, True, 1, 2"</definedName>
    <definedName name="cb_sChart3453B0D_opts" hidden="1">"2, 1, 1, True, 2, False, False, , 0, False, True, 1, 2"</definedName>
    <definedName name="cb_sChart34647CA_opts" hidden="1">"1, 8, 1, False, 2, False, False, , 0, False, False, 2, 2"</definedName>
    <definedName name="cb_sChart346520D_opts" hidden="1">"1, 8, 1, False, 2, False, False, , 0, False, False, 1, 2"</definedName>
    <definedName name="cb_sChart34654DB_opts" hidden="1">"1, 8, 1, False, 2, False, False, , 0, False, False, 1, 2"</definedName>
    <definedName name="cb_sChart346953C_opts" hidden="1">"2, 1, 1, False, 2, False, False, , 0, False, False, 2, 2"</definedName>
    <definedName name="cb_sChart346A27B_opts" hidden="1">"1, 3, 1, False, 2, False, False, , 0, False, True, 2, 2"</definedName>
    <definedName name="cb_sChart347102A_opts" hidden="1">"2, 1, 1, False, 2, False, False, , 0, False, True, 2, 2"</definedName>
    <definedName name="cb_sChart34E448E_opts" hidden="1">"1, 1, 1, False, 2, False, False, , 0, False, False, 1, 1"</definedName>
    <definedName name="cb_sChart34F5376_opts" hidden="1">"2, 1, 2, True, 2, False, False, , 0, False, True, 1, 2"</definedName>
    <definedName name="cb_sChart34F577C_opts" hidden="1">"2, 1, 2, True, 2, False, False, , 0, False, True, 1, 2"</definedName>
    <definedName name="cb_sChart34F5A05_opts" hidden="1">"2, 1, 2, True, 2, False, False, , 0, False, True, 1, 2"</definedName>
    <definedName name="cb_sChart34F5F2C_opts" hidden="1">"2, 1, 2, True, 2, False, False, , 0, False, True, 1, 2"</definedName>
    <definedName name="cb_sChart34F92FC_opts" hidden="1">"1, 1, 1, False, 2, True, False, , 0, False, False, 1, 2"</definedName>
    <definedName name="cb_sChart34F9B08_opts" hidden="1">"1, 4, 1, False, 2, False, False, , 0, False, False, 1, 1"</definedName>
    <definedName name="cb_sChart34FAEB3_opts" hidden="1">"1, 3, 1, False, 2, False, False, , 0, False, True, 1, 1"</definedName>
    <definedName name="cb_sChart34FB053_opts" hidden="1">"1, 3, 1, False, 2, True, False, , 0, False, False, 1, 1"</definedName>
    <definedName name="cb_sChart352F02B_opts" hidden="1">"1, 5, 1, False, 2, True, False, , 0, False, False, 1, 2"</definedName>
    <definedName name="cb_sChart3532FF6_opts" hidden="1">"2, 1, 1, False, 2, False, False, , 0, False, True, 1, 2"</definedName>
    <definedName name="cb_sChart355BCAD_opts" hidden="1">"2, 1, 1, False, 2, False, False, , 0, False, True, 1, 2"</definedName>
    <definedName name="cb_sChart35FF6A2_opts" hidden="1">"1, 8, 1, False, 2, False, False, , 0, False, False, 1, 2"</definedName>
    <definedName name="cb_sChart3624091_opts" hidden="1">"1, 8, 1, False, 2, False, False, , 0, False, False, 1, 2"</definedName>
    <definedName name="cb_sChart36406CE_opts" hidden="1">"1, 3, 1, False, 2, True, False, , 0, False, True, 1, 1"</definedName>
    <definedName name="cb_sChart3AB73A1_opts" hidden="1">"2, 1, 1, False, 2, True, False, , 0, False, True, 2, 2"</definedName>
    <definedName name="cb_sChart3ABAD51_opts" hidden="1">"1, 5, 1, False, 2, True, False, , 0, False, False, 2, 2"</definedName>
    <definedName name="cb_sChart3AE4A4F_opts" hidden="1">"2, 1, 1, True, 2, False, False, , 0, False, True, 2, 2"</definedName>
    <definedName name="cb_sChart3AEA7B7_opts" hidden="1">"2, 1, 1, True, 2, False, False, , 0, False, True, 1, 1"</definedName>
    <definedName name="cb_sChart3AEAB83_opts" hidden="1">"2, 1, 1, True, 2, False, False, , 0, False, True, 2, 2"</definedName>
    <definedName name="cb_sChart3AF2834_opts" hidden="1">"1, 3, 1, False, 2, False, False, , 0, False, False, 2, 2"</definedName>
    <definedName name="cb_sChart3AF5310_opts" hidden="1">"1, 1, 1, False, 2, False, False, , 0, False, False, 1, 2"</definedName>
    <definedName name="cb_sChart3AF68AD_opts" hidden="1">"1, 1, 1, False, 2, False, False, , 0, False, False, 2, 2"</definedName>
    <definedName name="cb_sChart3AF71DA_opts" hidden="1">"1, 1, 1, False, 2, False, False, , 0, False, False, 1, 1"</definedName>
    <definedName name="cb_sChart3AF76D4_opts" hidden="1">"1, 1, 1, False, 2, False, False, , 0, False, False, 2, 2"</definedName>
    <definedName name="cb_sChart3AF8492_opts" hidden="1">"1, 1, 1, False, 2, False, False, , 0, False, False, 1, 1"</definedName>
    <definedName name="cb_sChart3AFF994_opts" hidden="1">"1, 1, 1, False, 2, False, False, , 0, False, False, 2, 2"</definedName>
    <definedName name="cb_sChart3B004D6_opts" hidden="1">"1, 1, 1, False, 2, False, False, , 0, False, False, 1, 1"</definedName>
    <definedName name="cb_sChart3B03C44_opts" hidden="1">"1, 1, 1, False, 2, False, False, , 0, False, False, 1, 1"</definedName>
    <definedName name="cb_sChart3B08D31_opts" hidden="1">"1, 8, 1, False, 2, False, False, , 0, False, False, 2, 2"</definedName>
    <definedName name="cb_sChart3B09A9F_opts" hidden="1">"1, 8, 1, False, 2, False, False, , 0, False, False, 2, 2"</definedName>
    <definedName name="cb_sChart3B09F8C_opts" hidden="1">"1, 8, 1, False, 2, False, False, , 0, False, False, 2, 2"</definedName>
    <definedName name="cb_sChart3B0ABD8_opts" hidden="1">"1, 8, 1, False, 2, False, False, , 0, False, False, 2, 2"</definedName>
    <definedName name="cb_sChart3B12357_opts" hidden="1">"1, 8, 1, False, 2, False, False, , 0, False, False, 2, 2"</definedName>
    <definedName name="cb_sChart3B12816_opts" hidden="1">"1, 8, 1, False, 2, False, False, , 0, False, False, 2, 2"</definedName>
    <definedName name="cb_sChart3B12D0F_opts" hidden="1">"1, 8, 1, False, 2, False, False, , 0, False, False, 2, 2"</definedName>
    <definedName name="cb_sChart3BA9EF5_opts" hidden="1">"1, 9, 1, False, 2, False, False, , 0, False, True, 1, 1"</definedName>
    <definedName name="cb_sChart3BAA0A1_opts" hidden="1">"1, 9, 1, False, 2, False, False, , 0, False, True, 1, 1"</definedName>
    <definedName name="cb_sChart3BAA29E_opts" hidden="1">"1, 9, 1, False, 2, False, False, , 0, False, True, 1, 1"</definedName>
    <definedName name="cb_sChart3BAACED_opts" hidden="1">"1, 9, 1, False, 2, False, False, , 0, False, True, 1, 1"</definedName>
    <definedName name="cb_sChart3BAD7A6_opts" hidden="1">"2, 1, 2, True, 2, False, False, , 0, False, True, 1, 2"</definedName>
    <definedName name="cb_sChart3BBD972_opts" hidden="1">"1, 1, 1, False, 2, False, False, , 0, False, False, 1, 1"</definedName>
    <definedName name="cb_sChart3BC0E91_opts" hidden="1">"2, 1, 1, False, 2, True, False, , 0, False, True, 1, 1"</definedName>
    <definedName name="cb_sChart3BFC30E_opts" hidden="1">"1, 4, 1, False, 2, False, False, , 0, False, False, 1, 1"</definedName>
    <definedName name="cb_sChart3BFD9FA_opts" hidden="1">"2, 1, 1, True, 2, False, False, , 0, False, True, 2, 2"</definedName>
    <definedName name="cb_sChart3BFEF23_opts" hidden="1">"1, 4, 1, False, 2, False, False, , 0, False, False, 1, 1"</definedName>
    <definedName name="cb_sChart3BFF2E3_opts" hidden="1">"1, 1, 1, False, 2, False, False, , 0, False, False, 1, 1"</definedName>
    <definedName name="cb_sChart41E9A35_opts" hidden="1">"1, 9, 1, False, 2, False, False, , 0, False, True, 1, 1"</definedName>
    <definedName name="cb_sChart463330_opts" hidden="1">"2, 1, 2, True, 2, False, False, , 0, False, True, 1, 2"</definedName>
    <definedName name="cb_sChart4665D3_opts" hidden="1">"1, 9, 1, False, 2, False, False, , 0, False, True, 2, 2"</definedName>
    <definedName name="cb_sChart4680DD_opts" hidden="1">"1, 10, 1, False, 2, True, False, , 0, False, False, 2, 2"</definedName>
    <definedName name="cb_sChart468801_opts" hidden="1">"1, 10, 1, False, 2, True, False, , 0, False, False, 2, 2"</definedName>
    <definedName name="cb_sChart46BC0B_opts" hidden="1">"2, 1, 2, True, 2, False, False, , 0, False, True, 1, 2"</definedName>
    <definedName name="cb_sChart4828C3_opts" hidden="1">"1, 1, 1, False, 2, False, False, , 0, False, False, 1, 2"</definedName>
    <definedName name="cb_sChart482D03_opts" hidden="1">"1, 1, 1, False, 2, False, False, , 0, False, False, 1, 2"</definedName>
    <definedName name="cb_sChart595EE0E_opts" hidden="1">"1, 9, 1, False, 2, False, True, , 3, False, True, 1, 1"</definedName>
    <definedName name="cb_sChart5D0C805_opts" hidden="1">"1, 4, 1, False, 2, False, False, , 0, False, False, 1, 1"</definedName>
    <definedName name="cb_sChart5D375C8_opts" hidden="1">"1, 9, 1, False, 2, False, False, , 0, False, True, 1, 1"</definedName>
    <definedName name="cb_sChart6A2ED7_opts" hidden="1">"1, 10, 1, False, 2, True, False, , 0, False, False, 1, 1"</definedName>
    <definedName name="cb_sChart6A6617_opts" hidden="1">"1, 10, 1, False, 2, True, False, , 0, False, False, 1, 1"</definedName>
    <definedName name="cb_sChart6A66F3_opts" hidden="1">"1, 10, 1, False, 2, True, False, , 0, False, False, 1, 1"</definedName>
    <definedName name="cb_sChart6A7DF6_opts" hidden="1">"1, 3, 1, False, 2, True, False, , 0, False, True, 2, 1"</definedName>
    <definedName name="cb_sChart74E984_opts" hidden="1">"1, 1, 1, False, 2, False, False, , 0, False, False, 2, 2"</definedName>
    <definedName name="cb_sChart8CD287E_opts" hidden="1">"1, 1, 1, False, 2, False, False, , 0, False, False, 1, 1"</definedName>
    <definedName name="cb_sChartD086F3E_opts" hidden="1">"1, 1, 1, False, 2, False, False, , 1, False, True, 2, 2"</definedName>
    <definedName name="cb_sChartD0876B3_opts" hidden="1">"2, 2, 2, True, 2, False, False, , 1, False, True, 2, 2"</definedName>
    <definedName name="cb_sChartEB337E1_opts" hidden="1">"1, 10, 1, False, 2, False, False, , 1, False, True, 2, 2"</definedName>
    <definedName name="cb_sChartEB33A80_opts" hidden="1">"1, 10, 1, False, 2, False, False, , 1, False, True, 2, 2"</definedName>
    <definedName name="cb_sChartEB33EA9_opts" hidden="1">"1, 10, 1, False, 2, False, False, , 1, False, True, 2, 2"</definedName>
    <definedName name="cb_sChartEB340BD_opts" hidden="1">"1, 10, 1, False, 2, False, False, , 1, False, True, 2, 2"</definedName>
    <definedName name="cb_sChartEB344DA_opts" hidden="1">"1, 10, 1, False, 2, False, False, , 1, False, False, 2, 2"</definedName>
    <definedName name="cb_sChartEB3479C_opts" hidden="1">"1, 1, 1, False, 2, False, False, , 1, False, True, 2, 1"</definedName>
    <definedName name="cb_sChartEB34833_opts" hidden="1">"1, 10, 1, False, 2, False, False, , 1, False, True, 2, 1"</definedName>
    <definedName name="cb_sChartEB34DCE_opts" hidden="1">"1, 10, 1, False, 2, False, False, , 1, False, True, 2, 1"</definedName>
    <definedName name="cb_sChartEB36CAF_opts" hidden="1">"1, 9, 1, False, 2, False, False, , 1, False, True, 1, 2"</definedName>
    <definedName name="cb_sChartEB38838_opts" hidden="1">"1, 9, 1, False, 2, False, False, , 1, False, True, 2, 2"</definedName>
    <definedName name="cb_sChartEB38E8C_opts" hidden="1">"1, 10, 1, False, 2, False, False, , 1, False, True, 2, 2"</definedName>
    <definedName name="cb_sChartEB3980B_opts" hidden="1">"1, 2, 1, False, 2, False, False, , 1, False, False, 2, 1"</definedName>
    <definedName name="cb_sChartEB39C1C_opts" hidden="1">"1, 2, 1, False, 2, False, False, , 1, False, False, 2, 1"</definedName>
    <definedName name="cb_sChartF0FF3D7_opts" hidden="1">"1, 8, 1, False, 2, False, False, , 1, False, True, 1, 2"</definedName>
    <definedName name="cb_sChartF1BF8C8_opts" hidden="1">"1, 8, 1, False, 2, False, False, , 1, False, True, 1, 2"</definedName>
    <definedName name="cb_sChartF1C057C_opts" hidden="1">"1, 2, 1, False, 2, False, False, , 1, False, False, 2, 1"</definedName>
    <definedName name="cb_sChartF1C0A0D_opts" hidden="1">"1, 8, 1, False, 2, False, False, , 1, False, True, 1, 1"</definedName>
    <definedName name="cb_sChartF1C9DF0_opts" hidden="1">"1, 8, 1, False, 2, False, False, , 1, False, True, 1, 2"</definedName>
    <definedName name="cb_sChartF1F24F5_opts" hidden="1">"1, 8, 1, False, 2, False, False, , 1, False, True, 1, 2"</definedName>
    <definedName name="cb_Size_by_height_and_widthChart_16_opts" hidden="1">"1, 4, 1, False, 2, False, False, , 0, False, False, 1, 1"</definedName>
    <definedName name="cb_Size_by_height_and_widthChart_7_opts" hidden="1">"1, 4, 1, False, 2, False, False, , 0, False, False, 1, 1"</definedName>
    <definedName name="cb_Size_by_height_and_widthChart_8_opts" hidden="1">"1, 4, 1, False, 2, False, False, , 0, False, False, 1, 1"</definedName>
    <definedName name="ccccc" localSheetId="3" hidden="1">{"10yp key data",#N/A,FALSE,"Market Data"}</definedName>
    <definedName name="ccccc" hidden="1">{"10yp key data",#N/A,FALSE,"Market Data"}</definedName>
    <definedName name="ChangeRange" hidden="1">[7]!ChangeRange</definedName>
    <definedName name="ChartSubtitle" hidden="1">#REF!</definedName>
    <definedName name="ChartTitle" hidden="1">#REF!</definedName>
    <definedName name="CIQWBGuid" hidden="1">"a3ca1e90-c224-4b35-b803-aadc3683f43d"</definedName>
    <definedName name="Comparables" localSheetId="1" hidden="1">{"'IG3Q99'!$A$306:$I$356"}</definedName>
    <definedName name="Comparables" localSheetId="3" hidden="1">{"'IG3Q99'!$A$306:$I$356"}</definedName>
    <definedName name="Comparables" hidden="1">{"'IG3Q99'!$A$306:$I$356"}</definedName>
    <definedName name="Compco1" localSheetId="3" hidden="1">{"Page1",#N/A,FALSE,"CompCo";"Page2",#N/A,FALSE,"CompCo"}</definedName>
    <definedName name="Compco1" hidden="1">{"Page1",#N/A,FALSE,"CompCo";"Page2",#N/A,FALSE,"CompCo"}</definedName>
    <definedName name="Compco2" localSheetId="3" hidden="1">{"Page1",#N/A,FALSE,"CompCo";"Page2",#N/A,FALSE,"CompCo"}</definedName>
    <definedName name="Compco2" hidden="1">{"Page1",#N/A,FALSE,"CompCo";"Page2",#N/A,FALSE,"CompCo"}</definedName>
    <definedName name="Confidentiality" hidden="1">#REF!</definedName>
    <definedName name="ContentsHelp" hidden="1">[7]!ContentsHelp</definedName>
    <definedName name="CreateTable" hidden="1">[7]!CreateTable</definedName>
    <definedName name="DateRangePrice" localSheetId="3" hidden="1">OFFSET([0]!DateRangePriceMain,5,0,COUNTA([0]!DateRangePriceMain)-COUNTA(#REF!),1)</definedName>
    <definedName name="DateRangePrice" hidden="1">OFFSET([0]!DateRangePriceMain,5,0,COUNTA([0]!DateRangePriceMain)-COUNTA(#REF!),1)</definedName>
    <definedName name="DateRangePriceMain" hidden="1">#REF!</definedName>
    <definedName name="DateStart" hidden="1">#REF!</definedName>
    <definedName name="DCF_" localSheetId="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dddd" localSheetId="3" hidden="1">{"10yp tariffs",#N/A,FALSE,"Celtel alternative 6"}</definedName>
    <definedName name="ddddd" hidden="1">{"10yp tariffs",#N/A,FALSE,"Celtel alternative 6"}</definedName>
    <definedName name="dddddd" localSheetId="3" hidden="1">{"10yp profit and loss",#N/A,FALSE,"Celtel alternative 6"}</definedName>
    <definedName name="dddddd" hidden="1">{"10yp profit and loss",#N/A,FALSE,"Celtel alternative 6"}</definedName>
    <definedName name="deleteme1" localSheetId="3" hidden="1">{#N/A,#N/A,FALSE,"Summary";#N/A,#N/A,FALSE,"CF";#N/A,#N/A,FALSE,"P&amp;L";#N/A,#N/A,FALSE,"BS";#N/A,#N/A,FALSE,"Returns";#N/A,#N/A,FALSE,"Assumptions";#N/A,#N/A,FALSE,"Analysis"}</definedName>
    <definedName name="deleteme1" hidden="1">{#N/A,#N/A,FALSE,"Summary";#N/A,#N/A,FALSE,"CF";#N/A,#N/A,FALSE,"P&amp;L";#N/A,#N/A,FALSE,"BS";#N/A,#N/A,FALSE,"Returns";#N/A,#N/A,FALSE,"Assumptions";#N/A,#N/A,FALSE,"Analysis"}</definedName>
    <definedName name="deleteme3" localSheetId="3" hidden="1">{#N/A,#N/A,FALSE,"Summary";#N/A,#N/A,FALSE,"CF";#N/A,#N/A,FALSE,"P&amp;L";"summary",#N/A,FALSE,"Returns";#N/A,#N/A,FALSE,"BS";"summary",#N/A,FALSE,"Analysis";#N/A,#N/A,FALSE,"Assumptions"}</definedName>
    <definedName name="deleteme3" hidden="1">{#N/A,#N/A,FALSE,"Summary";#N/A,#N/A,FALSE,"CF";#N/A,#N/A,FALSE,"P&amp;L";"summary",#N/A,FALSE,"Returns";#N/A,#N/A,FALSE,"BS";"summary",#N/A,FALSE,"Analysis";#N/A,#N/A,FALSE,"Assumptions"}</definedName>
    <definedName name="DeleteRange" hidden="1">[7]!DeleteRange</definedName>
    <definedName name="DeleteTable" hidden="1">[7]!DeleteTable</definedName>
    <definedName name="draka" localSheetId="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eeeee" localSheetId="3" hidden="1">{"budget992000 tariff and usage",#N/A,FALSE,"Celtel alternative 6"}</definedName>
    <definedName name="eeeee" hidden="1">{"budget992000 tariff and usage",#N/A,FALSE,"Celtel alternative 6"}</definedName>
    <definedName name="efin" localSheetId="3" hidden="1">{#N/A,#N/A,FALSE,"Output";#N/A,#N/A,FALSE,"Cover Sheet";#N/A,#N/A,FALSE,"Current Mkt. Projections"}</definedName>
    <definedName name="efin" hidden="1">{#N/A,#N/A,FALSE,"Output";#N/A,#N/A,FALSE,"Cover Sheet";#N/A,#N/A,FALSE,"Current Mkt. Projections"}</definedName>
    <definedName name="efn" localSheetId="3" hidden="1">{#N/A,#N/A,TRUE,"DCF Summary";#N/A,#N/A,TRUE,"Casema";#N/A,#N/A,TRUE,"UK";#N/A,#N/A,TRUE,"RCF";#N/A,#N/A,TRUE,"Intercable CZ";#N/A,#N/A,TRUE,"Interkabel P";#N/A,#N/A,TRUE,"LBO-Total";#N/A,#N/A,TRUE,"LBO-Casema"}</definedName>
    <definedName name="efn" hidden="1">{#N/A,#N/A,TRUE,"DCF Summary";#N/A,#N/A,TRUE,"Casema";#N/A,#N/A,TRUE,"UK";#N/A,#N/A,TRUE,"RCF";#N/A,#N/A,TRUE,"Intercable CZ";#N/A,#N/A,TRUE,"Interkabel P";#N/A,#N/A,TRUE,"LBO-Total";#N/A,#N/A,TRUE,"LBO-Casema"}</definedName>
    <definedName name="EndDate" hidden="1">#REF!</definedName>
    <definedName name="erase2" localSheetId="3" hidden="1">{#N/A,#N/A,FALSE,"Summary";#N/A,#N/A,FALSE,"CF";#N/A,#N/A,FALSE,"P&amp;L";#N/A,#N/A,FALSE,"BS";#N/A,#N/A,FALSE,"Returns";#N/A,#N/A,FALSE,"Assumptions";#N/A,#N/A,FALSE,"Analysis"}</definedName>
    <definedName name="erase2" hidden="1">{#N/A,#N/A,FALSE,"Summary";#N/A,#N/A,FALSE,"CF";#N/A,#N/A,FALSE,"P&amp;L";#N/A,#N/A,FALSE,"BS";#N/A,#N/A,FALSE,"Returns";#N/A,#N/A,FALSE,"Assumptions";#N/A,#N/A,FALSE,"Analysis"}</definedName>
    <definedName name="erase3" localSheetId="3" hidden="1">{#N/A,#N/A,FALSE,"Summary";#N/A,#N/A,FALSE,"CF";#N/A,#N/A,FALSE,"P&amp;L";"summary",#N/A,FALSE,"Returns";#N/A,#N/A,FALSE,"BS";"summary",#N/A,FALSE,"Analysis";#N/A,#N/A,FALSE,"Assumptions"}</definedName>
    <definedName name="erase3" hidden="1">{#N/A,#N/A,FALSE,"Summary";#N/A,#N/A,FALSE,"CF";#N/A,#N/A,FALSE,"P&amp;L";"summary",#N/A,FALSE,"Returns";#N/A,#N/A,FALSE,"BS";"summary",#N/A,FALSE,"Analysis";#N/A,#N/A,FALSE,"Assumptions"}</definedName>
    <definedName name="ev.Calculation" hidden="1">-4135</definedName>
    <definedName name="ev.Initialized" hidden="1">FALSE</definedName>
    <definedName name="ffffff" localSheetId="3" hidden="1">{"budget992000 capex",#N/A,FALSE,"Celtel alternative 6"}</definedName>
    <definedName name="ffffff" hidden="1">{"budget992000 capex",#N/A,FALSE,"Celtel alternative 6"}</definedName>
    <definedName name="FirstPlotDate" hidden="1">#REF!</definedName>
    <definedName name="Footnote5" hidden="1">#REF!</definedName>
    <definedName name="Footnote6" hidden="1">#REF!</definedName>
    <definedName name="Footnote7" hidden="1">#REF!</definedName>
    <definedName name="Footnote8" hidden="1">#REF!</definedName>
    <definedName name="Frequency" hidden="1">#REF!</definedName>
    <definedName name="ggggg" localSheetId="3" hidden="1">{"budget992000_customers",#N/A,FALSE,"Celtel alternative 6"}</definedName>
    <definedName name="ggggg" hidden="1">{"budget992000_customers",#N/A,FALSE,"Celtel alternative 6"}</definedName>
    <definedName name="ggggggg" localSheetId="3" hidden="1">{"budget992000 profit and loss",#N/A,FALSE,"Celtel alternative 6"}</definedName>
    <definedName name="ggggggg" hidden="1">{"budget992000 profit and loss",#N/A,FALSE,"Celtel alternative 6"}</definedName>
    <definedName name="gkn" localSheetId="3" hidden="1">{#N/A,#N/A,FALSE,"COVER PAGE";#N/A,#N/A,FALSE,"Page 2";#N/A,#N/A,FALSE,"Page 2";#N/A,#N/A,FALSE,"Page 4";#N/A,#N/A,FALSE,"Page5";#N/A,#N/A,FALSE,"Page 6";#N/A,#N/A,FALSE,"Page 7";#N/A,#N/A,FALSE,"Page 8";#N/A,#N/A,FALSE,"Page 10";#N/A,#N/A,FALSE,"Long-Term OCF Mult.";#N/A,#N/A,FALSE,"PCS Comp";#N/A,#N/A,FALSE,"OCS-CAPEX";#N/A,#N/A,FALSE,"Blank"}</definedName>
    <definedName name="gkn" hidden="1">{#N/A,#N/A,FALSE,"COVER PAGE";#N/A,#N/A,FALSE,"Page 2";#N/A,#N/A,FALSE,"Page 2";#N/A,#N/A,FALSE,"Page 4";#N/A,#N/A,FALSE,"Page5";#N/A,#N/A,FALSE,"Page 6";#N/A,#N/A,FALSE,"Page 7";#N/A,#N/A,FALSE,"Page 8";#N/A,#N/A,FALSE,"Page 10";#N/A,#N/A,FALSE,"Long-Term OCF Mult.";#N/A,#N/A,FALSE,"PCS Comp";#N/A,#N/A,FALSE,"OCS-CAPEX";#N/A,#N/A,FALSE,"Blank"}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ls_ACT_EST_ROW" hidden="1">#REF!</definedName>
    <definedName name="gls_ACT_FORM_OFFSET" hidden="1">#REF!</definedName>
    <definedName name="gls_AnalystEmpNoHeading" hidden="1">#REF!</definedName>
    <definedName name="gls_AnalystNameHeading" hidden="1">#REF!</definedName>
    <definedName name="gls_EST_FORM_OFFSET" hidden="1">#REF!</definedName>
    <definedName name="gls_EXTERNAL_COL_REF" hidden="1">#REF!</definedName>
    <definedName name="gls_FIRST_ITEM" hidden="1">#REF!</definedName>
    <definedName name="gls_FIRST_PK" hidden="1">#REF!</definedName>
    <definedName name="gls_FIRST_ROWMULT" hidden="1">#REF!</definedName>
    <definedName name="gls_FIRST_UNITS" hidden="1">#REF!</definedName>
    <definedName name="gls_FIXED_NAMES" hidden="1">#REF!</definedName>
    <definedName name="gls_FONT_STATUS" hidden="1">#REF!</definedName>
    <definedName name="gls_GenAccountingConvention" hidden="1">#REF!</definedName>
    <definedName name="gls_GenCompany" hidden="1">#REF!</definedName>
    <definedName name="gls_GenCompanyInfo" hidden="1">#REF!</definedName>
    <definedName name="gls_GenCountry" hidden="1">#REF!</definedName>
    <definedName name="gls_GenCurrency" hidden="1">#REF!</definedName>
    <definedName name="gls_GenCurrencyMultiplier" hidden="1">#REF!</definedName>
    <definedName name="gls_GenEnterCompInfo" hidden="1">#REF!</definedName>
    <definedName name="gls_GenLastPriceTargetRevised" hidden="1">#REF!</definedName>
    <definedName name="gls_GenLastPublished" hidden="1">#REF!</definedName>
    <definedName name="gls_GenLastRecRevised" hidden="1">#REF!</definedName>
    <definedName name="gls_GenMainInfo" hidden="1">#REF!</definedName>
    <definedName name="gls_GenProfile" hidden="1">#REF!</definedName>
    <definedName name="gls_GenRecComment" hidden="1">#REF!</definedName>
    <definedName name="gls_GenSheetVersion" hidden="1">#REF!</definedName>
    <definedName name="gls_genStockCore" hidden="1">#REF!</definedName>
    <definedName name="gls_genStockRec" hidden="1">#REF!</definedName>
    <definedName name="gls_GenTargetCurrency" hidden="1">#REF!</definedName>
    <definedName name="gls_IssuedStockClassHeading" hidden="1">#REF!</definedName>
    <definedName name="gls_IssuedStockCodeHeading" hidden="1">#REF!</definedName>
    <definedName name="gls_IssuedStockFreeFloatHeading" hidden="1">#REF!</definedName>
    <definedName name="gls_KEY_DATA" hidden="1">#REF!</definedName>
    <definedName name="gls_KEY_VALUE" hidden="1">#REF!</definedName>
    <definedName name="gls_PERIOD_CODE" hidden="1">#REF!</definedName>
    <definedName name="gls_PERIOD_INDICATOR" hidden="1">#REF!</definedName>
    <definedName name="gls_PERIOD_PARENT_OR_CONSOL" hidden="1">#REF!</definedName>
    <definedName name="gls_PERIOD_TYPE" hidden="1">#REF!</definedName>
    <definedName name="gls_PrincipalStockClass" hidden="1">#REF!</definedName>
    <definedName name="gls_ShareholderClassHeading" hidden="1">#REF!</definedName>
    <definedName name="gls_ShareholderHolding" hidden="1">#REF!</definedName>
    <definedName name="gls_ShareholderHoldingHeading" hidden="1">#REF!</definedName>
    <definedName name="gls_ShareholderName" hidden="1">#REF!</definedName>
    <definedName name="gls_ShareholderNameHeading" hidden="1">#REF!</definedName>
    <definedName name="gls_ShareholdingName" hidden="1">#REF!</definedName>
    <definedName name="gls_SPARE_YEARS" hidden="1">#REF!</definedName>
    <definedName name="gls_START_FORMULA_OVERRIDEABLE" hidden="1">#REF!</definedName>
    <definedName name="gls_START_LOCAL_NAMES" hidden="1">#REF!</definedName>
    <definedName name="gls_START_PERIOD_CURRENCY" hidden="1">#REF!</definedName>
    <definedName name="gls_START_STATUS" hidden="1">#REF!</definedName>
    <definedName name="gls_START_USER_STATUS" hidden="1">#REF!</definedName>
    <definedName name="gls_START_VALIDATION" hidden="1">#REF!</definedName>
    <definedName name="gls_START_WHAT" hidden="1">#REF!</definedName>
    <definedName name="gls_START_YEAR" hidden="1">#REF!</definedName>
    <definedName name="gls_TEMP_PERIOD_CODE" hidden="1">#REF!</definedName>
    <definedName name="gls_YEAR_AE_CONTROL" hidden="1">#REF!</definedName>
    <definedName name="gls_YEAR_END_ROW" hidden="1">#REF!</definedName>
    <definedName name="GraphPage" hidden="1">#REF!</definedName>
    <definedName name="Gridlines" hidden="1">#REF!</definedName>
    <definedName name="Help" localSheetId="3" hidden="1">{#N/A,#N/A,FALSE,"COVER PAGE";#N/A,#N/A,FALSE,"Page 2";#N/A,#N/A,FALSE,"Page 2";#N/A,#N/A,FALSE,"Page 4";#N/A,#N/A,FALSE,"Page5";#N/A,#N/A,FALSE,"Page 6";#N/A,#N/A,FALSE,"Page 7";#N/A,#N/A,FALSE,"Page 8";#N/A,#N/A,FALSE,"Page 10";#N/A,#N/A,FALSE,"Long-Term OCF Mult.";#N/A,#N/A,FALSE,"PCS Comp";#N/A,#N/A,FALSE,"OCS-CAPEX";#N/A,#N/A,FALSE,"Blank"}</definedName>
    <definedName name="Help" hidden="1">{#N/A,#N/A,FALSE,"COVER PAGE";#N/A,#N/A,FALSE,"Page 2";#N/A,#N/A,FALSE,"Page 2";#N/A,#N/A,FALSE,"Page 4";#N/A,#N/A,FALSE,"Page5";#N/A,#N/A,FALSE,"Page 6";#N/A,#N/A,FALSE,"Page 7";#N/A,#N/A,FALSE,"Page 8";#N/A,#N/A,FALSE,"Page 10";#N/A,#N/A,FALSE,"Long-Term OCF Mult.";#N/A,#N/A,FALSE,"PCS Comp";#N/A,#N/A,FALSE,"OCS-CAPEX";#N/A,#N/A,FALSE,"Blank"}</definedName>
    <definedName name="hn.Delete015" hidden="1">'[8]CREDIT STATS'!$B$9:$K$14,'[8]CREDIT STATS'!$O$11:$X$18,'[8]CREDIT STATS'!$B$28:$K$37,'[8]CREDIT STATS'!$O$28:$X$32,'[8]CREDIT STATS'!$O$46:$X$46</definedName>
    <definedName name="hn.ModelVersion" hidden="1">1</definedName>
    <definedName name="hn.NoUpload" hidden="1">0</definedName>
    <definedName name="HTML_CodePage" hidden="1">1252</definedName>
    <definedName name="HTML_Control" localSheetId="1" hidden="1">{"'IG3Q99'!$A$306:$I$356"}</definedName>
    <definedName name="HTML_Control" localSheetId="3" hidden="1">{"'IG3Q99'!$A$306:$I$356"}</definedName>
    <definedName name="HTML_Control" hidden="1">{"'IG3Q99'!$A$306:$I$356"}</definedName>
    <definedName name="html_control_1" localSheetId="1" hidden="1">{"'IG3Q99'!$A$306:$I$356"}</definedName>
    <definedName name="html_control_1" localSheetId="3" hidden="1">{"'IG3Q99'!$A$306:$I$356"}</definedName>
    <definedName name="html_control_1" hidden="1">{"'IG3Q99'!$A$306:$I$356"}</definedName>
    <definedName name="HTML_Description" hidden="1">""</definedName>
    <definedName name="HTML_Email" hidden="1">""</definedName>
    <definedName name="HTML_Header" hidden="1">"IG1Q99"</definedName>
    <definedName name="HTML_LastUpdate" hidden="1">"10/26/1999"</definedName>
    <definedName name="HTML_LineAfter" hidden="1">FALSE</definedName>
    <definedName name="HTML_LineBefore" hidden="1">FALSE</definedName>
    <definedName name="HTML_Name" hidden="1">"Judy Sinclair"</definedName>
    <definedName name="HTML_OBDlg2" hidden="1">TRUE</definedName>
    <definedName name="HTML_OBDlg4" hidden="1">TRUE</definedName>
    <definedName name="HTML_OS" hidden="1">0</definedName>
    <definedName name="HTML_PathFile" hidden="1">"G:\EXCELDAT\CEXJIS\newcoll.htm"</definedName>
    <definedName name="HTML_Title" hidden="1">"CNCIG98"</definedName>
    <definedName name="IndType" hidden="1">#REF!</definedName>
    <definedName name="IQ_ADDIN" hidden="1">"AUTO"</definedName>
    <definedName name="IQ_ANNUAL_DIVIDEND" hidden="1">"c229"</definedName>
    <definedName name="IQ_AVG_PRICE_TARGET" hidden="1">"c82"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ONDRATING_FITCH" hidden="1">"c223"</definedName>
    <definedName name="IQ_BONDRATING_FITCH_DATE" hidden="1">"c241"</definedName>
    <definedName name="IQ_BONDRATING_SP" hidden="1">"c224"</definedName>
    <definedName name="IQ_BONDRATING_SP_DATE" hidden="1">"c242"</definedName>
    <definedName name="IQ_BOOK_VALUE" hidden="1">"c68"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CH">110000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LASSB_OUTSTANDING_BS_DATE" hidden="1">"c1972"</definedName>
    <definedName name="IQ_CLASSB_OUTSTANDING_FILING_DATE" hidden="1">"c1974"</definedName>
    <definedName name="IQ_CONTRACTS_OTHER_COMMODITIES_EQUITIES._FDIC" hidden="1">"c6522"</definedName>
    <definedName name="IQ_CONV_RATE" hidden="1">"c2192"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Q">5000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Y">10000</definedName>
    <definedName name="IQ_DAILY">500000</definedName>
    <definedName name="IQ_DNTM" hidden="1">700000</definedName>
    <definedName name="IQ_EBIT_10K" hidden="1">"IQ_EBIT_10K"</definedName>
    <definedName name="IQ_EBIT_10Q" hidden="1">"IQ_EBIT_10Q"</definedName>
    <definedName name="IQ_EBIT_10Q1" hidden="1">"IQ_EBIT_10Q1"</definedName>
    <definedName name="IQ_EBIT_GROWTH_1" hidden="1">"c157"</definedName>
    <definedName name="IQ_EBIT_GROWTH_2" hidden="1">"c161"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GROWTH_1" hidden="1">"c156"</definedName>
    <definedName name="IQ_EBITDA_GROWTH_2" hidden="1">"c160"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EST_1" hidden="1">"c189"</definedName>
    <definedName name="IQ_EST_ACT_FFO_REUT" hidden="1">"c3843"</definedName>
    <definedName name="IQ_EST_ACT_FFO_THOM" hidden="1">"c4005"</definedName>
    <definedName name="IQ_EST_EPS_SURPRISE" hidden="1">"c1635"</definedName>
    <definedName name="IQ_EST_FFO_DIFF_REUT" hidden="1">"c3890"</definedName>
    <definedName name="IQ_EST_FFO_DIFF_THOM" hidden="1">"c5186"</definedName>
    <definedName name="IQ_EST_FFO_SURPRISE_PERCENT_REUT" hidden="1">"c3891"</definedName>
    <definedName name="IQ_EST_FFO_SURPRISE_PERCENT_THOM" hidden="1">"c5187"</definedName>
    <definedName name="IQ_EST_NAV_SURPRISE_PERCENT" localSheetId="3" hidden="1">"c12040"</definedName>
    <definedName name="IQ_EST_NUM_BUY_CIQ" hidden="1">"c3700"</definedName>
    <definedName name="IQ_EST_NUM_BUY_REUT" hidden="1">"c3869"</definedName>
    <definedName name="IQ_EST_NUM_BUY_THOM" hidden="1">"c5165"</definedName>
    <definedName name="IQ_EST_NUM_HOLD_CIQ" hidden="1">"c3702"</definedName>
    <definedName name="IQ_EST_NUM_HOLD_REUT" hidden="1">"c3871"</definedName>
    <definedName name="IQ_EST_NUM_HOLD_THOM" hidden="1">"c5167"</definedName>
    <definedName name="IQ_EST_NUM_OUTPERFORM_CIQ" hidden="1">"c3701"</definedName>
    <definedName name="IQ_EST_NUM_OUTPERFORM_REUT" hidden="1">"c3870"</definedName>
    <definedName name="IQ_EST_NUM_OUTPERFORM_THOM" hidden="1">"c5166"</definedName>
    <definedName name="IQ_EST_NUM_SELL_CIQ" hidden="1">"c3704"</definedName>
    <definedName name="IQ_EST_NUM_SELL_REUT" hidden="1">"c3873"</definedName>
    <definedName name="IQ_EST_NUM_SELL_THOM" hidden="1">"c5169"</definedName>
    <definedName name="IQ_EST_NUM_UNDERPERFORM_CIQ" hidden="1">"c3703"</definedName>
    <definedName name="IQ_EST_NUM_UNDERPERFORM_REUT" hidden="1">"c3872"</definedName>
    <definedName name="IQ_EST_NUM_UNDERPERFORM_THOM" hidden="1">"c5168"</definedName>
    <definedName name="IQ_EV_OVER_REVENUE_EST" hidden="1">"c165"</definedName>
    <definedName name="IQ_EV_OVER_REVENUE_EST_1" hidden="1">"c166"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FFO_EST_REUT" hidden="1">"c3837"</definedName>
    <definedName name="IQ_FFO_EST_THOM" hidden="1">"c3999"</definedName>
    <definedName name="IQ_FFO_HIGH_EST_REUT" hidden="1">"c3839"</definedName>
    <definedName name="IQ_FFO_HIGH_EST_THOM" hidden="1">"c4001"</definedName>
    <definedName name="IQ_FFO_LOW_EST_REUT" hidden="1">"c3840"</definedName>
    <definedName name="IQ_FFO_LOW_EST_THOM" hidden="1">"c4002"</definedName>
    <definedName name="IQ_FFO_MEDIAN_EST_REUT" hidden="1">"c3838"</definedName>
    <definedName name="IQ_FFO_MEDIAN_EST_THOM" hidden="1">"c4000"</definedName>
    <definedName name="IQ_FFO_NUM_EST_REUT" hidden="1">"c3841"</definedName>
    <definedName name="IQ_FFO_NUM_EST_THOM" hidden="1">"c4003"</definedName>
    <definedName name="IQ_FFO_STDDEV_EST_REUT" hidden="1">"c3842"</definedName>
    <definedName name="IQ_FFO_STDDEV_EST_THOM" hidden="1">"c4004"</definedName>
    <definedName name="IQ_FH">100000</definedName>
    <definedName name="IQ_FHLB_DUE_AFTER_FIVE" hidden="1">"c2086"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IVE_PERCENT_AMOUNT" hidden="1">"c240"</definedName>
    <definedName name="IQ_FIVEPERCENT_OWNER" hidden="1">"c239"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LOAT" hidden="1">"c225"</definedName>
    <definedName name="IQ_FOREIGN_BRANCHES_U.S._BANKS_LOANS_FDIC" hidden="1">"c6438"</definedName>
    <definedName name="IQ_FQ">500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Y">1000</definedName>
    <definedName name="IQ_FY_DATE" hidden="1">"IQ_FY_DATE"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NSIDER_3MTH_BOUGHT" hidden="1">"c1534"</definedName>
    <definedName name="IQ_INSIDER_3MTH_NET" hidden="1">"c1535"</definedName>
    <definedName name="IQ_INSIDER_3MTH_SOLD" hidden="1">"c1533"</definedName>
    <definedName name="IQ_INSIDER_6MTH_BOUGHT" hidden="1">"c1537"</definedName>
    <definedName name="IQ_INSIDER_6MTH_NET" hidden="1">"c1538"</definedName>
    <definedName name="IQ_INSIDER_6MTH_SOLD" hidden="1">"c1536"</definedName>
    <definedName name="IQ_INSIDER_AMOUNT" hidden="1">"c238"</definedName>
    <definedName name="IQ_INSTITUTIONAL_AMOUNT" hidden="1">"c236"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LAST_EBIT_MARGIN" hidden="1">"c151"</definedName>
    <definedName name="IQ_LAST_EBITDA_MARGIN" hidden="1">"c150"</definedName>
    <definedName name="IQ_LAST_GROSS_MARGIN" hidden="1">"c149"</definedName>
    <definedName name="IQ_LAST_NET_INC_MARGIN" hidden="1">"c152"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TM">2000</definedName>
    <definedName name="IQ_LTM_DATE" hidden="1">"IQ_LTM_DATE"</definedName>
    <definedName name="IQ_LTMMONTH" hidden="1">120000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ONTH">15000</definedName>
    <definedName name="IQ_MTD" hidden="1">800000</definedName>
    <definedName name="IQ_NAMES_REVISION_DATE_" hidden="1">42979.9772685185</definedName>
    <definedName name="IQ_NAV_ACT_OR_EST" hidden="1">"c2225"</definedName>
    <definedName name="IQ_NAV_SHARE_ACT_OR_EST" localSheetId="3" hidden="1">"c2225"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GROWTH_1" hidden="1">"c158"</definedName>
    <definedName name="IQ_NET_INC_GROWTH_2" hidden="1">"c162"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TM">6000</definedName>
    <definedName name="IQ_NUM_OFFICES" hidden="1">"c2088"</definedName>
    <definedName name="IQ_NUMBER_SHAREHOLDERS_CLASSB" hidden="1">"c1969"</definedName>
    <definedName name="IQ_OG_OTHER_ADJ" hidden="1">"c1999"</definedName>
    <definedName name="IQ_OG_TOTAL_OIL_PRODUCTON" hidden="1">"c2059"</definedName>
    <definedName name="IQ_OPENED55" hidden="1">1</definedName>
    <definedName name="IQ_OPTIONS_EXCERCISED" hidden="1">"c2116"</definedName>
    <definedName name="IQ_OUTSTANDING_FILING_DATE_TOTAL" hidden="1">"c2107"</definedName>
    <definedName name="IQ_PERCENT_CHANGE_EST_FFO_12MONTHS" hidden="1">"c1828"</definedName>
    <definedName name="IQ_PERCENT_CHANGE_EST_FFO_12MONTHS_CIQ" hidden="1">"c3769"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CIQ" hidden="1">"c3770"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CIQ" hidden="1">"c3766"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CIQ" hidden="1">"c3767"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CIQ" hidden="1">"c3768"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CIQ" hidden="1">"c3764"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CIQ" hidden="1">"c3765"</definedName>
    <definedName name="IQ_PERCENT_CHANGE_EST_FFO_MONTH_REUT" hidden="1">"c3934"</definedName>
    <definedName name="IQ_PERCENT_CHANGE_EST_FFO_MONTH_THOM" hidden="1">"c5244"</definedName>
    <definedName name="IQ_PERCENT_CHANGE_EST_FFO_WEEK" hidden="1">"c1823"</definedName>
    <definedName name="IQ_PERCENT_CHANGE_EST_FFO_WEEK_CIQ" hidden="1">"c3795"</definedName>
    <definedName name="IQ_PERCENT_CHANGE_EST_FFO_WEEK_REUT" hidden="1">"c3964"</definedName>
    <definedName name="IQ_PERCENT_CHANGE_EST_FFO_WEEK_THOM" hidden="1">"c5274"</definedName>
    <definedName name="IQ_PERCENT_FLOAT" hidden="1">"c227"</definedName>
    <definedName name="IQ_PRETAX_INC" hidden="1">"c16"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ICE_OVER_EPS_EST" hidden="1">"c174"</definedName>
    <definedName name="IQ_PRICE_OVER_EPS_EST_1" hidden="1">"c175"</definedName>
    <definedName name="IQ_PRICEDATETIME" hidden="1">"IQ_PRICEDATETIME"</definedName>
    <definedName name="IQ_PRIMARY_EPS_TYPE_THOM" hidden="1">"c5297"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QTD" hidden="1">750000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EST_1" hidden="1">"c190"</definedName>
    <definedName name="IQ_REVENUE_GROWTH_1" hidden="1">"c155"</definedName>
    <definedName name="IQ_REVENUE_GROWTH_2" hidden="1">"c159"</definedName>
    <definedName name="IQ_REVISION_DATE_" localSheetId="3" hidden="1">39853.5293402778</definedName>
    <definedName name="IQ_SHAREOUTSTANDING" hidden="1">"c1347"</definedName>
    <definedName name="IQ_SHORT_INTEREST_VOLUME" hidden="1">"c228"</definedName>
    <definedName name="IQ_TARGET_PRICE_LASTCLOSE" hidden="1">"c1855"</definedName>
    <definedName name="IQ_TODAY" hidden="1">0</definedName>
    <definedName name="IQ_TOTAL_PENSION_OBLIGATION" hidden="1">"c1292"</definedName>
    <definedName name="IQ_WEEK">50000</definedName>
    <definedName name="IQ_YTD">3000</definedName>
    <definedName name="IQ_YTDMONTH" hidden="1">130000</definedName>
    <definedName name="iQShowHideColumns" hidden="1">"iQShowAll"</definedName>
    <definedName name="ItemStart" hidden="1">#REF!</definedName>
    <definedName name="Jose" localSheetId="3" hidden="1">{"vi1",#N/A,FALSE,"Financial Statements";"vi2",#N/A,FALSE,"Financial Statements";#N/A,#N/A,FALSE,"DCF"}</definedName>
    <definedName name="Jose" hidden="1">{"vi1",#N/A,FALSE,"Financial Statements";"vi2",#N/A,FALSE,"Financial Statements";#N/A,#N/A,FALSE,"DCF"}</definedName>
    <definedName name="limcount" hidden="1">1</definedName>
    <definedName name="ListOffset" hidden="1">1</definedName>
    <definedName name="lkjlklkjlkjlkj" localSheetId="3" hidden="1">{"page1",#N/A,TRUE,"CSC";"page2",#N/A,TRUE,"CSC"}</definedName>
    <definedName name="lkjlklkjlkjlkj" hidden="1">{"page1",#N/A,TRUE,"CSC";"page2",#N/A,TRUE,"CSC"}</definedName>
    <definedName name="ll" localSheetId="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ll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lotusgraphchart1x" hidden="1">#REF!</definedName>
    <definedName name="M_PlaceofPath" hidden="1">"F:\KBRAU\eric\ericy_vdf.xls"</definedName>
    <definedName name="MerrillPrintIt" hidden="1">[7]!MerrillPrintIt</definedName>
    <definedName name="n" localSheetId="3" hidden="1">{#N/A,#N/A,TRUE,"DCF Summary";#N/A,#N/A,TRUE,"Casema";#N/A,#N/A,TRUE,"UK";#N/A,#N/A,TRUE,"RCF";#N/A,#N/A,TRUE,"Intercable CZ";#N/A,#N/A,TRUE,"Interkabel P";#N/A,#N/A,TRUE,"LBO-Total";#N/A,#N/A,TRUE,"LBO-Casema"}</definedName>
    <definedName name="n" hidden="1">{#N/A,#N/A,TRUE,"DCF Summary";#N/A,#N/A,TRUE,"Casema";#N/A,#N/A,TRUE,"UK";#N/A,#N/A,TRUE,"RCF";#N/A,#N/A,TRUE,"Intercable CZ";#N/A,#N/A,TRUE,"Interkabel P";#N/A,#N/A,TRUE,"LBO-Total";#N/A,#N/A,TRUE,"LBO-Casema"}</definedName>
    <definedName name="newbel" localSheetId="3" hidden="1">{"IS",#N/A,FALSE,"IS";"RPTIS",#N/A,FALSE,"RPTIS";"STATS",#N/A,FALSE,"STATS";"CELL",#N/A,FALSE,"CELL";"BS",#N/A,FALSE,"BS"}</definedName>
    <definedName name="newbel" hidden="1">{"IS",#N/A,FALSE,"IS";"RPTIS",#N/A,FALSE,"RPTIS";"STATS",#N/A,FALSE,"STATS";"CELL",#N/A,FALSE,"CELL";"BS",#N/A,FALSE,"BS"}</definedName>
    <definedName name="NewRange" hidden="1">[7]!NewRange</definedName>
    <definedName name="Note" hidden="1">#REF!</definedName>
    <definedName name="o" localSheetId="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ld" localSheetId="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o" localSheetId="3" hidden="1">{"ratios2",#N/A,FALSE,"Ratios"}</definedName>
    <definedName name="oo" hidden="1">{"ratios2",#N/A,FALSE,"Ratios"}</definedName>
    <definedName name="Pitchbook" localSheetId="3" hidden="1">{#N/A,#N/A,TRUE,"Sheet16"}</definedName>
    <definedName name="Pitchbook" hidden="1">{#N/A,#N/A,TRUE,"Sheet16"}</definedName>
    <definedName name="PriceRange" localSheetId="3" hidden="1">OFFSET([0]!PriceRangeMain,5,0,COUNTA([0]!PriceRangeMain)-COUNTA(#REF!),1)</definedName>
    <definedName name="PriceRange" hidden="1">OFFSET([0]!PriceRangeMain,5,0,COUNTA([0]!PriceRangeMain)-COUNTA(#REF!),1)</definedName>
    <definedName name="PriceRangeMain" hidden="1">#REF!</definedName>
    <definedName name="_xlnm.Print_Area" localSheetId="1">DCF!$B$3:$AA$40</definedName>
    <definedName name="_xlnm.Print_Area" localSheetId="2">Summary!$B$1:$R$242</definedName>
    <definedName name="_xlnm.Print_Area" localSheetId="4">'Valuation Matrix'!$B$2:$L$18</definedName>
    <definedName name="_xlnm.Print_Area" localSheetId="3">WACC!$B$3:$J$36</definedName>
    <definedName name="Print_CSC_Report_2" localSheetId="3" hidden="1">{"CSC_1",#N/A,FALSE,"CSC Outputs";"CSC_2",#N/A,FALSE,"CSC Outputs"}</definedName>
    <definedName name="Print_CSC_Report_2" hidden="1">{"CSC_1",#N/A,FALSE,"CSC Outputs";"CSC_2",#N/A,FALSE,"CSC Outputs"}</definedName>
    <definedName name="Print_CSC_Report_3" localSheetId="3" hidden="1">{"CSC_1",#N/A,FALSE,"CSC Outputs";"CSC_2",#N/A,FALSE,"CSC Outputs"}</definedName>
    <definedName name="Print_CSC_Report_3" hidden="1">{"CSC_1",#N/A,FALSE,"CSC Outputs";"CSC_2",#N/A,FALSE,"CSC Outputs"}</definedName>
    <definedName name="_xlnm.Print_Titles" localSheetId="2">Summary!$1:$4</definedName>
    <definedName name="PrintAreaPrice" hidden="1">#REF!</definedName>
    <definedName name="q" localSheetId="3" hidden="1">{#N/A,#N/A,FALSE,"Output";#N/A,#N/A,FALSE,"Cover Sheet";#N/A,#N/A,FALSE,"Current Mkt. Projections"}</definedName>
    <definedName name="q" hidden="1">{#N/A,#N/A,FALSE,"Output";#N/A,#N/A,FALSE,"Cover Sheet";#N/A,#N/A,FALSE,"Current Mkt. Projections"}</definedName>
    <definedName name="RedefinePrintTableRange" hidden="1">[7]!RedefinePrintTableRange</definedName>
    <definedName name="rename_of_wrn.CSC" localSheetId="3" hidden="1">{"page1",#N/A,TRUE,"CSC";"page2",#N/A,TRUE,"CSC"}</definedName>
    <definedName name="rename_of_wrn.CSC" hidden="1">{"page1",#N/A,TRUE,"CSC";"page2",#N/A,TRUE,"CSC"}</definedName>
    <definedName name="rrrrrr" localSheetId="3" hidden="1">{"cash plan",#N/A,FALSE,"fccashflow"}</definedName>
    <definedName name="rrrrrr" hidden="1">{"cash plan",#N/A,FALSE,"fccashflow"}</definedName>
    <definedName name="RunningHead" hidden="1">#REF!</definedName>
    <definedName name="SAPBEXhrIndnt" hidden="1">1</definedName>
    <definedName name="SAPBEXrevision" hidden="1">1</definedName>
    <definedName name="SAPBEXsysID" hidden="1">"BP1"</definedName>
    <definedName name="SAPBEXwbID" hidden="1">"EMXA1GCQCOLW4CTL3E0AK6OH8"</definedName>
    <definedName name="SectionHead" hidden="1">#REF!</definedName>
    <definedName name="sencount" hidden="1">1</definedName>
    <definedName name="sk" hidden="1">"1, 3, 1, False, 2, False, False, , 0, False, True, 3, 2"</definedName>
    <definedName name="SLEVIN" localSheetId="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olver_lin" hidden="1">0</definedName>
    <definedName name="solver_num" hidden="1">0</definedName>
    <definedName name="solver_typ" hidden="1">3</definedName>
    <definedName name="solver_val" hidden="1">0.6</definedName>
    <definedName name="StartDate" hidden="1">#REF!</definedName>
    <definedName name="test" localSheetId="3" hidden="1">{#N/A,#N/A,FALSE,"F_Plan";#N/A,#N/A,FALSE,"Parameter"}</definedName>
    <definedName name="test" hidden="1">{#N/A,#N/A,FALSE,"F_Plan";#N/A,#N/A,FALSE,"Parameter"}</definedName>
    <definedName name="tests" localSheetId="3" hidden="1">{#N/A,#N/A,FALSE,"F_Plan";#N/A,#N/A,FALSE,"Parameter"}</definedName>
    <definedName name="tests" hidden="1">{#N/A,#N/A,FALSE,"F_Plan";#N/A,#N/A,FALSE,"Parameter"}</definedName>
    <definedName name="thomas" hidden="1">[9]w_dn_idd!$A$15:$F$23</definedName>
    <definedName name="Time" hidden="1">#REF!</definedName>
    <definedName name="Timestamp" hidden="1">#REF!</definedName>
    <definedName name="titi" localSheetId="3" hidden="1">{"ratios2",#N/A,FALSE,"Ratios"}</definedName>
    <definedName name="titi" hidden="1">{"ratios2",#N/A,FALSE,"Ratios"}</definedName>
    <definedName name="toto" localSheetId="3" hidden="1">{"ratios2",#N/A,FALSE,"Ratios"}</definedName>
    <definedName name="toto" hidden="1">{"ratios2",#N/A,FALSE,"Ratios"}</definedName>
    <definedName name="Type" hidden="1">#REF!</definedName>
    <definedName name="v" localSheetId="3" hidden="1">{#N/A,#N/A,FALSE,"Output";#N/A,#N/A,FALSE,"Cover Sheet";#N/A,#N/A,FALSE,"Current Mkt. Projections"}</definedName>
    <definedName name="v" hidden="1">{#N/A,#N/A,FALSE,"Output";#N/A,#N/A,FALSE,"Cover Sheet";#N/A,#N/A,FALSE,"Current Mkt. Projections"}</definedName>
    <definedName name="W" localSheetId="3" hidden="1">{"page1",#N/A,TRUE,"CSC";"page2",#N/A,TRUE,"CSC"}</definedName>
    <definedName name="W" hidden="1">{"page1",#N/A,TRUE,"CSC";"page2",#N/A,TRUE,"CSC"}</definedName>
    <definedName name="wrn" localSheetId="3" hidden="1">{#N/A,#N/A,FALSE,"DCF Summary";#N/A,#N/A,FALSE,"Casema";#N/A,#N/A,FALSE,"Casema NoTel";#N/A,#N/A,FALSE,"UK";#N/A,#N/A,FALSE,"RCF";#N/A,#N/A,FALSE,"Intercable CZ";#N/A,#N/A,FALSE,"Interkabel P"}</definedName>
    <definedName name="wrn" hidden="1">{#N/A,#N/A,FALSE,"DCF Summary";#N/A,#N/A,FALSE,"Casema";#N/A,#N/A,FALSE,"Casema NoTel";#N/A,#N/A,FALSE,"UK";#N/A,#N/A,FALSE,"RCF";#N/A,#N/A,FALSE,"Intercable CZ";#N/A,#N/A,FALSE,"Interkabel P"}</definedName>
    <definedName name="wrn.10yp._.balance._.sheet." localSheetId="3" hidden="1">{"10yp balance sheet",#N/A,FALSE,"Celtel alternative 6"}</definedName>
    <definedName name="wrn.10yp._.balance._.sheet." hidden="1">{"10yp balance sheet",#N/A,FALSE,"Celtel alternative 6"}</definedName>
    <definedName name="wrn.10yp._.capex." localSheetId="3" hidden="1">{"10yp capex",#N/A,FALSE,"Celtel alternative 6"}</definedName>
    <definedName name="wrn.10yp._.capex." hidden="1">{"10yp capex",#N/A,FALSE,"Celtel alternative 6"}</definedName>
    <definedName name="wrn.10yp._.customers." localSheetId="3" hidden="1">{"10yp customers",#N/A,FALSE,"Celtel alternative 6"}</definedName>
    <definedName name="wrn.10yp._.customers." hidden="1">{"10yp customers",#N/A,FALSE,"Celtel alternative 6"}</definedName>
    <definedName name="wrn.10yp._.graphs." localSheetId="3" hidden="1">{"10yp graphs",#N/A,FALSE,"Market Data"}</definedName>
    <definedName name="wrn.10yp._.graphs." hidden="1">{"10yp graphs",#N/A,FALSE,"Market Data"}</definedName>
    <definedName name="wrn.10yp._.key._.data." localSheetId="3" hidden="1">{"10yp key data",#N/A,FALSE,"Market Data"}</definedName>
    <definedName name="wrn.10yp._.key._.data." hidden="1">{"10yp key data",#N/A,FALSE,"Market Data"}</definedName>
    <definedName name="wrn.10yp._.profit._.and._.loss." localSheetId="3" hidden="1">{"10yp profit and loss",#N/A,FALSE,"Celtel alternative 6"}</definedName>
    <definedName name="wrn.10yp._.profit._.and._.loss." hidden="1">{"10yp profit and loss",#N/A,FALSE,"Celtel alternative 6"}</definedName>
    <definedName name="wrn.10yp._.tariffs." localSheetId="3" hidden="1">{"10yp tariffs",#N/A,FALSE,"Celtel alternative 6"}</definedName>
    <definedName name="wrn.10yp._.tariffs." hidden="1">{"10yp tariffs",#N/A,FALSE,"Celtel alternative 6"}</definedName>
    <definedName name="wrn.All._.Company._.Analyses." localSheetId="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sia." localSheetId="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BEL." localSheetId="3" hidden="1">{"IS",#N/A,FALSE,"IS";"RPTIS",#N/A,FALSE,"RPTIS";"STATS",#N/A,FALSE,"STATS";"CELL",#N/A,FALSE,"CELL";"BS",#N/A,FALSE,"BS"}</definedName>
    <definedName name="wrn.BEL." hidden="1">{"IS",#N/A,FALSE,"IS";"RPTIS",#N/A,FALSE,"RPTIS";"STATS",#N/A,FALSE,"STATS";"CELL",#N/A,FALSE,"CELL";"BS",#N/A,FALSE,"BS"}</definedName>
    <definedName name="wrn.BPlan." localSheetId="3" hidden="1">{#N/A,#N/A,FALSE,"F_Plan";#N/A,#N/A,FALSE,"Parameter"}</definedName>
    <definedName name="wrn.BPlan." hidden="1">{#N/A,#N/A,FALSE,"F_Plan";#N/A,#N/A,FALSE,"Parameter"}</definedName>
    <definedName name="wrn.budget._.balance._.sheet." localSheetId="3" hidden="1">{"bugdet992000 balance sheet",#N/A,FALSE,"Celtel alternative 6"}</definedName>
    <definedName name="wrn.budget._.balance._.sheet." hidden="1">{"bugdet992000 balance sheet",#N/A,FALSE,"Celtel alternative 6"}</definedName>
    <definedName name="wrn.budget._.capex." localSheetId="3" hidden="1">{"budget992000 capex",#N/A,FALSE,"Celtel alternative 6"}</definedName>
    <definedName name="wrn.budget._.capex." hidden="1">{"budget992000 capex",#N/A,FALSE,"Celtel alternative 6"}</definedName>
    <definedName name="wrn.budget._.customers." localSheetId="3" hidden="1">{"budget992000_customers",#N/A,FALSE,"Celtel alternative 6"}</definedName>
    <definedName name="wrn.budget._.customers." hidden="1">{"budget992000_customers",#N/A,FALSE,"Celtel alternative 6"}</definedName>
    <definedName name="wrn.budget._.profit._.and._.loss." localSheetId="3" hidden="1">{"budget992000 profit and loss",#N/A,FALSE,"Celtel alternative 6"}</definedName>
    <definedName name="wrn.budget._.profit._.and._.loss." hidden="1">{"budget992000 profit and loss",#N/A,FALSE,"Celtel alternative 6"}</definedName>
    <definedName name="wrn.budget._.tariffs._.and._.usage." localSheetId="3" hidden="1">{"budget992000 tariff and usage",#N/A,FALSE,"Celtel alternative 6"}</definedName>
    <definedName name="wrn.budget._.tariffs._.and._.usage." hidden="1">{"budget992000 tariff and usage",#N/A,FALSE,"Celtel alternative 6"}</definedName>
    <definedName name="wrn.Cash._.Plan." localSheetId="3" hidden="1">{"cash plan",#N/A,FALSE,"fccashflow"}</definedName>
    <definedName name="wrn.Cash._.Plan." hidden="1">{"cash plan",#N/A,FALSE,"fccashflow"}</definedName>
    <definedName name="wrn.Chart._.Printouts." localSheetId="3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wrn.Chart._.Printouts.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wrn.Cider." localSheetId="3" hidden="1">{#N/A,#N/A,FALSE,"Cider Segment";#N/A,#N/A,FALSE,"Bulmers";#N/A,#N/A,FALSE,"Ritz";#N/A,#N/A,FALSE,"Stag";#N/A,#N/A,FALSE,"Cider Others"}</definedName>
    <definedName name="wrn.Cider." hidden="1">{#N/A,#N/A,FALSE,"Cider Segment";#N/A,#N/A,FALSE,"Bulmers";#N/A,#N/A,FALSE,"Ritz";#N/A,#N/A,FALSE,"Stag";#N/A,#N/A,FALSE,"Cider Others"}</definedName>
    <definedName name="wrn.COMPCO." localSheetId="3" hidden="1">{"Page1",#N/A,FALSE,"CompCo";"Page2",#N/A,FALSE,"CompCo"}</definedName>
    <definedName name="wrn.COMPCO." hidden="1">{"Page1",#N/A,FALSE,"CompCo";"Page2",#N/A,FALSE,"CompCo"}</definedName>
    <definedName name="wrn.Complete." localSheetId="3" hidden="1">{#N/A,#N/A,TRUE,"DCF Summary";#N/A,#N/A,TRUE,"Casema";#N/A,#N/A,TRUE,"UK";#N/A,#N/A,TRUE,"RCF";#N/A,#N/A,TRUE,"Intercable CZ";#N/A,#N/A,TRUE,"Interkabel P";#N/A,#N/A,TRUE,"LBO-Total";#N/A,#N/A,TRUE,"LBO-Casema"}</definedName>
    <definedName name="wrn.Complete." hidden="1">{#N/A,#N/A,TRUE,"DCF Summary";#N/A,#N/A,TRUE,"Casema";#N/A,#N/A,TRUE,"UK";#N/A,#N/A,TRUE,"RCF";#N/A,#N/A,TRUE,"Intercable CZ";#N/A,#N/A,TRUE,"Interkabel P";#N/A,#N/A,TRUE,"LBO-Total";#N/A,#N/A,TRUE,"LBO-Casema"}</definedName>
    <definedName name="wrn.Consolidated._.Set." localSheetId="3" hidden="1">{"Consolidated IS w Ratios",#N/A,FALSE,"Consolidated";"Consolidated CF",#N/A,FALSE,"Consolidated";"Consolidated DCF",#N/A,FALSE,"Consolidated"}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tribution." localSheetId="3" hidden="1">{#N/A,#N/A,FALSE,"Contribution Analysis"}</definedName>
    <definedName name="wrn.contribution." hidden="1">{#N/A,#N/A,FALSE,"Contribution Analysis"}</definedName>
    <definedName name="wrn.Cover." localSheetId="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sc." localSheetId="3" hidden="1">{"orixcsc",#N/A,FALSE,"ORIX CSC";"orixcsc2",#N/A,FALSE,"ORIX CSC"}</definedName>
    <definedName name="wrn.csc." hidden="1">{"orixcsc",#N/A,FALSE,"ORIX CSC";"orixcsc2",#N/A,FALSE,"ORIX CSC"}</definedName>
    <definedName name="wrn.CSC2" localSheetId="3" hidden="1">{"page1",#N/A,TRUE,"CSC";"page2",#N/A,TRUE,"CSC"}</definedName>
    <definedName name="wrn.CSC2" hidden="1">{"page1",#N/A,TRUE,"CSC";"page2",#N/A,TRUE,"CSC"}</definedName>
    <definedName name="wrn.csc2." localSheetId="3" hidden="1">{#N/A,#N/A,FALSE,"ORIX CSC"}</definedName>
    <definedName name="wrn.csc2." hidden="1">{#N/A,#N/A,FALSE,"ORIX CSC"}</definedName>
    <definedName name="wrn.database." localSheetId="3" hidden="1">{"subs",#N/A,FALSE,"database ";"proportional",#N/A,FALSE,"database "}</definedName>
    <definedName name="wrn.database." hidden="1">{"subs",#N/A,FALSE,"database ";"proportional",#N/A,FALSE,"database "}</definedName>
    <definedName name="wrn.dcf." localSheetId="3" hidden="1">{"mgmt forecast",#N/A,FALSE,"Mgmt Forecast";"dcf table",#N/A,FALSE,"Mgmt Forecast";"sensitivity",#N/A,FALSE,"Mgmt Forecast";"table inputs",#N/A,FALSE,"Mgmt Forecast";"calculations",#N/A,FALSE,"Mgmt Forecast"}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CF._.Only." localSheetId="3" hidden="1">{#N/A,#N/A,FALSE,"DCF Summary";#N/A,#N/A,FALSE,"Casema";#N/A,#N/A,FALSE,"Casema NoTel";#N/A,#N/A,FALSE,"UK";#N/A,#N/A,FALSE,"RCF";#N/A,#N/A,FALSE,"Intercable CZ";#N/A,#N/A,FALSE,"Interkabel P"}</definedName>
    <definedName name="wrn.DCF._.Only." hidden="1">{#N/A,#N/A,FALSE,"DCF Summary";#N/A,#N/A,FALSE,"Casema";#N/A,#N/A,FALSE,"Casema NoTel";#N/A,#N/A,FALSE,"UK";#N/A,#N/A,FALSE,"RCF";#N/A,#N/A,FALSE,"Intercable CZ";#N/A,#N/A,FALSE,"Interkabel P"}</definedName>
    <definedName name="wrn.Delchamps." localSheetId="3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wrn.Delchamps.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wrn.detail_US." localSheetId="3" hidden="1">{"summary1",#N/A,FALSE,"K";"summary2",#N/A,FALSE,"K";"USmarket",#N/A,FALSE,"K";"USearnings",#N/A,FALSE,"K"}</definedName>
    <definedName name="wrn.detail_US." hidden="1">{"summary1",#N/A,FALSE,"K";"summary2",#N/A,FALSE,"K";"USmarket",#N/A,FALSE,"K";"USearnings",#N/A,FALSE,"K"}</definedName>
    <definedName name="wrn.detail." localSheetId="1" hidden="1">{"Build1",#N/A,FALSE,"Buildup";"Build2",#N/A,FALSE,"Buildup";"Build3",#N/A,FALSE,"Buildup"}</definedName>
    <definedName name="wrn.detail." localSheetId="3" hidden="1">{"Build1",#N/A,FALSE,"Buildup";"Build2",#N/A,FALSE,"Buildup";"Build3",#N/A,FALSE,"Buildup"}</definedName>
    <definedName name="wrn.detail." hidden="1">{"Build1",#N/A,FALSE,"Buildup";"Build2",#N/A,FALSE,"Buildup";"Build3",#N/A,FALSE,"Buildup"}</definedName>
    <definedName name="wrn.djall." localSheetId="3" hidden="1">{"djcash",#N/A,FALSE,"DJann";"djinc",#N/A,FALSE,"DJann";"djtaxes",#N/A,FALSE,"DJann";"djbuspub",#N/A,FALSE,"DJann";"djwall",#N/A,FALSE,"DJann";"djcompprs",#N/A,FALSE,"DJann";"djteler",#N/A,FALSE,"DJann"}</definedName>
    <definedName name="wrn.djall." hidden="1">{"djcash",#N/A,FALSE,"DJann";"djinc",#N/A,FALSE,"DJann";"djtaxes",#N/A,FALSE,"DJann";"djbuspub",#N/A,FALSE,"DJann";"djwall",#N/A,FALSE,"DJann";"djcompprs",#N/A,FALSE,"DJann";"djteler",#N/A,FALSE,"DJann"}</definedName>
    <definedName name="wrn.Earnings._.Model." localSheetId="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localSheetId="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pall." localSheetId="3" hidden="1">{"ecpcash",#N/A,FALSE,"ECPann";"ecpinc",#N/A,FALSE,"ECPann";"ecpindia",#N/A,FALSE,"ECPann";"ecpmun",#N/A,FALSE,"ECPann";"ecpphoenix",#N/A,FALSE,"ECPann";"ecpothe",#N/A,FALSE,"ECPann";"ecpbalsht",#N/A,FALSE,"ECPann"}</definedName>
    <definedName name="wrn.ecpall." hidden="1">{"ecpcash",#N/A,FALSE,"ECPann";"ecpinc",#N/A,FALSE,"ECPann";"ecpindia",#N/A,FALSE,"ECPann";"ecpmun",#N/A,FALSE,"ECPann";"ecpphoenix",#N/A,FALSE,"ECPann";"ecpothe",#N/A,FALSE,"ECPann";"ecpbalsht",#N/A,FALSE,"ECPann"}</definedName>
    <definedName name="wrn.Employee._.Efficiency." localSheetId="3" hidden="1">{"Employee Efficiency",#N/A,FALSE,"Benchmarking"}</definedName>
    <definedName name="wrn.Employee._.Efficiency." hidden="1">{"Employee Efficiency",#N/A,FALSE,"Benchmarking"}</definedName>
    <definedName name="wrn.Europe._.Base." localSheetId="3" hidden="1">{"Eur Base Top",#N/A,FALSE,"Europe Base";"Eur Base Bottom",#N/A,FALSE,"Europe Base"}</definedName>
    <definedName name="wrn.Europe._.Base." hidden="1">{"Eur Base Top",#N/A,FALSE,"Europe Base";"Eur Base Bottom",#N/A,FALSE,"Europe Base"}</definedName>
    <definedName name="wrn.Europe._.Set." localSheetId="3" hidden="1">{"IS w Ratios",#N/A,FALSE,"Europe";"PF CF Europe",#N/A,FALSE,"Europe";"DCF Eur Matrix",#N/A,FALSE,"Europe"}</definedName>
    <definedName name="wrn.Europe._.Set." hidden="1">{"IS w Ratios",#N/A,FALSE,"Europe";"PF CF Europe",#N/A,FALSE,"Europe";"DCF Eur Matrix",#N/A,FALSE,"Europe"}</definedName>
    <definedName name="wrn.Exports." localSheetId="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ternal." localSheetId="3" hidden="1">{"External_Annual_Income",#N/A,FALSE,"External";"External_Quarterly_Income",#N/A,FALSE,"External"}</definedName>
    <definedName name="wrn.External." hidden="1">{"External_Annual_Income",#N/A,FALSE,"External";"External_Quarterly_Income",#N/A,FALSE,"External"}</definedName>
    <definedName name="wrn.Far._.East._.Set." localSheetId="3" hidden="1">{"IS FE with Ratios",#N/A,FALSE,"Far East";"PF CF Far East",#N/A,FALSE,"Far East";"DCF Far East Matrix",#N/A,FALSE,"Far East"}</definedName>
    <definedName name="wrn.Far._.East._.Set." hidden="1">{"IS FE with Ratios",#N/A,FALSE,"Far East";"PF CF Far East",#N/A,FALSE,"Far East";"DCF Far East Matrix",#N/A,FALSE,"Far East"}</definedName>
    <definedName name="wrn.FE._.Sensitivity." localSheetId="3" hidden="1">{"Far East Top",#N/A,FALSE,"FE Model";"Far East Mid",#N/A,FALSE,"FE Model";"Far East Base",#N/A,FALSE,"FE Model"}</definedName>
    <definedName name="wrn.FE._.Sensitivity." hidden="1">{"Far East Top",#N/A,FALSE,"FE Model";"Far East Mid",#N/A,FALSE,"FE Model";"Far East Base",#N/A,FALSE,"FE Model"}</definedName>
    <definedName name="wrn.financials." localSheetId="1" hidden="1">{"income",#N/A,FALSE,"K";"cashflow",#N/A,FALSE,"K";"balances",#N/A,FALSE,"K";"ratios",#N/A,FALSE,"K"}</definedName>
    <definedName name="wrn.financials." localSheetId="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ull." localSheetId="3" hidden="1">{#N/A,#N/A,FALSE,"Summary";#N/A,#N/A,FALSE,"CF";#N/A,#N/A,FALSE,"P&amp;L";#N/A,#N/A,FALSE,"BS";#N/A,#N/A,FALSE,"Returns";#N/A,#N/A,FALSE,"Assumptions";#N/A,#N/A,FALSE,"Analysis"}</definedName>
    <definedName name="wrn.Full." hidden="1">{#N/A,#N/A,FALSE,"Summary";#N/A,#N/A,FALSE,"CF";#N/A,#N/A,FALSE,"P&amp;L";#N/A,#N/A,FALSE,"BS";#N/A,#N/A,FALSE,"Returns";#N/A,#N/A,FALSE,"Assumptions";#N/A,#N/A,FALSE,"Analysis"}</definedName>
    <definedName name="wrn.full._.report." localSheetId="1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" localSheetId="3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without._.data." localSheetId="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Y97SBP." localSheetId="1" hidden="1">{#N/A,#N/A,FALSE,"FY97";#N/A,#N/A,FALSE,"FY98";#N/A,#N/A,FALSE,"FY99";#N/A,#N/A,FALSE,"FY00";#N/A,#N/A,FALSE,"FY01"}</definedName>
    <definedName name="wrn.FY97SBP." localSheetId="3" hidden="1">{#N/A,#N/A,FALSE,"FY97";#N/A,#N/A,FALSE,"FY98";#N/A,#N/A,FALSE,"FY99";#N/A,#N/A,FALSE,"FY00";#N/A,#N/A,FALSE,"FY01"}</definedName>
    <definedName name="wrn.FY97SBP." hidden="1">{#N/A,#N/A,FALSE,"FY97";#N/A,#N/A,FALSE,"FY98";#N/A,#N/A,FALSE,"FY99";#N/A,#N/A,FALSE,"FY00";#N/A,#N/A,FALSE,"FY01"}</definedName>
    <definedName name="wrn.GCIall." localSheetId="3" hidden="1">{"gcicash",#N/A,FALSE,"GCIINC";"gciinc",#N/A,FALSE,"GCIINC";"gciexclusa",#N/A,FALSE,"GCIINC";"usatdy",#N/A,FALSE,"GCIINC"}</definedName>
    <definedName name="wrn.GCIall." hidden="1">{"gcicash",#N/A,FALSE,"GCIINC";"gciinc",#N/A,FALSE,"GCIINC";"gciexclusa",#N/A,FALSE,"GCIINC";"usatdy",#N/A,FALSE,"GCIINC"}</definedName>
    <definedName name="wrn.HANDOUT." localSheetId="3" hidden="1">{#N/A,#N/A,FALSE,"COVER PAGE";#N/A,#N/A,FALSE,"Page 2";#N/A,#N/A,FALSE,"Page 2";#N/A,#N/A,FALSE,"Page 4";#N/A,#N/A,FALSE,"Page5";#N/A,#N/A,FALSE,"Page 6";#N/A,#N/A,FALSE,"Page 7";#N/A,#N/A,FALSE,"Page 8";#N/A,#N/A,FALSE,"Page 10";#N/A,#N/A,FALSE,"Long-Term OCF Mult.";#N/A,#N/A,FALSE,"PCS Comp";#N/A,#N/A,FALSE,"OCS-CAPEX";#N/A,#N/A,FALSE,"Blank"}</definedName>
    <definedName name="wrn.HANDOUT." hidden="1">{#N/A,#N/A,FALSE,"COVER PAGE";#N/A,#N/A,FALSE,"Page 2";#N/A,#N/A,FALSE,"Page 2";#N/A,#N/A,FALSE,"Page 4";#N/A,#N/A,FALSE,"Page5";#N/A,#N/A,FALSE,"Page 6";#N/A,#N/A,FALSE,"Page 7";#N/A,#N/A,FALSE,"Page 8";#N/A,#N/A,FALSE,"Page 10";#N/A,#N/A,FALSE,"Long-Term OCF Mult.";#N/A,#N/A,FALSE,"PCS Comp";#N/A,#N/A,FALSE,"OCS-CAPEX";#N/A,#N/A,FALSE,"Blank"}</definedName>
    <definedName name="wrn.Income._.Statement." localSheetId="3" hidden="1">{#N/A,#N/A,FALSE,"Report Print"}</definedName>
    <definedName name="wrn.Income._.Statement." hidden="1">{#N/A,#N/A,FALSE,"Report Print"}</definedName>
    <definedName name="wrn.Inputsheet_ProjectInput." localSheetId="3" hidden="1">{"ProjectInput",#N/A,FALSE,"INPUT-AREA"}</definedName>
    <definedName name="wrn.Inputsheet_ProjectInput." hidden="1">{"ProjectInput",#N/A,FALSE,"INPUT-AREA"}</definedName>
    <definedName name="wrn.Instructor._.Tips." localSheetId="3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wrn.Instructor._.Tips.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wrn.international." localSheetId="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taly." localSheetId="3" hidden="1">{#N/A,#N/A,FALSE,"Italy";#N/A,#N/A,FALSE,"Aperol Italy";#N/A,#N/A,FALSE,"Aperol Soda Italy";#N/A,#N/A,FALSE,"Spumanti";#N/A,#N/A,FALSE,"Barbieri Liqueur Italy";#N/A,#N/A,FALSE,"Others Italy"}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JG._.FE._.Dollar." localSheetId="3" hidden="1">{"JG FE Top",#N/A,FALSE,"JG FE $";"JG FE Bottom",#N/A,FALSE,"JG FE $"}</definedName>
    <definedName name="wrn.JG._.FE._.Dollar." hidden="1">{"JG FE Top",#N/A,FALSE,"JG FE $";"JG FE Bottom",#N/A,FALSE,"JG FE $"}</definedName>
    <definedName name="wrn.JG._.FE._.Yen." localSheetId="3" hidden="1">{"JG FE Top",#N/A,FALSE,"JG FE ¥";"JG FE Bottom",#N/A,FALSE,"JG FE ¥"}</definedName>
    <definedName name="wrn.JG._.FE._.Yen." hidden="1">{"JG FE Top",#N/A,FALSE,"JG FE ¥";"JG FE Bottom",#N/A,FALSE,"JG FE ¥"}</definedName>
    <definedName name="wrn.K3._.Annual." localSheetId="3" hidden="1">{"K3Cash",#N/A,FALSE,"Ann";"K3Income",#N/A,FALSE,"Ann";"K3Educ",#N/A,FALSE,"Ann";"K3media",#N/A,FALSE,"Ann";"K3Info",#N/A,FALSE,"Ann";"K3Valuation",#N/A,FALSE,"Ann"}</definedName>
    <definedName name="wrn.K3._.Annual." hidden="1">{"K3Cash",#N/A,FALSE,"Ann";"K3Income",#N/A,FALSE,"Ann";"K3Educ",#N/A,FALSE,"Ann";"K3media",#N/A,FALSE,"Ann";"K3Info",#N/A,FALSE,"Ann";"K3Valuation",#N/A,FALSE,"Ann"}</definedName>
    <definedName name="wrn.K3._.Quarterly." localSheetId="3" hidden="1">{"K3 first",#N/A,FALSE,"Qtr.";"K3 second",#N/A,FALSE,"Qtr.";"K3 Third",#N/A,FALSE,"Qtr.";"K3 Fourth",#N/A,FALSE,"Qtr.";"K3 Full",#N/A,FALSE,"Qtr."}</definedName>
    <definedName name="wrn.K3._.Quarterly." hidden="1">{"K3 first",#N/A,FALSE,"Qtr.";"K3 second",#N/A,FALSE,"Qtr.";"K3 Third",#N/A,FALSE,"Qtr.";"K3 Fourth",#N/A,FALSE,"Qtr.";"K3 Full",#N/A,FALSE,"Qtr."}</definedName>
    <definedName name="wrn.kriall." localSheetId="3" hidden="1">{"kricash",#N/A,FALSE,"INC";"kriinc",#N/A,FALSE,"INC";"krimiami",#N/A,FALSE,"INC";"kriother",#N/A,FALSE,"INC";"kripapers",#N/A,FALSE,"INC"}</definedName>
    <definedName name="wrn.kriall." hidden="1">{"kricash",#N/A,FALSE,"INC";"kriinc",#N/A,FALSE,"INC";"krimiami",#N/A,FALSE,"INC";"kriother",#N/A,FALSE,"INC";"kripapers",#N/A,FALSE,"INC"}</definedName>
    <definedName name="wrn.lbo." localSheetId="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localSheetId="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localSheetId="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ine._.Efficiency." localSheetId="3" hidden="1">{"Line Efficiency",#N/A,FALSE,"Benchmarking"}</definedName>
    <definedName name="wrn.Line._.Efficiency." hidden="1">{"Line Efficiency",#N/A,FALSE,"Benchmarking"}</definedName>
    <definedName name="wrn.Master_Income." localSheetId="3" hidden="1">{"Annual_Income",#N/A,FALSE,"Master Model";"Quarterly_Income",#N/A,FALSE,"Master Model"}</definedName>
    <definedName name="wrn.Master_Income." hidden="1">{"Annual_Income",#N/A,FALSE,"Master Model";"Quarterly_Income",#N/A,FALSE,"Master Model"}</definedName>
    <definedName name="wrn.MERGER._.PLANS." localSheetId="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hpall." localSheetId="3" hidden="1">{"mhpcash",#N/A,FALSE,"MHPNEWX";"mhpinc",#N/A,FALSE,"MHPNEWX";"mhptax",#N/A,FALSE,"MHPNEWX";"mhpbroad",#N/A,FALSE,"MHPNEWX";"mhpeduc",#N/A,FALSE,"MHPNEWX";"mhpfin",#N/A,FALSE,"MHPNEWX";"mhpinfo",#N/A,FALSE,"MHPNEWX"}</definedName>
    <definedName name="wrn.mhpall." hidden="1">{"mhpcash",#N/A,FALSE,"MHPNEWX";"mhpinc",#N/A,FALSE,"MHPNEWX";"mhptax",#N/A,FALSE,"MHPNEWX";"mhpbroad",#N/A,FALSE,"MHPNEWX";"mhpeduc",#N/A,FALSE,"MHPNEWX";"mhpfin",#N/A,FALSE,"MHPNEWX";"mhpinfo",#N/A,FALSE,"MHPNEWX"}</definedName>
    <definedName name="wrn.Monatsabschluß." localSheetId="3" hidden="1">{#N/A,#N/A,FALSE,"Finanzplan";#N/A,#N/A,FALSE,"Bilanz";#N/A,#N/A,FALSE,"GuV"}</definedName>
    <definedName name="wrn.Monatsabschluß." hidden="1">{#N/A,#N/A,FALSE,"Finanzplan";#N/A,#N/A,FALSE,"Bilanz";#N/A,#N/A,FALSE,"GuV"}</definedName>
    <definedName name="wrn.NA_ULV._.Tand._.B." localSheetId="3" hidden="1">{"NA Top",#N/A,FALSE,"NA-ULV";"NA Bottom",#N/A,FALSE,"NA-ULV"}</definedName>
    <definedName name="wrn.NA_ULV._.Tand._.B." hidden="1">{"NA Top",#N/A,FALSE,"NA-ULV";"NA Bottom",#N/A,FALSE,"NA-ULV"}</definedName>
    <definedName name="wrn.NA._.Model._.T._.and._.B." localSheetId="3" hidden="1">{"NA Top",#N/A,FALSE,"NA Model";"NA Bottom",#N/A,FALSE,"NA Model"}</definedName>
    <definedName name="wrn.NA._.Model._.T._.and._.B." hidden="1">{"NA Top",#N/A,FALSE,"NA Model";"NA Bottom",#N/A,FALSE,"NA Model"}</definedName>
    <definedName name="wrn.Normal." localSheetId="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localSheetId="3" hidden="1">{"NA Is w Ratios",#N/A,FALSE,"North America";"PF CFlow NA",#N/A,FALSE,"North America";"NA DCF Matrix",#N/A,FALSE,"North America"}</definedName>
    <definedName name="wrn.North._.America._.Set." hidden="1">{"NA Is w Ratios",#N/A,FALSE,"North America";"PF CFlow NA",#N/A,FALSE,"North America";"NA DCF Matrix",#N/A,FALSE,"North America"}</definedName>
    <definedName name="wrn.nytaann." localSheetId="3" hidden="1">{"nytacash",#N/A,FALSE,"GLOBEINC";"nytainc",#N/A,FALSE,"GLOBEINC";"nytanyt",#N/A,FALSE,"GLOBEINC";"nytareg",#N/A,FALSE,"GLOBEINC";"nytaglobe",#N/A,FALSE,"GLOBEINC";"nytapprttl",#N/A,FALSE,"GLOBEINC"}</definedName>
    <definedName name="wrn.nytaann." hidden="1">{"nytacash",#N/A,FALSE,"GLOBEINC";"nytainc",#N/A,FALSE,"GLOBEINC";"nytanyt",#N/A,FALSE,"GLOBEINC";"nytareg",#N/A,FALSE,"GLOBEINC";"nytaglobe",#N/A,FALSE,"GLOBEINC";"nytapprttl",#N/A,FALSE,"GLOBEINC"}</definedName>
    <definedName name="wrn.Output." localSheetId="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plbscf." localSheetId="3" hidden="1">{"p_l",#N/A,FALSE,"Summary Accounts"}</definedName>
    <definedName name="wrn.plbscf." hidden="1">{"p_l",#N/A,FALSE,"Summary Accounts"}</definedName>
    <definedName name="wrn.PrimeCo." localSheetId="3" hidden="1">{"print 1",#N/A,FALSE,"PrimeCo PCS";"print 2",#N/A,FALSE,"PrimeCo PCS";"valuation",#N/A,FALSE,"PrimeCo PCS"}</definedName>
    <definedName name="wrn.PrimeCo." hidden="1">{"print 1",#N/A,FALSE,"PrimeCo PCS";"print 2",#N/A,FALSE,"PrimeCo PCS";"valuation",#N/A,FALSE,"PrimeCo PCS"}</definedName>
    <definedName name="wrn.Print_CSC." localSheetId="3" hidden="1">{"CSC_1",#N/A,FALSE,"CSC Outputs";"CSC_2",#N/A,FALSE,"CSC Outputs"}</definedName>
    <definedName name="wrn.Print_CSC." hidden="1">{"CSC_1",#N/A,FALSE,"CSC Outputs";"CSC_2",#N/A,FALSE,"CSC Outputs"}</definedName>
    <definedName name="wrn.Print_CSC2" localSheetId="3" hidden="1">{"CSC_1",#N/A,FALSE,"CSC Outputs";"CSC_2",#N/A,FALSE,"CSC Outputs"}</definedName>
    <definedName name="wrn.Print_CSC2" hidden="1">{"CSC_1",#N/A,FALSE,"CSC Outputs";"CSC_2",#N/A,FALSE,"CSC Outputs"}</definedName>
    <definedName name="wrn.print." localSheetId="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wrn.print.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wrn.print._.all." localSheetId="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PAGES." localSheetId="3" hidden="1">{#N/A,#N/A,FALSE,"Group Fcst";#N/A,#N/A,FALSE,"Group Fcst Variance";#N/A,#N/A,FALSE,"Consolidated";#N/A,#N/A,FALSE,"Subscriber Mktg";#N/A,#N/A,FALSE,"Vendor Mktg";#N/A,#N/A,FALSE,"Corporate";#N/A,#N/A,FALSE,"Finance";#N/A,#N/A,FALSE,"Cust Svc-Legal";#N/A,#N/A,FALSE,"Legal";#N/A,#N/A,FALSE,"Cust Supp";#N/A,#N/A,FALSE,"Logistics";#N/A,#N/A,FALSE,"Service Mgmt";#N/A,#N/A,FALSE,"GlobalFares";#N/A,#N/A,FALSE,"HR";#N/A,#N/A,FALSE,"President";#N/A,#N/A,FALSE,"Information Services";#N/A,#N/A,FALSE,"Systems Dev";#N/A,#N/A,FALSE,"Network Services";#N/A,#N/A,FALSE,"Data Center"}</definedName>
    <definedName name="wrn.PRINT._.ALL._.PAGES." hidden="1">{#N/A,#N/A,FALSE,"Group Fcst";#N/A,#N/A,FALSE,"Group Fcst Variance";#N/A,#N/A,FALSE,"Consolidated";#N/A,#N/A,FALSE,"Subscriber Mktg";#N/A,#N/A,FALSE,"Vendor Mktg";#N/A,#N/A,FALSE,"Corporate";#N/A,#N/A,FALSE,"Finance";#N/A,#N/A,FALSE,"Cust Svc-Legal";#N/A,#N/A,FALSE,"Legal";#N/A,#N/A,FALSE,"Cust Supp";#N/A,#N/A,FALSE,"Logistics";#N/A,#N/A,FALSE,"Service Mgmt";#N/A,#N/A,FALSE,"GlobalFares";#N/A,#N/A,FALSE,"HR";#N/A,#N/A,FALSE,"President";#N/A,#N/A,FALSE,"Information Services";#N/A,#N/A,FALSE,"Systems Dev";#N/A,#N/A,FALSE,"Network Services";#N/A,#N/A,FALSE,"Data Center"}</definedName>
    <definedName name="wrn.Print._.Europe._.TandB." localSheetId="3" hidden="1">{"Print Top",#N/A,FALSE,"Europe Model";"Print Bottom",#N/A,FALSE,"Europe Model"}</definedName>
    <definedName name="wrn.Print._.Europe._.TandB." hidden="1">{"Print Top",#N/A,FALSE,"Europe Model";"Print Bottom",#N/A,FALSE,"Europe Model"}</definedName>
    <definedName name="wrn.Print._.FE._.T._.and._.B." localSheetId="3" hidden="1">{"Far East Top",#N/A,FALSE,"FE Model";"Far East Bottom",#N/A,FALSE,"FE Model"}</definedName>
    <definedName name="wrn.Print._.FE._.T._.and._.B." hidden="1">{"Far East Top",#N/A,FALSE,"FE Model";"Far East Bottom",#N/A,FALSE,"FE Model"}</definedName>
    <definedName name="wrn.print._.pages." localSheetId="3" hidden="1">{#N/A,#N/A,FALSE,"Spain MKT";#N/A,#N/A,FALSE,"Assumptions";#N/A,#N/A,FALSE,"Adve";#N/A,#N/A,FALSE,"E-Commerce";#N/A,#N/A,FALSE,"Opex";#N/A,#N/A,FALSE,"P&amp;L";#N/A,#N/A,FALSE,"FCF &amp; DCF"}</definedName>
    <definedName name="wrn.print._.pages." hidden="1">{#N/A,#N/A,FALSE,"Spain MKT";#N/A,#N/A,FALSE,"Assumptions";#N/A,#N/A,FALSE,"Adve";#N/A,#N/A,FALSE,"E-Commerce";#N/A,#N/A,FALSE,"Opex";#N/A,#N/A,FALSE,"P&amp;L";#N/A,#N/A,FALSE,"FCF &amp; DCF"}</definedName>
    <definedName name="wrn.print._.pages2." localSheetId="3" hidden="1">{#N/A,#N/A,FALSE,"Spain MKT";#N/A,#N/A,FALSE,"Assumptions";#N/A,#N/A,FALSE,"Adve";#N/A,#N/A,FALSE,"E-Commerce";#N/A,#N/A,FALSE,"Opex";#N/A,#N/A,FALSE,"P&amp;L";#N/A,#N/A,FALSE,"FCF &amp; DCF"}</definedName>
    <definedName name="wrn.print._.pages2." hidden="1">{#N/A,#N/A,FALSE,"Spain MKT";#N/A,#N/A,FALSE,"Assumptions";#N/A,#N/A,FALSE,"Adve";#N/A,#N/A,FALSE,"E-Commerce";#N/A,#N/A,FALSE,"Opex";#N/A,#N/A,FALSE,"P&amp;L";#N/A,#N/A,FALSE,"FCF &amp; DCF"}</definedName>
    <definedName name="wrn.print._.standalone." localSheetId="3" hidden="1">{"standalone1",#N/A,FALSE,"DCFBase";"standalone2",#N/A,FALSE,"DCFBase"}</definedName>
    <definedName name="wrn.print._.standalone." hidden="1">{"standalone1",#N/A,FALSE,"DCFBase";"standalone2",#N/A,FALSE,"DCFBase"}</definedName>
    <definedName name="wrn.printall." localSheetId="3" hidden="1">{"projections1",#N/A,FALSE,"projections";"dcf2",#N/A,FALSE,"dcf";"dcf no profit sharing",#N/A,FALSE,"dcf no profit sharing";"avp1",#N/A,FALSE,"avp"}</definedName>
    <definedName name="wrn.printall." hidden="1">{"projections1",#N/A,FALSE,"projections";"dcf2",#N/A,FALSE,"dcf";"dcf no profit sharing",#N/A,FALSE,"dcf no profit sharing";"avp1",#N/A,FALSE,"avp"}</definedName>
    <definedName name="wrn.printqtr." localSheetId="3" hidden="1">{"nytasecond",#N/A,FALSE,"NYTQTRS";"nytafirst",#N/A,FALSE,"NYTQTRS";"nytathird",#N/A,FALSE,"NYTQTRS";"nytafourth",#N/A,FALSE,"NYTQTRS";"nytafull",#N/A,FALSE,"NYTQTRS"}</definedName>
    <definedName name="wrn.printqtr." hidden="1">{"nytasecond",#N/A,FALSE,"NYTQTRS";"nytafirst",#N/A,FALSE,"NYTQTRS";"nytathird",#N/A,FALSE,"NYTQTRS";"nytafourth",#N/A,FALSE,"NYTQTRS";"nytafull",#N/A,FALSE,"NYTQTRS"}</definedName>
    <definedName name="wrn.ProMonte." localSheetId="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ratios." localSheetId="3" hidden="1">{"ratios",#N/A,FALSE,"Summary Accounts"}</definedName>
    <definedName name="wrn.ratios." hidden="1">{"ratios",#N/A,FALSE,"Summary Accounts"}</definedName>
    <definedName name="wrn.ratios._.only." localSheetId="3" hidden="1">{"ratios2",#N/A,FALSE,"Ratios"}</definedName>
    <definedName name="wrn.ratios._.only." hidden="1">{"ratios2",#N/A,FALSE,"Ratios"}</definedName>
    <definedName name="wrn.Report_Page." localSheetId="3" hidden="1">{"Annual_Income",#N/A,FALSE,"Report Page";"Balance_Cash_Flow",#N/A,FALSE,"Report Page";"Quarterly_Income",#N/A,FALSE,"Report Page"}</definedName>
    <definedName name="wrn.Report_Page." hidden="1">{"Annual_Income",#N/A,FALSE,"Report Page";"Balance_Cash_Flow",#N/A,FALSE,"Report Page";"Quarterly_Income",#N/A,FALSE,"Report Page"}</definedName>
    <definedName name="wrn.RR._.book." localSheetId="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localSheetId="1" hidden="1">{"sales",#N/A,FALSE,"Sales";"sales existing",#N/A,FALSE,"Sales";"sales rd1",#N/A,FALSE,"Sales";"sales rd2",#N/A,FALSE,"Sales"}</definedName>
    <definedName name="wrn.sales." localSheetId="3" hidden="1">{"sales",#N/A,FALSE,"Sales";"sales existing",#N/A,FALSE,"Sales";"sales rd1",#N/A,FALSE,"Sales";"sales rd2",#N/A,FALSE,"Sales"}</definedName>
    <definedName name="wrn.sales." hidden="1">{"sales",#N/A,FALSE,"Sales";"sales existing",#N/A,FALSE,"Sales";"sales rd1",#N/A,FALSE,"Sales";"sales rd2",#N/A,FALSE,"Sales"}</definedName>
    <definedName name="wrn.SB_PRES." localSheetId="3" hidden="1">{#N/A,#N/A,TRUE,"Sheet16"}</definedName>
    <definedName name="wrn.SB_PRES." hidden="1">{#N/A,#N/A,TRUE,"Sheet16"}</definedName>
    <definedName name="wrn.sensitivity." localSheetId="3" hidden="1">{"sensitivity",#N/A,FALSE,"Sensitivity"}</definedName>
    <definedName name="wrn.sensitivity." hidden="1">{"sensitivity",#N/A,FALSE,"Sensitivity"}</definedName>
    <definedName name="wrn.SKSCS1." localSheetId="3" hidden="1">{#N/A,#N/A,FALSE,"Antony Financials";#N/A,#N/A,FALSE,"Cowboy Financials";#N/A,#N/A,FALSE,"Combined";#N/A,#N/A,FALSE,"Valuematrix";#N/A,#N/A,FALSE,"DCFAntony";#N/A,#N/A,FALSE,"DCFCowboy";#N/A,#N/A,FALSE,"DCFCombined"}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localSheetId="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spall." localSheetId="3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spall.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tandard." localSheetId="3" hidden="1">{"Financials",#N/A,FALSE,"Financials";"AVP",#N/A,FALSE,"AVP";"DCF",#N/A,FALSE,"DCF";"CSC",#N/A,FALSE,"CSC";"Deal_Comp",#N/A,FALSE,"DealComp"}</definedName>
    <definedName name="wrn.Standard." hidden="1">{"Financials",#N/A,FALSE,"Financials";"AVP",#N/A,FALSE,"AVP";"DCF",#N/A,FALSE,"DCF";"CSC",#N/A,FALSE,"CSC";"Deal_Comp",#N/A,FALSE,"DealComp"}</definedName>
    <definedName name="wrn.summary." localSheetId="3" hidden="1">{#N/A,#N/A,FALSE,"Summary";#N/A,#N/A,FALSE,"CF";#N/A,#N/A,FALSE,"P&amp;L";"summary",#N/A,FALSE,"Returns";#N/A,#N/A,FALSE,"BS";"summary",#N/A,FALSE,"Analysis";#N/A,#N/A,FALSE,"Assumptions"}</definedName>
    <definedName name="wrn.summary." hidden="1">{#N/A,#N/A,FALSE,"Summary";#N/A,#N/A,FALSE,"CF";#N/A,#N/A,FALSE,"P&amp;L";"summary",#N/A,FALSE,"Returns";#N/A,#N/A,FALSE,"BS";"summary",#N/A,FALSE,"Analysis";#N/A,#N/A,FALSE,"Assumptions"}</definedName>
    <definedName name="wrn.SummaryPgs." localSheetId="3" hidden="1">{#N/A,#N/A,FALSE,"CreditStat";#N/A,#N/A,FALSE,"SPbrkup";#N/A,#N/A,FALSE,"MerSPsyn";#N/A,#N/A,FALSE,"MerSPwKCsyn";#N/A,#N/A,FALSE,"MerSPwKCsyn (2)";#N/A,#N/A,FALSE,"CreditStat (2)"}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Tariff._.Analysis." localSheetId="3" hidden="1">{"Tarifica91",#N/A,FALSE,"Tariffs";"Tarifica92",#N/A,FALSE,"Tariffs";"Tarifica93",#N/A,FALSE,"Tariffs";"Tarifica94",#N/A,FALSE,"Tariffs";"Tarifica95",#N/A,FALSE,"Tariffs";"Tarifica96",#N/A,FALSE,"Tariffs"}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localSheetId="3" hidden="1">{"Tariff Comparison",#N/A,FALSE,"Benchmarking";"Tariff Comparison 2",#N/A,FALSE,"Benchmarking";"Tariff Comparison 3",#N/A,FALSE,"Benchmarking"}</definedName>
    <definedName name="wrn.Tariff._.Comaprison." hidden="1">{"Tariff Comparison",#N/A,FALSE,"Benchmarking";"Tariff Comparison 2",#N/A,FALSE,"Benchmarking";"Tariff Comparison 3",#N/A,FALSE,"Benchmarking"}</definedName>
    <definedName name="wrn.test." localSheetId="3" hidden="1">{"test2",#N/A,TRUE,"Prices"}</definedName>
    <definedName name="wrn.test." hidden="1">{"test2",#N/A,TRUE,"Prices"}</definedName>
    <definedName name="wrn.TMCALL." localSheetId="3" hidden="1">{"tmccash",#N/A,FALSE,"INCX";"tmcinc",#N/A,FALSE,"INCX";"tmcpretx",#N/A,FALSE,"INCX";"tmcadrev",#N/A,FALSE,"INCX";"tmcbooks",#N/A,FALSE,"INCX"}</definedName>
    <definedName name="wrn.TMCALL." hidden="1">{"tmccash",#N/A,FALSE,"INCX";"tmcinc",#N/A,FALSE,"INCX";"tmcpretx",#N/A,FALSE,"INCX";"tmcadrev",#N/A,FALSE,"INCX";"tmcbooks",#N/A,FALSE,"INCX"}</definedName>
    <definedName name="wrn.trball." localSheetId="3" hidden="1">{"trbcash",#N/A,FALSE,"INCPF";"trbinc",#N/A,FALSE,"INCPF";"trbchic",#N/A,FALSE,"INCPF";"trbadrev",#N/A,FALSE,"INCPF";"trbstns",#N/A,FALSE,"INCPF";"trbtvstns",#N/A,FALSE,"INCPF"}</definedName>
    <definedName name="wrn.trball." hidden="1">{"trbcash",#N/A,FALSE,"INCPF";"trbinc",#N/A,FALSE,"INCPF";"trbchic",#N/A,FALSE,"INCPF";"trbadrev",#N/A,FALSE,"INCPF";"trbstns",#N/A,FALSE,"INCPF";"trbtvstns",#N/A,FALSE,"INCPF"}</definedName>
    <definedName name="wrn.Tweety." localSheetId="3" hidden="1">{#N/A,#N/A,FALSE,"A&amp;E";#N/A,#N/A,FALSE,"HighTop";#N/A,#N/A,FALSE,"JG";#N/A,#N/A,FALSE,"RI";#N/A,#N/A,FALSE,"woHT";#N/A,#N/A,FALSE,"woHT&amp;JG"}</definedName>
    <definedName name="wrn.Tweety." hidden="1">{#N/A,#N/A,FALSE,"A&amp;E";#N/A,#N/A,FALSE,"HighTop";#N/A,#N/A,FALSE,"JG";#N/A,#N/A,FALSE,"RI";#N/A,#N/A,FALSE,"woHT";#N/A,#N/A,FALSE,"woHT&amp;JG"}</definedName>
    <definedName name="wrn.Umsatz." localSheetId="3" hidden="1">{#N/A,#N/A,FALSE,"Umsatz";#N/A,#N/A,FALSE,"Base V.02";#N/A,#N/A,FALSE,"Charts"}</definedName>
    <definedName name="wrn.Umsatz." hidden="1">{#N/A,#N/A,FALSE,"Umsatz";#N/A,#N/A,FALSE,"Base V.02";#N/A,#N/A,FALSE,"Charts"}</definedName>
    <definedName name="wrn.USW." localSheetId="3" hidden="1">{"IS",#N/A,FALSE,"IS";"RPTIS",#N/A,FALSE,"RPTIS";"STATS",#N/A,FALSE,"STATS";"BS",#N/A,FALSE,"BS"}</definedName>
    <definedName name="wrn.USW." hidden="1">{"IS",#N/A,FALSE,"IS";"RPTIS",#N/A,FALSE,"RPTIS";"STATS",#N/A,FALSE,"STATS";"BS",#N/A,FALSE,"BS"}</definedName>
    <definedName name="wrn.UTL._.Position." localSheetId="3" hidden="1">{"UTL effect",#N/A,FALSE,"Sensitivity"}</definedName>
    <definedName name="wrn.UTL._.Position." hidden="1">{"UTL effect",#N/A,FALSE,"Sensitivity"}</definedName>
    <definedName name="wrn.valderrama." localSheetId="3" hidden="1">{"valderrama1",#N/A,FALSE,"Pro Forma";"valderrama",#N/A,FALSE,"Pro Forma"}</definedName>
    <definedName name="wrn.valderrama." hidden="1">{"valderrama1",#N/A,FALSE,"Pro Forma";"valderrama",#N/A,FALSE,"Pro Forma"}</definedName>
    <definedName name="wrn.valuation." localSheetId="3" hidden="1">{#N/A,#N/A,FALSE,"Valuation";#N/A,#N/A,FALSE,"Valuation (5)";#N/A,#N/A,FALSE,"Valuation (2)";#N/A,#N/A,FALSE,"Valuation (3)"}</definedName>
    <definedName name="wrn.valuation." hidden="1">{#N/A,#N/A,FALSE,"Valuation";#N/A,#N/A,FALSE,"Valuation (5)";#N/A,#N/A,FALSE,"Valuation (2)";#N/A,#N/A,FALSE,"Valuation (3)"}</definedName>
    <definedName name="wrn.Valuation._.Package._.1." localSheetId="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Water." localSheetId="3" hidden="1">{#N/A,#N/A,FALSE,"Water";#N/A,#N/A,FALSE,"Ballygowan";#N/A,#N/A,FALSE,"Volvic"}</definedName>
    <definedName name="wrn.Water." hidden="1">{#N/A,#N/A,FALSE,"Water";#N/A,#N/A,FALSE,"Ballygowan";#N/A,#N/A,FALSE,"Volvic"}</definedName>
    <definedName name="wrn.whole._.document." localSheetId="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Shabang." localSheetId="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localSheetId="3" hidden="1">{#N/A,#N/A,FALSE,"W&amp;Spirits";#N/A,#N/A,FALSE,"Grants";#N/A,#N/A,FALSE,"CCB"}</definedName>
    <definedName name="wrn.WineSpirits." hidden="1">{#N/A,#N/A,FALSE,"W&amp;Spirits";#N/A,#N/A,FALSE,"Grants";#N/A,#N/A,FALSE,"CCB"}</definedName>
    <definedName name="wrn.wpoall." localSheetId="3" hidden="1">{"wpocash",#N/A,FALSE,"WPOALLT";"wpoinc",#N/A,FALSE,"WPOALLT";"wpoexcl",#N/A,FALSE,"WPOALLT";"wpocable",#N/A,FALSE,"WPOALLT";"wpobroad",#N/A,FALSE,"WPOALLT";"wpopost",#N/A,FALSE,"WPOALLT";"wponwsweek",#N/A,FALSE,"WPOALLT"}</definedName>
    <definedName name="wrn.wpoall." hidden="1">{"wpocash",#N/A,FALSE,"WPOALLT";"wpoinc",#N/A,FALSE,"WPOALLT";"wpoexcl",#N/A,FALSE,"WPOALLT";"wpocable",#N/A,FALSE,"WPOALLT";"wpobroad",#N/A,FALSE,"WPOALLT";"wpopost",#N/A,FALSE,"WPOALLT";"wponwsweek",#N/A,FALSE,"WPOALLT"}</definedName>
    <definedName name="wrn.YTD." localSheetId="3" hidden="1">{"Chemical Division",#N/A,FALSE,"YTD";"Divisions",#N/A,FALSE,"YTD"}</definedName>
    <definedName name="wrn.YTD." hidden="1">{"Chemical Division",#N/A,FALSE,"YTD";"Divisions",#N/A,FALSE,"YTD"}</definedName>
    <definedName name="wrn2.Bplan." localSheetId="3" hidden="1">{#N/A,#N/A,FALSE,"F_Plan";#N/A,#N/A,FALSE,"Parameter"}</definedName>
    <definedName name="wrn2.Bplan." hidden="1">{#N/A,#N/A,FALSE,"F_Plan";#N/A,#N/A,FALSE,"Parameter"}</definedName>
    <definedName name="WW" localSheetId="3" hidden="1">{"page1",#N/A,TRUE,"CSC";"page2",#N/A,TRUE,"CSC"}</definedName>
    <definedName name="WW" hidden="1">{"page1",#N/A,TRUE,"CSC";"page2",#N/A,TRUE,"CSC"}</definedName>
    <definedName name="x" localSheetId="1" hidden="1">{#N/A,#N/A,FALSE,"FY97";#N/A,#N/A,FALSE,"FY98";#N/A,#N/A,FALSE,"FY99";#N/A,#N/A,FALSE,"FY00";#N/A,#N/A,FALSE,"FY01"}</definedName>
    <definedName name="x" localSheetId="3" hidden="1">{#N/A,#N/A,FALSE,"FY97";#N/A,#N/A,FALSE,"FY98";#N/A,#N/A,FALSE,"FY99";#N/A,#N/A,FALSE,"FY00";#N/A,#N/A,FALSE,"FY01"}</definedName>
    <definedName name="x" hidden="1">{#N/A,#N/A,FALSE,"FY97";#N/A,#N/A,FALSE,"FY98";#N/A,#N/A,FALSE,"FY99";#N/A,#N/A,FALSE,"FY00";#N/A,#N/A,FALSE,"FY01"}</definedName>
    <definedName name="XAxisIncr" hidden="1">#REF!</definedName>
    <definedName name="xxxxx" localSheetId="3" hidden="1">{"10yp capex",#N/A,FALSE,"Celtel alternative 6"}</definedName>
    <definedName name="xxxxx" hidden="1">{"10yp capex",#N/A,FALSE,"Celtel alternative 6"}</definedName>
    <definedName name="xxxxxx" localSheetId="3" hidden="1">{"10yp graphs",#N/A,FALSE,"Market Data"}</definedName>
    <definedName name="xxxxxx" hidden="1">{"10yp graphs",#N/A,FALSE,"Market Data"}</definedName>
    <definedName name="YAxisIncr" hidden="1">#REF!</definedName>
    <definedName name="YAxisMax" hidden="1">#REF!</definedName>
    <definedName name="YAxisMin" hidden="1">#REF!</definedName>
    <definedName name="yuuuuuuu" localSheetId="3" hidden="1">{"ratios",#N/A,FALSE,"Summary Accounts"}</definedName>
    <definedName name="yuuuuuuu" hidden="1">{"ratios",#N/A,FALSE,"Summary Accounts"}</definedName>
    <definedName name="yyyyyy" localSheetId="3" hidden="1">{"p_l",#N/A,FALSE,"Summary Accounts"}</definedName>
    <definedName name="yyyyyy" hidden="1">{"p_l",#N/A,FALSE,"Summary Accounts"}</definedName>
    <definedName name="Z_8E437FCE_8A82_44FB_96BE_F859275131EE_.wvu.PrintArea" hidden="1">[10]GE!$A$1:$M$322</definedName>
    <definedName name="Z_8E437FCE_8A82_44FB_96BE_F859275131EE_.wvu.PrintTitles" hidden="1">[10]GE!$A$1:$IV$5</definedName>
    <definedName name="zbt" localSheetId="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zbt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</definedNames>
  <calcPr calcId="191029" iterate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0" l="1"/>
  <c r="C15" i="5"/>
  <c r="C16" i="5"/>
  <c r="O13" i="5"/>
  <c r="K21" i="10"/>
  <c r="L21" i="10"/>
  <c r="F21" i="10"/>
  <c r="L19" i="10"/>
  <c r="I21" i="10"/>
  <c r="J109" i="1"/>
  <c r="L144" i="1" s="1"/>
  <c r="M149" i="1"/>
  <c r="F25" i="10"/>
  <c r="G25" i="10" s="1"/>
  <c r="K14" i="10"/>
  <c r="L14" i="10" s="1"/>
  <c r="K19" i="10"/>
  <c r="K18" i="10"/>
  <c r="L18" i="10" s="1"/>
  <c r="K17" i="10"/>
  <c r="L17" i="10" s="1"/>
  <c r="K16" i="10"/>
  <c r="L16" i="10" s="1"/>
  <c r="K15" i="10"/>
  <c r="L15" i="10" s="1"/>
  <c r="J21" i="10"/>
  <c r="D25" i="10" s="1"/>
  <c r="L68" i="1"/>
  <c r="V63" i="1"/>
  <c r="G186" i="1"/>
  <c r="F174" i="1" s="1"/>
  <c r="G35" i="1"/>
  <c r="O35" i="1"/>
  <c r="F40" i="1"/>
  <c r="F37" i="1"/>
  <c r="F36" i="1"/>
  <c r="F35" i="1"/>
  <c r="K40" i="1"/>
  <c r="E20" i="1"/>
  <c r="I203" i="1"/>
  <c r="D21" i="10"/>
  <c r="D4" i="10"/>
  <c r="G21" i="10"/>
  <c r="J4" i="5"/>
  <c r="M4" i="5"/>
  <c r="N4" i="5" s="1"/>
  <c r="O4" i="5" s="1"/>
  <c r="J10" i="5"/>
  <c r="J12" i="5" s="1"/>
  <c r="D21" i="5"/>
  <c r="N21" i="5" s="1"/>
  <c r="F21" i="5"/>
  <c r="F31" i="5" s="1"/>
  <c r="H21" i="5"/>
  <c r="H31" i="5" s="1"/>
  <c r="L22" i="5"/>
  <c r="L32" i="5"/>
  <c r="T2" i="1"/>
  <c r="Q1" i="1" s="1"/>
  <c r="E18" i="1"/>
  <c r="E22" i="1" s="1"/>
  <c r="K32" i="1"/>
  <c r="O33" i="1"/>
  <c r="I35" i="1"/>
  <c r="G36" i="1"/>
  <c r="I36" i="1"/>
  <c r="O36" i="1"/>
  <c r="G37" i="1"/>
  <c r="I37" i="1"/>
  <c r="O37" i="1"/>
  <c r="E38" i="1"/>
  <c r="G38" i="1" s="1"/>
  <c r="I38" i="1"/>
  <c r="K38" i="1"/>
  <c r="I39" i="1"/>
  <c r="G40" i="1"/>
  <c r="I40" i="1"/>
  <c r="O40" i="1"/>
  <c r="I41" i="1"/>
  <c r="O44" i="1"/>
  <c r="I56" i="1"/>
  <c r="I57" i="1"/>
  <c r="I208" i="1"/>
  <c r="I209" i="1"/>
  <c r="I58" i="1"/>
  <c r="V65" i="1"/>
  <c r="H68" i="1"/>
  <c r="L69" i="1" s="1"/>
  <c r="J72" i="1"/>
  <c r="L86" i="1"/>
  <c r="M86" i="1"/>
  <c r="I89" i="1"/>
  <c r="I101" i="1"/>
  <c r="J89" i="1"/>
  <c r="J90" i="1" s="1"/>
  <c r="N89" i="1"/>
  <c r="P89" i="1"/>
  <c r="F90" i="1"/>
  <c r="G90" i="1"/>
  <c r="I90" i="1"/>
  <c r="I91" i="1"/>
  <c r="I104" i="1" s="1"/>
  <c r="J91" i="1"/>
  <c r="J92" i="1" s="1"/>
  <c r="N91" i="1"/>
  <c r="P91" i="1"/>
  <c r="F92" i="1"/>
  <c r="G92" i="1"/>
  <c r="I92" i="1"/>
  <c r="I93" i="1"/>
  <c r="J93" i="1"/>
  <c r="J105" i="1"/>
  <c r="J106" i="1" s="1"/>
  <c r="N93" i="1"/>
  <c r="P93" i="1"/>
  <c r="F94" i="1"/>
  <c r="G94" i="1"/>
  <c r="I94" i="1"/>
  <c r="I95" i="1"/>
  <c r="J95" i="1"/>
  <c r="N95" i="1"/>
  <c r="P95" i="1"/>
  <c r="I96" i="1"/>
  <c r="J96" i="1"/>
  <c r="F97" i="1"/>
  <c r="G97" i="1"/>
  <c r="I97" i="1"/>
  <c r="J98" i="1" s="1"/>
  <c r="I109" i="1"/>
  <c r="I110" i="1" s="1"/>
  <c r="L97" i="1"/>
  <c r="P97" i="1" s="1"/>
  <c r="M97" i="1"/>
  <c r="O97" i="1"/>
  <c r="F98" i="1"/>
  <c r="I98" i="1"/>
  <c r="C101" i="1"/>
  <c r="J101" i="1"/>
  <c r="J102" i="1" s="1"/>
  <c r="F102" i="1"/>
  <c r="G102" i="1"/>
  <c r="C103" i="1"/>
  <c r="I103" i="1"/>
  <c r="J103" i="1"/>
  <c r="F104" i="1"/>
  <c r="G104" i="1"/>
  <c r="C105" i="1"/>
  <c r="I105" i="1"/>
  <c r="I106" i="1" s="1"/>
  <c r="F106" i="1"/>
  <c r="G106" i="1"/>
  <c r="C107" i="1"/>
  <c r="I107" i="1"/>
  <c r="J107" i="1"/>
  <c r="C108" i="1"/>
  <c r="I108" i="1"/>
  <c r="J108" i="1"/>
  <c r="F109" i="1"/>
  <c r="F110" i="1" s="1"/>
  <c r="G109" i="1"/>
  <c r="G110" i="1" s="1"/>
  <c r="N109" i="1"/>
  <c r="P109" i="1"/>
  <c r="J110" i="1"/>
  <c r="N134" i="1"/>
  <c r="O134" i="1"/>
  <c r="P134" i="1" s="1"/>
  <c r="Q134" i="1" s="1"/>
  <c r="M137" i="1"/>
  <c r="N137" i="1"/>
  <c r="O137" i="1"/>
  <c r="P137" i="1"/>
  <c r="Q137" i="1"/>
  <c r="L138" i="1"/>
  <c r="K145" i="1"/>
  <c r="N149" i="1"/>
  <c r="O149" i="1"/>
  <c r="P149" i="1"/>
  <c r="Q149" i="1"/>
  <c r="K151" i="1"/>
  <c r="K161" i="1"/>
  <c r="E167" i="1"/>
  <c r="E168" i="1"/>
  <c r="F168" i="1"/>
  <c r="J168" i="1"/>
  <c r="E181" i="1"/>
  <c r="L181" i="1"/>
  <c r="K183" i="1"/>
  <c r="E184" i="1"/>
  <c r="F184" i="1"/>
  <c r="G184" i="1"/>
  <c r="H184" i="1"/>
  <c r="I184" i="1"/>
  <c r="E185" i="1"/>
  <c r="F185" i="1"/>
  <c r="G185" i="1"/>
  <c r="H185" i="1"/>
  <c r="I185" i="1"/>
  <c r="E186" i="1"/>
  <c r="F186" i="1"/>
  <c r="H186" i="1"/>
  <c r="I186" i="1"/>
  <c r="E187" i="1"/>
  <c r="F187" i="1"/>
  <c r="G187" i="1"/>
  <c r="H187" i="1"/>
  <c r="I187" i="1"/>
  <c r="E188" i="1"/>
  <c r="F188" i="1"/>
  <c r="G188" i="1"/>
  <c r="H188" i="1"/>
  <c r="I188" i="1"/>
  <c r="G210" i="1"/>
  <c r="H210" i="1"/>
  <c r="H211" i="1"/>
  <c r="H212" i="1"/>
  <c r="H213" i="1"/>
  <c r="H214" i="1"/>
  <c r="H218" i="1"/>
  <c r="H219" i="1"/>
  <c r="G220" i="1"/>
  <c r="H221" i="1"/>
  <c r="H222" i="1"/>
  <c r="H223" i="1"/>
  <c r="H227" i="1"/>
  <c r="H229" i="1"/>
  <c r="H230" i="1"/>
  <c r="H231" i="1"/>
  <c r="H232" i="1"/>
  <c r="H233" i="1"/>
  <c r="H234" i="1"/>
  <c r="H235" i="1"/>
  <c r="H236" i="1"/>
  <c r="K41" i="1"/>
  <c r="E21" i="10"/>
  <c r="J94" i="1"/>
  <c r="E39" i="1"/>
  <c r="F39" i="1" s="1"/>
  <c r="H21" i="10"/>
  <c r="E175" i="1"/>
  <c r="E57" i="1"/>
  <c r="I183" i="1" l="1"/>
  <c r="R21" i="5"/>
  <c r="R31" i="5" s="1"/>
  <c r="N31" i="5"/>
  <c r="L183" i="1"/>
  <c r="E183" i="1"/>
  <c r="I102" i="1"/>
  <c r="G98" i="1"/>
  <c r="F38" i="1"/>
  <c r="K155" i="1" s="1"/>
  <c r="I238" i="1"/>
  <c r="E176" i="1" s="1"/>
  <c r="E58" i="1" s="1"/>
  <c r="G39" i="1"/>
  <c r="J104" i="1"/>
  <c r="O38" i="1"/>
  <c r="E21" i="5"/>
  <c r="F183" i="1" s="1"/>
  <c r="N97" i="1"/>
  <c r="E41" i="1"/>
  <c r="F41" i="1" s="1"/>
  <c r="P183" i="1"/>
  <c r="F56" i="1"/>
  <c r="K158" i="1"/>
  <c r="F70" i="1"/>
  <c r="F175" i="1"/>
  <c r="O19" i="10"/>
  <c r="P19" i="10" s="1"/>
  <c r="O18" i="10"/>
  <c r="P18" i="10" s="1"/>
  <c r="O17" i="10"/>
  <c r="P17" i="10" s="1"/>
  <c r="O16" i="10"/>
  <c r="P16" i="10" s="1"/>
  <c r="O15" i="10"/>
  <c r="P15" i="10" s="1"/>
  <c r="O14" i="10"/>
  <c r="P14" i="10" s="1"/>
  <c r="K43" i="1"/>
  <c r="M141" i="1"/>
  <c r="L161" i="1"/>
  <c r="L145" i="1"/>
  <c r="G183" i="1"/>
  <c r="M41" i="1"/>
  <c r="M38" i="1"/>
  <c r="K39" i="1"/>
  <c r="C24" i="5"/>
  <c r="O41" i="1"/>
  <c r="P21" i="5"/>
  <c r="D31" i="5"/>
  <c r="L38" i="1"/>
  <c r="G21" i="5"/>
  <c r="G67" i="1"/>
  <c r="O21" i="5" l="1"/>
  <c r="E31" i="5"/>
  <c r="O21" i="10"/>
  <c r="D8" i="10"/>
  <c r="M15" i="10" s="1"/>
  <c r="N15" i="10" s="1"/>
  <c r="G41" i="1"/>
  <c r="F176" i="1"/>
  <c r="H176" i="1"/>
  <c r="I176" i="1" s="1"/>
  <c r="H58" i="1" s="1"/>
  <c r="F58" i="1"/>
  <c r="F177" i="1"/>
  <c r="F59" i="1" s="1"/>
  <c r="M183" i="1"/>
  <c r="O31" i="5"/>
  <c r="L41" i="1"/>
  <c r="P41" i="1" s="1"/>
  <c r="H175" i="1"/>
  <c r="I175" i="1" s="1"/>
  <c r="H57" i="1" s="1"/>
  <c r="F57" i="1"/>
  <c r="G31" i="5"/>
  <c r="Q21" i="5"/>
  <c r="H183" i="1"/>
  <c r="P38" i="1"/>
  <c r="L155" i="1"/>
  <c r="M142" i="1"/>
  <c r="N141" i="1"/>
  <c r="K5" i="5"/>
  <c r="K10" i="5" s="1"/>
  <c r="K12" i="5" s="1"/>
  <c r="M35" i="1"/>
  <c r="L37" i="1"/>
  <c r="P37" i="1" s="1"/>
  <c r="L36" i="1"/>
  <c r="P36" i="1" s="1"/>
  <c r="M37" i="1"/>
  <c r="L35" i="1"/>
  <c r="P35" i="1" s="1"/>
  <c r="M36" i="1"/>
  <c r="L40" i="1"/>
  <c r="P40" i="1" s="1"/>
  <c r="M40" i="1"/>
  <c r="O43" i="1"/>
  <c r="C34" i="5"/>
  <c r="M24" i="5"/>
  <c r="C31" i="5"/>
  <c r="C25" i="5"/>
  <c r="C23" i="5"/>
  <c r="D186" i="1"/>
  <c r="E174" i="1"/>
  <c r="N183" i="1"/>
  <c r="P31" i="5"/>
  <c r="R25" i="5"/>
  <c r="P187" i="1" s="1"/>
  <c r="L39" i="1"/>
  <c r="O22" i="5"/>
  <c r="M184" i="1" s="1"/>
  <c r="E35" i="5"/>
  <c r="O35" i="5" s="1"/>
  <c r="P23" i="5"/>
  <c r="N185" i="1" s="1"/>
  <c r="D34" i="5"/>
  <c r="N34" i="5" s="1"/>
  <c r="R26" i="5"/>
  <c r="P188" i="1" s="1"/>
  <c r="Q24" i="5"/>
  <c r="O186" i="1" s="1"/>
  <c r="G35" i="5"/>
  <c r="Q35" i="5" s="1"/>
  <c r="Q23" i="5"/>
  <c r="O185" i="1" s="1"/>
  <c r="E36" i="5"/>
  <c r="O36" i="5" s="1"/>
  <c r="N24" i="5"/>
  <c r="L186" i="1" s="1"/>
  <c r="H34" i="5"/>
  <c r="R34" i="5" s="1"/>
  <c r="G32" i="5"/>
  <c r="Q32" i="5" s="1"/>
  <c r="N25" i="5"/>
  <c r="L187" i="1" s="1"/>
  <c r="G36" i="5"/>
  <c r="Q36" i="5" s="1"/>
  <c r="P25" i="5"/>
  <c r="N187" i="1" s="1"/>
  <c r="O25" i="5"/>
  <c r="M187" i="1" s="1"/>
  <c r="H35" i="5"/>
  <c r="R35" i="5" s="1"/>
  <c r="N23" i="5"/>
  <c r="L185" i="1" s="1"/>
  <c r="F34" i="5"/>
  <c r="P34" i="5" s="1"/>
  <c r="O26" i="5"/>
  <c r="M188" i="1" s="1"/>
  <c r="D36" i="5"/>
  <c r="N36" i="5" s="1"/>
  <c r="Q26" i="5"/>
  <c r="O188" i="1" s="1"/>
  <c r="G174" i="1"/>
  <c r="G56" i="1" s="1"/>
  <c r="F32" i="5"/>
  <c r="P32" i="5" s="1"/>
  <c r="E33" i="5"/>
  <c r="O33" i="5" s="1"/>
  <c r="G175" i="1"/>
  <c r="G57" i="1" s="1"/>
  <c r="F33" i="5"/>
  <c r="P33" i="5" s="1"/>
  <c r="R23" i="5"/>
  <c r="P185" i="1" s="1"/>
  <c r="D32" i="5"/>
  <c r="N32" i="5" s="1"/>
  <c r="E32" i="5"/>
  <c r="O32" i="5" s="1"/>
  <c r="H36" i="5"/>
  <c r="R36" i="5" s="1"/>
  <c r="P24" i="5"/>
  <c r="N186" i="1" s="1"/>
  <c r="F36" i="5"/>
  <c r="P36" i="5" s="1"/>
  <c r="H32" i="5"/>
  <c r="R32" i="5" s="1"/>
  <c r="N22" i="5"/>
  <c r="L184" i="1" s="1"/>
  <c r="M39" i="1"/>
  <c r="Q25" i="5"/>
  <c r="O187" i="1" s="1"/>
  <c r="Q22" i="5"/>
  <c r="O184" i="1" s="1"/>
  <c r="G33" i="5"/>
  <c r="Q33" i="5" s="1"/>
  <c r="R24" i="5"/>
  <c r="P186" i="1" s="1"/>
  <c r="D35" i="5"/>
  <c r="N35" i="5" s="1"/>
  <c r="D33" i="5"/>
  <c r="N33" i="5" s="1"/>
  <c r="G176" i="1"/>
  <c r="G58" i="1" s="1"/>
  <c r="E34" i="5"/>
  <c r="O34" i="5" s="1"/>
  <c r="R22" i="5"/>
  <c r="P184" i="1" s="1"/>
  <c r="H33" i="5"/>
  <c r="R33" i="5" s="1"/>
  <c r="N26" i="5"/>
  <c r="L188" i="1" s="1"/>
  <c r="O23" i="5"/>
  <c r="M185" i="1" s="1"/>
  <c r="G34" i="5"/>
  <c r="Q34" i="5" s="1"/>
  <c r="O24" i="5"/>
  <c r="M186" i="1" s="1"/>
  <c r="O39" i="1"/>
  <c r="P22" i="5"/>
  <c r="N184" i="1" s="1"/>
  <c r="P26" i="5"/>
  <c r="N188" i="1" s="1"/>
  <c r="F35" i="5"/>
  <c r="P35" i="5" s="1"/>
  <c r="H174" i="1"/>
  <c r="M18" i="10" l="1"/>
  <c r="N18" i="10" s="1"/>
  <c r="M14" i="10"/>
  <c r="N14" i="10" s="1"/>
  <c r="M19" i="10"/>
  <c r="N19" i="10" s="1"/>
  <c r="F8" i="10"/>
  <c r="M21" i="10"/>
  <c r="N21" i="10" s="1"/>
  <c r="M16" i="10"/>
  <c r="N16" i="10" s="1"/>
  <c r="P21" i="10"/>
  <c r="M17" i="10"/>
  <c r="N17" i="10" s="1"/>
  <c r="G177" i="1"/>
  <c r="G59" i="1" s="1"/>
  <c r="E56" i="1"/>
  <c r="E177" i="1"/>
  <c r="E59" i="1" s="1"/>
  <c r="Q31" i="5"/>
  <c r="O183" i="1"/>
  <c r="O141" i="1"/>
  <c r="N142" i="1"/>
  <c r="L5" i="5"/>
  <c r="L10" i="5" s="1"/>
  <c r="L12" i="5" s="1"/>
  <c r="P39" i="1"/>
  <c r="L70" i="1" s="1"/>
  <c r="L72" i="1" s="1"/>
  <c r="L158" i="1"/>
  <c r="G70" i="1"/>
  <c r="H70" i="1" s="1"/>
  <c r="M23" i="5"/>
  <c r="D185" i="1"/>
  <c r="C33" i="5"/>
  <c r="C22" i="5"/>
  <c r="M34" i="5"/>
  <c r="K186" i="1"/>
  <c r="C26" i="5"/>
  <c r="D187" i="1"/>
  <c r="M25" i="5"/>
  <c r="C35" i="5"/>
  <c r="H177" i="1"/>
  <c r="I174" i="1"/>
  <c r="G69" i="1" l="1"/>
  <c r="H69" i="1" s="1"/>
  <c r="V67" i="1"/>
  <c r="V72" i="1" s="1"/>
  <c r="C32" i="5"/>
  <c r="D184" i="1"/>
  <c r="M22" i="5"/>
  <c r="K185" i="1"/>
  <c r="M33" i="5"/>
  <c r="I177" i="1"/>
  <c r="H59" i="1" s="1"/>
  <c r="H56" i="1"/>
  <c r="P141" i="1"/>
  <c r="O142" i="1"/>
  <c r="M5" i="5"/>
  <c r="M10" i="5" s="1"/>
  <c r="M12" i="5" s="1"/>
  <c r="K187" i="1"/>
  <c r="M35" i="5"/>
  <c r="M26" i="5"/>
  <c r="D188" i="1"/>
  <c r="C36" i="5"/>
  <c r="M36" i="5" l="1"/>
  <c r="K188" i="1"/>
  <c r="Q141" i="1"/>
  <c r="N5" i="5"/>
  <c r="N10" i="5" s="1"/>
  <c r="N12" i="5" s="1"/>
  <c r="P142" i="1"/>
  <c r="M32" i="5"/>
  <c r="K184" i="1"/>
  <c r="V74" i="1"/>
  <c r="L73" i="1" s="1"/>
  <c r="M73" i="1"/>
  <c r="O5" i="5" l="1"/>
  <c r="Q142" i="1"/>
  <c r="O10" i="5" l="1"/>
  <c r="O11" i="5"/>
  <c r="P11" i="5" s="1"/>
  <c r="O12" i="5" l="1"/>
  <c r="C14" i="5" l="1"/>
  <c r="C21" i="5" s="1"/>
  <c r="D183" i="1" s="1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 Michael</author>
  </authors>
  <commentList>
    <comment ref="V66" authorId="0" shapeId="0" xr:uid="{00000000-0006-0000-0200-000001000000}">
      <text>
        <r>
          <rPr>
            <sz val="9"/>
            <color indexed="81"/>
            <rFont val="Tahoma"/>
            <family val="2"/>
          </rPr>
          <t>All-In Coupon per Accreted Yield Spreadsheet</t>
        </r>
      </text>
    </comment>
  </commentList>
</comments>
</file>

<file path=xl/sharedStrings.xml><?xml version="1.0" encoding="utf-8"?>
<sst xmlns="http://schemas.openxmlformats.org/spreadsheetml/2006/main" count="527" uniqueCount="369">
  <si>
    <t>Deal Team:</t>
  </si>
  <si>
    <t>Monitoring Team:</t>
  </si>
  <si>
    <t>Business Description:</t>
  </si>
  <si>
    <t>Mezz Co-Investors:</t>
  </si>
  <si>
    <t>Info Rights:</t>
  </si>
  <si>
    <t>Company Main Contact:</t>
  </si>
  <si>
    <t>Security Description:</t>
  </si>
  <si>
    <t>Description:</t>
  </si>
  <si>
    <t>Maturity:</t>
  </si>
  <si>
    <t>Interest Payment Dates:</t>
  </si>
  <si>
    <t>Equity Co-Invest:</t>
  </si>
  <si>
    <t>Security 1</t>
  </si>
  <si>
    <t>Total Capitalization</t>
  </si>
  <si>
    <t>x EBITDA</t>
  </si>
  <si>
    <t>Capitalization @ Closing:</t>
  </si>
  <si>
    <t>EBITDA</t>
  </si>
  <si>
    <t>Investment Strengths &amp; Concerns:</t>
  </si>
  <si>
    <t>Investment Strengths</t>
  </si>
  <si>
    <t>Investment Risks</t>
  </si>
  <si>
    <t>--</t>
  </si>
  <si>
    <t>Actual</t>
  </si>
  <si>
    <t>% Growth</t>
  </si>
  <si>
    <t>EBITDA Margin (%)</t>
  </si>
  <si>
    <t>Projected Revenue</t>
  </si>
  <si>
    <t>Reported Revenue</t>
  </si>
  <si>
    <t>Projected CapEx</t>
  </si>
  <si>
    <t>Reported CapEx</t>
  </si>
  <si>
    <t>Market Cap</t>
  </si>
  <si>
    <t>EV</t>
  </si>
  <si>
    <t>EV / EBITDA</t>
  </si>
  <si>
    <t>Ticker</t>
  </si>
  <si>
    <t>Business Description</t>
  </si>
  <si>
    <t>AVERAGE</t>
  </si>
  <si>
    <t>Security</t>
  </si>
  <si>
    <t>Maturity</t>
  </si>
  <si>
    <t>Pricing</t>
  </si>
  <si>
    <t>Call Protection</t>
  </si>
  <si>
    <t>YTM</t>
  </si>
  <si>
    <t>x EBITDA -</t>
  </si>
  <si>
    <t xml:space="preserve">Company Year End: </t>
  </si>
  <si>
    <t>Actual EBITDA / Cash Interest</t>
  </si>
  <si>
    <t>Projected EBITDA / Cash Interest</t>
  </si>
  <si>
    <t>Company</t>
  </si>
  <si>
    <t>Acquirer</t>
  </si>
  <si>
    <t>Acq. Date</t>
  </si>
  <si>
    <t>Enter. Value</t>
  </si>
  <si>
    <t>Valuation Matrix</t>
  </si>
  <si>
    <t>Operating Performance</t>
  </si>
  <si>
    <t>A</t>
  </si>
  <si>
    <t>Risk of Principal Loss</t>
  </si>
  <si>
    <t>B</t>
  </si>
  <si>
    <t>C</t>
  </si>
  <si>
    <t>LTM EBITDA</t>
  </si>
  <si>
    <t>CAPEX</t>
  </si>
  <si>
    <t>WORKING CAPITAL</t>
  </si>
  <si>
    <t>FCF</t>
  </si>
  <si>
    <t>TERMINAL VALUE</t>
  </si>
  <si>
    <t>NPV</t>
  </si>
  <si>
    <t>WACC</t>
  </si>
  <si>
    <t>EXIT MULTIPLE</t>
  </si>
  <si>
    <t>DCF - Enterprise Value</t>
  </si>
  <si>
    <t>Mezzanine Investment Loan to Value</t>
  </si>
  <si>
    <t>Base Case</t>
  </si>
  <si>
    <t>$ Amount</t>
  </si>
  <si>
    <t>Valuation Metric #3: M&amp;A Comparables:</t>
  </si>
  <si>
    <t>Loan</t>
  </si>
  <si>
    <t>Method</t>
  </si>
  <si>
    <t>Value</t>
  </si>
  <si>
    <t>to Value</t>
  </si>
  <si>
    <t>Public Comparables</t>
  </si>
  <si>
    <t>M&amp;A Comparables</t>
  </si>
  <si>
    <t>WEIGHTED AVERAGE</t>
  </si>
  <si>
    <t>Equity % of Cost</t>
  </si>
  <si>
    <t>FCF - DCF</t>
  </si>
  <si>
    <t>Valuation Metric #2: Public Equity Comparables:</t>
  </si>
  <si>
    <t>Impl. Equity</t>
  </si>
  <si>
    <t>Date</t>
  </si>
  <si>
    <t>DCF - Implied Equity Value</t>
  </si>
  <si>
    <t>Equity as %</t>
  </si>
  <si>
    <t>of Cost</t>
  </si>
  <si>
    <t>Valuation Summary</t>
  </si>
  <si>
    <t>Valuation Summary:</t>
  </si>
  <si>
    <t>Multiple</t>
  </si>
  <si>
    <t>WACC*</t>
  </si>
  <si>
    <t>Assumptions</t>
  </si>
  <si>
    <t>Valuation Date</t>
  </si>
  <si>
    <t>Market Risk Premium</t>
  </si>
  <si>
    <t>LT Target Cap Structure - Debt/Equity</t>
  </si>
  <si>
    <t>LT Target Cap Structure - Debt/Cap</t>
  </si>
  <si>
    <t>Debt / (Debt+Equity)</t>
  </si>
  <si>
    <t>Unlevered Beta</t>
  </si>
  <si>
    <t>Relevered Beta @ Target Cap Structure</t>
  </si>
  <si>
    <t>Relevered WACC</t>
  </si>
  <si>
    <t>Implied WACC</t>
  </si>
  <si>
    <t>Marginal Tax Rate</t>
  </si>
  <si>
    <t>Other</t>
  </si>
  <si>
    <t>Total Debt</t>
  </si>
  <si>
    <t>(1) The pretax cost of debt is based on the yield of Baa corporate bonds on the valuation date as published in the Federal Reserve Statistical Release.</t>
  </si>
  <si>
    <t>Relevered Cost of Debt (1)</t>
  </si>
  <si>
    <t>Weighting</t>
  </si>
  <si>
    <t>Commentary - Valuation</t>
  </si>
  <si>
    <t>Step 1: Determination of Risk Classification</t>
  </si>
  <si>
    <t>Step 2: Quantitative Valuation Analysis to Determine Impairment</t>
  </si>
  <si>
    <t>Implied Loan</t>
  </si>
  <si>
    <t>Implied Equity</t>
  </si>
  <si>
    <t>% of Cost</t>
  </si>
  <si>
    <t>Commentary</t>
  </si>
  <si>
    <t>DCF (Mid-Point)</t>
  </si>
  <si>
    <t>See M&amp;A comparables below</t>
  </si>
  <si>
    <t>Step 3: Market / Security Analysis</t>
  </si>
  <si>
    <t xml:space="preserve">   ►  Mezzanine Index &amp; Activity of Securities</t>
  </si>
  <si>
    <t>Yield</t>
  </si>
  <si>
    <t>Δ</t>
  </si>
  <si>
    <t>Comments</t>
  </si>
  <si>
    <t>n/a</t>
  </si>
  <si>
    <t>Adjust for Mezzanine Index</t>
  </si>
  <si>
    <t>Implied Dollar Price</t>
  </si>
  <si>
    <t>Activity of Securities</t>
  </si>
  <si>
    <t>Step 4: Conclusion</t>
  </si>
  <si>
    <t>See public comparables below</t>
  </si>
  <si>
    <t>* Leverage methodology assumes that yield to maturity is increased/decreased by 50 bps for every 0.5x movement in leverage post-closing. We believe this is a reasonable estimate of the "value" of a 0.5x movement in leverage to market participants.</t>
  </si>
  <si>
    <t>Adjust for Leverage*</t>
  </si>
  <si>
    <t>Management Case</t>
  </si>
  <si>
    <t>LTM</t>
  </si>
  <si>
    <t>% of Revenue</t>
  </si>
  <si>
    <t>Sponsors:</t>
  </si>
  <si>
    <t>Sponsor Main Contact:</t>
  </si>
  <si>
    <t>Current vs. Closing</t>
  </si>
  <si>
    <t>Comparison to Mezzanine Index</t>
  </si>
  <si>
    <t>DCF (Base Case)</t>
  </si>
  <si>
    <t>Source: Capital IQ</t>
  </si>
  <si>
    <t>10-Year Treasury Yield @ Val Date</t>
  </si>
  <si>
    <t>implied dollar price calc</t>
  </si>
  <si>
    <t>settlement</t>
  </si>
  <si>
    <t>maturity</t>
  </si>
  <si>
    <t>rate</t>
  </si>
  <si>
    <t>yield</t>
  </si>
  <si>
    <t>redemption price</t>
  </si>
  <si>
    <t>frequency</t>
  </si>
  <si>
    <t>basis</t>
  </si>
  <si>
    <t>Calcd Price</t>
  </si>
  <si>
    <t>FAS 157 Price</t>
  </si>
  <si>
    <t>Long Term Financial Performance</t>
  </si>
  <si>
    <t>- Audited financials: 90 days after the end of the fiscal year</t>
  </si>
  <si>
    <t>Total Net Debt</t>
  </si>
  <si>
    <t>Projected Total Net Debt / EBITDA</t>
  </si>
  <si>
    <t>Actual Total Net Debt / EBITDA</t>
  </si>
  <si>
    <t>Projected Total Secured Debt / EBITDA</t>
  </si>
  <si>
    <t>Actual Total Secured Debt / EBITDA</t>
  </si>
  <si>
    <t>FY17</t>
  </si>
  <si>
    <t>FY18</t>
  </si>
  <si>
    <t>2L</t>
  </si>
  <si>
    <t>2018 Exit Multiple</t>
  </si>
  <si>
    <t>Trading Levels of Company Securities:</t>
  </si>
  <si>
    <t>1st Lien TL</t>
  </si>
  <si>
    <t>2nd Lien TL</t>
  </si>
  <si>
    <t>Mid Px.</t>
  </si>
  <si>
    <t xml:space="preserve">Key Developments: </t>
  </si>
  <si>
    <t xml:space="preserve">Current Year Financial Performance: </t>
  </si>
  <si>
    <t>Admin Agent:</t>
  </si>
  <si>
    <t>Current Capitalization:</t>
  </si>
  <si>
    <t>1-Year Levered Beta</t>
  </si>
  <si>
    <t>Mezzanine Index</t>
  </si>
  <si>
    <t>None</t>
  </si>
  <si>
    <t>* WACC derived with CAPM model; risk free rate assumes 10 year US treasury, beta is average beta of comp set, assumes comp set average capital structure &amp; cost of debt, and equity risk premium assumes 5-6% range</t>
  </si>
  <si>
    <t>Capex</t>
  </si>
  <si>
    <t>Issue Price:</t>
  </si>
  <si>
    <t>Pricing:</t>
  </si>
  <si>
    <t>Call Protection:</t>
  </si>
  <si>
    <t>Advisors:</t>
  </si>
  <si>
    <t>2018 Exit Multiple**</t>
  </si>
  <si>
    <t>Δ Versus</t>
  </si>
  <si>
    <t>Budget</t>
  </si>
  <si>
    <t>Last Year</t>
  </si>
  <si>
    <t>Revenue</t>
  </si>
  <si>
    <t>LTM Adj. EBITDA</t>
  </si>
  <si>
    <t>Implied Yield Calculation: 2nd Lien</t>
  </si>
  <si>
    <t>Yield @ Accreted Cost</t>
  </si>
  <si>
    <t xml:space="preserve">TAX </t>
  </si>
  <si>
    <t>All figures in millions US$</t>
  </si>
  <si>
    <t>Level 3 Asset</t>
  </si>
  <si>
    <t>Last Financials</t>
  </si>
  <si>
    <t>FY19</t>
  </si>
  <si>
    <t>FY20</t>
  </si>
  <si>
    <t>FY21</t>
  </si>
  <si>
    <t>At Close:</t>
  </si>
  <si>
    <t>Projected Adj. EBITDA</t>
  </si>
  <si>
    <t>Reported Adj. EBITDA</t>
  </si>
  <si>
    <t xml:space="preserve">YTD Performance </t>
  </si>
  <si>
    <t>2016PF</t>
  </si>
  <si>
    <t>DCF assumes WACC range and exit multiple range shown below</t>
  </si>
  <si>
    <t>- Quarterly unaudited financials: 45 days after each fiscal quarter</t>
  </si>
  <si>
    <t>- Annual budget delivered within 90 days after the commencement of each fiscal year</t>
  </si>
  <si>
    <t>Sponsor Equity Contribution</t>
  </si>
  <si>
    <t>OTHER</t>
  </si>
  <si>
    <t>Based on 1x discount to listed comparables (to reflect relative size)</t>
  </si>
  <si>
    <t>First Call Price</t>
  </si>
  <si>
    <t>LIBOR</t>
  </si>
  <si>
    <t>Historical</t>
  </si>
  <si>
    <t xml:space="preserve">** Mid-point exit multiple derived by subtracting 1.0x (premium to reflect smaller company size) from the average TEV multiple of listed comparables at the valuation date </t>
  </si>
  <si>
    <t>Category: B2</t>
  </si>
  <si>
    <t>Deal Closed: September 8, 2017</t>
  </si>
  <si>
    <t>31 December</t>
  </si>
  <si>
    <t>L + 925, 1.00% Floor</t>
  </si>
  <si>
    <t xml:space="preserve">NC-1: 102/101/par </t>
  </si>
  <si>
    <t>1st Lien (L+475, 1.00% Flr)</t>
  </si>
  <si>
    <t>2nd Lien (L+925, 1.00% Flr)</t>
  </si>
  <si>
    <t>6/30/17 PF LTM Adj. EBITDA</t>
  </si>
  <si>
    <t>6/30/17 PF LTM Capex</t>
  </si>
  <si>
    <t>6/30/17 LTM Capex</t>
  </si>
  <si>
    <t>Revolver ($50mm)</t>
  </si>
  <si>
    <t>Cash Balance</t>
  </si>
  <si>
    <t>In Q4 link date to last financials date</t>
  </si>
  <si>
    <r>
      <t xml:space="preserve">Projected FYE December 31 </t>
    </r>
    <r>
      <rPr>
        <b/>
        <vertAlign val="superscript"/>
        <sz val="9"/>
        <rFont val="Arial"/>
        <family val="2"/>
      </rPr>
      <t>(1)</t>
    </r>
  </si>
  <si>
    <t>L + 475 bps (Floor: 1.00%)</t>
  </si>
  <si>
    <t>L + 925 bps (Floor: 1.00%)</t>
  </si>
  <si>
    <t>101 soft call after 6 months</t>
  </si>
  <si>
    <t>Commercial P&amp;C</t>
  </si>
  <si>
    <t>Employee Benefits</t>
  </si>
  <si>
    <t>Specialty / Programs</t>
  </si>
  <si>
    <t>Corporate</t>
  </si>
  <si>
    <t xml:space="preserve">   ►  The business is well diversified by line, carrier, customer and producer</t>
  </si>
  <si>
    <t xml:space="preserve">   ►  Heavily adjusted financing EBITDA which includes extensive run-rate add-backs for producer recruitment, acquisitions and cost-out initiatives</t>
  </si>
  <si>
    <t xml:space="preserve">   ►  40% of revenues are derived in California, where strong employee protections create challenges in enforcing contractual employee retention mechanisms</t>
  </si>
  <si>
    <t xml:space="preserve">   ►  A limited number of senior management personnel and producers are highly integral to the ongoing operation of the business</t>
  </si>
  <si>
    <t xml:space="preserve">   ► Long history of organic growth in the mid-high single digit range, supported by robust producer and revenue retention metrics</t>
  </si>
  <si>
    <t>Board Observer Rights</t>
  </si>
  <si>
    <t>NYSE:AJG</t>
  </si>
  <si>
    <t>NYSE:AON</t>
  </si>
  <si>
    <t>NYSE:BRO</t>
  </si>
  <si>
    <t>NYSE:MMC</t>
  </si>
  <si>
    <t>NASDAQ:WLTW</t>
  </si>
  <si>
    <t>NasdaqGS:LPLA</t>
  </si>
  <si>
    <t>Provides insurance brokerage and risk management services in the United States and internationally</t>
  </si>
  <si>
    <t>Markets and sells insurance products and services primarily in the United States, as well as in England, Bermuda, and the Cayman Islands</t>
  </si>
  <si>
    <t>Provides risk management services, insurance and reinsurance brokerage, and human resource consulting and outsourcing services worldwide</t>
  </si>
  <si>
    <t>Provides advice and solutions in the areas of risk, strategy, and people worldwide</t>
  </si>
  <si>
    <t>Operates as an advisory, broking, and solutions company worldwide</t>
  </si>
  <si>
    <t>Provides an integrated platform of brokerage and investment advisory services to independent financial advisors in the United States</t>
  </si>
  <si>
    <t>Acrisure</t>
  </si>
  <si>
    <t>AmWINS</t>
  </si>
  <si>
    <t>Swett &amp; Crawford</t>
  </si>
  <si>
    <t>Risk Strategies</t>
  </si>
  <si>
    <t>Integro</t>
  </si>
  <si>
    <t>Assured Partners</t>
  </si>
  <si>
    <t>Alliant Insurance</t>
  </si>
  <si>
    <t>Noraxis Capital Corp</t>
  </si>
  <si>
    <t>Wesfarmers Insurance</t>
  </si>
  <si>
    <t>Oval Group</t>
  </si>
  <si>
    <t xml:space="preserve">Wright Insurance </t>
  </si>
  <si>
    <t>Westrope</t>
  </si>
  <si>
    <t>Bliss &amp; Glennon</t>
  </si>
  <si>
    <t>Hub International</t>
  </si>
  <si>
    <t>Bollinger</t>
  </si>
  <si>
    <t>Beecher Carlson</t>
  </si>
  <si>
    <t>NFP</t>
  </si>
  <si>
    <t>USI Holdings</t>
  </si>
  <si>
    <t>Arrowhead General</t>
  </si>
  <si>
    <t>Benfield</t>
  </si>
  <si>
    <t>Hilb Rogal</t>
  </si>
  <si>
    <t>Genstar</t>
  </si>
  <si>
    <t>Dragoneer Investment Group</t>
  </si>
  <si>
    <t>BB&amp;T</t>
  </si>
  <si>
    <t>Kelso Capital</t>
  </si>
  <si>
    <t>Odyssey Investment Partners</t>
  </si>
  <si>
    <t>Apax Partners</t>
  </si>
  <si>
    <t>Stonepoint Capital</t>
  </si>
  <si>
    <t>Arthur J. Gallagher</t>
  </si>
  <si>
    <t>Brown &amp; Brown</t>
  </si>
  <si>
    <t>Ryan Specialty Group</t>
  </si>
  <si>
    <t>Helman &amp; Friedman</t>
  </si>
  <si>
    <t>Madison Dearborn Partners</t>
  </si>
  <si>
    <t>Onex</t>
  </si>
  <si>
    <t>KKR</t>
  </si>
  <si>
    <t>New Moutain Capital</t>
  </si>
  <si>
    <t>AON</t>
  </si>
  <si>
    <t>Willis Group</t>
  </si>
  <si>
    <t>Blackstone</t>
  </si>
  <si>
    <t>Maple Tree Acquisition Corp (MS/Apax)</t>
  </si>
  <si>
    <t xml:space="preserve">-- </t>
  </si>
  <si>
    <t>Provides insurance brokerage services focusing on providing insurance, financial, and management solutions in the US</t>
  </si>
  <si>
    <t>Provides property and casualty insurance brokerage and distribution services</t>
  </si>
  <si>
    <t>Operates as a wholesale insurance broker providing products to independent agents and brokers worldwide</t>
  </si>
  <si>
    <t>Provides insurance brokerage services for public / private companies, non-profits, commercial firms, and private clients in the US</t>
  </si>
  <si>
    <t>Operates as an insurance brokerage and specialty risk management company</t>
  </si>
  <si>
    <t>Provides property and casualty insurance, and employee benefits brokerage services in the United States</t>
  </si>
  <si>
    <t>Offers insurance brokerage services and distributes diversified insurance products and services to clients in the US</t>
  </si>
  <si>
    <t>Operates a network of insurance brokers in Canada</t>
  </si>
  <si>
    <t>Provides insurance brokerage and underwriting services</t>
  </si>
  <si>
    <t>USI Insurance Services</t>
  </si>
  <si>
    <t>KKR / CDPQ</t>
  </si>
  <si>
    <t xml:space="preserve">Goldman Sachs Capital </t>
  </si>
  <si>
    <t>Provides insurance brokerage and consulting services in the United States</t>
  </si>
  <si>
    <t>Wells Fargo Insurance</t>
  </si>
  <si>
    <t>An Insurance brokerage company, providing insurance products and services in the United States</t>
  </si>
  <si>
    <t>Provides insurance broking, risk management, financial planning, and healthcare advisory services to businesses and individuals in the UK</t>
  </si>
  <si>
    <t>Operates as P&amp;C insurance and risk management holding company offering solutions for public and private sector entities in the US</t>
  </si>
  <si>
    <t>Operates as a commercial wholesale insurance brokerage company in the United States</t>
  </si>
  <si>
    <t>Provides insurance brokerage and management services for P&amp;C, professional liability, and personal insurance products in the US</t>
  </si>
  <si>
    <t>Provides insurance brokerage services including P&amp;C, life and health, employee benefits, and investment and risk management solutions</t>
  </si>
  <si>
    <t>Provides insurance brokerage services to individuals, businesses, organizations, and brokers in the US and internationally</t>
  </si>
  <si>
    <t>Provides insurance brokerage and risk management services to property owners and managers</t>
  </si>
  <si>
    <t>Operates as an insurance broker, consultant, and wealth management company</t>
  </si>
  <si>
    <t>Provides insurance products to a network of independent producers in the US</t>
  </si>
  <si>
    <t>Provides property and casualty reinsurance products and services</t>
  </si>
  <si>
    <t>Operates as an insurance intermediary that provides insurance, workers' compensation, life and health products, and EBs for enterprises</t>
  </si>
  <si>
    <t>Loan Trading Levels: Not Available</t>
  </si>
  <si>
    <t>June 2016</t>
  </si>
  <si>
    <t>Adjusted EBITDA</t>
  </si>
  <si>
    <t>Total RR Adjusted EBITDA</t>
  </si>
  <si>
    <t>Total RR Adj. Revenue</t>
  </si>
  <si>
    <t>FYE 2015</t>
  </si>
  <si>
    <t>FYE 2016</t>
  </si>
  <si>
    <t>June 2015</t>
  </si>
  <si>
    <t>Last Twelve Months Performance Ending,</t>
  </si>
  <si>
    <t>% growth</t>
  </si>
  <si>
    <t>% margin</t>
  </si>
  <si>
    <t>Adjustments (1)</t>
  </si>
  <si>
    <t>Alera</t>
  </si>
  <si>
    <t>Operates as an insurance and financial services company</t>
  </si>
  <si>
    <t>Quarterly</t>
  </si>
  <si>
    <t>2nd Lien Notes</t>
  </si>
  <si>
    <t>Tranche Size (Initial Draw):</t>
  </si>
  <si>
    <t>Tranche Size (Delayed Draw):</t>
  </si>
  <si>
    <t>(1) Includes run-rate adjustments estimated at closing.</t>
  </si>
  <si>
    <t>AwABTAVMT0NBTAFI/////wFQMAAAACFDSVEuTkFTREFRR1M6TFBMQS5JUV9DT01QQU5ZX05BTUUBAAAAnKEIAgMAAAAbTFBMIEZpbmFuY2lhbCBIb2xkaW5ncyBJbmMuAKnwSalK/NQIxvRTLlT81AgeQ0lRLk5ZU0U6TU1DLklRX01BUktFVENBUC4uVVNEAQAAAP44BwACAAAADDQxNjE3LjAyMDAxMgEGAAAABQAAAAExAQAAAAoxODUwODYxMTQ3AwAAAAMxNjACAAAABjEwMDA1NAQAAAABMAcAAAAJOS8xNC8yMDE3U39/q0r81AhTf3+rSvzUCCBDSVEuTllTRTpNTUMuSVFfVE9UQUxfREVCVC4yMDAwLgEAAAD+OAcAAgAAAAQ1NjQxAQgAAAAFAAAAATEBAAAACjE4NTA4NjMyOTgDAAAAAzE2MAIAAAAENDE3MwQAAAABMAcAAAAJOS8xNS8yMDE3CAAAAAk2LzMwLzIwMTcJAAAAATBTf3+rSvzUCFN/f6tK/NQIKUNJUS5OWVNFOk1NQy5JUV9UT1RBTF9ERUJULjIwMDAuOS8zMC8yMDE3AQAAAP44BwACAAAABDU2NDEBCAAAAAUAAAABMQEAAAAKMTg1MDg2MzI5OAMAAAADMTYwAgAAAAQ0MTczBAAAAAEwBwAAAAk5LzMwLzIwMTcIAAAACTYvMzAvMjAxNwkAAAABMKnwSalK/NQIxvRTLlT81AgqQ0lRLk5BU0RBUTpXTFRXLklRX01BUktFVENBUC45LzMwLzIwMTcuVVNEAQAAAA+PAAACAAAADDIwNDY4LjMwNTkwNwEGAAAABQAAAAExAQAAAAoxODUyMjk5NTQ3AwAAAAMxNjACAAAABjEwMDA1NAQAAAABMAcAAAAJ</t>
  </si>
  <si>
    <t>OS8xNC8yMDE3qfBJqUr81AgNHFQuVPzUCCNDSVEuTkFTREFROldMVFcuSVFfVE9UQUxfREVCVC4yMDAwLgEAAAAPjwAAAgAAAAQ0MTgyAQgAAAAFAAAAATEBAAAACjE4NTIzMDY1MjMDAAAAAzE2MAIAAAAENDE3MwQAAAABMAcAAAAJOS8xNS8yMDE3CAAAAAk2LzMwLzIwMTcJAAAAATBTf3+rSvzUCFN/f6tK/NQIJ0NJUS5OWVNFOkFKRy5JUV9NQVJLRVRDQVAuOS8zMC8yMDE3LlVTRAEAAAAa2QMAAgAAAAgxMDgwOS44NAEGAAAABQAAAAExAQAAAAoxODUwOTA2MTIwAwAAAAMxNjACAAAABjEwMDA1NAQAAAABMAcAAAAJOS8xNC8yMDE3qfBJqUr81AgNHFQuVPzUCCxDSVEuTkFTREFROldMVFcuSVFfVE9UQUxfREVCVC4yMDAwLjkvMzAvMjAxNwEAAAAPjwAAAgAAAAQ0MTgyAQgAAAAFAAAAATEBAAAACjE4NTIzMDY1MjMDAAAAAzE2MAIAAAAENDE3MwQAAAABMAcAAAAJOS8zMC8yMDE3CAAAAAk2LzMwLzIwMTcJAAAAATCp8EmpSvzUCMb0Uy5U/NQIGENJUS5OWVNFOkFPTi5JUV9CRVRBXzFZUgEAAAAt1AEAAgAAABEwLjY5Nzc0MTAwNTU3MzM5MgCp8EmpSvzUCPPxsapK/NQINENJUS5OWVNFOkFKRy5JUV9FQklUREFfRVhDTF9TQkMuMjAwMC45LzMwLzIwMTcuLi5VU0QBAAAAGtkDAAIAAAAFOTUyLjMBCAAAAAUAAAABMQEAAAAKMTg1MDkxMjM0MQMAAAADMTYwAgAAAAUyNDEzNQQAAAABMAcAAAAJOS8z</t>
  </si>
  <si>
    <t>MC8yMDE3CAAAAAk2LzMwLzIwMTcJAAAAATCp8EmpSvzUCA0cVC5U/NQIKUNJUS5OWVNFOkFPTi5JUV9UT1RBTF9ERUJULjIwMDAuOS8zMC8yMDE3AQAAAC3UAQACAAAABDU5MjMBCAAAAAUAAAABMQEAAAAKMTg1MTk2ODkxOAMAAAADMTYwAgAAAAQ0MTczBAAAAAEwBwAAAAk5LzMwLzIwMTcIAAAACTYvMzAvMjAxNwkAAAABMKnwSalK/NQIDRxULlT81AgYQ0lRLk5ZU0U6QlJPLklRX0JFVEFfMVlSAQAAAByJBAACAAAAEDEuMDAxMzg4MTkzMDk3OTQAqfBJqUr81Aj8yrGqSvzUCB1DSVEuTkFTREFRR1M6TFBMQS5JUV9CRVRBXzFZUgEAAACcoQgCAgAAABAxLjAxMzk1MjI0NzU4NzE1AKnwSalK/NQIBKSxqkr81AgeQ0lRLk5ZU0U6QU9OLklRX01BUktFVENBUC4uVVNEAQAAAC3UAQACAAAADDM2MTY5LjI3NDAyMwEGAAAABQAAAAExAQAAAAoxODUxOTY1MjMwAwAAAAMxNjACAAAABjEwMDA1NAQAAAABMAcAAAAJOS8xNC8yMDE3U39/q0r81AhTf3+rSvzUCCFDSVEuTllTRTpNTUMuSVFfVEVWLjkvMzAvMjAxNy5VU0QBAAAA/jgHAAIAAAAMNDYzNzMuMDIwMDEyAQYAAAAFAAAAATEBAAAACjE4NTA4NjExNDcDAAAAAzE2MAIAAAAGMTAwMDYwBAAAAAEwBwAAAAk5LzE0LzIwMTep8EmpSvzUCMb0Uy5U/NQIIUNJUS5OWVNFOkFKRy5JUV9URVYuOS8zMC8yMDE3LlVTRAEAAAAa2QMAAgAAAAgxMzQwMC4xNAEG</t>
  </si>
  <si>
    <t>AAAABQAAAAExAQAAAAoxODUwOTA2MTIwAwAAAAMxNjACAAAABjEwMDA2MAQAAAABMAcAAAAJOS8xNC8yMDE3qfBJqUr81AjZQlQuVPzUCBxDSVEuTllTRTpBT04uSVFfQ09NUEFOWV9OQU1FAQAAAC3UAQADAAAAB0FvbiBwbGMAqfBJqUr81AjG9FMuVPzUCCNDSVEuTkFTREFRR1M6TFBMQS5JUV9NQVJLRVRDQVAuLlVTRAEAAACcoQgCAgAAAAs0MjE0LjE1MTk1OAEGAAAABQAAAAExAQAAAAoxODUxNDAyNzgwAwAAAAMxNjACAAAABjEwMDA1NAQAAAABMAcAAAAJOS8xNC8yMDE3U39/q0r81AhTf3+rSvzUCDdDSVEuTkFTREFROldMVFcuSVFfRUJJVERBX0VYQ0xfU0JDLjIwMDAuOS8zMC8yMDE3Li4uVVNEAQAAAA+PAAACAAAABDE2NTcBCAAAAAUAAAABMQEAAAAKMTg1MjMwNjUyMwMAAAADMTYwAgAAAAUyNDEzNQQAAAABMAcAAAAJOS8zMC8yMDE3CAAAAAk2LzMwLzIwMTcJAAAAATCp8EmpSvzUCA0cVC5U/NQILkNJUS5OQVNEQVFHUzpMUExBLklRX1RPVEFMX0RFQlQuMjAwMC45LzMwLzIwMTcBAAAAnKEIAgIAAAAHMjI4My42MwEIAAAABQAAAAExAQAAAAoxODUxNDA0MzQxAwAAAAMxNjACAAAABDQxNzMEAAAAATAHAAAACTkvMzAvMjAxNwgAAAAJNi8zMC8yMDE3CQAAAAEwqfBJqUr81AjG9FMuVPzUCCBDSVEuTllTRTpBSkcuSVFfVE9UQUxfREVCVC4yMDAwLgEAAAAa2QMAAgAAAAYzMTEyLjgBCAAA</t>
  </si>
  <si>
    <t>AAUAAAABMQEAAAAKMTg1MDkxMjM0MQMAAAADMTYwAgAAAAQ0MTczBAAAAAEwBwAAAAk5LzE1LzIwMTcIAAAACTYvMzAvMjAxNwkAAAABMFN/f6tK/NQIU39/q0r81AgsQ0lRLk5BU0RBUUdTOkxQTEEuSVFfTUFSS0VUQ0FQLjkvMzAvMjAxNy5VU0QBAAAAnKEIAgIAAAALNDIxNC4xNTE5NTgBBgAAAAUAAAABMQEAAAAKMTg1MTQwMjc4MAMAAAADMTYwAgAAAAYxMDAwNTQEAAAAATAHAAAACTkvMTQvMjAxN6nwSalK/NQIDRxULlT81AgnQ0lRLk5ZU0U6QlJPLklRX01BUktFVENBUC45LzMwLzIwMTcuVVNEAQAAAByJBAACAAAACzY0NzguODQ1Njc5AQYAAAAFAAAAATEBAAAACjE4NTUwMTA5NjADAAAAAzE2MAIAAAAGMTAwMDU0BAAAAAEwBwAAAAk5LzE0LzIwMTep8EmpSvzUCA0cVC5U/NQIKUNJUS5OWVNFOkJSTy5JUV9UT1RBTF9ERUJULjIwMDAuOS8zMC8yMDE3AQAAAByJBAACAAAABzk4NS4zOTEBCAAAAAUAAAABMQEAAAAKMTg1NTAxMjE2OQMAAAADMTYwAgAAAAQ0MTczBAAAAAEwBwAAAAk5LzMwLzIwMTcIAAAACTYvMzAvMjAxNwkAAAABMKnwSalK/NQIDRxULlT81AgeQ0lRLk5ZU0U6QlJPLklRX01BUktFVENBUC4uVVNEAQAAAByJBAACAAAACzY0NzguODQ1Njc5AQYAAAAFAAAAATEBAAAACjE4NTUwMTA5NjADAAAAAzE2MAIAAAAGMTAwMDU0BAAAAAEwBwAAAAk5LzE0LzIwMTdTf3+rSvzUCFN/</t>
  </si>
  <si>
    <t>f6tK/NQIHENJUS5OWVNFOk1NQy5JUV9DT01QQU5ZX05BTUUBAAAA/jgHAAMAAAAgTWFyc2ggJiBNY0xlbm5hbiBDb21wYW5pZXMsIEluYy4AqfBJqUr81AjDzVMuVPzUCCBDSVEuTllTRTpCUk8uSVFfVE9UQUxfREVCVC4yMDAwLgEAAAAciQQAAgAAAAc5ODUuMzkxAQgAAAAFAAAAATEBAAAACjE4NTUwMTIxNjkDAAAAAzE2MAIAAAAENDE3MwQAAAABMAcAAAAJOS8xNS8yMDE3CAAAAAk2LzMwLzIwMTcJAAAAATBTf3+rSvzUCFN/f6tK/NQIJENJUS5OQVNEQVE6V0xUVy5JUV9URVYuOS8zMC8yMDE3LlVTRAEAAAAPjwAAAgAAAAwyMzk3OS4zMDU5MDcBBgAAAAUAAAABMQEAAAAKMTg1MjI5OTU0NwMAAAADMTYwAgAAAAYxMDAwNjAEAAAAATAHAAAACTkvMTQvMjAxN6nwSalK/NQIDRxULlT81Ag5Q0lRLk5BU0RBUUdTOkxQTEEuSVFfRUJJVERBX0VYQ0xfU0JDLjIwMDAuOS8zMC8yMDE3Li4uVVNEAQAAAJyhCAICAAAABzU4OS40NDUBCAAAAAUAAAABMQEAAAAKMTg1MTQwNDM0MQMAAAADMTYwAgAAAAUyNDEzNQQAAAABMAcAAAAJOS8zMC8yMDE3CAAAAAk2LzMwLzIwMTcJAAAAATCp8EmpSvzUCMb0Uy5U/NQINENJUS5OWVNFOkFPTi5JUV9FQklUREFfRVhDTF9TQkMuMjAwMC45LzMwLzIwMTcuLi5VU0QBAAAALdQBAAIAAAAEMjg3NwEIAAAABQAAAAExAQAAAAoxODUxOTY4OTE4AwAAAAMxNjACAAAABTI0</t>
  </si>
  <si>
    <t>MTM1BAAAAAEwBwAAAAk5LzMwLzIwMTcIAAAACTYvMzAvMjAxNwkAAAABMKnwSalK/NQIxvRTLlT81AgeQ0lRLk5ZU0U6QUpHLklRX01BUktFVENBUC4uVVNEAQAAABrZAwACAAAACDEwODA5Ljg0AQYAAAAFAAAAATEBAAAACjE4NTA5MDYxMjADAAAAAzE2MAIAAAAGMTAwMDU0BAAAAAEwBwAAAAk5LzE0LzIwMTdTf3+rSvzUCFN/f6tK/NQIIUNJUS5OWVNFOkFPTi5JUV9URVYuOS8zMC8yMDE3LlVTRAEAAAAt1AEAAgAAAAwzODgxOS4yNzQwMjIBBgAAAAUAAAABMQEAAAAKMTg1MTk2NTIzMAMAAAADMTYwAgAAAAYxMDAwNjAEAAAAATAHAAAACTkvMTQvMjAxN6nwSalK/NQIxvRTLlT81AgnQ0lRLk5ZU0U6QU9OLklRX01BUktFVENBUC45LzMwLzIwMTcuVVNEAQAAAC3UAQACAAAADDM2MTY5LjI3NDAyMwEGAAAABQAAAAExAQAAAAoxODUxOTY1MjMwAwAAAAMxNjACAAAABjEwMDA1NAQAAAABMAcAAAAJOS8xNC8yMDE3qfBJqUr81AgNHFQuVPzUCCZDSVEuTkFTREFRR1M6TFBMQS5JUV9URVYuOS8zMC8yMDE3LlVTRAEAAACcoQgCAgAAAAs1NTM0LjUzNzk1OAEGAAAABQAAAAExAQAAAAoxODUxNDAyNzgwAwAAAAMxNjACAAAABjEwMDA2MAQAAAABMAcAAAAJOS8xNC8yMDE3qfBJqUr81AjDzVMuVPzUCBhDSVEuTllTRTpNTUMuSVFfQkVUQV8xWVIBAAAA/jgHAAIAAAARMC45MTU4MTQ3NzQyMTQ1ODEAqfBJ</t>
  </si>
  <si>
    <t>qUr81Aj8yrGqSvzUCBtDSVEuTkFTREFROldMVFcuSVFfQkVUQV8xWVIBAAAAD48AAAIAAAAQMS4zNTEyMDM0OTM1NDg1NQCp8EmpSvzUCPzKsapK/NQIKUNJUS5OWVNFOkFKRy5JUV9UT1RBTF9ERUJULjIwMDAuOS8zMC8yMDE3AQAAABrZAwACAAAABjMxMTIuOAEIAAAABQAAAAExAQAAAAoxODUwOTEyMzQxAwAAAAMxNjACAAAABDQxNzMEAAAAATAHAAAACTkvMzAvMjAxNwgAAAAJNi8zMC8yMDE3CQAAAAEwqfBJqUr81AgNHFQuVPzUCCBDSVEuTllTRTpBT04uSVFfVE9UQUxfREVCVC4yMDAwLgEAAAAt1AEAAgAAAAQ1OTIzAQgAAAAFAAAAATEBAAAACjE4NTE5Njg5MTgDAAAAAzE2MAIAAAAENDE3MwQAAAABMAcAAAAJOS8xNS8yMDE3CAAAAAk2LzMwLzIwMTcJAAAAATBTf3+rSvzUCFN/f6tK/NQIHENJUS5OWVNFOkJSTy5JUV9DT01QQU5ZX05BTUUBAAAAHIkEAAMAAAATQnJvd24gJiBCcm93biwgSW5jLgCp8EmpSvzUCA0cVC5U/NQIHENJUS5OWVNFOkFKRy5JUV9DT01QQU5ZX05BTUUBAAAAGtkDAAMAAAAZQXJ0aHVyIEouIEdhbGxhZ2hlciAmIENvLgCp8EmpSvzUCMb0Uy5U/NQIIUNJUS5OWVNFOkJSTy5JUV9URVYuOS8zMC8yMDE3LlVTRAEAAAAciQQAAgAAAAs2ODMzLjc3NjY3OAEGAAAABQAAAAExAQAAAAoxODU1MDEwOTYwAwAAAAMxNjACAAAABjEwMDA2MAQAAAABMAcAAAAJOS8xNC8yMDE3</t>
  </si>
  <si>
    <t>qfBJqUr81AjZQlQuVPzUCCVDSVEuTkFTREFRR1M6TFBMQS5JUV9UT1RBTF9ERUJULjIwMDAuAQAAAJyhCAICAAAABzIyODMuNjMBCAAAAAUAAAABMQEAAAAKMTg1MTQwNDM0MQMAAAADMTYwAgAAAAQ0MTczBAAAAAEwBwAAAAk5LzE1LzIwMTcIAAAACTYvMzAvMjAxNwkAAAABMFN/f6tK/NQIU39/q0r81AgnQ0lRLk5ZU0U6TU1DLklRX01BUktFVENBUC45LzMwLzIwMTcuVVNEAQAAAP44BwACAAAADDQxNjE3LjAyMDAxMgEGAAAABQAAAAExAQAAAAoxODUwODYxMTQ3AwAAAAMxNjACAAAABjEwMDA1NAQAAAABMAcAAAAJOS8xNC8yMDE3qfBJqUr81AjZQlQuVPzUCBhDSVEuTllTRTpBSkcuSVFfQkVUQV8xWVIBAAAAGtkDAAIAAAAQMS4xNzA3MzAxMjg1NDcwMwCp8EmpSvzUCPPxsapK/NQIIUNJUS5OQVNEQVE6V0xUVy5JUV9NQVJLRVRDQVAuLlVTRAEAAAAPjwAAAgAAAAwyMDQ2OC4zMDU5MDcBBgAAAAUAAAABMQEAAAAKMTg1MjI5OTU0NwMAAAADMTYwAgAAAAYxMDAwNTQEAAAAATAHAAAACTkvMTQvMjAxN1N/f6tK/NQIU39/q0r81Ag0Q0lRLk5ZU0U6TU1DLklRX0VCSVREQV9FWENMX1NCQy4yMDAwLjkvMzAvMjAxNy4uLlVTRAEAAAD+OAcAAgAAAAQzMzU3AQgAAAAFAAAAATEBAAAACjE4NTA4NjMyOTgDAAAAAzE2MAIAAAAFMjQxMzUEAAAAATAHAAAACTkvMzAvMjAxNwgAAAAJNi8zMC8yMDE3CQAA</t>
  </si>
  <si>
    <t>AAEwqfBJqUr81AjZQlQuVPzUCB9DSVEuTkFTREFROldMVFcuSVFfQ09NUEFOWV9OQU1FAQAAAA+PAAADAAAAK1dpbGxpcyBUb3dlcnMgV2F0c29uIFB1YmxpYyBMaW1pdGVkIENvbXBhbnkAqfBJqUr81AgNHFQuVPzUCDRDSVEuTllTRTpCUk8uSVFfRUJJVERBX0VYQ0xfU0JDLjIwMDAuOS8zMC8yMDE3Li4uVVNEAQAAAByJBAACAAAABzU5Ny4xMzgBCAAAAAUAAAABMQEAAAAKMTg1NTAxMjE2OQMAAAADMTYwAgAAAAUyNDEzNQQAAAABMAcAAAAJOS8zMC8yMDE3CAAAAAk2LzMwLzIwMTcJAAAAATCp8EmpSvzUCMb0Uy5U/NQI</t>
  </si>
  <si>
    <t>Arthur J. Gallagher &amp; Co.</t>
  </si>
  <si>
    <t>Aon plc</t>
  </si>
  <si>
    <t>Brown &amp; Brown, Inc.</t>
  </si>
  <si>
    <t>Marsh &amp; McLennan Companies, Inc.</t>
  </si>
  <si>
    <t>Willis Towers Watson Public Limited Company</t>
  </si>
  <si>
    <t>LPL Financial Holdings Inc.</t>
  </si>
  <si>
    <t>x</t>
  </si>
  <si>
    <t>V</t>
  </si>
  <si>
    <t>S</t>
  </si>
  <si>
    <t>D</t>
  </si>
  <si>
    <t>xxxx</t>
  </si>
  <si>
    <r>
      <t xml:space="preserve">   ►  Average enterprise value based on weighted average of the following: DCF (50%), public comparables (25%) and M&amp;A comps (25%). </t>
    </r>
    <r>
      <rPr>
        <u/>
        <sz val="9"/>
        <rFont val="Arial"/>
        <family val="2"/>
      </rPr>
      <t>LTV analysis below implies no impairment</t>
    </r>
  </si>
  <si>
    <t>??</t>
  </si>
  <si>
    <t>RNFC - Credit Base Case</t>
  </si>
  <si>
    <t>RNFC Board Rights:</t>
  </si>
  <si>
    <t>RNFC Original Amount Invested:</t>
  </si>
  <si>
    <t>RNFC % Ownership:</t>
  </si>
  <si>
    <t>RNFC Face Value:</t>
  </si>
  <si>
    <t xml:space="preserve">2nd Lien Term Loan: RNFC owns 83.3% of the tranche and the notes do not actively trade. As such we are relying on movement in the Mezzanine Index above to determine valuation </t>
  </si>
  <si>
    <t xml:space="preserve">(1) Based on RNFC Base Case Projections </t>
  </si>
  <si>
    <t>Valuation Metric #1: Summary Discounted Cash Flow Analysis (RNFC Base Case):</t>
  </si>
  <si>
    <t>Nico</t>
  </si>
  <si>
    <t>Baran</t>
  </si>
  <si>
    <t xml:space="preserve">COMP </t>
  </si>
  <si>
    <t xml:space="preserve">   ►  COMP 2nd Lien Term Loan is a Level 3 Asset</t>
  </si>
  <si>
    <t>COMP - 2nd Lien Yield</t>
  </si>
  <si>
    <t>COMP - 2nd Lien Net Lvg</t>
  </si>
  <si>
    <t xml:space="preserve">   ►  COMP’s business is overweight towards a number of more cyclical end markets, including transportation, construction and manufacturing</t>
  </si>
  <si>
    <t xml:space="preserve">   ►  COMP’s CEO is highly respected and has assembled a strong operating team to support the business as it has scaled</t>
  </si>
  <si>
    <t>XYZ</t>
  </si>
  <si>
    <t>RNFC / XYZ</t>
  </si>
  <si>
    <t xml:space="preserve">   ►  2nd Lien TL: Conclude that no impairment is present and value should be based on comparison to mezzanine index.</t>
  </si>
  <si>
    <t>Q1 2017</t>
  </si>
  <si>
    <t>COMP1 is a top N insurance broker in the U.S., focusing on providing brokerage and consulting services in the Commercial Property &amp; Casualty, Employee Benefits and Specialty / Program segments to middle to upper-middle market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</si>
</sst>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%_);\(&quot;$&quot;#,##0\)_%;&quot;$&quot;#,##0_%_);@_%_)"/>
    <numFmt numFmtId="165" formatCode="&quot;$&quot;#,##0.0_%_);\(&quot;$&quot;#,##0.0\)_%;&quot;$&quot;#,##0.0_%_);@_%_)"/>
    <numFmt numFmtId="166" formatCode="#,##0.0_%_);\(#,##0.0\)_%;#,##0.0_%_);@_%_)"/>
    <numFmt numFmtId="167" formatCode="&quot;$&quot;#,##0.00_%_);\(&quot;$&quot;#,##0.00\)_%;&quot;$&quot;#,##0.00_%_);@_%_)"/>
    <numFmt numFmtId="168" formatCode="0.0\x_)_);&quot;NM&quot;_x_)_);0.0\x_)_);@_%_)"/>
    <numFmt numFmtId="169" formatCode="0.00\x_)_);&quot;NM&quot;_x_)_);0.00\x_)_);@_%_)"/>
    <numFmt numFmtId="170" formatCode="0.0%"/>
    <numFmt numFmtId="171" formatCode="[$-409]mmm\-yy;@"/>
    <numFmt numFmtId="172" formatCode="#,##0.0"/>
    <numFmt numFmtId="173" formatCode="mm/dd/yy;@"/>
    <numFmt numFmtId="174" formatCode="0.000%"/>
    <numFmt numFmtId="175" formatCode="&quot;$&quot;#,##0.000_%_);\(&quot;$&quot;#,##0.000\)_%;&quot;$&quot;#,##0.000_%_);@_%_)"/>
    <numFmt numFmtId="176" formatCode="yyyy"/>
    <numFmt numFmtId="177" formatCode="0.0\x"/>
    <numFmt numFmtId="178" formatCode="0.0"/>
    <numFmt numFmtId="179" formatCode="0.000"/>
    <numFmt numFmtId="180" formatCode="0.00\x"/>
    <numFmt numFmtId="181" formatCode="0.0000%"/>
    <numFmt numFmtId="182" formatCode="&quot;$&quot;#,##0.0_);\(&quot;$&quot;#,##0.0\)"/>
    <numFmt numFmtId="183" formatCode="#,##0.0_);\(#,##0.0\)"/>
    <numFmt numFmtId="184" formatCode="_(* #,##0.0_);_(* \(#,##0.0\);_(* &quot;-&quot;??_);_(@_)"/>
    <numFmt numFmtId="185" formatCode="_(* #,##0.0000_);_(* \(#,##0.0000\);_(* &quot;-&quot;??_);_(@_)"/>
    <numFmt numFmtId="186" formatCode="_(* #,##0_);_(* \(#,##0\);_(* &quot;-&quot;??_);_(@_)"/>
    <numFmt numFmtId="187" formatCode="#,##0.000"/>
    <numFmt numFmtId="188" formatCode="mm/dd/yy"/>
    <numFmt numFmtId="189" formatCode="&quot;$&quot;#,##0.0_);[Red]\(&quot;$&quot;#,##0.0\)"/>
    <numFmt numFmtId="190" formatCode="#,##0.0_);[Red]\(#,##0.0\)"/>
    <numFmt numFmtId="191" formatCode="_(&quot;$&quot;* #,##0_);_(&quot;$&quot;* \(#,##0\);_(&quot;$&quot;* &quot;-&quot;??_);_(@_)"/>
    <numFmt numFmtId="192" formatCode="[Red]&quot;$&quot;#,##0.000_)"/>
    <numFmt numFmtId="193" formatCode="mmm\ dd\ yy"/>
    <numFmt numFmtId="194" formatCode="[Blue]&quot;$&quot;#,##0.00_)"/>
    <numFmt numFmtId="195" formatCode="[Blue]#,##0.000\ ;\(#,##0.000\);[Blue]**"/>
    <numFmt numFmtId="196" formatCode="#,##0.000\ ;\(#,##0.000\)"/>
    <numFmt numFmtId="197" formatCode="[Blue]&quot;$&quot;* #,##0\ "/>
    <numFmt numFmtId="198" formatCode="[Magenta]&quot;$&quot;#,##0_)"/>
    <numFmt numFmtId="199" formatCode="#,##0.0_____);\(#,##0.00\)"/>
    <numFmt numFmtId="200" formatCode="#,##0\ ;\(#,##0\);**"/>
    <numFmt numFmtId="201" formatCode="&quot;Over&quot;\ #,##0.0\ \x_)\ \ \ \ \ \ \ \ \ \ \ "/>
    <numFmt numFmtId="202" formatCode="0.0%\ \ \ \ \ \ \ \ \ \ ;\(0.0%\);@&quot;    &quot;"/>
    <numFmt numFmtId="203" formatCode="&quot;Under&quot;\ 0.0%\ \ \ \ \ \ \ \ \ \ ;\(0.0%\);@&quot;    &quot;"/>
    <numFmt numFmtId="204" formatCode="0.0%\ ;\(0.0%\);@&quot;    &quot;"/>
    <numFmt numFmtId="205" formatCode="[Red]#,##0.00_);[Red]\(#,##0.00\)"/>
    <numFmt numFmtId="206" formatCode="mmmm\ d\,\ yyyy\ \ \ \ h:mm"/>
    <numFmt numFmtId="207" formatCode="[Black]#,##0.000\ ;[Black]\(#,##0.000\);[Black]**"/>
    <numFmt numFmtId="208" formatCode="&quot;$&quot;#,##0.00_)\ \ ;\(&quot;$&quot;#,##0.00\)\ \ "/>
    <numFmt numFmtId="209" formatCode="#,##0.00_)\ \ ;\(#,##0.00\)\ \ "/>
    <numFmt numFmtId="210" formatCode="0.0%_)\ \ ;\(0.0%\)\ \ "/>
    <numFmt numFmtId="211" formatCode="&quot;$&quot;#,##0.0_)\ \ ;\(&quot;$&quot;#,##0.0\)\ \ "/>
    <numFmt numFmtId="212" formatCode="#,##0.0_)\ \ ;\(#,##0.0\)\ \ "/>
    <numFmt numFmtId="213" formatCode="#,##0.000_);\(#,##0.000\)"/>
    <numFmt numFmtId="214" formatCode="0.0&quot;x&quot;"/>
    <numFmt numFmtId="215" formatCode="&quot;$&quot;#,##0"/>
    <numFmt numFmtId="216" formatCode="&quot;$&quot;#,##0.000_);\(&quot;$&quot;#,##0.000\)"/>
    <numFmt numFmtId="217" formatCode="_([$€-2]* #,##0.00_);_([$€-2]* \(#,##0.00\);_([$€-2]* &quot;-&quot;??_)"/>
    <numFmt numFmtId="218" formatCode="0.0%_);[Red]\(0.0%\)"/>
    <numFmt numFmtId="219" formatCode="&quot;$&quot;#,###;[Red]\(&quot;$&quot;#,###\)"/>
    <numFmt numFmtId="220" formatCode="0.00_)"/>
    <numFmt numFmtId="221" formatCode="#,##0.0000_);\(#,##0.0000\)"/>
    <numFmt numFmtId="222" formatCode="&quot;$&quot;##,#00.00_ ;\(&quot;$&quot;#,##0.00_)"/>
    <numFmt numFmtId="223" formatCode="\¥#,##0_);\(\¥#,##0\)"/>
    <numFmt numFmtId="224" formatCode="\£#,##0_);\(\£#,##0\)"/>
    <numFmt numFmtId="225" formatCode="#,##0.000000_);[Red]\(#,##0.000000\)"/>
    <numFmt numFmtId="226" formatCode="#,##0.0_)\x;\(#,##0.0\)\x"/>
    <numFmt numFmtId="227" formatCode="&quot;Yes&quot;;;&quot;No&quot;"/>
    <numFmt numFmtId="228" formatCode="#,##0.00_)\x;\(#,##0.00\)\x"/>
    <numFmt numFmtId="229" formatCode="0.0\x_);\(0.0\x\)"/>
    <numFmt numFmtId="230" formatCode="General_)"/>
    <numFmt numFmtId="231" formatCode="&quot;$&quot;#,##0.0;\(&quot;$&quot;#,##0.0\)"/>
    <numFmt numFmtId="232" formatCode="&quot;$&quot;#,##0.00;\(&quot;$&quot;#,##0.00\)"/>
    <numFmt numFmtId="233" formatCode="#,##0.00\x_);\(#,##0.00\)\x"/>
    <numFmt numFmtId="234" formatCode="&quot;$&quot;#,##0.0_);&quot;$&quot;\(#,##0.0\)"/>
    <numFmt numFmtId="235" formatCode="#,##0.0%;\(#,##0.0\)%"/>
    <numFmt numFmtId="236" formatCode="m/yy"/>
    <numFmt numFmtId="237" formatCode="00000"/>
    <numFmt numFmtId="238" formatCode="&quot;$&quot;#,##0.00"/>
    <numFmt numFmtId="239" formatCode="0&quot; bps&quot;"/>
    <numFmt numFmtId="240" formatCode="&quot;$&quot;#,##0.00_);&quot;$&quot;\(#,##0.00\)"/>
    <numFmt numFmtId="241" formatCode="0.0_)"/>
    <numFmt numFmtId="242" formatCode="0_);\(0\)"/>
    <numFmt numFmtId="243" formatCode="0\ &quot;bps&quot;"/>
    <numFmt numFmtId="244" formatCode="&quot;$&quot;_(#,##0.00_);&quot;$&quot;\(#,##0.00\)"/>
    <numFmt numFmtId="245" formatCode="#,##0.0_)_x;\(#,##0.0\)_x"/>
    <numFmt numFmtId="246" formatCode="0.0_)\%;\(0.0\)\%"/>
    <numFmt numFmtId="247" formatCode="#,##0.0_)_%;\(#,##0.0\)_%"/>
    <numFmt numFmtId="248" formatCode="0.00%;\(0.00%\)"/>
    <numFmt numFmtId="249" formatCode="0.0%;\(0.0%\)"/>
    <numFmt numFmtId="250" formatCode="#,##0.0\ \ \ ;\(#,##0.0\)\ \ "/>
    <numFmt numFmtId="251" formatCode="0.0\x\ "/>
    <numFmt numFmtId="252" formatCode="#,##0.0\ \x"/>
    <numFmt numFmtId="253" formatCode="0.000_]"/>
    <numFmt numFmtId="254" formatCode="#,##0.0\ _]"/>
    <numFmt numFmtId="255" formatCode="&quot;$&quot;#,##0.00;[Red]\(&quot;$&quot;#,##0.00\)"/>
    <numFmt numFmtId="256" formatCode="\N\P\ #,##0_);[Red]\(\N\P\ #,##0\)"/>
    <numFmt numFmtId="257" formatCode="\£#,##0_);[Red]\(\£#,##0\)"/>
    <numFmt numFmtId="258" formatCode="_(#,##0.00_);_(\(#,##0.00\)"/>
    <numFmt numFmtId="259" formatCode="mm/dd/yyyy"/>
    <numFmt numFmtId="260" formatCode="_(&quot;$&quot;* #,##0.00_);_(&quot;$&quot;* \(#,##0.00\);_(* &quot;-&quot;_);_(@_)"/>
    <numFmt numFmtId="261" formatCode="_(&quot;$&quot;* #,##0.0_);_(&quot;$&quot;* \(#,##0.0\);_(* &quot;-&quot;_);_(@_)"/>
    <numFmt numFmtId="262" formatCode="_(* #,##0.0_);_(* \(#,##0.0\);_(* &quot;-&quot;_);_(@_)"/>
    <numFmt numFmtId="263" formatCode="0.0\ \x"/>
    <numFmt numFmtId="264" formatCode="\(0\);\(0\);\(0\)"/>
    <numFmt numFmtId="265" formatCode="&quot;$&quot;0.0"/>
    <numFmt numFmtId="266" formatCode=";;;"/>
    <numFmt numFmtId="267" formatCode="&quot;Fiscal &quot;0"/>
    <numFmt numFmtId="268" formatCode="#,##0.0;\(#,##0.0\)"/>
    <numFmt numFmtId="269" formatCode="_(* #,##0_);_(* \(#,##0\)"/>
    <numFmt numFmtId="270" formatCode="&quot;$&quot;#,##0.0"/>
    <numFmt numFmtId="271" formatCode="0_)"/>
    <numFmt numFmtId="272" formatCode="#,##0.0\%_);\(#,##0.0\%\);#,##0.0\%_);@_%_)"/>
    <numFmt numFmtId="273" formatCode=";;;@*."/>
    <numFmt numFmtId="274" formatCode="_$&quot;$&quot;#,##0.00_);[Red]_$\(&quot;$&quot;#,##0.00\);_$&quot;$&quot;0.00_);_$@_)"/>
    <numFmt numFmtId="275" formatCode="#,##0.00_%_);\(#,##0.00\)_%;**;@_%_)"/>
    <numFmt numFmtId="276" formatCode="#,##0.000_%_);\(#,##0.000\)_%;**;@_%_)"/>
    <numFmt numFmtId="277" formatCode="#,##0.0_%_);\(#,##0.0\)_%;**;@_%_)"/>
    <numFmt numFmtId="278" formatCode="&quot;$&quot;#,##0.00_%_);\(&quot;$&quot;#,##0.00\)_%;**;@_%_)"/>
    <numFmt numFmtId="279" formatCode="&quot;$&quot;#,##0.000_%_);\(&quot;$&quot;#,##0.000\)_%;**;@_%_)"/>
    <numFmt numFmtId="280" formatCode="&quot;$&quot;#,##0.0_%_);\(&quot;$&quot;#,##0.0\)_%;**;@_%_)"/>
    <numFmt numFmtId="281" formatCode="#,##0.00\ &quot;TL&quot;;\-#,##0.00\ &quot;TL&quot;"/>
    <numFmt numFmtId="282" formatCode="#,##0\ &quot;TL&quot;;[Red]\-#,##0\ &quot;TL&quot;"/>
    <numFmt numFmtId="283" formatCode="_(&quot;$&quot;* #,##0_);_(&quot;$&quot;* \(#,##0\);_(&quot;$&quot;* &quot;-&quot;????_);_(@_)"/>
    <numFmt numFmtId="284" formatCode="0.00\ \x_);\(0.00\ \x\)"/>
    <numFmt numFmtId="285" formatCode="_(* #,##0_);_(* \(#,##0\);_(* &quot;-&quot;????_);_(@_)"/>
    <numFmt numFmtId="286" formatCode="0&quot; yrs&quot;"/>
    <numFmt numFmtId="287" formatCode="0__"/>
    <numFmt numFmtId="288" formatCode="m/d/yy\ h:mm\ AM/PM"/>
    <numFmt numFmtId="289" formatCode="0.00%___)"/>
    <numFmt numFmtId="290" formatCode="&quot;(&quot;0.0\ &quot;yrs)&quot;"/>
    <numFmt numFmtId="291" formatCode="0___)"/>
    <numFmt numFmtId="292" formatCode="&quot;$&quot;#,##0.00000000000000000000000000000_);[Red]\(&quot;$&quot;#,##0.00000000000000000000000000000\)"/>
    <numFmt numFmtId="293" formatCode="0.0_%"/>
    <numFmt numFmtId="294" formatCode="0.00\ \x"/>
    <numFmt numFmtId="295" formatCode="#,##0.00000_);\(#,##0.00000\)"/>
    <numFmt numFmtId="296" formatCode="&quot;L + &quot;0&quot; bps&quot;"/>
    <numFmt numFmtId="297" formatCode="0.00000000"/>
    <numFmt numFmtId="298" formatCode="#,##0.00&quot;x&quot;"/>
    <numFmt numFmtId="299" formatCode="0.0000000"/>
    <numFmt numFmtId="300" formatCode="dd\-mmm\-yy_)"/>
    <numFmt numFmtId="301" formatCode="h:mmAM/PM"/>
    <numFmt numFmtId="302" formatCode="0.00&quot;x&quot;"/>
    <numFmt numFmtId="303" formatCode="0&quot; E&quot;"/>
    <numFmt numFmtId="304" formatCode="0.0_x"/>
    <numFmt numFmtId="305" formatCode="0.0000"/>
    <numFmt numFmtId="306" formatCode="#,##0.0_)\x;\(#,##0.0\)\x;0.0_)\x;@_)_x"/>
    <numFmt numFmtId="307" formatCode="#,##0_)\x;\(#,##0\)\x;0_)\x;@_)_x"/>
    <numFmt numFmtId="308" formatCode="#,##0_)_x;\(#,##0\)_x;0_)_x;@_)_x"/>
    <numFmt numFmtId="309" formatCode="#,##0.0_);\(#,##0.0\);#,##0.0_);@_)"/>
    <numFmt numFmtId="310" formatCode="&quot;£&quot;_(#,##0.00_);&quot;£&quot;\(#,##0.00\);&quot;£&quot;_(0.00_);@_)"/>
    <numFmt numFmtId="311" formatCode="#,##0.00_);\(#,##0.00\);0.00_);@_)"/>
    <numFmt numFmtId="312" formatCode="0.0_)\%;\(0.0\)\%;0.0_)\%;@_)_%"/>
    <numFmt numFmtId="313" formatCode="#,##0.0_)_%;\(#,##0.0\)_%;0.0_)_%;@_)_%"/>
    <numFmt numFmtId="314" formatCode="#,##0.0_)_x;\(#,##0.0\)_x;0.0_)_x;@_)_x"/>
    <numFmt numFmtId="315" formatCode="0.00\x;\ \(0.00\x\)"/>
    <numFmt numFmtId="316" formatCode="#,##0.00_%_);\(#,##0.00\)_%;#,##0.00_%_);@_%_)"/>
    <numFmt numFmtId="317" formatCode="#,##0.0000_%_);\(#,##0.0000\)_%;#,##0.0000_%_);@_%_)"/>
    <numFmt numFmtId="318" formatCode="0.00\x_)_);&quot;NM&quot;_x_)_);0.0\x_)_);@_%_)"/>
    <numFmt numFmtId="319" formatCode="#,##0.00_%_);\(#,##0.0\)_%;#,##0.0_%_);@_%_)"/>
    <numFmt numFmtId="320" formatCode="0.0_)%;\(0.0\)%;0.0_)%;@_)_%"/>
    <numFmt numFmtId="321" formatCode="&quot;$&quot;_(#,##0.00_);&quot;$&quot;\(#,##0.00\);&quot;$&quot;_(0.00_);_(@_)"/>
    <numFmt numFmtId="322" formatCode="[$-409]mm/dd/yy;@"/>
    <numFmt numFmtId="323" formatCode="0.00_);\(0.00\)"/>
    <numFmt numFmtId="324" formatCode="0.0_);\(0.0\)"/>
    <numFmt numFmtId="325" formatCode="#,##0_%_);\(#,##0\)_%;#,##0_%_);@_%_)"/>
    <numFmt numFmtId="326" formatCode="[$$-409]#,##0.0_);\([$$-409]#,##0.0\)"/>
    <numFmt numFmtId="327" formatCode="0.00_)%;\(0.00\)%;0.00_)%;@_)_%"/>
    <numFmt numFmtId="328" formatCode="0.00\x;\(0.00\x\);\-\ \x"/>
    <numFmt numFmtId="329" formatCode="#,##0;\(#,##0\);\-"/>
    <numFmt numFmtId="330" formatCode="0.00%;\(0.00%\);\-\%"/>
    <numFmt numFmtId="331" formatCode="#,##0.0_%_);\(&quot;$&quot;#,##0.0\)_%;&quot;$&quot;#,##0.0_%_);@_%_)"/>
    <numFmt numFmtId="332" formatCode="#,##0.0;\(#,##0.0\);\-"/>
    <numFmt numFmtId="333" formatCode="dd\-mmm\-yy"/>
    <numFmt numFmtId="334" formatCode="#,##0.000;\(#,##0.000\);\-"/>
    <numFmt numFmtId="335" formatCode="#,##0_%_);\(#,##0\)_%;&quot;$&quot;#,##0_%_);@_%_)"/>
    <numFmt numFmtId="336" formatCode="&quot;$&quot;#,##0.0000000_%_);\(&quot;$&quot;#,##0.0000000\)_%;&quot;$&quot;#,##0.0000000_%_);@_%_)"/>
    <numFmt numFmtId="337" formatCode="0.00000%"/>
    <numFmt numFmtId="338" formatCode="_(* #,##0.000000_);_(* \(#,##0.000000\);_(* &quot;-&quot;??_);_(@_)"/>
    <numFmt numFmtId="339" formatCode="_(* #,##0.00000000_);_(* \(#,##0.00000000\);_(* &quot;-&quot;??_);_(@_)"/>
    <numFmt numFmtId="340" formatCode="0.0000\x_)_);&quot;NM&quot;_x_)_);0.0000\x_)_);@_%_)"/>
    <numFmt numFmtId="341" formatCode="0.000000%"/>
    <numFmt numFmtId="342" formatCode="_(* #,##0.0000000_);_(* \(#,##0.0000000\);_(* &quot;-&quot;??_);_(@_)"/>
    <numFmt numFmtId="343" formatCode="#,##0.00000_%_);\(#,##0.00000\)_%;#,##0.00000_%_);@_%_)"/>
    <numFmt numFmtId="344" formatCode="#,##0.000000_%_);\(#,##0.000000\)_%;#,##0.000000_%_);@_%_)"/>
    <numFmt numFmtId="345" formatCode="0.00000"/>
  </numFmts>
  <fonts count="25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b/>
      <sz val="22"/>
      <color indexed="18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9"/>
      <name val="Arial"/>
      <family val="2"/>
    </font>
    <font>
      <sz val="8"/>
      <name val="Helv"/>
    </font>
    <font>
      <i/>
      <sz val="10"/>
      <name val="Times New Roman"/>
      <family val="1"/>
    </font>
    <font>
      <sz val="10"/>
      <name val="MS Sans Serif"/>
      <family val="2"/>
    </font>
    <font>
      <sz val="8"/>
      <color indexed="8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8"/>
      <name val="Times"/>
      <family val="1"/>
    </font>
    <font>
      <sz val="8"/>
      <name val="Tahoma"/>
      <family val="2"/>
    </font>
    <font>
      <sz val="8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8"/>
      <name val="Arial"/>
      <family val="2"/>
    </font>
    <font>
      <sz val="9"/>
      <name val="Times New Roman"/>
      <family val="1"/>
    </font>
    <font>
      <sz val="10"/>
      <name val="Helv"/>
    </font>
    <font>
      <sz val="10"/>
      <color indexed="8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Tms Rmn"/>
    </font>
    <font>
      <sz val="8"/>
      <name val="Verdana"/>
      <family val="2"/>
    </font>
    <font>
      <sz val="10"/>
      <name val="Times New Roman"/>
      <family val="1"/>
    </font>
    <font>
      <b/>
      <sz val="8"/>
      <color indexed="8"/>
      <name val="Arial"/>
      <family val="2"/>
    </font>
    <font>
      <sz val="8"/>
      <name val="Times New Roman"/>
      <family val="1"/>
    </font>
    <font>
      <u val="singleAccounting"/>
      <sz val="10"/>
      <name val="Arial"/>
      <family val="2"/>
    </font>
    <font>
      <b/>
      <sz val="8"/>
      <name val="TimesNewRomanPS"/>
      <family val="1"/>
    </font>
    <font>
      <b/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indexed="8"/>
      <name val="Arial"/>
      <family val="2"/>
    </font>
    <font>
      <i/>
      <sz val="9"/>
      <color indexed="10"/>
      <name val="Times New Roman"/>
      <family val="1"/>
    </font>
    <font>
      <b/>
      <sz val="8"/>
      <name val="GillSans"/>
      <family val="2"/>
    </font>
    <font>
      <b/>
      <u val="singleAccounting"/>
      <sz val="8"/>
      <color indexed="8"/>
      <name val="Arial"/>
      <family val="2"/>
    </font>
    <font>
      <strike/>
      <sz val="10"/>
      <name val="Times New Roman"/>
      <family val="1"/>
    </font>
    <font>
      <b/>
      <sz val="11"/>
      <name val="Book Antiqua"/>
      <family val="1"/>
    </font>
    <font>
      <sz val="8"/>
      <name val="Palatino"/>
      <family val="1"/>
    </font>
    <font>
      <sz val="10"/>
      <color indexed="24"/>
      <name val="Arial"/>
      <family val="2"/>
    </font>
    <font>
      <sz val="10"/>
      <name val="BERNHARD"/>
    </font>
    <font>
      <sz val="24"/>
      <name val="MS Sans Serif"/>
      <family val="2"/>
    </font>
    <font>
      <sz val="10"/>
      <name val="Courier"/>
      <family val="3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b/>
      <sz val="9"/>
      <name val="Univers 47 CondensedLight"/>
      <family val="2"/>
    </font>
    <font>
      <sz val="11"/>
      <color indexed="12"/>
      <name val="Book Antiqua"/>
      <family val="1"/>
    </font>
    <font>
      <sz val="12"/>
      <name val="Arial"/>
      <family val="2"/>
    </font>
    <font>
      <sz val="8"/>
      <name val="Helvetica"/>
      <family val="2"/>
    </font>
    <font>
      <sz val="8"/>
      <color indexed="16"/>
      <name val="Palatino"/>
      <family val="1"/>
    </font>
    <font>
      <b/>
      <sz val="8"/>
      <name val="Arial"/>
      <family val="2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7"/>
      <name val="Times New Roman"/>
      <family val="1"/>
    </font>
    <font>
      <u/>
      <sz val="8"/>
      <color indexed="12"/>
      <name val="Times New Roman"/>
      <family val="1"/>
    </font>
    <font>
      <sz val="1"/>
      <color indexed="8"/>
      <name val="Courier"/>
      <family val="3"/>
    </font>
    <font>
      <sz val="8"/>
      <color indexed="12"/>
      <name val="Times New Roman"/>
      <family val="1"/>
    </font>
    <font>
      <u val="doubleAccounting"/>
      <sz val="10"/>
      <name val="Arial"/>
      <family val="2"/>
    </font>
    <font>
      <b/>
      <sz val="1"/>
      <color indexed="8"/>
      <name val="Courier"/>
      <family val="3"/>
    </font>
    <font>
      <b/>
      <i/>
      <sz val="14"/>
      <name val="Tms Rmn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7"/>
      <name val="Arial"/>
      <family val="2"/>
    </font>
    <font>
      <sz val="9"/>
      <name val="Bembo (DFS)"/>
      <family val="1"/>
    </font>
    <font>
      <sz val="6"/>
      <color indexed="12"/>
      <name val="Palatino"/>
      <family val="1"/>
    </font>
    <font>
      <sz val="6"/>
      <name val="Palatino"/>
      <family val="1"/>
    </font>
    <font>
      <b/>
      <sz val="8"/>
      <color indexed="8"/>
      <name val="Tahoma"/>
      <family val="2"/>
    </font>
    <font>
      <b/>
      <sz val="24"/>
      <name val="Arial"/>
      <family val="2"/>
    </font>
    <font>
      <b/>
      <u/>
      <sz val="8"/>
      <color indexed="8"/>
      <name val="Tahoma"/>
      <family val="2"/>
    </font>
    <font>
      <b/>
      <i/>
      <sz val="8"/>
      <name val="Helv"/>
    </font>
    <font>
      <sz val="28"/>
      <name val="Helvetica-Black"/>
    </font>
    <font>
      <sz val="10"/>
      <name val="Helvetica-Black"/>
    </font>
    <font>
      <sz val="1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6"/>
      <name val="Times New Roman"/>
      <family val="1"/>
    </font>
    <font>
      <b/>
      <i/>
      <sz val="22"/>
      <name val="Times New Roman"/>
      <family val="1"/>
    </font>
    <font>
      <sz val="8"/>
      <color indexed="12"/>
      <name val="Palatino"/>
      <family val="1"/>
    </font>
    <font>
      <sz val="1"/>
      <color indexed="9"/>
      <name val="Symbol"/>
      <family val="1"/>
      <charset val="2"/>
    </font>
    <font>
      <sz val="10"/>
      <name val="GillSans Light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16"/>
      <name val="Times New Roman"/>
      <family val="1"/>
    </font>
    <font>
      <b/>
      <sz val="10"/>
      <name val="Palatino"/>
      <family val="1"/>
    </font>
    <font>
      <sz val="8"/>
      <color indexed="9"/>
      <name val="Arial"/>
      <family val="2"/>
    </font>
    <font>
      <b/>
      <sz val="10"/>
      <name val="Times New Roman"/>
      <family val="1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sz val="7"/>
      <name val="Small Fonts"/>
      <family val="2"/>
    </font>
    <font>
      <b/>
      <sz val="8"/>
      <color indexed="23"/>
      <name val="Verdana"/>
      <family val="2"/>
    </font>
    <font>
      <b/>
      <i/>
      <sz val="16"/>
      <name val="Helv"/>
    </font>
    <font>
      <sz val="10"/>
      <name val="Palatino"/>
      <family val="1"/>
    </font>
    <font>
      <sz val="8"/>
      <name val="Helvetica"/>
      <family val="2"/>
    </font>
    <font>
      <b/>
      <sz val="10"/>
      <color indexed="17"/>
      <name val="Times New Roman"/>
      <family val="1"/>
    </font>
    <font>
      <sz val="10"/>
      <color indexed="10"/>
      <name val="Times New Roman"/>
      <family val="1"/>
    </font>
    <font>
      <sz val="8"/>
      <color indexed="8"/>
      <name val="Times New Roman"/>
      <family val="1"/>
    </font>
    <font>
      <sz val="8"/>
      <name val="Book Antiqua"/>
      <family val="1"/>
    </font>
    <font>
      <sz val="11"/>
      <name val="‚l‚r –¾’©"/>
      <charset val="128"/>
    </font>
    <font>
      <sz val="12"/>
      <name val="Times New Roman"/>
      <family val="1"/>
    </font>
    <font>
      <u/>
      <sz val="10"/>
      <name val="Times New Roman"/>
      <family val="1"/>
    </font>
    <font>
      <sz val="12"/>
      <name val="Arial MT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2"/>
      <name val="Helvetica-Black"/>
    </font>
    <font>
      <sz val="22"/>
      <name val="UBSHeadline"/>
      <family val="1"/>
    </font>
    <font>
      <sz val="8"/>
      <color indexed="12"/>
      <name val="Times New Roman"/>
      <family val="1"/>
    </font>
    <font>
      <sz val="10"/>
      <name val="Tms Rmn"/>
    </font>
    <font>
      <sz val="16"/>
      <color indexed="9"/>
      <name val="Tahoma"/>
      <family val="2"/>
    </font>
    <font>
      <b/>
      <sz val="14"/>
      <name val="Times New Roman"/>
      <family val="1"/>
    </font>
    <font>
      <b/>
      <sz val="10"/>
      <name val="MS Sans Serif"/>
      <family val="2"/>
    </font>
    <font>
      <b/>
      <sz val="16"/>
      <name val="Times New Roman"/>
      <family val="1"/>
    </font>
    <font>
      <sz val="8"/>
      <name val="Palatino"/>
      <family val="1"/>
    </font>
    <font>
      <b/>
      <sz val="8"/>
      <color indexed="9"/>
      <name val="Verdana"/>
      <family val="2"/>
    </font>
    <font>
      <b/>
      <sz val="12"/>
      <name val="MS Sans Serif"/>
      <family val="2"/>
    </font>
    <font>
      <sz val="10"/>
      <name val="Futura UBS Bk"/>
      <family val="2"/>
    </font>
    <font>
      <b/>
      <sz val="11"/>
      <color indexed="8"/>
      <name val="Arial"/>
      <family val="2"/>
    </font>
    <font>
      <b/>
      <sz val="11"/>
      <color indexed="39"/>
      <name val="Arial"/>
      <family val="2"/>
    </font>
    <font>
      <sz val="10"/>
      <color indexed="39"/>
      <name val="Arial"/>
      <family val="2"/>
    </font>
    <font>
      <b/>
      <sz val="11"/>
      <color indexed="10"/>
      <name val="Arial"/>
      <family val="2"/>
    </font>
    <font>
      <sz val="10"/>
      <color indexed="10"/>
      <name val="Arial"/>
      <family val="2"/>
    </font>
    <font>
      <b/>
      <sz val="11"/>
      <color indexed="23"/>
      <name val="Arial"/>
      <family val="2"/>
    </font>
    <font>
      <sz val="10"/>
      <color indexed="23"/>
      <name val="Arial"/>
      <family val="2"/>
    </font>
    <font>
      <b/>
      <sz val="11"/>
      <color indexed="9"/>
      <name val="Arial"/>
      <family val="2"/>
    </font>
    <font>
      <sz val="10"/>
      <color indexed="9"/>
      <name val="Arial"/>
      <family val="2"/>
    </font>
    <font>
      <i/>
      <sz val="8"/>
      <name val="Arial"/>
      <family val="2"/>
    </font>
    <font>
      <sz val="9"/>
      <color indexed="39"/>
      <name val="Arial"/>
      <family val="2"/>
    </font>
    <font>
      <sz val="9"/>
      <color indexed="10"/>
      <name val="Arial"/>
      <family val="2"/>
    </font>
    <font>
      <b/>
      <sz val="11"/>
      <color indexed="33"/>
      <name val="Arial"/>
      <family val="2"/>
    </font>
    <font>
      <sz val="9"/>
      <color indexed="33"/>
      <name val="Arial"/>
      <family val="2"/>
    </font>
    <font>
      <sz val="9"/>
      <color indexed="9"/>
      <name val="Arial"/>
      <family val="2"/>
    </font>
    <font>
      <b/>
      <i/>
      <sz val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b/>
      <sz val="10"/>
      <name val="GillSans"/>
      <family val="2"/>
    </font>
    <font>
      <vertAlign val="subscript"/>
      <sz val="8"/>
      <color indexed="8"/>
      <name val="Arial"/>
      <family val="2"/>
    </font>
    <font>
      <b/>
      <sz val="18"/>
      <name val="Times New Roman"/>
      <family val="1"/>
    </font>
    <font>
      <vertAlign val="superscript"/>
      <sz val="8"/>
      <color indexed="8"/>
      <name val="Arial"/>
      <family val="2"/>
    </font>
    <font>
      <b/>
      <sz val="9"/>
      <name val="Arial"/>
      <family val="2"/>
    </font>
    <font>
      <b/>
      <sz val="10"/>
      <name val="Palatino"/>
      <family val="1"/>
    </font>
    <font>
      <sz val="9"/>
      <color indexed="21"/>
      <name val="Helvetica-Black"/>
    </font>
    <font>
      <b/>
      <sz val="9"/>
      <name val="Palatino"/>
      <family val="1"/>
    </font>
    <font>
      <sz val="9"/>
      <name val="Palatino"/>
      <family val="1"/>
    </font>
    <font>
      <sz val="8"/>
      <name val="Helvetica-Narrow"/>
      <family val="2"/>
    </font>
    <font>
      <b/>
      <sz val="7"/>
      <name val="Helvetica-Narrow"/>
      <family val="2"/>
    </font>
    <font>
      <b/>
      <u val="singleAccounting"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2"/>
      <color indexed="8"/>
      <name val="Palatino"/>
      <family val="1"/>
    </font>
    <font>
      <sz val="12"/>
      <name val="Palatino"/>
      <family val="1"/>
    </font>
    <font>
      <sz val="11"/>
      <name val="Helvetica-Black"/>
    </font>
    <font>
      <sz val="11"/>
      <color indexed="8"/>
      <name val="Helvetica-Black"/>
    </font>
    <font>
      <b/>
      <sz val="8"/>
      <color indexed="63"/>
      <name val="Verdana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i/>
      <sz val="20"/>
      <name val="Arial"/>
      <family val="2"/>
    </font>
    <font>
      <b/>
      <u/>
      <sz val="9"/>
      <name val="Arial"/>
      <family val="2"/>
    </font>
    <font>
      <b/>
      <sz val="11"/>
      <color indexed="9"/>
      <name val="GillSans"/>
      <family val="2"/>
    </font>
    <font>
      <u/>
      <sz val="8"/>
      <name val="Times New Roman"/>
      <family val="1"/>
    </font>
    <font>
      <b/>
      <sz val="8"/>
      <name val="Times New Roman"/>
      <family val="1"/>
    </font>
    <font>
      <b/>
      <sz val="8"/>
      <name val="Helv"/>
    </font>
    <font>
      <b/>
      <sz val="13"/>
      <color indexed="8"/>
      <name val="Verdana"/>
      <family val="2"/>
    </font>
    <font>
      <b/>
      <i/>
      <sz val="24"/>
      <name val="Arial"/>
      <family val="2"/>
    </font>
    <font>
      <b/>
      <sz val="8"/>
      <name val="Palatino"/>
      <family val="1"/>
    </font>
    <font>
      <b/>
      <sz val="9"/>
      <color indexed="10"/>
      <name val="Wingdings"/>
      <charset val="2"/>
    </font>
    <font>
      <b/>
      <i/>
      <sz val="12"/>
      <name val="Times New Roman"/>
      <family val="1"/>
    </font>
    <font>
      <b/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8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1"/>
      <name val="Garamond"/>
      <family val="1"/>
    </font>
    <font>
      <b/>
      <sz val="9"/>
      <color indexed="9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b/>
      <sz val="9"/>
      <color indexed="12"/>
      <name val="Arial"/>
      <family val="2"/>
    </font>
    <font>
      <b/>
      <i/>
      <u/>
      <sz val="9"/>
      <name val="Arial"/>
      <family val="2"/>
    </font>
    <font>
      <u/>
      <sz val="9"/>
      <name val="Arial"/>
      <family val="2"/>
    </font>
    <font>
      <b/>
      <i/>
      <sz val="9"/>
      <name val="Arial"/>
      <family val="2"/>
    </font>
    <font>
      <b/>
      <i/>
      <sz val="9"/>
      <color indexed="9"/>
      <name val="Arial"/>
      <family val="2"/>
    </font>
    <font>
      <b/>
      <vertAlign val="superscript"/>
      <sz val="9"/>
      <name val="Arial"/>
      <family val="2"/>
    </font>
    <font>
      <i/>
      <sz val="9"/>
      <color indexed="9"/>
      <name val="Arial"/>
      <family val="2"/>
    </font>
    <font>
      <i/>
      <sz val="9"/>
      <color indexed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sz val="9"/>
      <color indexed="81"/>
      <name val="Tahoma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b/>
      <i/>
      <sz val="9"/>
      <color theme="0"/>
      <name val="Arial"/>
      <family val="2"/>
    </font>
    <font>
      <i/>
      <sz val="9"/>
      <color theme="0"/>
      <name val="Arial"/>
      <family val="2"/>
    </font>
    <font>
      <b/>
      <sz val="9"/>
      <color rgb="FF0000FF"/>
      <name val="Arial"/>
      <family val="2"/>
    </font>
    <font>
      <sz val="8"/>
      <color rgb="FF7030A0"/>
      <name val="Arial"/>
      <family val="2"/>
    </font>
    <font>
      <sz val="10"/>
      <color rgb="FF0000FF"/>
      <name val="Arial"/>
      <family val="2"/>
    </font>
    <font>
      <u val="singleAccounting"/>
      <sz val="8"/>
      <name val="Arial"/>
      <family val="2"/>
    </font>
    <font>
      <b/>
      <u val="singleAccounting"/>
      <sz val="8"/>
      <name val="Arial"/>
      <family val="2"/>
    </font>
    <font>
      <b/>
      <u val="singleAccounting"/>
      <sz val="9"/>
      <name val="Arial"/>
      <family val="2"/>
    </font>
    <font>
      <b/>
      <i/>
      <sz val="8"/>
      <color theme="0"/>
      <name val="Arial"/>
      <family val="2"/>
    </font>
    <font>
      <i/>
      <sz val="8"/>
      <color theme="0"/>
      <name val="Arial"/>
      <family val="2"/>
    </font>
    <font>
      <b/>
      <u val="singleAccounting"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b/>
      <sz val="9"/>
      <color rgb="FFFF0000"/>
      <name val="Arial"/>
      <family val="2"/>
    </font>
    <font>
      <i/>
      <sz val="9"/>
      <color rgb="FF0070C0"/>
      <name val="Arial"/>
      <family val="2"/>
    </font>
    <font>
      <sz val="9"/>
      <color theme="1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gray125">
        <fgColor indexed="13"/>
      </patternFill>
    </fill>
    <fill>
      <patternFill patternType="solid">
        <fgColor indexed="55"/>
        <bgColor indexed="64"/>
      </patternFill>
    </fill>
    <fill>
      <patternFill patternType="solid">
        <fgColor indexed="22"/>
      </patternFill>
    </fill>
    <fill>
      <patternFill patternType="lightGray">
        <fgColor indexed="15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lightGray">
        <fgColor indexed="1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lightGray">
        <fgColor indexed="38"/>
        <bgColor indexed="2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</patternFill>
    </fill>
    <fill>
      <patternFill patternType="mediumGray">
        <fgColor indexed="22"/>
      </patternFill>
    </fill>
    <fill>
      <patternFill patternType="gray125">
        <fgColor indexed="14"/>
      </patternFill>
    </fill>
    <fill>
      <patternFill patternType="solid">
        <fgColor indexed="56"/>
        <bgColor indexed="64"/>
      </patternFill>
    </fill>
    <fill>
      <patternFill patternType="lightGray"/>
    </fill>
    <fill>
      <patternFill patternType="solid">
        <fgColor indexed="16"/>
        <bgColor indexed="64"/>
      </patternFill>
    </fill>
    <fill>
      <patternFill patternType="mediumGray"/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45"/>
      </bottom>
      <diagonal/>
    </border>
    <border>
      <left/>
      <right/>
      <top style="medium">
        <color indexed="45"/>
      </top>
      <bottom/>
      <diagonal/>
    </border>
    <border>
      <left/>
      <right/>
      <top/>
      <bottom style="double">
        <color indexed="45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2164">
    <xf numFmtId="0" fontId="0" fillId="0" borderId="0"/>
    <xf numFmtId="252" fontId="11" fillId="0" borderId="0"/>
    <xf numFmtId="0" fontId="12" fillId="0" borderId="0" applyNumberFormat="0" applyFont="0" applyFill="0" applyBorder="0" applyAlignment="0" applyProtection="0"/>
    <xf numFmtId="0" fontId="215" fillId="0" borderId="0" applyProtection="0"/>
    <xf numFmtId="0" fontId="215" fillId="0" borderId="0" applyProtection="0"/>
    <xf numFmtId="312" fontId="1" fillId="0" borderId="0" applyFont="0" applyFill="0" applyBorder="0" applyAlignment="0" applyProtection="0"/>
    <xf numFmtId="31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309" fontId="1" fillId="0" borderId="0" applyFont="0" applyFill="0" applyBorder="0" applyAlignment="0" applyProtection="0"/>
    <xf numFmtId="309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309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  <xf numFmtId="244" fontId="1" fillId="0" borderId="0" applyFont="0" applyFill="0" applyBorder="0" applyAlignment="0" applyProtection="0"/>
    <xf numFmtId="310" fontId="1" fillId="0" borderId="0" applyFont="0" applyFill="0" applyBorder="0" applyAlignment="0" applyProtection="0"/>
    <xf numFmtId="310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310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11" fontId="1" fillId="0" borderId="0" applyFont="0" applyFill="0" applyBorder="0" applyAlignment="0" applyProtection="0"/>
    <xf numFmtId="311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11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2" borderId="0" applyNumberFormat="0" applyFont="0" applyAlignment="0" applyProtection="0"/>
    <xf numFmtId="0" fontId="12" fillId="0" borderId="0" applyNumberFormat="0" applyFill="0" applyBorder="0" applyAlignment="0" applyProtection="0"/>
    <xf numFmtId="226" fontId="1" fillId="0" borderId="0" applyFont="0" applyFill="0" applyBorder="0" applyAlignment="0" applyProtection="0"/>
    <xf numFmtId="306" fontId="1" fillId="0" borderId="0" applyFont="0" applyFill="0" applyBorder="0" applyAlignment="0" applyProtection="0"/>
    <xf numFmtId="307" fontId="1" fillId="0" borderId="0" applyFont="0" applyFill="0" applyBorder="0" applyAlignment="0" applyProtection="0"/>
    <xf numFmtId="307" fontId="1" fillId="0" borderId="0" applyFont="0" applyFill="0" applyBorder="0" applyAlignment="0" applyProtection="0"/>
    <xf numFmtId="30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07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314" fontId="1" fillId="0" borderId="0" applyFont="0" applyFill="0" applyBorder="0" applyProtection="0">
      <alignment horizontal="right"/>
    </xf>
    <xf numFmtId="314" fontId="1" fillId="0" borderId="0" applyFont="0" applyFill="0" applyBorder="0" applyProtection="0">
      <alignment horizontal="right"/>
    </xf>
    <xf numFmtId="245" fontId="1" fillId="0" borderId="0" applyFont="0" applyFill="0" applyBorder="0" applyAlignment="0" applyProtection="0"/>
    <xf numFmtId="314" fontId="1" fillId="0" borderId="0" applyFont="0" applyFill="0" applyBorder="0" applyProtection="0">
      <alignment horizontal="right"/>
    </xf>
    <xf numFmtId="308" fontId="1" fillId="0" borderId="0" applyFont="0" applyFill="0" applyBorder="0" applyProtection="0">
      <alignment horizontal="right"/>
    </xf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7" fontId="1" fillId="0" borderId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15" fillId="0" borderId="0" applyNumberFormat="0" applyFill="0" applyBorder="0" applyProtection="0">
      <alignment vertical="top"/>
    </xf>
    <xf numFmtId="0" fontId="16" fillId="0" borderId="0" applyNumberFormat="0" applyFill="0" applyBorder="0" applyProtection="0">
      <alignment vertical="top"/>
    </xf>
    <xf numFmtId="0" fontId="16" fillId="0" borderId="0" applyNumberFormat="0" applyFill="0" applyBorder="0" applyProtection="0">
      <alignment vertical="top"/>
    </xf>
    <xf numFmtId="0" fontId="16" fillId="0" borderId="0" applyNumberFormat="0" applyFill="0" applyBorder="0" applyProtection="0">
      <alignment vertical="top"/>
    </xf>
    <xf numFmtId="0" fontId="15" fillId="0" borderId="0" applyNumberFormat="0" applyFill="0" applyBorder="0" applyProtection="0">
      <alignment vertical="top"/>
    </xf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2" applyNumberFormat="0" applyFill="0" applyProtection="0">
      <alignment horizontal="center"/>
    </xf>
    <xf numFmtId="0" fontId="20" fillId="0" borderId="2" applyNumberFormat="0" applyFill="0" applyProtection="0">
      <alignment horizontal="center"/>
    </xf>
    <xf numFmtId="0" fontId="20" fillId="0" borderId="2" applyNumberFormat="0" applyFill="0" applyProtection="0">
      <alignment horizontal="center"/>
    </xf>
    <xf numFmtId="0" fontId="19" fillId="0" borderId="2" applyNumberFormat="0" applyFill="0" applyProtection="0">
      <alignment horizontal="center"/>
    </xf>
    <xf numFmtId="0" fontId="19" fillId="0" borderId="2" applyNumberFormat="0" applyFill="0" applyProtection="0">
      <alignment horizontal="center"/>
    </xf>
    <xf numFmtId="0" fontId="20" fillId="0" borderId="2" applyNumberFormat="0" applyFill="0" applyProtection="0">
      <alignment horizontal="center"/>
    </xf>
    <xf numFmtId="0" fontId="19" fillId="0" borderId="2" applyNumberFormat="0" applyFill="0" applyProtection="0">
      <alignment horizontal="center"/>
    </xf>
    <xf numFmtId="0" fontId="20" fillId="0" borderId="2" applyNumberFormat="0" applyFill="0" applyProtection="0">
      <alignment horizontal="center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19" fillId="0" borderId="0" applyNumberFormat="0" applyFill="0" applyBorder="0" applyProtection="0">
      <alignment horizontal="left"/>
    </xf>
    <xf numFmtId="0" fontId="19" fillId="0" borderId="0" applyNumberFormat="0" applyFill="0" applyBorder="0" applyProtection="0">
      <alignment horizontal="left"/>
    </xf>
    <xf numFmtId="0" fontId="21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1" fillId="0" borderId="0" applyNumberFormat="0" applyFill="0" applyBorder="0" applyProtection="0">
      <alignment horizontal="centerContinuous"/>
    </xf>
    <xf numFmtId="0" fontId="21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1" fillId="0" borderId="0" applyNumberFormat="0" applyFill="0" applyBorder="0" applyProtection="0">
      <alignment horizontal="centerContinuous"/>
    </xf>
    <xf numFmtId="0" fontId="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3" fillId="0" borderId="0">
      <alignment vertical="top"/>
    </xf>
    <xf numFmtId="0" fontId="12" fillId="0" borderId="0" applyNumberFormat="0" applyFont="0" applyFill="0" applyBorder="0" applyAlignment="0" applyProtection="0"/>
    <xf numFmtId="38" fontId="11" fillId="0" borderId="3"/>
    <xf numFmtId="0" fontId="25" fillId="0" borderId="0" applyNumberFormat="0" applyFont="0" applyFill="0" applyBorder="0" applyAlignment="0"/>
    <xf numFmtId="0" fontId="196" fillId="3" borderId="0" applyNumberFormat="0" applyBorder="0" applyAlignment="0" applyProtection="0"/>
    <xf numFmtId="0" fontId="196" fillId="4" borderId="0" applyNumberFormat="0" applyBorder="0" applyAlignment="0" applyProtection="0"/>
    <xf numFmtId="0" fontId="196" fillId="5" borderId="0" applyNumberFormat="0" applyBorder="0" applyAlignment="0" applyProtection="0"/>
    <xf numFmtId="0" fontId="196" fillId="6" borderId="0" applyNumberFormat="0" applyBorder="0" applyAlignment="0" applyProtection="0"/>
    <xf numFmtId="0" fontId="196" fillId="7" borderId="0" applyNumberFormat="0" applyBorder="0" applyAlignment="0" applyProtection="0"/>
    <xf numFmtId="0" fontId="196" fillId="8" borderId="0" applyNumberFormat="0" applyBorder="0" applyAlignment="0" applyProtection="0"/>
    <xf numFmtId="182" fontId="26" fillId="0" borderId="4">
      <alignment horizontal="center"/>
    </xf>
    <xf numFmtId="0" fontId="196" fillId="9" borderId="0" applyNumberFormat="0" applyBorder="0" applyAlignment="0" applyProtection="0"/>
    <xf numFmtId="0" fontId="196" fillId="10" borderId="0" applyNumberFormat="0" applyBorder="0" applyAlignment="0" applyProtection="0"/>
    <xf numFmtId="0" fontId="196" fillId="11" borderId="0" applyNumberFormat="0" applyBorder="0" applyAlignment="0" applyProtection="0"/>
    <xf numFmtId="0" fontId="196" fillId="6" borderId="0" applyNumberFormat="0" applyBorder="0" applyAlignment="0" applyProtection="0"/>
    <xf numFmtId="0" fontId="196" fillId="9" borderId="0" applyNumberFormat="0" applyBorder="0" applyAlignment="0" applyProtection="0"/>
    <xf numFmtId="0" fontId="196" fillId="12" borderId="0" applyNumberFormat="0" applyBorder="0" applyAlignment="0" applyProtection="0"/>
    <xf numFmtId="0" fontId="197" fillId="13" borderId="0" applyNumberFormat="0" applyBorder="0" applyAlignment="0" applyProtection="0"/>
    <xf numFmtId="0" fontId="197" fillId="10" borderId="0" applyNumberFormat="0" applyBorder="0" applyAlignment="0" applyProtection="0"/>
    <xf numFmtId="0" fontId="197" fillId="11" borderId="0" applyNumberFormat="0" applyBorder="0" applyAlignment="0" applyProtection="0"/>
    <xf numFmtId="0" fontId="197" fillId="14" borderId="0" applyNumberFormat="0" applyBorder="0" applyAlignment="0" applyProtection="0"/>
    <xf numFmtId="0" fontId="197" fillId="15" borderId="0" applyNumberFormat="0" applyBorder="0" applyAlignment="0" applyProtection="0"/>
    <xf numFmtId="0" fontId="197" fillId="16" borderId="0" applyNumberFormat="0" applyBorder="0" applyAlignment="0" applyProtection="0"/>
    <xf numFmtId="0" fontId="27" fillId="0" borderId="0">
      <alignment vertical="center"/>
    </xf>
    <xf numFmtId="0" fontId="28" fillId="0" borderId="0">
      <alignment horizontal="center"/>
    </xf>
    <xf numFmtId="183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183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183" fontId="28" fillId="0" borderId="0">
      <alignment horizontal="center"/>
    </xf>
    <xf numFmtId="183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183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183" fontId="27" fillId="0" borderId="0">
      <alignment vertical="center"/>
    </xf>
    <xf numFmtId="0" fontId="197" fillId="17" borderId="0" applyNumberFormat="0" applyBorder="0" applyAlignment="0" applyProtection="0"/>
    <xf numFmtId="0" fontId="197" fillId="18" borderId="0" applyNumberFormat="0" applyBorder="0" applyAlignment="0" applyProtection="0"/>
    <xf numFmtId="0" fontId="197" fillId="19" borderId="0" applyNumberFormat="0" applyBorder="0" applyAlignment="0" applyProtection="0"/>
    <xf numFmtId="0" fontId="197" fillId="14" borderId="0" applyNumberFormat="0" applyBorder="0" applyAlignment="0" applyProtection="0"/>
    <xf numFmtId="0" fontId="197" fillId="15" borderId="0" applyNumberFormat="0" applyBorder="0" applyAlignment="0" applyProtection="0"/>
    <xf numFmtId="0" fontId="197" fillId="20" borderId="0" applyNumberFormat="0" applyBorder="0" applyAlignment="0" applyProtection="0"/>
    <xf numFmtId="253" fontId="29" fillId="0" borderId="5"/>
    <xf numFmtId="254" fontId="28" fillId="0" borderId="6"/>
    <xf numFmtId="0" fontId="30" fillId="0" borderId="0"/>
    <xf numFmtId="254" fontId="11" fillId="0" borderId="7" applyBorder="0"/>
    <xf numFmtId="37" fontId="31" fillId="21" borderId="8" applyBorder="0" applyProtection="0">
      <alignment vertical="center"/>
    </xf>
    <xf numFmtId="0" fontId="26" fillId="22" borderId="9"/>
    <xf numFmtId="0" fontId="32" fillId="0" borderId="0">
      <alignment horizontal="center" wrapText="1"/>
      <protection locked="0"/>
    </xf>
    <xf numFmtId="0" fontId="33" fillId="0" borderId="0" applyNumberFormat="0" applyFill="0" applyBorder="0" applyAlignment="0" applyProtection="0"/>
    <xf numFmtId="37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7" fontId="37" fillId="0" borderId="0" applyNumberFormat="0" applyFill="0" applyBorder="0" applyAlignment="0" applyProtection="0"/>
    <xf numFmtId="0" fontId="38" fillId="0" borderId="0"/>
    <xf numFmtId="0" fontId="198" fillId="4" borderId="0" applyNumberFormat="0" applyBorder="0" applyAlignment="0" applyProtection="0"/>
    <xf numFmtId="183" fontId="39" fillId="0" borderId="0"/>
    <xf numFmtId="0" fontId="1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21" borderId="0" applyNumberFormat="0" applyFill="0" applyBorder="0" applyAlignment="0" applyProtection="0">
      <protection locked="0"/>
    </xf>
    <xf numFmtId="249" fontId="2" fillId="0" borderId="0" applyNumberFormat="0" applyFont="0" applyAlignment="0"/>
    <xf numFmtId="0" fontId="43" fillId="0" borderId="0" applyNumberFormat="0" applyFill="0" applyBorder="0" applyAlignment="0" applyProtection="0"/>
    <xf numFmtId="7" fontId="29" fillId="0" borderId="0">
      <alignment horizontal="right"/>
      <protection locked="0"/>
    </xf>
    <xf numFmtId="0" fontId="44" fillId="23" borderId="0" applyBorder="0">
      <alignment horizontal="left" vertical="center" indent="1"/>
    </xf>
    <xf numFmtId="274" fontId="45" fillId="0" borderId="0"/>
    <xf numFmtId="0" fontId="46" fillId="21" borderId="5" applyNumberFormat="0" applyFill="0" applyBorder="0" applyAlignment="0" applyProtection="0">
      <protection locked="0"/>
    </xf>
    <xf numFmtId="0" fontId="47" fillId="0" borderId="10" applyNumberFormat="0" applyFont="0" applyFill="0" applyAlignment="0" applyProtection="0"/>
    <xf numFmtId="0" fontId="47" fillId="0" borderId="11" applyNumberFormat="0" applyFont="0" applyFill="0" applyAlignment="0" applyProtection="0"/>
    <xf numFmtId="224" fontId="48" fillId="0" borderId="0" applyFont="0" applyFill="0" applyBorder="0" applyAlignment="0" applyProtection="0"/>
    <xf numFmtId="0" fontId="1" fillId="0" borderId="0" applyFont="0" applyFill="0" applyBorder="0" applyProtection="0">
      <alignment horizontal="left"/>
    </xf>
    <xf numFmtId="0" fontId="1" fillId="0" borderId="0" applyFont="0" applyFill="0" applyBorder="0" applyProtection="0">
      <alignment horizontal="left"/>
    </xf>
    <xf numFmtId="0" fontId="24" fillId="0" borderId="0" applyFont="0" applyFill="0" applyBorder="0" applyProtection="0">
      <alignment horizontal="left"/>
    </xf>
    <xf numFmtId="0" fontId="49" fillId="0" borderId="0"/>
    <xf numFmtId="38" fontId="50" fillId="0" borderId="0" applyFont="0" applyBorder="0" applyAlignment="0">
      <alignment horizontal="centerContinuous"/>
    </xf>
    <xf numFmtId="0" fontId="199" fillId="24" borderId="12" applyNumberFormat="0" applyAlignment="0" applyProtection="0"/>
    <xf numFmtId="230" fontId="51" fillId="25" borderId="0" applyNumberFormat="0" applyFont="0" applyBorder="0" applyAlignment="0"/>
    <xf numFmtId="0" fontId="52" fillId="0" borderId="0">
      <alignment horizontal="center" wrapText="1"/>
    </xf>
    <xf numFmtId="0" fontId="53" fillId="0" borderId="0"/>
    <xf numFmtId="43" fontId="54" fillId="0" borderId="0">
      <alignment horizontal="center"/>
    </xf>
    <xf numFmtId="0" fontId="200" fillId="26" borderId="13" applyNumberFormat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5" fillId="0" borderId="6" applyNumberFormat="0" applyFill="0" applyProtection="0">
      <alignment horizontal="left" vertical="center"/>
    </xf>
    <xf numFmtId="0" fontId="26" fillId="0" borderId="0">
      <alignment horizontal="center" wrapText="1"/>
      <protection hidden="1"/>
    </xf>
    <xf numFmtId="0" fontId="4" fillId="0" borderId="0" applyFill="0" applyBorder="0">
      <alignment horizontal="center" vertical="center"/>
    </xf>
    <xf numFmtId="0" fontId="56" fillId="27" borderId="0"/>
    <xf numFmtId="43" fontId="1" fillId="0" borderId="0" applyFont="0" applyFill="0" applyBorder="0" applyAlignment="0" applyProtection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40" fontId="1" fillId="0" borderId="0"/>
    <xf numFmtId="190" fontId="11" fillId="0" borderId="0"/>
    <xf numFmtId="41" fontId="52" fillId="0" borderId="14"/>
    <xf numFmtId="268" fontId="58" fillId="0" borderId="0" applyFont="0" applyFill="0" applyBorder="0" applyProtection="0">
      <alignment horizontal="right"/>
    </xf>
    <xf numFmtId="0" fontId="1" fillId="0" borderId="0"/>
    <xf numFmtId="0" fontId="1" fillId="0" borderId="14"/>
    <xf numFmtId="179" fontId="1" fillId="0" borderId="0" applyFont="0" applyFill="0" applyBorder="0" applyAlignment="0" applyProtection="0"/>
    <xf numFmtId="0" fontId="24" fillId="0" borderId="0" applyFont="0" applyFill="0" applyBorder="0" applyAlignment="0" applyProtection="0"/>
    <xf numFmtId="204" fontId="45" fillId="0" borderId="0" applyFill="0" applyBorder="0" applyProtection="0"/>
    <xf numFmtId="206" fontId="45" fillId="0" borderId="0" applyFont="0" applyFill="0" applyBorder="0" applyAlignment="0" applyProtection="0"/>
    <xf numFmtId="203" fontId="45" fillId="0" borderId="0" applyFill="0" applyBorder="0" applyProtection="0">
      <alignment horizontal="right"/>
    </xf>
    <xf numFmtId="275" fontId="59" fillId="0" borderId="0" applyFont="0" applyFill="0" applyBorder="0" applyAlignment="0" applyProtection="0"/>
    <xf numFmtId="43" fontId="229" fillId="0" borderId="0" applyFont="0" applyFill="0" applyBorder="0" applyAlignment="0" applyProtection="0"/>
    <xf numFmtId="43" fontId="216" fillId="0" borderId="0" applyFont="0" applyFill="0" applyBorder="0" applyAlignment="0" applyProtection="0"/>
    <xf numFmtId="276" fontId="59" fillId="0" borderId="0" applyFont="0" applyFill="0" applyBorder="0" applyAlignment="0" applyProtection="0"/>
    <xf numFmtId="43" fontId="230" fillId="0" borderId="0" applyFont="0" applyFill="0" applyBorder="0" applyAlignment="0" applyProtection="0"/>
    <xf numFmtId="43" fontId="232" fillId="0" borderId="0" applyFont="0" applyFill="0" applyBorder="0" applyAlignment="0" applyProtection="0"/>
    <xf numFmtId="37" fontId="32" fillId="0" borderId="0" applyFill="0" applyBorder="0" applyAlignment="0" applyProtection="0"/>
    <xf numFmtId="277" fontId="59" fillId="0" borderId="0" applyFont="0" applyFill="0" applyBorder="0" applyAlignment="0" applyProtection="0"/>
    <xf numFmtId="3" fontId="60" fillId="0" borderId="0" applyFont="0" applyFill="0" applyBorder="0" applyAlignment="0" applyProtection="0"/>
    <xf numFmtId="0" fontId="61" fillId="0" borderId="0"/>
    <xf numFmtId="0" fontId="39" fillId="0" borderId="0"/>
    <xf numFmtId="0" fontId="61" fillId="0" borderId="0"/>
    <xf numFmtId="0" fontId="39" fillId="0" borderId="0"/>
    <xf numFmtId="0" fontId="62" fillId="28" borderId="0">
      <alignment horizontal="center" vertical="center" wrapText="1"/>
    </xf>
    <xf numFmtId="0" fontId="63" fillId="0" borderId="0" applyNumberFormat="0" applyAlignment="0"/>
    <xf numFmtId="0" fontId="64" fillId="0" borderId="0">
      <alignment horizontal="left"/>
    </xf>
    <xf numFmtId="0" fontId="65" fillId="0" borderId="0"/>
    <xf numFmtId="0" fontId="66" fillId="0" borderId="0">
      <alignment horizontal="left"/>
    </xf>
    <xf numFmtId="251" fontId="67" fillId="0" borderId="0"/>
    <xf numFmtId="0" fontId="52" fillId="0" borderId="14"/>
    <xf numFmtId="0" fontId="24" fillId="0" borderId="0" applyFont="0" applyFill="0" applyBorder="0" applyAlignment="0" applyProtection="0"/>
    <xf numFmtId="8" fontId="68" fillId="0" borderId="15">
      <protection locked="0"/>
    </xf>
    <xf numFmtId="44" fontId="52" fillId="0" borderId="14"/>
    <xf numFmtId="44" fontId="69" fillId="0" borderId="0"/>
    <xf numFmtId="0" fontId="24" fillId="0" borderId="0" applyFont="0" applyFill="0" applyBorder="0" applyAlignment="0" applyProtection="0"/>
    <xf numFmtId="196" fontId="70" fillId="0" borderId="0" applyFont="0" applyFill="0" applyBorder="0" applyAlignment="0" applyProtection="0">
      <alignment horizontal="right"/>
    </xf>
    <xf numFmtId="202" fontId="45" fillId="0" borderId="0" applyFill="0" applyBorder="0" applyProtection="0">
      <alignment horizontal="right"/>
    </xf>
    <xf numFmtId="278" fontId="71" fillId="0" borderId="0" applyFont="0" applyFill="0" applyBorder="0" applyAlignment="0" applyProtection="0"/>
    <xf numFmtId="279" fontId="71" fillId="0" borderId="0" applyFont="0" applyFill="0" applyBorder="0" applyAlignment="0" applyProtection="0"/>
    <xf numFmtId="5" fontId="32" fillId="0" borderId="0" applyFill="0" applyBorder="0" applyAlignment="0" applyProtection="0"/>
    <xf numFmtId="280" fontId="59" fillId="0" borderId="0" applyFont="0" applyFill="0" applyBorder="0" applyAlignment="0" applyProtection="0"/>
    <xf numFmtId="255" fontId="45" fillId="0" borderId="0" applyFill="0" applyBorder="0" applyAlignment="0" applyProtection="0"/>
    <xf numFmtId="0" fontId="60" fillId="0" borderId="0" applyFont="0" applyFill="0" applyBorder="0" applyAlignment="0" applyProtection="0"/>
    <xf numFmtId="271" fontId="1" fillId="0" borderId="0"/>
    <xf numFmtId="208" fontId="59" fillId="0" borderId="0" applyFill="0" applyBorder="0" applyProtection="0">
      <alignment vertical="center"/>
    </xf>
    <xf numFmtId="0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3" fontId="1" fillId="0" borderId="0" applyFont="0" applyFill="0" applyBorder="0" applyAlignment="0" applyProtection="0"/>
    <xf numFmtId="236" fontId="1" fillId="0" borderId="0" applyFont="0" applyFill="0" applyBorder="0" applyAlignment="0" applyProtection="0"/>
    <xf numFmtId="7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46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23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5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34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39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237" fontId="1" fillId="0" borderId="0" applyFont="0" applyFill="0" applyBorder="0" applyAlignment="0" applyProtection="0"/>
    <xf numFmtId="49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266" fontId="1" fillId="21" borderId="0" applyFont="0" applyFill="0" applyBorder="0" applyAlignment="0" applyProtection="0">
      <alignment vertical="center"/>
      <protection locked="0"/>
    </xf>
    <xf numFmtId="14" fontId="11" fillId="0" borderId="0"/>
    <xf numFmtId="14" fontId="1" fillId="0" borderId="0" applyFill="0" applyBorder="0" applyAlignment="0" applyProtection="0"/>
    <xf numFmtId="17" fontId="1" fillId="0" borderId="0" applyFill="0" applyBorder="0" applyAlignment="0" applyProtection="0"/>
    <xf numFmtId="0" fontId="1" fillId="0" borderId="0" applyFont="0" applyFill="0" applyBorder="0" applyProtection="0"/>
    <xf numFmtId="0" fontId="1" fillId="0" borderId="0" applyFont="0" applyFill="0" applyBorder="0" applyProtection="0"/>
    <xf numFmtId="0" fontId="1" fillId="0" borderId="0" applyFont="0" applyFill="0" applyBorder="0" applyAlignment="0" applyProtection="0"/>
    <xf numFmtId="17" fontId="72" fillId="0" borderId="0" applyFill="0" applyBorder="0">
      <alignment horizontal="right"/>
    </xf>
    <xf numFmtId="0" fontId="2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70" fillId="0" borderId="0" applyFont="0" applyFill="0" applyBorder="0" applyAlignment="0" applyProtection="0"/>
    <xf numFmtId="14" fontId="73" fillId="0" borderId="0"/>
    <xf numFmtId="14" fontId="74" fillId="0" borderId="0"/>
    <xf numFmtId="14" fontId="75" fillId="0" borderId="0"/>
    <xf numFmtId="14" fontId="11" fillId="0" borderId="0"/>
    <xf numFmtId="14" fontId="76" fillId="0" borderId="0">
      <alignment horizontal="right"/>
      <protection locked="0"/>
    </xf>
    <xf numFmtId="1" fontId="26" fillId="0" borderId="0">
      <alignment horizontal="center"/>
      <protection locked="0"/>
    </xf>
    <xf numFmtId="0" fontId="77" fillId="0" borderId="0">
      <protection locked="0"/>
    </xf>
    <xf numFmtId="8" fontId="32" fillId="0" borderId="0" applyFill="0" applyBorder="0" applyProtection="0"/>
    <xf numFmtId="182" fontId="32" fillId="0" borderId="0"/>
    <xf numFmtId="182" fontId="78" fillId="0" borderId="0">
      <protection locked="0"/>
    </xf>
    <xf numFmtId="7" fontId="32" fillId="0" borderId="0"/>
    <xf numFmtId="194" fontId="70" fillId="0" borderId="16" applyNumberFormat="0" applyFont="0" applyFill="0" applyAlignment="0" applyProtection="0"/>
    <xf numFmtId="42" fontId="79" fillId="0" borderId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7" fontId="26" fillId="0" borderId="0" applyBorder="0">
      <alignment horizontal="center"/>
    </xf>
    <xf numFmtId="217" fontId="45" fillId="0" borderId="0" applyFont="0" applyFill="0" applyBorder="0" applyAlignment="0" applyProtection="0"/>
    <xf numFmtId="0" fontId="201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2" fontId="60" fillId="0" borderId="0" applyFont="0" applyFill="0" applyBorder="0" applyAlignment="0" applyProtection="0"/>
    <xf numFmtId="0" fontId="81" fillId="0" borderId="0"/>
    <xf numFmtId="0" fontId="82" fillId="0" borderId="0">
      <alignment horizontal="left"/>
    </xf>
    <xf numFmtId="0" fontId="83" fillId="0" borderId="0">
      <alignment horizontal="left"/>
    </xf>
    <xf numFmtId="0" fontId="47" fillId="0" borderId="0" applyFill="0" applyBorder="0" applyProtection="0">
      <alignment horizontal="left"/>
    </xf>
    <xf numFmtId="0" fontId="84" fillId="0" borderId="0" applyNumberFormat="0" applyFill="0" applyBorder="0" applyProtection="0">
      <alignment horizontal="left"/>
    </xf>
    <xf numFmtId="264" fontId="11" fillId="0" borderId="0"/>
    <xf numFmtId="0" fontId="85" fillId="0" borderId="0" applyNumberFormat="0" applyFill="0" applyBorder="0" applyAlignment="0" applyProtection="0"/>
    <xf numFmtId="190" fontId="2" fillId="21" borderId="17" applyFont="0" applyBorder="0" applyAlignment="0" applyProtection="0">
      <alignment vertical="top"/>
    </xf>
    <xf numFmtId="13" fontId="73" fillId="0" borderId="0"/>
    <xf numFmtId="0" fontId="1" fillId="0" borderId="0" applyFont="0" applyFill="0" applyBorder="0" applyProtection="0">
      <alignment horizontal="center" wrapText="1"/>
    </xf>
    <xf numFmtId="0" fontId="1" fillId="0" borderId="0" applyFont="0" applyFill="0" applyBorder="0" applyProtection="0">
      <alignment horizontal="right"/>
    </xf>
    <xf numFmtId="0" fontId="86" fillId="0" borderId="0" applyNumberFormat="0" applyFill="0" applyBorder="0" applyAlignment="0" applyProtection="0"/>
    <xf numFmtId="0" fontId="202" fillId="5" borderId="0" applyNumberFormat="0" applyBorder="0" applyAlignment="0" applyProtection="0"/>
    <xf numFmtId="38" fontId="3" fillId="29" borderId="0" applyNumberFormat="0" applyBorder="0" applyAlignment="0" applyProtection="0"/>
    <xf numFmtId="218" fontId="32" fillId="0" borderId="0" applyFill="0" applyBorder="0" applyAlignment="0" applyProtection="0">
      <alignment horizontal="right"/>
    </xf>
    <xf numFmtId="248" fontId="4" fillId="30" borderId="17" applyNumberFormat="0" applyFont="0" applyAlignment="0"/>
    <xf numFmtId="195" fontId="70" fillId="0" borderId="0" applyFont="0" applyFill="0" applyBorder="0" applyAlignment="0" applyProtection="0">
      <alignment horizontal="right"/>
    </xf>
    <xf numFmtId="0" fontId="87" fillId="0" borderId="0">
      <alignment horizontal="right"/>
    </xf>
    <xf numFmtId="0" fontId="88" fillId="0" borderId="0">
      <alignment horizontal="left"/>
    </xf>
    <xf numFmtId="37" fontId="89" fillId="29" borderId="18" applyFill="0">
      <alignment vertical="center"/>
    </xf>
    <xf numFmtId="0" fontId="90" fillId="0" borderId="10" applyFill="0" applyProtection="0"/>
    <xf numFmtId="0" fontId="52" fillId="0" borderId="18" applyNumberFormat="0" applyAlignment="0" applyProtection="0">
      <alignment horizontal="left" vertical="center"/>
    </xf>
    <xf numFmtId="0" fontId="52" fillId="0" borderId="19">
      <alignment horizontal="left" vertical="center"/>
    </xf>
    <xf numFmtId="0" fontId="89" fillId="0" borderId="10" applyNumberFormat="0" applyFill="0">
      <alignment horizontal="centerContinuous" vertical="top"/>
    </xf>
    <xf numFmtId="0" fontId="91" fillId="21" borderId="20" applyNumberFormat="0" applyBorder="0">
      <alignment horizontal="left" vertical="center" indent="1"/>
    </xf>
    <xf numFmtId="0" fontId="92" fillId="0" borderId="6">
      <alignment horizontal="center"/>
    </xf>
    <xf numFmtId="0" fontId="93" fillId="0" borderId="21">
      <alignment horizontal="left" vertical="top"/>
    </xf>
    <xf numFmtId="0" fontId="94" fillId="0" borderId="0">
      <alignment horizontal="left"/>
    </xf>
    <xf numFmtId="0" fontId="93" fillId="0" borderId="21">
      <alignment horizontal="left" vertical="top"/>
    </xf>
    <xf numFmtId="0" fontId="95" fillId="0" borderId="0" applyFill="0" applyBorder="0" applyProtection="0"/>
    <xf numFmtId="0" fontId="96" fillId="0" borderId="0">
      <alignment horizontal="left"/>
    </xf>
    <xf numFmtId="0" fontId="97" fillId="0" borderId="21">
      <alignment horizontal="left" vertical="top"/>
    </xf>
    <xf numFmtId="0" fontId="98" fillId="0" borderId="0" applyFill="0" applyBorder="0" applyProtection="0"/>
    <xf numFmtId="0" fontId="98" fillId="0" borderId="0">
      <alignment horizontal="left"/>
    </xf>
    <xf numFmtId="0" fontId="203" fillId="0" borderId="0" applyNumberFormat="0" applyFill="0" applyBorder="0" applyAlignment="0" applyProtection="0"/>
    <xf numFmtId="230" fontId="99" fillId="0" borderId="0">
      <alignment horizontal="right"/>
    </xf>
    <xf numFmtId="230" fontId="99" fillId="0" borderId="0">
      <alignment horizontal="left"/>
    </xf>
    <xf numFmtId="0" fontId="100" fillId="0" borderId="22" applyNumberFormat="0" applyFill="0" applyBorder="0" applyAlignment="0" applyProtection="0">
      <alignment horizontal="left"/>
    </xf>
    <xf numFmtId="190" fontId="32" fillId="0" borderId="0" applyFill="0" applyBorder="0" applyAlignment="0" applyProtection="0"/>
    <xf numFmtId="0" fontId="1" fillId="0" borderId="0" applyFont="0" applyFill="0" applyBorder="0" applyProtection="0">
      <alignment horizontal="left"/>
    </xf>
    <xf numFmtId="0" fontId="1" fillId="0" borderId="0" applyFont="0" applyFill="0" applyBorder="0" applyProtection="0">
      <alignment horizontal="left"/>
    </xf>
    <xf numFmtId="0" fontId="1" fillId="0" borderId="0" applyFont="0" applyFill="0" applyBorder="0" applyProtection="0">
      <alignment horizontal="left"/>
    </xf>
    <xf numFmtId="0" fontId="1" fillId="0" borderId="0" applyFont="0" applyFill="0" applyBorder="0" applyProtection="0">
      <alignment horizontal="left"/>
    </xf>
    <xf numFmtId="212" fontId="101" fillId="0" borderId="0" applyFill="0" applyBorder="0" applyProtection="0">
      <alignment vertical="center"/>
    </xf>
    <xf numFmtId="10" fontId="3" fillId="30" borderId="17" applyNumberFormat="0" applyBorder="0" applyAlignment="0" applyProtection="0"/>
    <xf numFmtId="200" fontId="45" fillId="0" borderId="0" applyFill="0" applyBorder="0" applyProtection="0"/>
    <xf numFmtId="202" fontId="45" fillId="0" borderId="0" applyFill="0" applyBorder="0" applyProtection="0"/>
    <xf numFmtId="219" fontId="1" fillId="0" borderId="0" applyFill="0" applyBorder="0" applyProtection="0"/>
    <xf numFmtId="199" fontId="45" fillId="0" borderId="0" applyFill="0" applyBorder="0" applyProtection="0"/>
    <xf numFmtId="198" fontId="45" fillId="0" borderId="0" applyFill="0" applyBorder="0" applyProtection="0"/>
    <xf numFmtId="215" fontId="2" fillId="30" borderId="0" applyNumberFormat="0" applyFont="0" applyBorder="0" applyAlignment="0" applyProtection="0">
      <alignment horizontal="center"/>
      <protection locked="0"/>
    </xf>
    <xf numFmtId="170" fontId="2" fillId="30" borderId="6" applyNumberFormat="0" applyFont="0" applyAlignment="0" applyProtection="0">
      <alignment horizontal="center"/>
      <protection locked="0"/>
    </xf>
    <xf numFmtId="211" fontId="101" fillId="0" borderId="0" applyFill="0" applyBorder="0" applyProtection="0">
      <alignment vertical="center"/>
    </xf>
    <xf numFmtId="208" fontId="101" fillId="0" borderId="0" applyFill="0" applyBorder="0" applyProtection="0">
      <alignment vertical="center"/>
    </xf>
    <xf numFmtId="197" fontId="45" fillId="0" borderId="0" applyFont="0" applyFill="0" applyBorder="0" applyAlignment="0">
      <protection locked="0"/>
    </xf>
    <xf numFmtId="198" fontId="45" fillId="0" borderId="0" applyFont="0" applyFill="0" applyBorder="0" applyAlignment="0">
      <protection locked="0"/>
    </xf>
    <xf numFmtId="193" fontId="45" fillId="0" borderId="0" applyFill="0" applyBorder="0" applyProtection="0">
      <alignment vertical="center"/>
    </xf>
    <xf numFmtId="210" fontId="101" fillId="0" borderId="0" applyFill="0" applyBorder="0" applyProtection="0">
      <alignment vertical="center"/>
    </xf>
    <xf numFmtId="177" fontId="70" fillId="0" borderId="6" applyFill="0"/>
    <xf numFmtId="0" fontId="102" fillId="0" borderId="0"/>
    <xf numFmtId="40" fontId="11" fillId="0" borderId="0"/>
    <xf numFmtId="0" fontId="103" fillId="0" borderId="0" applyNumberFormat="0" applyFill="0" applyBorder="0" applyProtection="0">
      <alignment horizontal="left" vertical="center"/>
    </xf>
    <xf numFmtId="38" fontId="104" fillId="0" borderId="0"/>
    <xf numFmtId="38" fontId="105" fillId="0" borderId="0"/>
    <xf numFmtId="38" fontId="106" fillId="0" borderId="0"/>
    <xf numFmtId="38" fontId="107" fillId="0" borderId="0"/>
    <xf numFmtId="0" fontId="108" fillId="0" borderId="0"/>
    <xf numFmtId="0" fontId="108" fillId="0" borderId="0"/>
    <xf numFmtId="220" fontId="32" fillId="0" borderId="0">
      <alignment horizontal="left"/>
    </xf>
    <xf numFmtId="0" fontId="109" fillId="0" borderId="0"/>
    <xf numFmtId="0" fontId="110" fillId="0" borderId="0"/>
    <xf numFmtId="273" fontId="32" fillId="0" borderId="0" applyFont="0" applyFill="0" applyBorder="0" applyAlignment="0" applyProtection="0"/>
    <xf numFmtId="0" fontId="204" fillId="0" borderId="23" applyNumberFormat="0" applyFill="0" applyAlignment="0" applyProtection="0"/>
    <xf numFmtId="218" fontId="32" fillId="0" borderId="0" applyFill="0" applyBorder="0" applyAlignment="0" applyProtection="0">
      <alignment horizontal="right"/>
    </xf>
    <xf numFmtId="187" fontId="11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81" fontId="1" fillId="0" borderId="0" applyFont="0" applyFill="0" applyBorder="0" applyAlignment="0" applyProtection="0"/>
    <xf numFmtId="281" fontId="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1" fillId="0" borderId="0" applyFont="0" applyFill="0" applyBorder="0" applyAlignment="0" applyProtection="0"/>
    <xf numFmtId="282" fontId="1" fillId="0" borderId="0" applyFont="0" applyFill="0" applyBorder="0" applyAlignment="0" applyProtection="0"/>
    <xf numFmtId="281" fontId="1" fillId="0" borderId="0" applyFont="0" applyFill="0" applyBorder="0" applyAlignment="0" applyProtection="0"/>
    <xf numFmtId="0" fontId="77" fillId="0" borderId="0">
      <protection locked="0"/>
    </xf>
    <xf numFmtId="0" fontId="111" fillId="31" borderId="0"/>
    <xf numFmtId="199" fontId="45" fillId="0" borderId="0" applyFill="0" applyBorder="0" applyProtection="0">
      <alignment horizontal="right"/>
    </xf>
    <xf numFmtId="226" fontId="11" fillId="0" borderId="0"/>
    <xf numFmtId="226" fontId="73" fillId="0" borderId="0"/>
    <xf numFmtId="226" fontId="75" fillId="0" borderId="0"/>
    <xf numFmtId="233" fontId="33" fillId="0" borderId="0"/>
    <xf numFmtId="228" fontId="11" fillId="0" borderId="0"/>
    <xf numFmtId="228" fontId="112" fillId="0" borderId="0"/>
    <xf numFmtId="229" fontId="1" fillId="0" borderId="0"/>
    <xf numFmtId="193" fontId="45" fillId="0" borderId="0" applyFill="0" applyBorder="0" applyProtection="0">
      <alignment vertical="center"/>
    </xf>
    <xf numFmtId="207" fontId="45" fillId="0" borderId="0" applyFont="0" applyFill="0" applyBorder="0" applyAlignment="0" applyProtection="0">
      <alignment horizontal="right"/>
    </xf>
    <xf numFmtId="0" fontId="205" fillId="32" borderId="0" applyNumberFormat="0" applyBorder="0" applyAlignment="0" applyProtection="0"/>
    <xf numFmtId="0" fontId="113" fillId="33" borderId="0"/>
    <xf numFmtId="256" fontId="29" fillId="0" borderId="0"/>
    <xf numFmtId="0" fontId="114" fillId="34" borderId="0"/>
    <xf numFmtId="0" fontId="115" fillId="0" borderId="0"/>
    <xf numFmtId="37" fontId="116" fillId="0" borderId="0"/>
    <xf numFmtId="0" fontId="117" fillId="29" borderId="0">
      <alignment horizontal="left" indent="1"/>
    </xf>
    <xf numFmtId="0" fontId="211" fillId="0" borderId="0"/>
    <xf numFmtId="0" fontId="33" fillId="0" borderId="0"/>
    <xf numFmtId="220" fontId="118" fillId="0" borderId="0"/>
    <xf numFmtId="37" fontId="31" fillId="21" borderId="19" applyBorder="0">
      <alignment horizontal="left" vertical="center" indent="2"/>
    </xf>
    <xf numFmtId="0" fontId="33" fillId="0" borderId="0"/>
    <xf numFmtId="0" fontId="1" fillId="0" borderId="0"/>
    <xf numFmtId="0" fontId="2" fillId="0" borderId="0"/>
    <xf numFmtId="209" fontId="59" fillId="0" borderId="0" applyFill="0" applyBorder="0" applyProtection="0">
      <alignment vertical="center"/>
    </xf>
    <xf numFmtId="0" fontId="119" fillId="0" borderId="0"/>
    <xf numFmtId="0" fontId="120" fillId="0" borderId="0" applyFill="0" applyBorder="0" applyAlignment="0" applyProtection="0"/>
    <xf numFmtId="0" fontId="196" fillId="35" borderId="24" applyNumberFormat="0" applyFont="0" applyAlignment="0" applyProtection="0"/>
    <xf numFmtId="37" fontId="45" fillId="0" borderId="0"/>
    <xf numFmtId="37" fontId="112" fillId="0" borderId="0"/>
    <xf numFmtId="41" fontId="73" fillId="0" borderId="0"/>
    <xf numFmtId="37" fontId="75" fillId="0" borderId="0"/>
    <xf numFmtId="37" fontId="121" fillId="0" borderId="0"/>
    <xf numFmtId="183" fontId="11" fillId="0" borderId="0"/>
    <xf numFmtId="183" fontId="45" fillId="0" borderId="6"/>
    <xf numFmtId="183" fontId="11" fillId="0" borderId="14"/>
    <xf numFmtId="183" fontId="112" fillId="0" borderId="0"/>
    <xf numFmtId="183" fontId="73" fillId="0" borderId="0"/>
    <xf numFmtId="183" fontId="73" fillId="0" borderId="6"/>
    <xf numFmtId="183" fontId="74" fillId="0" borderId="0"/>
    <xf numFmtId="183" fontId="75" fillId="0" borderId="0"/>
    <xf numFmtId="183" fontId="75" fillId="0" borderId="6"/>
    <xf numFmtId="183" fontId="122" fillId="0" borderId="0"/>
    <xf numFmtId="39" fontId="11" fillId="0" borderId="0"/>
    <xf numFmtId="39" fontId="73" fillId="0" borderId="0"/>
    <xf numFmtId="213" fontId="45" fillId="0" borderId="0"/>
    <xf numFmtId="213" fontId="45" fillId="0" borderId="6"/>
    <xf numFmtId="213" fontId="73" fillId="0" borderId="0"/>
    <xf numFmtId="221" fontId="32" fillId="0" borderId="0"/>
    <xf numFmtId="0" fontId="32" fillId="0" borderId="0"/>
    <xf numFmtId="1" fontId="78" fillId="0" borderId="0">
      <alignment horizontal="right"/>
      <protection locked="0"/>
    </xf>
    <xf numFmtId="178" fontId="123" fillId="0" borderId="0">
      <alignment horizontal="right"/>
      <protection locked="0"/>
    </xf>
    <xf numFmtId="183" fontId="78" fillId="0" borderId="0">
      <protection locked="0"/>
    </xf>
    <xf numFmtId="2" fontId="123" fillId="0" borderId="0">
      <alignment horizontal="right"/>
      <protection locked="0"/>
    </xf>
    <xf numFmtId="2" fontId="78" fillId="0" borderId="0">
      <alignment horizontal="right"/>
      <protection locked="0"/>
    </xf>
    <xf numFmtId="250" fontId="24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83" fontId="11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5" fontId="26" fillId="0" borderId="0">
      <alignment horizontal="center"/>
    </xf>
    <xf numFmtId="40" fontId="125" fillId="0" borderId="0" applyFont="0" applyFill="0" applyBorder="0" applyAlignment="0" applyProtection="0"/>
    <xf numFmtId="38" fontId="125" fillId="0" borderId="0" applyFont="0" applyFill="0" applyBorder="0" applyAlignment="0" applyProtection="0"/>
    <xf numFmtId="0" fontId="206" fillId="24" borderId="25" applyNumberFormat="0" applyAlignment="0" applyProtection="0"/>
    <xf numFmtId="0" fontId="126" fillId="36" borderId="0" applyNumberFormat="0" applyFont="0" applyBorder="0" applyAlignment="0"/>
    <xf numFmtId="223" fontId="1" fillId="0" borderId="0"/>
    <xf numFmtId="172" fontId="1" fillId="0" borderId="0"/>
    <xf numFmtId="269" fontId="1" fillId="0" borderId="0"/>
    <xf numFmtId="172" fontId="1" fillId="0" borderId="0"/>
    <xf numFmtId="269" fontId="1" fillId="0" borderId="0"/>
    <xf numFmtId="0" fontId="1" fillId="0" borderId="0"/>
    <xf numFmtId="284" fontId="127" fillId="0" borderId="0"/>
    <xf numFmtId="284" fontId="127" fillId="0" borderId="0"/>
    <xf numFmtId="0" fontId="1" fillId="0" borderId="0"/>
    <xf numFmtId="285" fontId="1" fillId="0" borderId="0"/>
    <xf numFmtId="285" fontId="1" fillId="0" borderId="0"/>
    <xf numFmtId="285" fontId="1" fillId="0" borderId="0"/>
    <xf numFmtId="286" fontId="1" fillId="0" borderId="0"/>
    <xf numFmtId="0" fontId="1" fillId="0" borderId="0"/>
    <xf numFmtId="28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287" fontId="11" fillId="0" borderId="0"/>
    <xf numFmtId="0" fontId="11" fillId="0" borderId="0"/>
    <xf numFmtId="287" fontId="11" fillId="0" borderId="0"/>
    <xf numFmtId="287" fontId="11" fillId="0" borderId="0"/>
    <xf numFmtId="0" fontId="11" fillId="0" borderId="0"/>
    <xf numFmtId="287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287" fontId="11" fillId="0" borderId="0"/>
    <xf numFmtId="0" fontId="11" fillId="0" borderId="0"/>
    <xf numFmtId="287" fontId="11" fillId="0" borderId="0"/>
    <xf numFmtId="287" fontId="11" fillId="0" borderId="0"/>
    <xf numFmtId="0" fontId="11" fillId="0" borderId="0"/>
    <xf numFmtId="287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269" fontId="1" fillId="0" borderId="0"/>
    <xf numFmtId="172" fontId="1" fillId="0" borderId="0"/>
    <xf numFmtId="267" fontId="11" fillId="0" borderId="0"/>
    <xf numFmtId="0" fontId="1" fillId="0" borderId="0"/>
    <xf numFmtId="284" fontId="127" fillId="0" borderId="0"/>
    <xf numFmtId="182" fontId="1" fillId="0" borderId="0"/>
    <xf numFmtId="223" fontId="1" fillId="0" borderId="0"/>
    <xf numFmtId="172" fontId="1" fillId="0" borderId="0"/>
    <xf numFmtId="223" fontId="1" fillId="0" borderId="0"/>
    <xf numFmtId="0" fontId="11" fillId="0" borderId="0"/>
    <xf numFmtId="0" fontId="11" fillId="0" borderId="0"/>
    <xf numFmtId="0" fontId="11" fillId="0" borderId="0"/>
    <xf numFmtId="269" fontId="1" fillId="0" borderId="0"/>
    <xf numFmtId="0" fontId="1" fillId="0" borderId="0"/>
    <xf numFmtId="0" fontId="1" fillId="0" borderId="0"/>
    <xf numFmtId="223" fontId="1" fillId="0" borderId="0"/>
    <xf numFmtId="0" fontId="1" fillId="0" borderId="0"/>
    <xf numFmtId="0" fontId="1" fillId="0" borderId="0"/>
    <xf numFmtId="0" fontId="128" fillId="0" borderId="0"/>
    <xf numFmtId="223" fontId="1" fillId="0" borderId="0"/>
    <xf numFmtId="223" fontId="1" fillId="0" borderId="0"/>
    <xf numFmtId="0" fontId="1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9" fontId="1" fillId="0" borderId="0"/>
    <xf numFmtId="0" fontId="1" fillId="0" borderId="0"/>
    <xf numFmtId="28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69" fontId="1" fillId="0" borderId="0"/>
    <xf numFmtId="0" fontId="1" fillId="0" borderId="0"/>
    <xf numFmtId="269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11" fillId="0" borderId="0"/>
    <xf numFmtId="290" fontId="11" fillId="0" borderId="0"/>
    <xf numFmtId="0" fontId="11" fillId="0" borderId="0"/>
    <xf numFmtId="290" fontId="11" fillId="0" borderId="0"/>
    <xf numFmtId="0" fontId="11" fillId="0" borderId="0"/>
    <xf numFmtId="0" fontId="1" fillId="0" borderId="0"/>
    <xf numFmtId="0" fontId="11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1" fontId="1" fillId="0" borderId="0"/>
    <xf numFmtId="0" fontId="1" fillId="0" borderId="0"/>
    <xf numFmtId="29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1" fontId="1" fillId="0" borderId="0"/>
    <xf numFmtId="0" fontId="1" fillId="0" borderId="0"/>
    <xf numFmtId="29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128" fillId="0" borderId="0"/>
    <xf numFmtId="0" fontId="128" fillId="0" borderId="0"/>
    <xf numFmtId="292" fontId="128" fillId="0" borderId="0"/>
    <xf numFmtId="0" fontId="128" fillId="0" borderId="0"/>
    <xf numFmtId="292" fontId="128" fillId="0" borderId="0"/>
    <xf numFmtId="0" fontId="128" fillId="0" borderId="0"/>
    <xf numFmtId="0" fontId="128" fillId="0" borderId="0"/>
    <xf numFmtId="0" fontId="128" fillId="0" borderId="0"/>
    <xf numFmtId="0" fontId="1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9" fontId="1" fillId="0" borderId="0"/>
    <xf numFmtId="0" fontId="1" fillId="0" borderId="0"/>
    <xf numFmtId="28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23" fontId="1" fillId="0" borderId="0"/>
    <xf numFmtId="0" fontId="1" fillId="0" borderId="0"/>
    <xf numFmtId="0" fontId="127" fillId="0" borderId="0"/>
    <xf numFmtId="284" fontId="127" fillId="0" borderId="0"/>
    <xf numFmtId="269" fontId="1" fillId="0" borderId="0"/>
    <xf numFmtId="181" fontId="1" fillId="0" borderId="0"/>
    <xf numFmtId="223" fontId="1" fillId="0" borderId="0"/>
    <xf numFmtId="172" fontId="1" fillId="0" borderId="0"/>
    <xf numFmtId="269" fontId="1" fillId="0" borderId="0"/>
    <xf numFmtId="172" fontId="1" fillId="0" borderId="0"/>
    <xf numFmtId="269" fontId="1" fillId="0" borderId="0"/>
    <xf numFmtId="0" fontId="1" fillId="0" borderId="0"/>
    <xf numFmtId="284" fontId="32" fillId="0" borderId="0"/>
    <xf numFmtId="284" fontId="32" fillId="0" borderId="0"/>
    <xf numFmtId="0" fontId="1" fillId="0" borderId="0"/>
    <xf numFmtId="285" fontId="1" fillId="0" borderId="0"/>
    <xf numFmtId="285" fontId="1" fillId="0" borderId="0"/>
    <xf numFmtId="285" fontId="1" fillId="0" borderId="0"/>
    <xf numFmtId="286" fontId="1" fillId="0" borderId="0"/>
    <xf numFmtId="0" fontId="1" fillId="0" borderId="0"/>
    <xf numFmtId="28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287" fontId="11" fillId="0" borderId="0"/>
    <xf numFmtId="0" fontId="11" fillId="0" borderId="0"/>
    <xf numFmtId="287" fontId="11" fillId="0" borderId="0"/>
    <xf numFmtId="287" fontId="11" fillId="0" borderId="0"/>
    <xf numFmtId="0" fontId="11" fillId="0" borderId="0"/>
    <xf numFmtId="287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287" fontId="11" fillId="0" borderId="0"/>
    <xf numFmtId="0" fontId="11" fillId="0" borderId="0"/>
    <xf numFmtId="287" fontId="11" fillId="0" borderId="0"/>
    <xf numFmtId="287" fontId="11" fillId="0" borderId="0"/>
    <xf numFmtId="0" fontId="11" fillId="0" borderId="0"/>
    <xf numFmtId="287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269" fontId="1" fillId="0" borderId="0"/>
    <xf numFmtId="172" fontId="1" fillId="0" borderId="0"/>
    <xf numFmtId="267" fontId="11" fillId="0" borderId="0"/>
    <xf numFmtId="0" fontId="1" fillId="0" borderId="0"/>
    <xf numFmtId="284" fontId="32" fillId="0" borderId="0"/>
    <xf numFmtId="182" fontId="1" fillId="0" borderId="0"/>
    <xf numFmtId="223" fontId="1" fillId="0" borderId="0"/>
    <xf numFmtId="172" fontId="1" fillId="0" borderId="0"/>
    <xf numFmtId="223" fontId="1" fillId="0" borderId="0"/>
    <xf numFmtId="0" fontId="11" fillId="0" borderId="0"/>
    <xf numFmtId="0" fontId="11" fillId="0" borderId="0"/>
    <xf numFmtId="0" fontId="11" fillId="0" borderId="0"/>
    <xf numFmtId="269" fontId="1" fillId="0" borderId="0"/>
    <xf numFmtId="0" fontId="1" fillId="0" borderId="0"/>
    <xf numFmtId="0" fontId="1" fillId="0" borderId="0"/>
    <xf numFmtId="223" fontId="1" fillId="0" borderId="0"/>
    <xf numFmtId="0" fontId="1" fillId="0" borderId="0"/>
    <xf numFmtId="0" fontId="1" fillId="0" borderId="0"/>
    <xf numFmtId="0" fontId="128" fillId="0" borderId="0"/>
    <xf numFmtId="223" fontId="1" fillId="0" borderId="0"/>
    <xf numFmtId="223" fontId="1" fillId="0" borderId="0"/>
    <xf numFmtId="0" fontId="1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9" fontId="1" fillId="0" borderId="0"/>
    <xf numFmtId="0" fontId="1" fillId="0" borderId="0"/>
    <xf numFmtId="28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69" fontId="1" fillId="0" borderId="0"/>
    <xf numFmtId="0" fontId="1" fillId="0" borderId="0"/>
    <xf numFmtId="269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11" fillId="0" borderId="0"/>
    <xf numFmtId="290" fontId="11" fillId="0" borderId="0"/>
    <xf numFmtId="0" fontId="11" fillId="0" borderId="0"/>
    <xf numFmtId="290" fontId="11" fillId="0" borderId="0"/>
    <xf numFmtId="0" fontId="11" fillId="0" borderId="0"/>
    <xf numFmtId="0" fontId="1" fillId="0" borderId="0"/>
    <xf numFmtId="0" fontId="11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1" fontId="1" fillId="0" borderId="0"/>
    <xf numFmtId="0" fontId="1" fillId="0" borderId="0"/>
    <xf numFmtId="29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1" fontId="1" fillId="0" borderId="0"/>
    <xf numFmtId="0" fontId="1" fillId="0" borderId="0"/>
    <xf numFmtId="29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128" fillId="0" borderId="0"/>
    <xf numFmtId="0" fontId="128" fillId="0" borderId="0"/>
    <xf numFmtId="292" fontId="128" fillId="0" borderId="0"/>
    <xf numFmtId="0" fontId="128" fillId="0" borderId="0"/>
    <xf numFmtId="292" fontId="128" fillId="0" borderId="0"/>
    <xf numFmtId="0" fontId="128" fillId="0" borderId="0"/>
    <xf numFmtId="0" fontId="128" fillId="0" borderId="0"/>
    <xf numFmtId="0" fontId="128" fillId="0" borderId="0"/>
    <xf numFmtId="0" fontId="1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9" fontId="1" fillId="0" borderId="0"/>
    <xf numFmtId="0" fontId="1" fillId="0" borderId="0"/>
    <xf numFmtId="28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23" fontId="1" fillId="0" borderId="0"/>
    <xf numFmtId="0" fontId="1" fillId="0" borderId="0"/>
    <xf numFmtId="0" fontId="32" fillId="0" borderId="0"/>
    <xf numFmtId="284" fontId="32" fillId="0" borderId="0"/>
    <xf numFmtId="269" fontId="1" fillId="0" borderId="0"/>
    <xf numFmtId="181" fontId="1" fillId="0" borderId="0"/>
    <xf numFmtId="0" fontId="11" fillId="0" borderId="0"/>
    <xf numFmtId="293" fontId="11" fillId="0" borderId="0"/>
    <xf numFmtId="0" fontId="1" fillId="0" borderId="0"/>
    <xf numFmtId="0" fontId="1" fillId="0" borderId="0"/>
    <xf numFmtId="269" fontId="1" fillId="0" borderId="0"/>
    <xf numFmtId="284" fontId="32" fillId="0" borderId="0"/>
    <xf numFmtId="284" fontId="32" fillId="0" borderId="0"/>
    <xf numFmtId="0" fontId="1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9" fontId="1" fillId="0" borderId="0"/>
    <xf numFmtId="0" fontId="1" fillId="0" borderId="0"/>
    <xf numFmtId="28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69" fontId="1" fillId="0" borderId="0"/>
    <xf numFmtId="0" fontId="1" fillId="0" borderId="0"/>
    <xf numFmtId="269" fontId="1" fillId="0" borderId="0"/>
    <xf numFmtId="0" fontId="1" fillId="0" borderId="0"/>
    <xf numFmtId="0" fontId="1" fillId="0" borderId="0"/>
    <xf numFmtId="0" fontId="128" fillId="0" borderId="0"/>
    <xf numFmtId="0" fontId="11" fillId="0" borderId="0"/>
    <xf numFmtId="290" fontId="11" fillId="0" borderId="0"/>
    <xf numFmtId="0" fontId="11" fillId="0" borderId="0"/>
    <xf numFmtId="290" fontId="11" fillId="0" borderId="0"/>
    <xf numFmtId="0" fontId="11" fillId="0" borderId="0"/>
    <xf numFmtId="0" fontId="1" fillId="0" borderId="0"/>
    <xf numFmtId="0" fontId="11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1" fontId="1" fillId="0" borderId="0"/>
    <xf numFmtId="0" fontId="1" fillId="0" borderId="0"/>
    <xf numFmtId="29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1" fontId="1" fillId="0" borderId="0"/>
    <xf numFmtId="0" fontId="1" fillId="0" borderId="0"/>
    <xf numFmtId="29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128" fillId="0" borderId="0"/>
    <xf numFmtId="0" fontId="128" fillId="0" borderId="0"/>
    <xf numFmtId="292" fontId="128" fillId="0" borderId="0"/>
    <xf numFmtId="0" fontId="128" fillId="0" borderId="0"/>
    <xf numFmtId="292" fontId="128" fillId="0" borderId="0"/>
    <xf numFmtId="0" fontId="128" fillId="0" borderId="0"/>
    <xf numFmtId="0" fontId="128" fillId="0" borderId="0"/>
    <xf numFmtId="0" fontId="128" fillId="0" borderId="0"/>
    <xf numFmtId="0" fontId="1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9" fontId="1" fillId="0" borderId="0"/>
    <xf numFmtId="0" fontId="1" fillId="0" borderId="0"/>
    <xf numFmtId="28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182" fontId="1" fillId="0" borderId="0"/>
    <xf numFmtId="269" fontId="1" fillId="0" borderId="0"/>
    <xf numFmtId="284" fontId="32" fillId="0" borderId="0"/>
    <xf numFmtId="284" fontId="32" fillId="0" borderId="0"/>
    <xf numFmtId="172" fontId="1" fillId="0" borderId="0"/>
    <xf numFmtId="223" fontId="1" fillId="0" borderId="0"/>
    <xf numFmtId="182" fontId="1" fillId="0" borderId="0"/>
    <xf numFmtId="181" fontId="1" fillId="0" borderId="0"/>
    <xf numFmtId="182" fontId="1" fillId="0" borderId="0"/>
    <xf numFmtId="182" fontId="1" fillId="0" borderId="0"/>
    <xf numFmtId="181" fontId="1" fillId="0" borderId="0"/>
    <xf numFmtId="0" fontId="1" fillId="0" borderId="0"/>
    <xf numFmtId="223" fontId="1" fillId="0" borderId="0"/>
    <xf numFmtId="284" fontId="32" fillId="0" borderId="0"/>
    <xf numFmtId="172" fontId="1" fillId="0" borderId="0"/>
    <xf numFmtId="0" fontId="1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9" fontId="1" fillId="0" borderId="0"/>
    <xf numFmtId="0" fontId="1" fillId="0" borderId="0"/>
    <xf numFmtId="28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69" fontId="1" fillId="0" borderId="0"/>
    <xf numFmtId="0" fontId="1" fillId="0" borderId="0"/>
    <xf numFmtId="269" fontId="1" fillId="0" borderId="0"/>
    <xf numFmtId="0" fontId="1" fillId="0" borderId="0"/>
    <xf numFmtId="0" fontId="1" fillId="0" borderId="0"/>
    <xf numFmtId="0" fontId="128" fillId="0" borderId="0"/>
    <xf numFmtId="0" fontId="11" fillId="0" borderId="0"/>
    <xf numFmtId="290" fontId="11" fillId="0" borderId="0"/>
    <xf numFmtId="0" fontId="11" fillId="0" borderId="0"/>
    <xf numFmtId="290" fontId="11" fillId="0" borderId="0"/>
    <xf numFmtId="0" fontId="11" fillId="0" borderId="0"/>
    <xf numFmtId="0" fontId="1" fillId="0" borderId="0"/>
    <xf numFmtId="0" fontId="11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1" fontId="1" fillId="0" borderId="0"/>
    <xf numFmtId="0" fontId="1" fillId="0" borderId="0"/>
    <xf numFmtId="29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1" fontId="1" fillId="0" borderId="0"/>
    <xf numFmtId="0" fontId="1" fillId="0" borderId="0"/>
    <xf numFmtId="29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128" fillId="0" borderId="0"/>
    <xf numFmtId="0" fontId="128" fillId="0" borderId="0"/>
    <xf numFmtId="292" fontId="128" fillId="0" borderId="0"/>
    <xf numFmtId="0" fontId="128" fillId="0" borderId="0"/>
    <xf numFmtId="292" fontId="128" fillId="0" borderId="0"/>
    <xf numFmtId="0" fontId="128" fillId="0" borderId="0"/>
    <xf numFmtId="0" fontId="128" fillId="0" borderId="0"/>
    <xf numFmtId="0" fontId="128" fillId="0" borderId="0"/>
    <xf numFmtId="0" fontId="1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9" fontId="1" fillId="0" borderId="0"/>
    <xf numFmtId="0" fontId="1" fillId="0" borderId="0"/>
    <xf numFmtId="28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4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284" fontId="32" fillId="0" borderId="0"/>
    <xf numFmtId="172" fontId="1" fillId="0" borderId="0"/>
    <xf numFmtId="181" fontId="1" fillId="0" borderId="0"/>
    <xf numFmtId="284" fontId="32" fillId="0" borderId="0"/>
    <xf numFmtId="0" fontId="32" fillId="0" borderId="0"/>
    <xf numFmtId="0" fontId="1" fillId="0" borderId="0"/>
    <xf numFmtId="0" fontId="11" fillId="0" borderId="0"/>
    <xf numFmtId="0" fontId="32" fillId="0" borderId="0"/>
    <xf numFmtId="284" fontId="32" fillId="0" borderId="0"/>
    <xf numFmtId="0" fontId="1" fillId="0" borderId="0"/>
    <xf numFmtId="0" fontId="1" fillId="0" borderId="0"/>
    <xf numFmtId="0" fontId="11" fillId="0" borderId="0"/>
    <xf numFmtId="294" fontId="11" fillId="0" borderId="0"/>
    <xf numFmtId="0" fontId="11" fillId="0" borderId="0"/>
    <xf numFmtId="294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295" fontId="11" fillId="0" borderId="0"/>
    <xf numFmtId="0" fontId="11" fillId="0" borderId="0"/>
    <xf numFmtId="0" fontId="11" fillId="0" borderId="0"/>
    <xf numFmtId="296" fontId="1" fillId="0" borderId="0"/>
    <xf numFmtId="295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95" fontId="11" fillId="0" borderId="0"/>
    <xf numFmtId="295" fontId="11" fillId="0" borderId="0"/>
    <xf numFmtId="0" fontId="11" fillId="0" borderId="0"/>
    <xf numFmtId="0" fontId="1" fillId="0" borderId="0"/>
    <xf numFmtId="284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1" fillId="0" borderId="0"/>
    <xf numFmtId="0" fontId="11" fillId="0" borderId="0"/>
    <xf numFmtId="297" fontId="11" fillId="0" borderId="0"/>
    <xf numFmtId="0" fontId="11" fillId="0" borderId="0"/>
    <xf numFmtId="297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298" fontId="1" fillId="0" borderId="0"/>
    <xf numFmtId="0" fontId="1" fillId="0" borderId="0"/>
    <xf numFmtId="29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67" fontId="11" fillId="0" borderId="0"/>
    <xf numFmtId="269" fontId="1" fillId="0" borderId="0"/>
    <xf numFmtId="174" fontId="1" fillId="0" borderId="0"/>
    <xf numFmtId="0" fontId="11" fillId="0" borderId="0"/>
    <xf numFmtId="0" fontId="11" fillId="0" borderId="0"/>
    <xf numFmtId="299" fontId="11" fillId="0" borderId="0"/>
    <xf numFmtId="0" fontId="11" fillId="0" borderId="0"/>
    <xf numFmtId="299" fontId="11" fillId="0" borderId="0"/>
    <xf numFmtId="0" fontId="11" fillId="0" borderId="0"/>
    <xf numFmtId="0" fontId="1" fillId="0" borderId="0"/>
    <xf numFmtId="0" fontId="11" fillId="0" borderId="0"/>
    <xf numFmtId="299" fontId="11" fillId="0" borderId="0"/>
    <xf numFmtId="0" fontId="11" fillId="0" borderId="0"/>
    <xf numFmtId="299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269" fontId="1" fillId="0" borderId="0"/>
    <xf numFmtId="0" fontId="11" fillId="0" borderId="0"/>
    <xf numFmtId="300" fontId="11" fillId="0" borderId="0"/>
    <xf numFmtId="0" fontId="11" fillId="0" borderId="0"/>
    <xf numFmtId="300" fontId="11" fillId="0" borderId="0"/>
    <xf numFmtId="0" fontId="11" fillId="0" borderId="0"/>
    <xf numFmtId="0" fontId="1" fillId="0" borderId="0"/>
    <xf numFmtId="0" fontId="11" fillId="0" borderId="0"/>
    <xf numFmtId="294" fontId="11" fillId="0" borderId="0"/>
    <xf numFmtId="0" fontId="11" fillId="0" borderId="0"/>
    <xf numFmtId="294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2" fontId="1" fillId="0" borderId="0"/>
    <xf numFmtId="0" fontId="32" fillId="0" borderId="0"/>
    <xf numFmtId="0" fontId="11" fillId="0" borderId="0"/>
    <xf numFmtId="300" fontId="11" fillId="0" borderId="0"/>
    <xf numFmtId="0" fontId="11" fillId="0" borderId="0"/>
    <xf numFmtId="300" fontId="11" fillId="0" borderId="0"/>
    <xf numFmtId="0" fontId="11" fillId="0" borderId="0"/>
    <xf numFmtId="0" fontId="1" fillId="0" borderId="0"/>
    <xf numFmtId="0" fontId="11" fillId="0" borderId="0"/>
    <xf numFmtId="294" fontId="11" fillId="0" borderId="0"/>
    <xf numFmtId="0" fontId="11" fillId="0" borderId="0"/>
    <xf numFmtId="294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223" fontId="1" fillId="0" borderId="0"/>
    <xf numFmtId="0" fontId="1" fillId="0" borderId="0"/>
    <xf numFmtId="0" fontId="11" fillId="0" borderId="0"/>
    <xf numFmtId="215" fontId="11" fillId="0" borderId="0"/>
    <xf numFmtId="215" fontId="11" fillId="0" borderId="0"/>
    <xf numFmtId="215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01" fontId="11" fillId="0" borderId="0"/>
    <xf numFmtId="0" fontId="11" fillId="0" borderId="0"/>
    <xf numFmtId="302" fontId="1" fillId="0" borderId="0"/>
    <xf numFmtId="0" fontId="1" fillId="0" borderId="0"/>
    <xf numFmtId="30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301" fontId="11" fillId="0" borderId="0"/>
    <xf numFmtId="0" fontId="11" fillId="0" borderId="0"/>
    <xf numFmtId="302" fontId="1" fillId="0" borderId="0"/>
    <xf numFmtId="0" fontId="1" fillId="0" borderId="0"/>
    <xf numFmtId="30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215" fontId="11" fillId="0" borderId="0"/>
    <xf numFmtId="215" fontId="11" fillId="0" borderId="0"/>
    <xf numFmtId="215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6" fontId="11" fillId="0" borderId="0"/>
    <xf numFmtId="0" fontId="11" fillId="0" borderId="0"/>
    <xf numFmtId="176" fontId="11" fillId="0" borderId="0"/>
    <xf numFmtId="176" fontId="11" fillId="0" borderId="0"/>
    <xf numFmtId="0" fontId="11" fillId="0" borderId="0"/>
    <xf numFmtId="0" fontId="1" fillId="0" borderId="0"/>
    <xf numFmtId="0" fontId="11" fillId="0" borderId="0"/>
    <xf numFmtId="176" fontId="11" fillId="0" borderId="0"/>
    <xf numFmtId="303" fontId="11" fillId="0" borderId="0"/>
    <xf numFmtId="303" fontId="11" fillId="0" borderId="0"/>
    <xf numFmtId="0" fontId="1" fillId="0" borderId="0"/>
    <xf numFmtId="0" fontId="1" fillId="0" borderId="0"/>
    <xf numFmtId="0" fontId="1" fillId="0" borderId="0"/>
    <xf numFmtId="176" fontId="11" fillId="0" borderId="0"/>
    <xf numFmtId="303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176" fontId="11" fillId="0" borderId="0"/>
    <xf numFmtId="0" fontId="1" fillId="0" borderId="0"/>
    <xf numFmtId="0" fontId="11" fillId="0" borderId="0"/>
    <xf numFmtId="0" fontId="11" fillId="0" borderId="0"/>
    <xf numFmtId="304" fontId="11" fillId="0" borderId="0"/>
    <xf numFmtId="0" fontId="11" fillId="0" borderId="0"/>
    <xf numFmtId="304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303" fontId="11" fillId="0" borderId="0"/>
    <xf numFmtId="303" fontId="11" fillId="0" borderId="0"/>
    <xf numFmtId="303" fontId="11" fillId="0" borderId="0"/>
    <xf numFmtId="189" fontId="11" fillId="0" borderId="0"/>
    <xf numFmtId="189" fontId="11" fillId="0" borderId="0"/>
    <xf numFmtId="0" fontId="11" fillId="0" borderId="0"/>
    <xf numFmtId="0" fontId="11" fillId="0" borderId="0"/>
    <xf numFmtId="270" fontId="11" fillId="0" borderId="0"/>
    <xf numFmtId="270" fontId="11" fillId="0" borderId="0"/>
    <xf numFmtId="27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05" fontId="11" fillId="0" borderId="0"/>
    <xf numFmtId="305" fontId="11" fillId="0" borderId="0"/>
    <xf numFmtId="305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70" fontId="11" fillId="0" borderId="0"/>
    <xf numFmtId="270" fontId="11" fillId="0" borderId="0"/>
    <xf numFmtId="27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89" fontId="11" fillId="0" borderId="0"/>
    <xf numFmtId="303" fontId="11" fillId="0" borderId="0"/>
    <xf numFmtId="303" fontId="11" fillId="0" borderId="0"/>
    <xf numFmtId="303" fontId="11" fillId="0" borderId="0"/>
    <xf numFmtId="303" fontId="11" fillId="0" borderId="0"/>
    <xf numFmtId="303" fontId="11" fillId="0" borderId="0"/>
    <xf numFmtId="0" fontId="11" fillId="0" borderId="0"/>
    <xf numFmtId="189" fontId="11" fillId="0" borderId="0"/>
    <xf numFmtId="0" fontId="11" fillId="0" borderId="0"/>
    <xf numFmtId="0" fontId="11" fillId="0" borderId="0"/>
    <xf numFmtId="0" fontId="11" fillId="0" borderId="0"/>
    <xf numFmtId="270" fontId="11" fillId="0" borderId="0"/>
    <xf numFmtId="270" fontId="11" fillId="0" borderId="0"/>
    <xf numFmtId="27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04" fontId="11" fillId="0" borderId="0"/>
    <xf numFmtId="0" fontId="11" fillId="0" borderId="0"/>
    <xf numFmtId="304" fontId="11" fillId="0" borderId="0"/>
    <xf numFmtId="0" fontId="11" fillId="0" borderId="0"/>
    <xf numFmtId="0" fontId="1" fillId="0" borderId="0"/>
    <xf numFmtId="0" fontId="11" fillId="0" borderId="0"/>
    <xf numFmtId="186" fontId="11" fillId="0" borderId="0"/>
    <xf numFmtId="0" fontId="11" fillId="0" borderId="0"/>
    <xf numFmtId="300" fontId="11" fillId="0" borderId="0"/>
    <xf numFmtId="0" fontId="11" fillId="0" borderId="0"/>
    <xf numFmtId="30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293" fontId="11" fillId="0" borderId="0"/>
    <xf numFmtId="0" fontId="1" fillId="0" borderId="0"/>
    <xf numFmtId="0" fontId="1" fillId="0" borderId="0"/>
    <xf numFmtId="269" fontId="1" fillId="0" borderId="0"/>
    <xf numFmtId="284" fontId="127" fillId="0" borderId="0"/>
    <xf numFmtId="284" fontId="127" fillId="0" borderId="0"/>
    <xf numFmtId="0" fontId="1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9" fontId="1" fillId="0" borderId="0"/>
    <xf numFmtId="0" fontId="1" fillId="0" borderId="0"/>
    <xf numFmtId="28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69" fontId="1" fillId="0" borderId="0"/>
    <xf numFmtId="0" fontId="1" fillId="0" borderId="0"/>
    <xf numFmtId="269" fontId="1" fillId="0" borderId="0"/>
    <xf numFmtId="0" fontId="1" fillId="0" borderId="0"/>
    <xf numFmtId="0" fontId="1" fillId="0" borderId="0"/>
    <xf numFmtId="0" fontId="128" fillId="0" borderId="0"/>
    <xf numFmtId="0" fontId="11" fillId="0" borderId="0"/>
    <xf numFmtId="290" fontId="11" fillId="0" borderId="0"/>
    <xf numFmtId="0" fontId="11" fillId="0" borderId="0"/>
    <xf numFmtId="290" fontId="11" fillId="0" borderId="0"/>
    <xf numFmtId="0" fontId="11" fillId="0" borderId="0"/>
    <xf numFmtId="0" fontId="1" fillId="0" borderId="0"/>
    <xf numFmtId="0" fontId="11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1" fontId="1" fillId="0" borderId="0"/>
    <xf numFmtId="0" fontId="1" fillId="0" borderId="0"/>
    <xf numFmtId="29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1" fontId="1" fillId="0" borderId="0"/>
    <xf numFmtId="0" fontId="1" fillId="0" borderId="0"/>
    <xf numFmtId="29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128" fillId="0" borderId="0"/>
    <xf numFmtId="0" fontId="128" fillId="0" borderId="0"/>
    <xf numFmtId="292" fontId="128" fillId="0" borderId="0"/>
    <xf numFmtId="0" fontId="128" fillId="0" borderId="0"/>
    <xf numFmtId="292" fontId="128" fillId="0" borderId="0"/>
    <xf numFmtId="0" fontId="128" fillId="0" borderId="0"/>
    <xf numFmtId="0" fontId="128" fillId="0" borderId="0"/>
    <xf numFmtId="0" fontId="128" fillId="0" borderId="0"/>
    <xf numFmtId="0" fontId="1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9" fontId="1" fillId="0" borderId="0"/>
    <xf numFmtId="0" fontId="1" fillId="0" borderId="0"/>
    <xf numFmtId="28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182" fontId="1" fillId="0" borderId="0"/>
    <xf numFmtId="269" fontId="1" fillId="0" borderId="0"/>
    <xf numFmtId="284" fontId="127" fillId="0" borderId="0"/>
    <xf numFmtId="284" fontId="127" fillId="0" borderId="0"/>
    <xf numFmtId="172" fontId="1" fillId="0" borderId="0"/>
    <xf numFmtId="223" fontId="1" fillId="0" borderId="0"/>
    <xf numFmtId="182" fontId="1" fillId="0" borderId="0"/>
    <xf numFmtId="181" fontId="1" fillId="0" borderId="0"/>
    <xf numFmtId="182" fontId="1" fillId="0" borderId="0"/>
    <xf numFmtId="182" fontId="1" fillId="0" borderId="0"/>
    <xf numFmtId="181" fontId="1" fillId="0" borderId="0"/>
    <xf numFmtId="0" fontId="1" fillId="0" borderId="0"/>
    <xf numFmtId="223" fontId="1" fillId="0" borderId="0"/>
    <xf numFmtId="284" fontId="127" fillId="0" borderId="0"/>
    <xf numFmtId="172" fontId="1" fillId="0" borderId="0"/>
    <xf numFmtId="0" fontId="1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9" fontId="1" fillId="0" borderId="0"/>
    <xf numFmtId="0" fontId="1" fillId="0" borderId="0"/>
    <xf numFmtId="28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69" fontId="1" fillId="0" borderId="0"/>
    <xf numFmtId="0" fontId="1" fillId="0" borderId="0"/>
    <xf numFmtId="269" fontId="1" fillId="0" borderId="0"/>
    <xf numFmtId="0" fontId="1" fillId="0" borderId="0"/>
    <xf numFmtId="0" fontId="1" fillId="0" borderId="0"/>
    <xf numFmtId="0" fontId="128" fillId="0" borderId="0"/>
    <xf numFmtId="0" fontId="11" fillId="0" borderId="0"/>
    <xf numFmtId="290" fontId="11" fillId="0" borderId="0"/>
    <xf numFmtId="0" fontId="11" fillId="0" borderId="0"/>
    <xf numFmtId="290" fontId="11" fillId="0" borderId="0"/>
    <xf numFmtId="0" fontId="11" fillId="0" borderId="0"/>
    <xf numFmtId="0" fontId="1" fillId="0" borderId="0"/>
    <xf numFmtId="0" fontId="11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1" fontId="1" fillId="0" borderId="0"/>
    <xf numFmtId="0" fontId="1" fillId="0" borderId="0"/>
    <xf numFmtId="29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91" fontId="1" fillId="0" borderId="0"/>
    <xf numFmtId="0" fontId="1" fillId="0" borderId="0"/>
    <xf numFmtId="29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8" fillId="0" borderId="0"/>
    <xf numFmtId="0" fontId="128" fillId="0" borderId="0"/>
    <xf numFmtId="0" fontId="128" fillId="0" borderId="0"/>
    <xf numFmtId="292" fontId="128" fillId="0" borderId="0"/>
    <xf numFmtId="0" fontId="128" fillId="0" borderId="0"/>
    <xf numFmtId="292" fontId="128" fillId="0" borderId="0"/>
    <xf numFmtId="0" fontId="128" fillId="0" borderId="0"/>
    <xf numFmtId="0" fontId="128" fillId="0" borderId="0"/>
    <xf numFmtId="0" fontId="128" fillId="0" borderId="0"/>
    <xf numFmtId="0" fontId="1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9" fontId="1" fillId="0" borderId="0"/>
    <xf numFmtId="0" fontId="1" fillId="0" borderId="0"/>
    <xf numFmtId="28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84" fontId="127" fillId="0" borderId="0"/>
    <xf numFmtId="0" fontId="127" fillId="0" borderId="0"/>
    <xf numFmtId="0" fontId="127" fillId="0" borderId="0"/>
    <xf numFmtId="0" fontId="1" fillId="0" borderId="0"/>
    <xf numFmtId="0" fontId="1" fillId="0" borderId="0"/>
    <xf numFmtId="284" fontId="127" fillId="0" borderId="0"/>
    <xf numFmtId="172" fontId="1" fillId="0" borderId="0"/>
    <xf numFmtId="181" fontId="1" fillId="0" borderId="0"/>
    <xf numFmtId="284" fontId="127" fillId="0" borderId="0"/>
    <xf numFmtId="0" fontId="127" fillId="0" borderId="0"/>
    <xf numFmtId="0" fontId="1" fillId="0" borderId="0"/>
    <xf numFmtId="0" fontId="11" fillId="0" borderId="0"/>
    <xf numFmtId="0" fontId="127" fillId="0" borderId="0"/>
    <xf numFmtId="284" fontId="127" fillId="0" borderId="0"/>
    <xf numFmtId="0" fontId="1" fillId="0" borderId="0"/>
    <xf numFmtId="0" fontId="1" fillId="0" borderId="0"/>
    <xf numFmtId="0" fontId="11" fillId="0" borderId="0"/>
    <xf numFmtId="294" fontId="11" fillId="0" borderId="0"/>
    <xf numFmtId="0" fontId="11" fillId="0" borderId="0"/>
    <xf numFmtId="294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295" fontId="11" fillId="0" borderId="0"/>
    <xf numFmtId="0" fontId="11" fillId="0" borderId="0"/>
    <xf numFmtId="0" fontId="11" fillId="0" borderId="0"/>
    <xf numFmtId="296" fontId="1" fillId="0" borderId="0"/>
    <xf numFmtId="295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95" fontId="11" fillId="0" borderId="0"/>
    <xf numFmtId="295" fontId="11" fillId="0" borderId="0"/>
    <xf numFmtId="0" fontId="11" fillId="0" borderId="0"/>
    <xf numFmtId="0" fontId="1" fillId="0" borderId="0"/>
    <xf numFmtId="284" fontId="127" fillId="0" borderId="0"/>
    <xf numFmtId="0" fontId="1" fillId="0" borderId="0"/>
    <xf numFmtId="0" fontId="1" fillId="0" borderId="0"/>
    <xf numFmtId="0" fontId="1" fillId="0" borderId="0"/>
    <xf numFmtId="0" fontId="127" fillId="0" borderId="0"/>
    <xf numFmtId="0" fontId="11" fillId="0" borderId="0"/>
    <xf numFmtId="0" fontId="11" fillId="0" borderId="0"/>
    <xf numFmtId="297" fontId="11" fillId="0" borderId="0"/>
    <xf numFmtId="0" fontId="11" fillId="0" borderId="0"/>
    <xf numFmtId="297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298" fontId="1" fillId="0" borderId="0"/>
    <xf numFmtId="0" fontId="1" fillId="0" borderId="0"/>
    <xf numFmtId="29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67" fontId="11" fillId="0" borderId="0"/>
    <xf numFmtId="269" fontId="1" fillId="0" borderId="0"/>
    <xf numFmtId="174" fontId="1" fillId="0" borderId="0"/>
    <xf numFmtId="0" fontId="11" fillId="0" borderId="0"/>
    <xf numFmtId="0" fontId="11" fillId="0" borderId="0"/>
    <xf numFmtId="299" fontId="11" fillId="0" borderId="0"/>
    <xf numFmtId="0" fontId="11" fillId="0" borderId="0"/>
    <xf numFmtId="299" fontId="11" fillId="0" borderId="0"/>
    <xf numFmtId="0" fontId="11" fillId="0" borderId="0"/>
    <xf numFmtId="0" fontId="1" fillId="0" borderId="0"/>
    <xf numFmtId="0" fontId="11" fillId="0" borderId="0"/>
    <xf numFmtId="299" fontId="11" fillId="0" borderId="0"/>
    <xf numFmtId="0" fontId="11" fillId="0" borderId="0"/>
    <xf numFmtId="299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269" fontId="1" fillId="0" borderId="0"/>
    <xf numFmtId="0" fontId="11" fillId="0" borderId="0"/>
    <xf numFmtId="300" fontId="11" fillId="0" borderId="0"/>
    <xf numFmtId="0" fontId="11" fillId="0" borderId="0"/>
    <xf numFmtId="300" fontId="11" fillId="0" borderId="0"/>
    <xf numFmtId="0" fontId="11" fillId="0" borderId="0"/>
    <xf numFmtId="0" fontId="1" fillId="0" borderId="0"/>
    <xf numFmtId="0" fontId="11" fillId="0" borderId="0"/>
    <xf numFmtId="294" fontId="11" fillId="0" borderId="0"/>
    <xf numFmtId="0" fontId="11" fillId="0" borderId="0"/>
    <xf numFmtId="294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27" fillId="0" borderId="0"/>
    <xf numFmtId="172" fontId="1" fillId="0" borderId="0"/>
    <xf numFmtId="0" fontId="127" fillId="0" borderId="0"/>
    <xf numFmtId="0" fontId="11" fillId="0" borderId="0"/>
    <xf numFmtId="300" fontId="11" fillId="0" borderId="0"/>
    <xf numFmtId="0" fontId="11" fillId="0" borderId="0"/>
    <xf numFmtId="300" fontId="11" fillId="0" borderId="0"/>
    <xf numFmtId="0" fontId="11" fillId="0" borderId="0"/>
    <xf numFmtId="0" fontId="1" fillId="0" borderId="0"/>
    <xf numFmtId="0" fontId="11" fillId="0" borderId="0"/>
    <xf numFmtId="294" fontId="11" fillId="0" borderId="0"/>
    <xf numFmtId="0" fontId="11" fillId="0" borderId="0"/>
    <xf numFmtId="294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223" fontId="1" fillId="0" borderId="0"/>
    <xf numFmtId="0" fontId="1" fillId="0" borderId="0"/>
    <xf numFmtId="0" fontId="11" fillId="0" borderId="0"/>
    <xf numFmtId="215" fontId="11" fillId="0" borderId="0"/>
    <xf numFmtId="215" fontId="11" fillId="0" borderId="0"/>
    <xf numFmtId="215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01" fontId="11" fillId="0" borderId="0"/>
    <xf numFmtId="0" fontId="11" fillId="0" borderId="0"/>
    <xf numFmtId="302" fontId="1" fillId="0" borderId="0"/>
    <xf numFmtId="0" fontId="1" fillId="0" borderId="0"/>
    <xf numFmtId="30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301" fontId="11" fillId="0" borderId="0"/>
    <xf numFmtId="0" fontId="11" fillId="0" borderId="0"/>
    <xf numFmtId="302" fontId="1" fillId="0" borderId="0"/>
    <xf numFmtId="0" fontId="1" fillId="0" borderId="0"/>
    <xf numFmtId="30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215" fontId="11" fillId="0" borderId="0"/>
    <xf numFmtId="215" fontId="11" fillId="0" borderId="0"/>
    <xf numFmtId="215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6" fontId="11" fillId="0" borderId="0"/>
    <xf numFmtId="0" fontId="11" fillId="0" borderId="0"/>
    <xf numFmtId="176" fontId="11" fillId="0" borderId="0"/>
    <xf numFmtId="176" fontId="11" fillId="0" borderId="0"/>
    <xf numFmtId="0" fontId="11" fillId="0" borderId="0"/>
    <xf numFmtId="0" fontId="1" fillId="0" borderId="0"/>
    <xf numFmtId="0" fontId="11" fillId="0" borderId="0"/>
    <xf numFmtId="176" fontId="11" fillId="0" borderId="0"/>
    <xf numFmtId="303" fontId="11" fillId="0" borderId="0"/>
    <xf numFmtId="303" fontId="11" fillId="0" borderId="0"/>
    <xf numFmtId="0" fontId="1" fillId="0" borderId="0"/>
    <xf numFmtId="0" fontId="1" fillId="0" borderId="0"/>
    <xf numFmtId="0" fontId="1" fillId="0" borderId="0"/>
    <xf numFmtId="176" fontId="11" fillId="0" borderId="0"/>
    <xf numFmtId="303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176" fontId="11" fillId="0" borderId="0"/>
    <xf numFmtId="0" fontId="1" fillId="0" borderId="0"/>
    <xf numFmtId="0" fontId="11" fillId="0" borderId="0"/>
    <xf numFmtId="0" fontId="11" fillId="0" borderId="0"/>
    <xf numFmtId="304" fontId="11" fillId="0" borderId="0"/>
    <xf numFmtId="0" fontId="11" fillId="0" borderId="0"/>
    <xf numFmtId="304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303" fontId="11" fillId="0" borderId="0"/>
    <xf numFmtId="303" fontId="11" fillId="0" borderId="0"/>
    <xf numFmtId="303" fontId="11" fillId="0" borderId="0"/>
    <xf numFmtId="189" fontId="11" fillId="0" borderId="0"/>
    <xf numFmtId="189" fontId="11" fillId="0" borderId="0"/>
    <xf numFmtId="0" fontId="11" fillId="0" borderId="0"/>
    <xf numFmtId="0" fontId="11" fillId="0" borderId="0"/>
    <xf numFmtId="270" fontId="11" fillId="0" borderId="0"/>
    <xf numFmtId="270" fontId="11" fillId="0" borderId="0"/>
    <xf numFmtId="27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05" fontId="11" fillId="0" borderId="0"/>
    <xf numFmtId="305" fontId="11" fillId="0" borderId="0"/>
    <xf numFmtId="305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70" fontId="11" fillId="0" borderId="0"/>
    <xf numFmtId="270" fontId="11" fillId="0" borderId="0"/>
    <xf numFmtId="27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89" fontId="11" fillId="0" borderId="0"/>
    <xf numFmtId="303" fontId="11" fillId="0" borderId="0"/>
    <xf numFmtId="303" fontId="11" fillId="0" borderId="0"/>
    <xf numFmtId="303" fontId="11" fillId="0" borderId="0"/>
    <xf numFmtId="303" fontId="11" fillId="0" borderId="0"/>
    <xf numFmtId="303" fontId="11" fillId="0" borderId="0"/>
    <xf numFmtId="0" fontId="11" fillId="0" borderId="0"/>
    <xf numFmtId="189" fontId="11" fillId="0" borderId="0"/>
    <xf numFmtId="0" fontId="11" fillId="0" borderId="0"/>
    <xf numFmtId="0" fontId="11" fillId="0" borderId="0"/>
    <xf numFmtId="0" fontId="11" fillId="0" borderId="0"/>
    <xf numFmtId="270" fontId="11" fillId="0" borderId="0"/>
    <xf numFmtId="270" fontId="11" fillId="0" borderId="0"/>
    <xf numFmtId="27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04" fontId="11" fillId="0" borderId="0"/>
    <xf numFmtId="0" fontId="11" fillId="0" borderId="0"/>
    <xf numFmtId="304" fontId="11" fillId="0" borderId="0"/>
    <xf numFmtId="0" fontId="11" fillId="0" borderId="0"/>
    <xf numFmtId="0" fontId="1" fillId="0" borderId="0"/>
    <xf numFmtId="0" fontId="11" fillId="0" borderId="0"/>
    <xf numFmtId="186" fontId="11" fillId="0" borderId="0"/>
    <xf numFmtId="0" fontId="11" fillId="0" borderId="0"/>
    <xf numFmtId="300" fontId="11" fillId="0" borderId="0"/>
    <xf numFmtId="0" fontId="11" fillId="0" borderId="0"/>
    <xf numFmtId="300" fontId="11" fillId="0" borderId="0"/>
    <xf numFmtId="0" fontId="11" fillId="0" borderId="0"/>
    <xf numFmtId="0" fontId="1" fillId="0" borderId="0"/>
    <xf numFmtId="0" fontId="11" fillId="0" borderId="0"/>
    <xf numFmtId="0" fontId="129" fillId="0" borderId="0" applyProtection="0">
      <alignment horizontal="left"/>
    </xf>
    <xf numFmtId="0" fontId="129" fillId="0" borderId="0" applyFill="0" applyBorder="0" applyProtection="0">
      <alignment horizontal="left"/>
    </xf>
    <xf numFmtId="0" fontId="130" fillId="0" borderId="0" applyFill="0" applyBorder="0" applyProtection="0">
      <alignment horizontal="left"/>
    </xf>
    <xf numFmtId="0" fontId="131" fillId="0" borderId="0"/>
    <xf numFmtId="0" fontId="112" fillId="0" borderId="26" applyNumberFormat="0" applyAlignment="0" applyProtection="0"/>
    <xf numFmtId="0" fontId="45" fillId="37" borderId="0" applyNumberFormat="0" applyFont="0" applyBorder="0" applyAlignment="0" applyProtection="0"/>
    <xf numFmtId="0" fontId="3" fillId="38" borderId="27" applyNumberFormat="0" applyFont="0" applyBorder="0" applyAlignment="0" applyProtection="0">
      <alignment horizontal="center"/>
    </xf>
    <xf numFmtId="0" fontId="3" fillId="39" borderId="27" applyNumberFormat="0" applyFont="0" applyBorder="0" applyAlignment="0" applyProtection="0">
      <alignment horizontal="center"/>
    </xf>
    <xf numFmtId="0" fontId="45" fillId="0" borderId="28" applyNumberFormat="0" applyAlignment="0" applyProtection="0"/>
    <xf numFmtId="0" fontId="45" fillId="0" borderId="29" applyNumberFormat="0" applyAlignment="0" applyProtection="0"/>
    <xf numFmtId="0" fontId="112" fillId="0" borderId="30" applyNumberFormat="0" applyAlignment="0" applyProtection="0"/>
    <xf numFmtId="49" fontId="132" fillId="0" borderId="6" applyFill="0" applyProtection="0">
      <alignment vertical="center"/>
    </xf>
    <xf numFmtId="14" fontId="32" fillId="0" borderId="0">
      <alignment horizontal="center" wrapText="1"/>
      <protection locked="0"/>
    </xf>
    <xf numFmtId="170" fontId="32" fillId="0" borderId="0">
      <alignment horizontal="right"/>
    </xf>
    <xf numFmtId="9" fontId="1" fillId="0" borderId="0" applyFont="0" applyFill="0" applyBorder="0" applyAlignment="0" applyProtection="0"/>
    <xf numFmtId="170" fontId="39" fillId="0" borderId="0"/>
    <xf numFmtId="0" fontId="1" fillId="0" borderId="0" applyFill="0" applyBorder="0" applyAlignment="0" applyProtection="0"/>
    <xf numFmtId="10" fontId="1" fillId="0" borderId="0" applyFill="0" applyBorder="0" applyAlignment="0" applyProtection="0"/>
    <xf numFmtId="9" fontId="69" fillId="0" borderId="0"/>
    <xf numFmtId="9" fontId="52" fillId="0" borderId="14"/>
    <xf numFmtId="21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52" fillId="0" borderId="14"/>
    <xf numFmtId="10" fontId="69" fillId="0" borderId="0"/>
    <xf numFmtId="0" fontId="1" fillId="0" borderId="0" applyFont="0" applyFill="0" applyBorder="0" applyAlignment="0" applyProtection="0"/>
    <xf numFmtId="170" fontId="11" fillId="0" borderId="0">
      <alignment horizontal="right"/>
    </xf>
    <xf numFmtId="170" fontId="73" fillId="0" borderId="0">
      <alignment horizontal="right"/>
    </xf>
    <xf numFmtId="170" fontId="133" fillId="0" borderId="0">
      <alignment horizontal="right"/>
    </xf>
    <xf numFmtId="170" fontId="75" fillId="0" borderId="0">
      <alignment horizontal="right"/>
    </xf>
    <xf numFmtId="9" fontId="215" fillId="0" borderId="0" applyFont="0" applyFill="0" applyBorder="0" applyAlignment="0" applyProtection="0"/>
    <xf numFmtId="9" fontId="33" fillId="0" borderId="0" applyFont="0" applyFill="0" applyBorder="0" applyAlignment="0" applyProtection="0"/>
    <xf numFmtId="10" fontId="45" fillId="0" borderId="0">
      <alignment horizontal="right"/>
    </xf>
    <xf numFmtId="10" fontId="112" fillId="0" borderId="0">
      <alignment horizontal="right"/>
    </xf>
    <xf numFmtId="10" fontId="73" fillId="0" borderId="0">
      <alignment horizontal="right"/>
    </xf>
    <xf numFmtId="174" fontId="45" fillId="0" borderId="0">
      <alignment horizontal="right"/>
    </xf>
    <xf numFmtId="174" fontId="73" fillId="0" borderId="0">
      <alignment horizontal="right"/>
    </xf>
    <xf numFmtId="181" fontId="73" fillId="0" borderId="0">
      <alignment horizontal="right"/>
    </xf>
    <xf numFmtId="9" fontId="216" fillId="0" borderId="0" applyFont="0" applyFill="0" applyBorder="0" applyAlignment="0" applyProtection="0"/>
    <xf numFmtId="272" fontId="32" fillId="0" borderId="0" applyFont="0" applyFill="0" applyBorder="0" applyProtection="0">
      <alignment horizontal="right"/>
    </xf>
    <xf numFmtId="222" fontId="1" fillId="0" borderId="0" applyFill="0" applyBorder="0" applyAlignment="0" applyProtection="0"/>
    <xf numFmtId="170" fontId="25" fillId="0" borderId="0" applyFill="0" applyBorder="0" applyAlignment="0" applyProtection="0"/>
    <xf numFmtId="210" fontId="59" fillId="0" borderId="0" applyFill="0" applyBorder="0" applyProtection="0">
      <alignment vertical="center"/>
    </xf>
    <xf numFmtId="170" fontId="78" fillId="0" borderId="0"/>
    <xf numFmtId="10" fontId="32" fillId="0" borderId="0"/>
    <xf numFmtId="10" fontId="78" fillId="0" borderId="0">
      <protection locked="0"/>
    </xf>
    <xf numFmtId="257" fontId="29" fillId="0" borderId="0"/>
    <xf numFmtId="232" fontId="32" fillId="0" borderId="0" applyProtection="0">
      <alignment horizontal="right"/>
    </xf>
    <xf numFmtId="232" fontId="78" fillId="0" borderId="0">
      <alignment horizontal="right"/>
      <protection locked="0"/>
    </xf>
    <xf numFmtId="5" fontId="134" fillId="0" borderId="0"/>
    <xf numFmtId="37" fontId="69" fillId="40" borderId="0" applyNumberFormat="0" applyFont="0" applyFill="0" applyBorder="0" applyAlignment="0" applyProtection="0"/>
    <xf numFmtId="0" fontId="4" fillId="29" borderId="17" applyNumberFormat="0" applyFont="0" applyAlignment="0" applyProtection="0"/>
    <xf numFmtId="215" fontId="2" fillId="29" borderId="0" applyNumberFormat="0" applyFont="0" applyBorder="0" applyAlignment="0" applyProtection="0">
      <alignment horizontal="center"/>
      <protection locked="0"/>
    </xf>
    <xf numFmtId="0" fontId="135" fillId="23" borderId="0">
      <alignment horizontal="left" indent="1"/>
    </xf>
    <xf numFmtId="0" fontId="136" fillId="0" borderId="0"/>
    <xf numFmtId="0" fontId="136" fillId="0" borderId="22">
      <alignment horizontal="right"/>
    </xf>
    <xf numFmtId="0" fontId="26" fillId="0" borderId="0" applyNumberFormat="0" applyFont="0" applyFill="0" applyBorder="0" applyAlignment="0" applyProtection="0">
      <alignment horizontal="left"/>
    </xf>
    <xf numFmtId="15" fontId="26" fillId="0" borderId="0" applyFont="0" applyFill="0" applyBorder="0" applyAlignment="0" applyProtection="0"/>
    <xf numFmtId="4" fontId="26" fillId="0" borderId="0" applyFont="0" applyFill="0" applyBorder="0" applyAlignment="0" applyProtection="0"/>
    <xf numFmtId="0" fontId="137" fillId="0" borderId="10">
      <alignment horizontal="center"/>
    </xf>
    <xf numFmtId="3" fontId="26" fillId="0" borderId="0" applyFont="0" applyFill="0" applyBorder="0" applyAlignment="0" applyProtection="0"/>
    <xf numFmtId="0" fontId="26" fillId="41" borderId="0" applyNumberFormat="0" applyFont="0" applyBorder="0" applyAlignment="0" applyProtection="0"/>
    <xf numFmtId="0" fontId="26" fillId="42" borderId="0"/>
    <xf numFmtId="0" fontId="103" fillId="0" borderId="0" applyNumberFormat="0" applyFill="0" applyBorder="0" applyProtection="0">
      <alignment horizontal="right" vertical="center"/>
    </xf>
    <xf numFmtId="0" fontId="138" fillId="0" borderId="0">
      <alignment horizontal="right"/>
    </xf>
    <xf numFmtId="0" fontId="83" fillId="0" borderId="31">
      <alignment vertical="center"/>
    </xf>
    <xf numFmtId="220" fontId="139" fillId="0" borderId="0"/>
    <xf numFmtId="220" fontId="139" fillId="0" borderId="0"/>
    <xf numFmtId="0" fontId="106" fillId="0" borderId="10">
      <alignment horizontal="right"/>
    </xf>
    <xf numFmtId="0" fontId="134" fillId="0" borderId="32"/>
    <xf numFmtId="0" fontId="140" fillId="43" borderId="0">
      <alignment vertical="top"/>
    </xf>
    <xf numFmtId="0" fontId="141" fillId="28" borderId="17">
      <alignment horizontal="center" vertical="center" wrapText="1"/>
      <protection hidden="1"/>
    </xf>
    <xf numFmtId="0" fontId="26" fillId="1" borderId="0"/>
    <xf numFmtId="0" fontId="26" fillId="44" borderId="0"/>
    <xf numFmtId="0" fontId="45" fillId="34" borderId="0" applyNumberFormat="0" applyFont="0" applyBorder="0" applyAlignment="0" applyProtection="0"/>
    <xf numFmtId="179" fontId="11" fillId="0" borderId="0"/>
    <xf numFmtId="2" fontId="26" fillId="0" borderId="0">
      <alignment horizontal="center"/>
    </xf>
    <xf numFmtId="0" fontId="11" fillId="0" borderId="0"/>
    <xf numFmtId="225" fontId="1" fillId="0" borderId="0">
      <alignment horizontal="center"/>
    </xf>
    <xf numFmtId="177" fontId="142" fillId="0" borderId="0">
      <alignment horizontal="center"/>
    </xf>
    <xf numFmtId="42" fontId="48" fillId="0" borderId="0" applyFill="0" applyBorder="0" applyAlignment="0" applyProtection="0"/>
    <xf numFmtId="0" fontId="1" fillId="0" borderId="0" applyFont="0" applyFill="0" applyBorder="0" applyAlignment="0" applyProtection="0"/>
    <xf numFmtId="0" fontId="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right" vertical="top" wrapText="1"/>
    </xf>
    <xf numFmtId="0" fontId="2" fillId="0" borderId="0" applyNumberFormat="0" applyFill="0" applyBorder="0" applyProtection="0">
      <alignment horizontal="left" vertical="top"/>
    </xf>
    <xf numFmtId="0" fontId="2" fillId="0" borderId="0" applyNumberFormat="0" applyFill="0" applyBorder="0" applyProtection="0">
      <alignment horizontal="right" vertical="top"/>
    </xf>
    <xf numFmtId="3" fontId="2" fillId="0" borderId="0" applyFill="0" applyBorder="0" applyProtection="0">
      <alignment horizontal="right" vertical="top"/>
    </xf>
    <xf numFmtId="258" fontId="2" fillId="0" borderId="0" applyFill="0" applyBorder="0" applyProtection="0">
      <alignment horizontal="right" vertical="top"/>
    </xf>
    <xf numFmtId="0" fontId="2" fillId="0" borderId="0" applyNumberFormat="0" applyFill="0" applyBorder="0" applyProtection="0">
      <alignment horizontal="lef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right"/>
    </xf>
    <xf numFmtId="0" fontId="2" fillId="0" borderId="0" applyNumberFormat="0" applyFill="0" applyBorder="0" applyProtection="0">
      <alignment horizontal="center" vertical="top" wrapText="1"/>
    </xf>
    <xf numFmtId="3" fontId="2" fillId="0" borderId="0" applyFill="0" applyBorder="0" applyProtection="0">
      <alignment horizontal="left"/>
    </xf>
    <xf numFmtId="4" fontId="2" fillId="0" borderId="0" applyFill="0" applyBorder="0" applyProtection="0">
      <alignment horizontal="left"/>
    </xf>
    <xf numFmtId="4" fontId="2" fillId="0" borderId="0" applyFill="0" applyBorder="0" applyProtection="0">
      <alignment horizontal="left"/>
    </xf>
    <xf numFmtId="1" fontId="2" fillId="0" borderId="0" applyFill="0" applyBorder="0" applyProtection="0">
      <alignment horizontal="left"/>
    </xf>
    <xf numFmtId="0" fontId="2" fillId="0" borderId="0" applyNumberFormat="0" applyFill="0" applyBorder="0" applyProtection="0">
      <alignment horizontal="center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wrapText="1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right" vertical="top" wrapText="1"/>
    </xf>
    <xf numFmtId="0" fontId="143" fillId="21" borderId="0" applyNumberFormat="0" applyProtection="0">
      <alignment horizontal="center" vertical="center"/>
    </xf>
    <xf numFmtId="4" fontId="53" fillId="21" borderId="0" applyProtection="0">
      <alignment horizontal="center" vertical="center"/>
    </xf>
    <xf numFmtId="0" fontId="144" fillId="21" borderId="0" applyNumberFormat="0" applyProtection="0">
      <alignment horizontal="center" vertical="center"/>
    </xf>
    <xf numFmtId="4" fontId="145" fillId="21" borderId="0" applyProtection="0">
      <alignment horizontal="center" vertical="center"/>
    </xf>
    <xf numFmtId="0" fontId="146" fillId="34" borderId="0" applyNumberFormat="0" applyProtection="0">
      <alignment horizontal="center" vertical="center"/>
    </xf>
    <xf numFmtId="4" fontId="147" fillId="34" borderId="0" applyProtection="0">
      <alignment horizontal="center" vertical="center"/>
    </xf>
    <xf numFmtId="0" fontId="148" fillId="21" borderId="0" applyNumberFormat="0" applyProtection="0">
      <alignment horizontal="center" vertical="center"/>
    </xf>
    <xf numFmtId="4" fontId="149" fillId="21" borderId="0" applyProtection="0">
      <alignment horizontal="center" vertical="center"/>
    </xf>
    <xf numFmtId="0" fontId="150" fillId="31" borderId="0" applyNumberFormat="0" applyProtection="0">
      <alignment horizontal="center" vertical="center"/>
    </xf>
    <xf numFmtId="4" fontId="151" fillId="31" borderId="0" applyProtection="0">
      <alignment horizontal="center" vertical="center"/>
    </xf>
    <xf numFmtId="0" fontId="72" fillId="0" borderId="6" applyNumberFormat="0" applyFill="0" applyProtection="0">
      <alignment horizontal="right" wrapText="1"/>
    </xf>
    <xf numFmtId="0" fontId="152" fillId="0" borderId="0" applyNumberFormat="0" applyFill="0" applyBorder="0" applyProtection="0">
      <alignment horizontal="left" vertical="top" wrapText="1"/>
    </xf>
    <xf numFmtId="0" fontId="152" fillId="0" borderId="0" applyNumberFormat="0" applyFill="0" applyBorder="0" applyProtection="0">
      <alignment horizontal="left" wrapText="1"/>
    </xf>
    <xf numFmtId="0" fontId="152" fillId="0" borderId="0" applyNumberFormat="0" applyFill="0" applyBorder="0" applyProtection="0">
      <alignment horizontal="right" vertical="top" wrapText="1"/>
    </xf>
    <xf numFmtId="0" fontId="152" fillId="0" borderId="0" applyNumberFormat="0" applyFill="0" applyBorder="0" applyProtection="0">
      <alignment horizontal="right" wrapText="1"/>
    </xf>
    <xf numFmtId="0" fontId="143" fillId="21" borderId="0" applyNumberFormat="0" applyProtection="0">
      <alignment horizontal="center" vertical="center"/>
    </xf>
    <xf numFmtId="4" fontId="18" fillId="21" borderId="0" applyProtection="0">
      <alignment horizontal="center" vertical="center"/>
    </xf>
    <xf numFmtId="0" fontId="144" fillId="21" borderId="0" applyNumberFormat="0" applyProtection="0">
      <alignment horizontal="center" vertical="center"/>
    </xf>
    <xf numFmtId="4" fontId="153" fillId="21" borderId="0" applyProtection="0">
      <alignment horizontal="center" vertical="center"/>
    </xf>
    <xf numFmtId="0" fontId="146" fillId="34" borderId="0" applyNumberFormat="0" applyProtection="0">
      <alignment horizontal="center" vertical="center"/>
    </xf>
    <xf numFmtId="4" fontId="154" fillId="34" borderId="0" applyProtection="0">
      <alignment horizontal="center" vertical="center"/>
    </xf>
    <xf numFmtId="0" fontId="155" fillId="21" borderId="0" applyNumberFormat="0" applyProtection="0">
      <alignment horizontal="center" vertical="center"/>
    </xf>
    <xf numFmtId="4" fontId="156" fillId="21" borderId="0" applyProtection="0">
      <alignment horizontal="center" vertical="center"/>
    </xf>
    <xf numFmtId="0" fontId="150" fillId="31" borderId="0" applyNumberFormat="0" applyProtection="0">
      <alignment horizontal="center" vertical="center"/>
    </xf>
    <xf numFmtId="4" fontId="157" fillId="31" borderId="0" applyProtection="0">
      <alignment horizontal="center" vertical="center"/>
    </xf>
    <xf numFmtId="3" fontId="2" fillId="0" borderId="0" applyFill="0" applyBorder="0" applyProtection="0">
      <alignment horizontal="right"/>
    </xf>
    <xf numFmtId="3" fontId="2" fillId="0" borderId="0" applyFill="0" applyBorder="0" applyProtection="0">
      <alignment horizontal="center"/>
    </xf>
    <xf numFmtId="172" fontId="2" fillId="0" borderId="0" applyFill="0" applyBorder="0" applyProtection="0">
      <alignment horizontal="right"/>
    </xf>
    <xf numFmtId="172" fontId="72" fillId="0" borderId="0" applyFill="0" applyBorder="0" applyProtection="0">
      <alignment horizontal="right"/>
    </xf>
    <xf numFmtId="172" fontId="152" fillId="0" borderId="0" applyFill="0" applyBorder="0" applyProtection="0">
      <alignment horizontal="right"/>
    </xf>
    <xf numFmtId="172" fontId="158" fillId="0" borderId="0" applyFill="0" applyBorder="0" applyProtection="0">
      <alignment horizontal="right"/>
    </xf>
    <xf numFmtId="4" fontId="72" fillId="0" borderId="0" applyFill="0" applyBorder="0" applyProtection="0">
      <alignment horizontal="right"/>
    </xf>
    <xf numFmtId="4" fontId="152" fillId="0" borderId="0" applyFill="0" applyBorder="0" applyProtection="0">
      <alignment horizontal="right"/>
    </xf>
    <xf numFmtId="4" fontId="158" fillId="0" borderId="0" applyFill="0" applyBorder="0" applyProtection="0">
      <alignment horizontal="right"/>
    </xf>
    <xf numFmtId="259" fontId="2" fillId="0" borderId="0" applyFill="0" applyBorder="0" applyProtection="0">
      <alignment horizontal="right" vertical="top" wrapText="1"/>
    </xf>
    <xf numFmtId="0" fontId="159" fillId="0" borderId="22" applyNumberFormat="0" applyFill="0" applyProtection="0">
      <alignment horizontal="left" vertical="top"/>
    </xf>
    <xf numFmtId="4" fontId="2" fillId="0" borderId="0" applyFill="0" applyBorder="0" applyProtection="0">
      <alignment horizontal="left"/>
    </xf>
    <xf numFmtId="4" fontId="2" fillId="0" borderId="0" applyFill="0" applyBorder="0" applyProtection="0">
      <alignment horizontal="right"/>
    </xf>
    <xf numFmtId="4" fontId="2" fillId="0" borderId="0" applyFill="0" applyBorder="0" applyProtection="0">
      <alignment horizontal="center"/>
    </xf>
    <xf numFmtId="260" fontId="2" fillId="0" borderId="0" applyFill="0" applyBorder="0" applyProtection="0">
      <alignment horizontal="right"/>
    </xf>
    <xf numFmtId="261" fontId="2" fillId="0" borderId="0" applyFill="0" applyBorder="0" applyProtection="0">
      <alignment horizontal="right"/>
    </xf>
    <xf numFmtId="262" fontId="2" fillId="0" borderId="0" applyFill="0" applyBorder="0" applyProtection="0">
      <alignment horizontal="right"/>
    </xf>
    <xf numFmtId="188" fontId="2" fillId="0" borderId="0" applyFill="0" applyBorder="0" applyProtection="0">
      <alignment horizontal="right"/>
    </xf>
    <xf numFmtId="177" fontId="2" fillId="0" borderId="0" applyFill="0" applyBorder="0" applyProtection="0">
      <alignment horizontal="right"/>
    </xf>
    <xf numFmtId="4" fontId="2" fillId="0" borderId="0" applyFill="0" applyBorder="0" applyProtection="0">
      <alignment horizontal="center"/>
    </xf>
    <xf numFmtId="172" fontId="2" fillId="0" borderId="0" applyFill="0" applyBorder="0" applyProtection="0">
      <alignment horizontal="center"/>
    </xf>
    <xf numFmtId="0" fontId="2" fillId="0" borderId="0" applyNumberFormat="0" applyFill="0" applyBorder="0" applyProtection="0">
      <alignment horizontal="left" vertical="top" wrapText="1"/>
    </xf>
    <xf numFmtId="261" fontId="160" fillId="0" borderId="0" applyFill="0" applyBorder="0" applyProtection="0">
      <alignment horizontal="right"/>
    </xf>
    <xf numFmtId="260" fontId="160" fillId="0" borderId="0" applyFill="0" applyBorder="0" applyProtection="0">
      <alignment horizontal="right"/>
    </xf>
    <xf numFmtId="262" fontId="160" fillId="0" borderId="0" applyFill="0" applyBorder="0" applyProtection="0">
      <alignment horizontal="right"/>
    </xf>
    <xf numFmtId="14" fontId="160" fillId="0" borderId="0" applyFill="0" applyBorder="0" applyProtection="0">
      <alignment horizontal="right"/>
    </xf>
    <xf numFmtId="0" fontId="85" fillId="0" borderId="0" applyNumberFormat="0" applyFill="0" applyBorder="0" applyProtection="0">
      <alignment horizontal="left"/>
    </xf>
    <xf numFmtId="0" fontId="72" fillId="0" borderId="22" applyNumberFormat="0" applyFill="0" applyProtection="0"/>
    <xf numFmtId="0" fontId="50" fillId="0" borderId="0" applyNumberFormat="0" applyFill="0" applyBorder="0" applyProtection="0"/>
    <xf numFmtId="0" fontId="72" fillId="0" borderId="22" applyNumberFormat="0" applyFill="0" applyProtection="0">
      <alignment horizontal="center" wrapText="1"/>
    </xf>
    <xf numFmtId="0" fontId="72" fillId="0" borderId="0" applyNumberFormat="0" applyFill="0" applyBorder="0" applyProtection="0">
      <alignment horizontal="center"/>
    </xf>
    <xf numFmtId="0" fontId="72" fillId="0" borderId="0" applyNumberFormat="0" applyFill="0" applyBorder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61" fillId="0" borderId="0" applyNumberFormat="0" applyFill="0" applyBorder="0" applyProtection="0">
      <alignment horizontal="left" vertical="center"/>
    </xf>
    <xf numFmtId="190" fontId="32" fillId="0" borderId="0" applyFill="0" applyBorder="0" applyAlignment="0" applyProtection="0"/>
    <xf numFmtId="0" fontId="162" fillId="0" borderId="0"/>
    <xf numFmtId="0" fontId="163" fillId="0" borderId="0"/>
    <xf numFmtId="0" fontId="161" fillId="0" borderId="19" applyNumberFormat="0" applyFill="0" applyProtection="0">
      <alignment horizontal="left" vertical="center"/>
    </xf>
    <xf numFmtId="0" fontId="4" fillId="29" borderId="0" applyNumberFormat="0" applyFont="0" applyBorder="0" applyAlignment="0" applyProtection="0"/>
    <xf numFmtId="0" fontId="164" fillId="0" borderId="0"/>
    <xf numFmtId="0" fontId="165" fillId="0" borderId="0" applyFill="0" applyBorder="0" applyProtection="0">
      <alignment horizontal="center" vertical="center"/>
    </xf>
    <xf numFmtId="0" fontId="166" fillId="0" borderId="0" applyFill="0" applyBorder="0" applyProtection="0">
      <alignment horizontal="center" vertical="center"/>
    </xf>
    <xf numFmtId="194" fontId="70" fillId="0" borderId="6" applyBorder="0" applyProtection="0">
      <alignment horizontal="right" vertical="center"/>
    </xf>
    <xf numFmtId="0" fontId="167" fillId="45" borderId="0" applyBorder="0" applyProtection="0">
      <alignment horizontal="centerContinuous" vertical="center"/>
    </xf>
    <xf numFmtId="0" fontId="167" fillId="31" borderId="6" applyBorder="0" applyProtection="0">
      <alignment horizontal="centerContinuous" vertical="center"/>
    </xf>
    <xf numFmtId="0" fontId="168" fillId="0" borderId="0" applyBorder="0" applyProtection="0">
      <alignment vertical="center"/>
    </xf>
    <xf numFmtId="0" fontId="4" fillId="0" borderId="0" applyBorder="0" applyProtection="0">
      <alignment horizontal="left"/>
    </xf>
    <xf numFmtId="0" fontId="84" fillId="0" borderId="0" applyNumberFormat="0" applyFill="0" applyBorder="0" applyProtection="0">
      <alignment horizontal="left"/>
    </xf>
    <xf numFmtId="0" fontId="165" fillId="0" borderId="0" applyFill="0" applyBorder="0" applyProtection="0"/>
    <xf numFmtId="0" fontId="169" fillId="0" borderId="0" applyFill="0" applyBorder="0" applyProtection="0">
      <alignment vertical="center"/>
    </xf>
    <xf numFmtId="0" fontId="165" fillId="0" borderId="0" applyFill="0" applyBorder="0" applyProtection="0">
      <alignment horizontal="left"/>
    </xf>
    <xf numFmtId="0" fontId="3" fillId="0" borderId="21" applyFill="0" applyBorder="0" applyProtection="0">
      <alignment horizontal="left" vertical="top"/>
    </xf>
    <xf numFmtId="0" fontId="112" fillId="0" borderId="0">
      <alignment horizontal="centerContinuous"/>
    </xf>
    <xf numFmtId="0" fontId="42" fillId="21" borderId="14" applyNumberFormat="0" applyFont="0" applyFill="0" applyAlignment="0" applyProtection="0">
      <protection locked="0"/>
    </xf>
    <xf numFmtId="230" fontId="170" fillId="0" borderId="0" applyNumberFormat="0" applyFill="0" applyBorder="0">
      <alignment horizontal="left"/>
    </xf>
    <xf numFmtId="230" fontId="170" fillId="0" borderId="0" applyNumberFormat="0" applyFill="0" applyBorder="0">
      <alignment horizontal="right"/>
    </xf>
    <xf numFmtId="230" fontId="171" fillId="0" borderId="0" applyNumberFormat="0" applyFill="0" applyBorder="0">
      <alignment horizontal="right"/>
    </xf>
    <xf numFmtId="0" fontId="172" fillId="0" borderId="0" applyFill="0" applyBorder="0" applyProtection="0">
      <alignment horizontal="center" vertical="center"/>
    </xf>
    <xf numFmtId="0" fontId="42" fillId="21" borderId="33" applyNumberFormat="0" applyFont="0" applyFill="0" applyAlignment="0" applyProtection="0">
      <protection locked="0"/>
    </xf>
    <xf numFmtId="0" fontId="173" fillId="0" borderId="0" applyFill="0" applyBorder="0" applyProtection="0">
      <alignment vertical="top"/>
    </xf>
    <xf numFmtId="0" fontId="174" fillId="0" borderId="0" applyFill="0" applyBorder="0" applyProtection="0">
      <alignment vertical="center"/>
    </xf>
    <xf numFmtId="0" fontId="175" fillId="0" borderId="0" applyFill="0" applyBorder="0" applyProtection="0"/>
    <xf numFmtId="0" fontId="176" fillId="0" borderId="21" applyFill="0" applyBorder="0" applyProtection="0"/>
    <xf numFmtId="0" fontId="176" fillId="0" borderId="0"/>
    <xf numFmtId="0" fontId="177" fillId="0" borderId="0" applyNumberFormat="0" applyFill="0" applyBorder="0" applyProtection="0"/>
    <xf numFmtId="230" fontId="78" fillId="0" borderId="0">
      <alignment horizontal="left"/>
      <protection locked="0"/>
    </xf>
    <xf numFmtId="0" fontId="178" fillId="0" borderId="0" applyFill="0" applyBorder="0" applyProtection="0"/>
    <xf numFmtId="0" fontId="179" fillId="0" borderId="0"/>
    <xf numFmtId="0" fontId="178" fillId="0" borderId="0" applyNumberFormat="0" applyFill="0" applyBorder="0" applyProtection="0"/>
    <xf numFmtId="0" fontId="177" fillId="0" borderId="0" applyNumberFormat="0" applyFill="0" applyBorder="0" applyProtection="0"/>
    <xf numFmtId="0" fontId="177" fillId="0" borderId="0"/>
    <xf numFmtId="0" fontId="180" fillId="23" borderId="0" applyBorder="0">
      <alignment horizontal="left" vertical="center" indent="1"/>
    </xf>
    <xf numFmtId="0" fontId="181" fillId="0" borderId="0">
      <alignment vertical="top"/>
    </xf>
    <xf numFmtId="0" fontId="182" fillId="0" borderId="0"/>
    <xf numFmtId="0" fontId="183" fillId="0" borderId="0"/>
    <xf numFmtId="0" fontId="1" fillId="0" borderId="0"/>
    <xf numFmtId="18" fontId="183" fillId="21" borderId="0" applyFont="0" applyFill="0" applyBorder="0" applyAlignment="0" applyProtection="0">
      <protection locked="0"/>
    </xf>
    <xf numFmtId="0" fontId="1" fillId="0" borderId="0"/>
    <xf numFmtId="0" fontId="1" fillId="0" borderId="14"/>
    <xf numFmtId="0" fontId="42" fillId="0" borderId="0"/>
    <xf numFmtId="0" fontId="1" fillId="0" borderId="0"/>
    <xf numFmtId="0" fontId="1" fillId="0" borderId="14"/>
    <xf numFmtId="0" fontId="1" fillId="0" borderId="0"/>
    <xf numFmtId="0" fontId="4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84" fillId="0" borderId="0"/>
    <xf numFmtId="0" fontId="52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6" fillId="46" borderId="0" applyNumberFormat="0" applyBorder="0" applyProtection="0">
      <alignment horizontal="left" vertical="center"/>
    </xf>
    <xf numFmtId="220" fontId="28" fillId="0" borderId="0">
      <alignment horizontal="centerContinuous"/>
    </xf>
    <xf numFmtId="220" fontId="187" fillId="0" borderId="34">
      <alignment horizontal="centerContinuous"/>
    </xf>
    <xf numFmtId="220" fontId="188" fillId="0" borderId="0">
      <alignment horizontal="centerContinuous"/>
      <protection locked="0"/>
    </xf>
    <xf numFmtId="220" fontId="188" fillId="0" borderId="0">
      <alignment horizontal="left"/>
    </xf>
    <xf numFmtId="230" fontId="189" fillId="0" borderId="0">
      <alignment horizontal="center"/>
    </xf>
    <xf numFmtId="230" fontId="189" fillId="0" borderId="0">
      <alignment horizontal="left"/>
    </xf>
    <xf numFmtId="0" fontId="190" fillId="0" borderId="0">
      <alignment vertical="top"/>
    </xf>
    <xf numFmtId="0" fontId="26" fillId="0" borderId="0" applyBorder="0"/>
    <xf numFmtId="0" fontId="1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78" fillId="0" borderId="0"/>
    <xf numFmtId="0" fontId="177" fillId="0" borderId="0"/>
    <xf numFmtId="0" fontId="191" fillId="0" borderId="0"/>
    <xf numFmtId="212" fontId="192" fillId="0" borderId="0" applyFill="0" applyBorder="0" applyProtection="0">
      <alignment vertical="center"/>
    </xf>
    <xf numFmtId="200" fontId="45" fillId="0" borderId="0" applyFill="0" applyBorder="0" applyProtection="0"/>
    <xf numFmtId="201" fontId="45" fillId="0" borderId="0" applyFill="0" applyBorder="0" applyProtection="0"/>
    <xf numFmtId="211" fontId="192" fillId="0" borderId="16" applyFill="0" applyBorder="0" applyProtection="0">
      <alignment vertical="center"/>
    </xf>
    <xf numFmtId="231" fontId="32" fillId="0" borderId="0">
      <alignment horizontal="right"/>
    </xf>
    <xf numFmtId="265" fontId="26" fillId="0" borderId="4">
      <alignment horizontal="center"/>
    </xf>
    <xf numFmtId="0" fontId="137" fillId="0" borderId="4" applyNumberFormat="0" applyFont="0" applyAlignment="0">
      <alignment horizontal="left"/>
    </xf>
    <xf numFmtId="182" fontId="26" fillId="0" borderId="4">
      <alignment horizontal="left"/>
    </xf>
    <xf numFmtId="0" fontId="51" fillId="0" borderId="0"/>
    <xf numFmtId="3" fontId="26" fillId="0" borderId="0" applyBorder="0">
      <alignment horizontal="center"/>
    </xf>
    <xf numFmtId="5" fontId="45" fillId="0" borderId="0"/>
    <xf numFmtId="5" fontId="75" fillId="0" borderId="0"/>
    <xf numFmtId="182" fontId="45" fillId="0" borderId="0"/>
    <xf numFmtId="183" fontId="11" fillId="0" borderId="4"/>
    <xf numFmtId="182" fontId="73" fillId="0" borderId="0"/>
    <xf numFmtId="182" fontId="75" fillId="0" borderId="0"/>
    <xf numFmtId="216" fontId="45" fillId="0" borderId="0"/>
    <xf numFmtId="216" fontId="73" fillId="0" borderId="0"/>
    <xf numFmtId="0" fontId="42" fillId="0" borderId="0"/>
    <xf numFmtId="0" fontId="207" fillId="0" borderId="0" applyNumberFormat="0" applyFill="0" applyBorder="0" applyAlignment="0" applyProtection="0"/>
    <xf numFmtId="192" fontId="45" fillId="0" borderId="0"/>
    <xf numFmtId="0" fontId="4" fillId="21" borderId="0" applyNumberFormat="0" applyFont="0" applyAlignment="0" applyProtection="0"/>
    <xf numFmtId="0" fontId="4" fillId="21" borderId="14" applyNumberFormat="0" applyFont="0" applyAlignment="0" applyProtection="0">
      <protection locked="0"/>
    </xf>
    <xf numFmtId="0" fontId="111" fillId="0" borderId="0" applyNumberFormat="0" applyFill="0" applyBorder="0" applyAlignment="0" applyProtection="0"/>
    <xf numFmtId="0" fontId="193" fillId="29" borderId="0">
      <alignment horizontal="center"/>
    </xf>
    <xf numFmtId="1" fontId="194" fillId="0" borderId="0">
      <alignment horizontal="right"/>
    </xf>
    <xf numFmtId="0" fontId="173" fillId="0" borderId="0">
      <alignment horizontal="right"/>
    </xf>
    <xf numFmtId="0" fontId="11" fillId="0" borderId="0">
      <alignment vertical="top" wrapText="1"/>
    </xf>
    <xf numFmtId="263" fontId="45" fillId="0" borderId="0" applyFill="0" applyBorder="0" applyAlignment="0" applyProtection="0"/>
    <xf numFmtId="252" fontId="11" fillId="0" borderId="0"/>
    <xf numFmtId="205" fontId="70" fillId="0" borderId="6" applyBorder="0" applyProtection="0">
      <alignment horizontal="right"/>
    </xf>
    <xf numFmtId="223" fontId="48" fillId="0" borderId="0" applyFont="0" applyFill="0" applyBorder="0" applyAlignment="0" applyProtection="0"/>
    <xf numFmtId="227" fontId="11" fillId="0" borderId="0"/>
    <xf numFmtId="176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746">
    <xf numFmtId="0" fontId="0" fillId="0" borderId="0" xfId="0"/>
    <xf numFmtId="0" fontId="4" fillId="0" borderId="0" xfId="443" applyFont="1" applyBorder="1"/>
    <xf numFmtId="0" fontId="4" fillId="0" borderId="0" xfId="443" applyFont="1" applyAlignment="1">
      <alignment horizontal="center"/>
    </xf>
    <xf numFmtId="0" fontId="10" fillId="21" borderId="0" xfId="443" applyFont="1" applyFill="1" applyBorder="1"/>
    <xf numFmtId="0" fontId="0" fillId="21" borderId="0" xfId="443" applyFont="1" applyFill="1"/>
    <xf numFmtId="0" fontId="0" fillId="21" borderId="0" xfId="443" applyFont="1" applyFill="1" applyBorder="1"/>
    <xf numFmtId="0" fontId="9" fillId="21" borderId="0" xfId="443" applyFont="1" applyFill="1" applyAlignment="1">
      <alignment horizontal="center"/>
    </xf>
    <xf numFmtId="0" fontId="9" fillId="21" borderId="0" xfId="443" applyFont="1" applyFill="1" applyAlignment="1">
      <alignment horizontal="center" vertical="center"/>
    </xf>
    <xf numFmtId="0" fontId="0" fillId="21" borderId="17" xfId="443" applyFont="1" applyFill="1" applyBorder="1"/>
    <xf numFmtId="0" fontId="10" fillId="21" borderId="0" xfId="443" applyFont="1" applyFill="1" applyBorder="1" applyAlignment="1">
      <alignment horizontal="left" vertical="center" wrapText="1"/>
    </xf>
    <xf numFmtId="0" fontId="0" fillId="31" borderId="17" xfId="443" applyFont="1" applyFill="1" applyBorder="1"/>
    <xf numFmtId="0" fontId="0" fillId="21" borderId="0" xfId="443" applyFont="1" applyFill="1" applyAlignment="1">
      <alignment horizontal="left"/>
    </xf>
    <xf numFmtId="0" fontId="0" fillId="0" borderId="0" xfId="443" applyFont="1" applyBorder="1"/>
    <xf numFmtId="0" fontId="9" fillId="0" borderId="0" xfId="443" applyFont="1" applyAlignment="1">
      <alignment horizontal="center"/>
    </xf>
    <xf numFmtId="166" fontId="0" fillId="0" borderId="0" xfId="443" applyNumberFormat="1" applyFont="1"/>
    <xf numFmtId="166" fontId="0" fillId="0" borderId="6" xfId="443" applyNumberFormat="1" applyFont="1" applyBorder="1"/>
    <xf numFmtId="0" fontId="9" fillId="0" borderId="0" xfId="443" applyFont="1"/>
    <xf numFmtId="166" fontId="9" fillId="0" borderId="0" xfId="443" applyNumberFormat="1" applyFont="1"/>
    <xf numFmtId="166" fontId="9" fillId="0" borderId="35" xfId="443" applyNumberFormat="1" applyFont="1" applyBorder="1"/>
    <xf numFmtId="0" fontId="9" fillId="0" borderId="21" xfId="443" applyFont="1" applyBorder="1"/>
    <xf numFmtId="0" fontId="9" fillId="0" borderId="7" xfId="443" applyFont="1" applyBorder="1"/>
    <xf numFmtId="0" fontId="195" fillId="47" borderId="8" xfId="443" applyFont="1" applyFill="1" applyBorder="1" applyAlignment="1">
      <alignment horizontal="centerContinuous"/>
    </xf>
    <xf numFmtId="0" fontId="195" fillId="47" borderId="19" xfId="443" applyFont="1" applyFill="1" applyBorder="1" applyAlignment="1">
      <alignment horizontal="centerContinuous"/>
    </xf>
    <xf numFmtId="0" fontId="195" fillId="47" borderId="36" xfId="443" applyFont="1" applyFill="1" applyBorder="1" applyAlignment="1">
      <alignment horizontal="centerContinuous"/>
    </xf>
    <xf numFmtId="166" fontId="9" fillId="0" borderId="16" xfId="443" applyNumberFormat="1" applyFont="1" applyBorder="1" applyAlignment="1">
      <alignment horizontal="centerContinuous"/>
    </xf>
    <xf numFmtId="166" fontId="151" fillId="0" borderId="0" xfId="443" applyNumberFormat="1" applyFont="1"/>
    <xf numFmtId="170" fontId="9" fillId="0" borderId="0" xfId="1906" applyNumberFormat="1" applyFont="1"/>
    <xf numFmtId="168" fontId="9" fillId="0" borderId="0" xfId="443" applyNumberFormat="1" applyFont="1"/>
    <xf numFmtId="170" fontId="1" fillId="0" borderId="37" xfId="1906" applyNumberFormat="1" applyBorder="1"/>
    <xf numFmtId="170" fontId="1" fillId="0" borderId="14" xfId="1906" applyNumberFormat="1" applyBorder="1"/>
    <xf numFmtId="170" fontId="1" fillId="0" borderId="35" xfId="1906" applyNumberFormat="1" applyBorder="1"/>
    <xf numFmtId="170" fontId="0" fillId="0" borderId="0" xfId="443" applyNumberFormat="1" applyFont="1"/>
    <xf numFmtId="170" fontId="1" fillId="0" borderId="21" xfId="1906" applyNumberFormat="1" applyBorder="1"/>
    <xf numFmtId="170" fontId="1" fillId="0" borderId="0" xfId="1906" applyNumberFormat="1" applyBorder="1"/>
    <xf numFmtId="170" fontId="1" fillId="0" borderId="5" xfId="1906" applyNumberFormat="1" applyBorder="1"/>
    <xf numFmtId="170" fontId="1" fillId="0" borderId="7" xfId="1906" applyNumberFormat="1" applyBorder="1"/>
    <xf numFmtId="170" fontId="1" fillId="0" borderId="6" xfId="1906" applyNumberFormat="1" applyBorder="1"/>
    <xf numFmtId="170" fontId="1" fillId="0" borderId="38" xfId="1906" applyNumberFormat="1" applyBorder="1"/>
    <xf numFmtId="0" fontId="2" fillId="0" borderId="0" xfId="443" applyFont="1"/>
    <xf numFmtId="0" fontId="9" fillId="0" borderId="0" xfId="443" applyFont="1" applyFill="1" applyBorder="1" applyAlignment="1">
      <alignment horizontal="center"/>
    </xf>
    <xf numFmtId="166" fontId="9" fillId="0" borderId="0" xfId="443" applyNumberFormat="1" applyFont="1" applyBorder="1"/>
    <xf numFmtId="166" fontId="9" fillId="0" borderId="14" xfId="443" applyNumberFormat="1" applyFont="1" applyBorder="1"/>
    <xf numFmtId="0" fontId="2" fillId="0" borderId="0" xfId="443" applyFont="1" applyAlignment="1">
      <alignment horizontal="center"/>
    </xf>
    <xf numFmtId="317" fontId="0" fillId="0" borderId="0" xfId="443" applyNumberFormat="1" applyFont="1"/>
    <xf numFmtId="0" fontId="4" fillId="29" borderId="8" xfId="443" applyFont="1" applyFill="1" applyBorder="1"/>
    <xf numFmtId="0" fontId="2" fillId="29" borderId="36" xfId="443" applyFont="1" applyFill="1" applyBorder="1"/>
    <xf numFmtId="0" fontId="72" fillId="0" borderId="0" xfId="443" applyFont="1" applyAlignment="1">
      <alignment horizontal="center"/>
    </xf>
    <xf numFmtId="0" fontId="4" fillId="0" borderId="37" xfId="443" applyFont="1" applyBorder="1"/>
    <xf numFmtId="0" fontId="2" fillId="0" borderId="14" xfId="443" applyFont="1" applyBorder="1"/>
    <xf numFmtId="0" fontId="4" fillId="0" borderId="21" xfId="443" applyFont="1" applyBorder="1"/>
    <xf numFmtId="0" fontId="2" fillId="0" borderId="0" xfId="443" applyFont="1" applyBorder="1"/>
    <xf numFmtId="170" fontId="7" fillId="0" borderId="5" xfId="443" applyNumberFormat="1" applyFont="1" applyBorder="1"/>
    <xf numFmtId="0" fontId="4" fillId="0" borderId="21" xfId="443" applyFont="1" applyBorder="1" applyAlignment="1">
      <alignment horizontal="left"/>
    </xf>
    <xf numFmtId="0" fontId="2" fillId="0" borderId="0" xfId="443" applyFont="1" applyBorder="1" applyAlignment="1">
      <alignment horizontal="center"/>
    </xf>
    <xf numFmtId="0" fontId="4" fillId="0" borderId="7" xfId="443" applyFont="1" applyBorder="1" applyAlignment="1">
      <alignment horizontal="left"/>
    </xf>
    <xf numFmtId="0" fontId="2" fillId="0" borderId="6" xfId="443" applyFont="1" applyBorder="1"/>
    <xf numFmtId="0" fontId="2" fillId="0" borderId="0" xfId="443" applyFont="1" applyAlignment="1">
      <alignment horizontal="center" vertical="center" wrapText="1"/>
    </xf>
    <xf numFmtId="165" fontId="2" fillId="0" borderId="0" xfId="443" applyNumberFormat="1" applyFont="1" applyAlignment="1">
      <alignment horizontal="right"/>
    </xf>
    <xf numFmtId="170" fontId="2" fillId="0" borderId="0" xfId="1906" applyNumberFormat="1" applyFont="1" applyAlignment="1">
      <alignment horizontal="right"/>
    </xf>
    <xf numFmtId="316" fontId="2" fillId="0" borderId="0" xfId="443" applyNumberFormat="1" applyFont="1" applyAlignment="1">
      <alignment horizontal="right"/>
    </xf>
    <xf numFmtId="165" fontId="208" fillId="0" borderId="0" xfId="449" applyNumberFormat="1" applyFont="1" applyBorder="1" applyAlignment="1">
      <alignment horizontal="left" vertical="top"/>
    </xf>
    <xf numFmtId="0" fontId="4" fillId="0" borderId="4" xfId="443" applyFont="1" applyBorder="1"/>
    <xf numFmtId="165" fontId="4" fillId="0" borderId="39" xfId="443" applyNumberFormat="1" applyFont="1" applyBorder="1" applyAlignment="1">
      <alignment horizontal="right"/>
    </xf>
    <xf numFmtId="316" fontId="4" fillId="0" borderId="39" xfId="443" applyNumberFormat="1" applyFont="1" applyBorder="1" applyAlignment="1">
      <alignment horizontal="right"/>
    </xf>
    <xf numFmtId="170" fontId="2" fillId="0" borderId="0" xfId="1906" applyNumberFormat="1" applyFont="1" applyAlignment="1">
      <alignment horizontal="center"/>
    </xf>
    <xf numFmtId="0" fontId="36" fillId="0" borderId="0" xfId="443" applyFont="1" applyAlignment="1">
      <alignment horizontal="center"/>
    </xf>
    <xf numFmtId="0" fontId="36" fillId="0" borderId="0" xfId="443" applyFont="1"/>
    <xf numFmtId="0" fontId="72" fillId="0" borderId="0" xfId="443" applyFont="1" applyBorder="1" applyAlignment="1">
      <alignment horizontal="center"/>
    </xf>
    <xf numFmtId="170" fontId="7" fillId="0" borderId="0" xfId="443" applyNumberFormat="1" applyFont="1" applyBorder="1"/>
    <xf numFmtId="170" fontId="9" fillId="0" borderId="5" xfId="1906" applyNumberFormat="1" applyFont="1" applyBorder="1" applyAlignment="1">
      <alignment horizontal="right"/>
    </xf>
    <xf numFmtId="170" fontId="7" fillId="0" borderId="38" xfId="1906" applyNumberFormat="1" applyFont="1" applyBorder="1" applyAlignment="1">
      <alignment horizontal="right"/>
    </xf>
    <xf numFmtId="0" fontId="2" fillId="0" borderId="0" xfId="443" applyFont="1" applyBorder="1" applyAlignment="1">
      <alignment horizontal="center" vertical="center" wrapText="1"/>
    </xf>
    <xf numFmtId="170" fontId="9" fillId="0" borderId="0" xfId="1906" applyNumberFormat="1" applyFont="1" applyBorder="1"/>
    <xf numFmtId="0" fontId="1" fillId="0" borderId="0" xfId="443" applyFont="1"/>
    <xf numFmtId="0" fontId="1" fillId="0" borderId="0" xfId="443" applyFont="1" applyAlignment="1">
      <alignment horizontal="center"/>
    </xf>
    <xf numFmtId="170" fontId="1" fillId="0" borderId="0" xfId="1906" applyNumberFormat="1" applyFont="1" applyAlignment="1">
      <alignment horizontal="center"/>
    </xf>
    <xf numFmtId="0" fontId="50" fillId="0" borderId="0" xfId="443" applyFont="1" applyAlignment="1">
      <alignment horizontal="center"/>
    </xf>
    <xf numFmtId="170" fontId="151" fillId="0" borderId="0" xfId="1906" applyNumberFormat="1" applyFont="1" applyAlignment="1">
      <alignment horizontal="center"/>
    </xf>
    <xf numFmtId="10" fontId="50" fillId="0" borderId="0" xfId="1906" applyNumberFormat="1" applyFont="1" applyAlignment="1">
      <alignment horizontal="center"/>
    </xf>
    <xf numFmtId="0" fontId="114" fillId="33" borderId="8" xfId="443" applyFont="1" applyFill="1" applyBorder="1"/>
    <xf numFmtId="0" fontId="151" fillId="33" borderId="19" xfId="443" applyFont="1" applyFill="1" applyBorder="1" applyAlignment="1">
      <alignment horizontal="center"/>
    </xf>
    <xf numFmtId="10" fontId="114" fillId="33" borderId="19" xfId="1906" applyNumberFormat="1" applyFont="1" applyFill="1" applyBorder="1" applyAlignment="1">
      <alignment horizontal="center"/>
    </xf>
    <xf numFmtId="10" fontId="114" fillId="33" borderId="36" xfId="1906" applyNumberFormat="1" applyFont="1" applyFill="1" applyBorder="1" applyAlignment="1">
      <alignment horizontal="center"/>
    </xf>
    <xf numFmtId="0" fontId="85" fillId="0" borderId="0" xfId="443" applyFont="1" applyAlignment="1">
      <alignment horizontal="left"/>
    </xf>
    <xf numFmtId="0" fontId="0" fillId="0" borderId="6" xfId="443" applyFont="1" applyBorder="1"/>
    <xf numFmtId="14" fontId="209" fillId="0" borderId="16" xfId="443" applyNumberFormat="1" applyFont="1" applyBorder="1"/>
    <xf numFmtId="0" fontId="210" fillId="0" borderId="0" xfId="443" applyFont="1"/>
    <xf numFmtId="170" fontId="7" fillId="0" borderId="5" xfId="448" applyNumberFormat="1" applyFont="1" applyBorder="1"/>
    <xf numFmtId="170" fontId="1" fillId="38" borderId="0" xfId="1906" applyNumberFormat="1" applyFill="1" applyBorder="1"/>
    <xf numFmtId="0" fontId="9" fillId="0" borderId="6" xfId="443" applyFont="1" applyBorder="1"/>
    <xf numFmtId="0" fontId="8" fillId="0" borderId="0" xfId="449" applyFont="1" applyBorder="1" applyAlignment="1">
      <alignment horizontal="left" vertical="top"/>
    </xf>
    <xf numFmtId="0" fontId="33" fillId="0" borderId="0" xfId="0" applyFont="1"/>
    <xf numFmtId="262" fontId="0" fillId="0" borderId="37" xfId="443" applyNumberFormat="1" applyFont="1" applyBorder="1"/>
    <xf numFmtId="262" fontId="0" fillId="0" borderId="14" xfId="443" applyNumberFormat="1" applyFont="1" applyBorder="1"/>
    <xf numFmtId="262" fontId="0" fillId="0" borderId="35" xfId="443" applyNumberFormat="1" applyFont="1" applyBorder="1"/>
    <xf numFmtId="262" fontId="0" fillId="0" borderId="21" xfId="443" applyNumberFormat="1" applyFont="1" applyBorder="1"/>
    <xf numFmtId="262" fontId="0" fillId="0" borderId="0" xfId="443" applyNumberFormat="1" applyFont="1" applyBorder="1"/>
    <xf numFmtId="262" fontId="0" fillId="0" borderId="5" xfId="443" applyNumberFormat="1" applyFont="1" applyBorder="1"/>
    <xf numFmtId="262" fontId="0" fillId="38" borderId="0" xfId="443" applyNumberFormat="1" applyFont="1" applyFill="1" applyBorder="1"/>
    <xf numFmtId="262" fontId="0" fillId="0" borderId="7" xfId="443" applyNumberFormat="1" applyFont="1" applyBorder="1"/>
    <xf numFmtId="262" fontId="0" fillId="0" borderId="6" xfId="443" applyNumberFormat="1" applyFont="1" applyBorder="1"/>
    <xf numFmtId="262" fontId="0" fillId="0" borderId="38" xfId="443" applyNumberFormat="1" applyFont="1" applyBorder="1"/>
    <xf numFmtId="10" fontId="2" fillId="0" borderId="0" xfId="443" applyNumberFormat="1" applyFont="1" applyAlignment="1">
      <alignment horizontal="center"/>
    </xf>
    <xf numFmtId="0" fontId="33" fillId="0" borderId="0" xfId="0" applyFont="1" applyAlignment="1">
      <alignment horizontal="right"/>
    </xf>
    <xf numFmtId="166" fontId="0" fillId="0" borderId="0" xfId="443" applyNumberFormat="1" applyFont="1" applyAlignment="1"/>
    <xf numFmtId="166" fontId="210" fillId="0" borderId="0" xfId="443" applyNumberFormat="1" applyFont="1" applyAlignment="1"/>
    <xf numFmtId="166" fontId="0" fillId="0" borderId="6" xfId="443" applyNumberFormat="1" applyFont="1" applyBorder="1" applyAlignment="1"/>
    <xf numFmtId="166" fontId="210" fillId="0" borderId="6" xfId="443" applyNumberFormat="1" applyFont="1" applyBorder="1" applyAlignment="1"/>
    <xf numFmtId="166" fontId="9" fillId="0" borderId="0" xfId="443" applyNumberFormat="1" applyFont="1" applyAlignment="1"/>
    <xf numFmtId="0" fontId="2" fillId="0" borderId="0" xfId="443" applyFont="1" applyAlignment="1">
      <alignment vertical="center"/>
    </xf>
    <xf numFmtId="0" fontId="4" fillId="0" borderId="0" xfId="443" applyFont="1" applyAlignment="1">
      <alignment vertical="center"/>
    </xf>
    <xf numFmtId="0" fontId="2" fillId="0" borderId="0" xfId="443" applyFont="1" applyAlignment="1">
      <alignment horizontal="right" vertical="center"/>
    </xf>
    <xf numFmtId="0" fontId="5" fillId="0" borderId="0" xfId="443" applyFont="1" applyAlignment="1">
      <alignment vertical="center"/>
    </xf>
    <xf numFmtId="0" fontId="2" fillId="0" borderId="19" xfId="443" applyFont="1" applyBorder="1" applyAlignment="1">
      <alignment vertical="center"/>
    </xf>
    <xf numFmtId="0" fontId="4" fillId="0" borderId="19" xfId="443" applyFont="1" applyBorder="1" applyAlignment="1">
      <alignment vertical="center"/>
    </xf>
    <xf numFmtId="0" fontId="2" fillId="0" borderId="14" xfId="443" applyFont="1" applyBorder="1" applyAlignment="1">
      <alignment vertical="center"/>
    </xf>
    <xf numFmtId="0" fontId="2" fillId="0" borderId="35" xfId="443" applyFont="1" applyBorder="1" applyAlignment="1">
      <alignment vertical="center"/>
    </xf>
    <xf numFmtId="0" fontId="2" fillId="0" borderId="21" xfId="443" applyFont="1" applyBorder="1" applyAlignment="1">
      <alignment vertical="center"/>
    </xf>
    <xf numFmtId="0" fontId="2" fillId="0" borderId="0" xfId="443" applyFont="1" applyBorder="1" applyAlignment="1">
      <alignment vertical="center"/>
    </xf>
    <xf numFmtId="0" fontId="2" fillId="0" borderId="5" xfId="443" applyFont="1" applyBorder="1" applyAlignment="1">
      <alignment vertical="center"/>
    </xf>
    <xf numFmtId="0" fontId="2" fillId="0" borderId="0" xfId="443" applyFont="1" applyFill="1" applyBorder="1" applyAlignment="1">
      <alignment vertical="center"/>
    </xf>
    <xf numFmtId="0" fontId="2" fillId="0" borderId="0" xfId="443" applyFont="1" applyAlignment="1">
      <alignment horizontal="center" vertical="center"/>
    </xf>
    <xf numFmtId="0" fontId="2" fillId="0" borderId="6" xfId="443" applyFont="1" applyBorder="1" applyAlignment="1">
      <alignment vertical="center"/>
    </xf>
    <xf numFmtId="167" fontId="2" fillId="0" borderId="0" xfId="443" applyNumberFormat="1" applyFont="1" applyAlignment="1">
      <alignment vertical="center"/>
    </xf>
    <xf numFmtId="0" fontId="4" fillId="0" borderId="0" xfId="443" applyFont="1" applyBorder="1" applyAlignment="1">
      <alignment vertical="center"/>
    </xf>
    <xf numFmtId="0" fontId="4" fillId="0" borderId="0" xfId="443" applyFont="1" applyBorder="1" applyAlignment="1">
      <alignment horizontal="center" vertical="center"/>
    </xf>
    <xf numFmtId="0" fontId="5" fillId="0" borderId="0" xfId="443" applyFont="1" applyAlignment="1">
      <alignment horizontal="right" vertical="center"/>
    </xf>
    <xf numFmtId="4" fontId="2" fillId="0" borderId="0" xfId="443" applyNumberFormat="1" applyFont="1" applyAlignment="1">
      <alignment vertical="center"/>
    </xf>
    <xf numFmtId="182" fontId="5" fillId="0" borderId="0" xfId="443" applyNumberFormat="1" applyFont="1" applyAlignment="1">
      <alignment horizontal="right" vertical="center"/>
    </xf>
    <xf numFmtId="10" fontId="2" fillId="0" borderId="0" xfId="443" applyNumberFormat="1" applyFont="1" applyAlignment="1">
      <alignment vertical="center"/>
    </xf>
    <xf numFmtId="0" fontId="2" fillId="0" borderId="0" xfId="443" applyFont="1" applyBorder="1" applyAlignment="1">
      <alignment horizontal="right" vertical="center"/>
    </xf>
    <xf numFmtId="0" fontId="2" fillId="0" borderId="0" xfId="443" applyFont="1" applyBorder="1" applyAlignment="1">
      <alignment horizontal="center" vertical="center"/>
    </xf>
    <xf numFmtId="0" fontId="2" fillId="0" borderId="37" xfId="443" applyFont="1" applyBorder="1" applyAlignment="1">
      <alignment vertical="center"/>
    </xf>
    <xf numFmtId="0" fontId="4" fillId="0" borderId="0" xfId="443" applyFont="1" applyFill="1" applyBorder="1" applyAlignment="1">
      <alignment vertical="center"/>
    </xf>
    <xf numFmtId="14" fontId="2" fillId="0" borderId="0" xfId="443" applyNumberFormat="1" applyFont="1" applyAlignment="1">
      <alignment vertical="center"/>
    </xf>
    <xf numFmtId="0" fontId="8" fillId="0" borderId="0" xfId="443" applyFont="1" applyBorder="1" applyAlignment="1">
      <alignment vertical="center"/>
    </xf>
    <xf numFmtId="320" fontId="2" fillId="0" borderId="0" xfId="443" applyNumberFormat="1" applyFont="1" applyBorder="1" applyAlignment="1">
      <alignment vertical="center"/>
    </xf>
    <xf numFmtId="324" fontId="2" fillId="0" borderId="0" xfId="443" applyNumberFormat="1" applyFont="1" applyBorder="1" applyAlignment="1">
      <alignment vertical="center"/>
    </xf>
    <xf numFmtId="321" fontId="2" fillId="0" borderId="0" xfId="443" applyNumberFormat="1" applyFont="1" applyBorder="1" applyAlignment="1">
      <alignment vertical="center"/>
    </xf>
    <xf numFmtId="165" fontId="2" fillId="0" borderId="0" xfId="443" applyNumberFormat="1" applyFont="1" applyBorder="1" applyAlignment="1">
      <alignment vertical="center"/>
    </xf>
    <xf numFmtId="0" fontId="5" fillId="0" borderId="0" xfId="443" applyFont="1" applyBorder="1" applyAlignment="1">
      <alignment vertical="center"/>
    </xf>
    <xf numFmtId="165" fontId="2" fillId="0" borderId="0" xfId="443" applyNumberFormat="1" applyFont="1" applyFill="1" applyBorder="1" applyAlignment="1">
      <alignment horizontal="center" vertical="center"/>
    </xf>
    <xf numFmtId="238" fontId="2" fillId="0" borderId="0" xfId="1906" applyNumberFormat="1" applyFont="1" applyBorder="1" applyAlignment="1">
      <alignment horizontal="center" vertical="center"/>
    </xf>
    <xf numFmtId="165" fontId="2" fillId="0" borderId="0" xfId="1906" applyNumberFormat="1" applyFont="1" applyBorder="1" applyAlignment="1">
      <alignment horizontal="center" vertical="center"/>
    </xf>
    <xf numFmtId="270" fontId="2" fillId="0" borderId="0" xfId="1906" applyNumberFormat="1" applyFont="1" applyBorder="1" applyAlignment="1">
      <alignment horizontal="center" vertical="center"/>
    </xf>
    <xf numFmtId="9" fontId="2" fillId="0" borderId="0" xfId="1906" applyFont="1" applyFill="1" applyBorder="1" applyAlignment="1">
      <alignment horizontal="center" vertical="center"/>
    </xf>
    <xf numFmtId="0" fontId="2" fillId="0" borderId="0" xfId="443" applyNumberFormat="1" applyFont="1" applyAlignment="1">
      <alignment vertical="center"/>
    </xf>
    <xf numFmtId="165" fontId="2" fillId="0" borderId="0" xfId="443" applyNumberFormat="1" applyFont="1" applyBorder="1" applyAlignment="1">
      <alignment horizontal="right" vertical="center"/>
    </xf>
    <xf numFmtId="168" fontId="5" fillId="0" borderId="0" xfId="443" applyNumberFormat="1" applyFont="1" applyBorder="1" applyAlignment="1">
      <alignment vertical="center"/>
    </xf>
    <xf numFmtId="168" fontId="5" fillId="0" borderId="0" xfId="443" quotePrefix="1" applyNumberFormat="1" applyFont="1" applyBorder="1" applyAlignment="1">
      <alignment horizontal="right" vertical="center"/>
    </xf>
    <xf numFmtId="14" fontId="213" fillId="0" borderId="0" xfId="443" applyNumberFormat="1" applyFont="1" applyAlignment="1">
      <alignment vertical="center"/>
    </xf>
    <xf numFmtId="14" fontId="214" fillId="0" borderId="0" xfId="443" applyNumberFormat="1" applyFont="1" applyAlignment="1">
      <alignment vertical="center"/>
    </xf>
    <xf numFmtId="238" fontId="2" fillId="0" borderId="0" xfId="443" applyNumberFormat="1" applyFont="1" applyAlignment="1">
      <alignment vertical="center"/>
    </xf>
    <xf numFmtId="0" fontId="8" fillId="0" borderId="0" xfId="443" applyFont="1" applyAlignment="1">
      <alignment vertical="center"/>
    </xf>
    <xf numFmtId="0" fontId="4" fillId="0" borderId="0" xfId="443" applyFont="1" applyAlignment="1">
      <alignment horizontal="center" vertical="center"/>
    </xf>
    <xf numFmtId="0" fontId="2" fillId="0" borderId="14" xfId="443" applyFont="1" applyBorder="1" applyAlignment="1">
      <alignment horizontal="left" vertical="center"/>
    </xf>
    <xf numFmtId="164" fontId="2" fillId="0" borderId="0" xfId="443" applyNumberFormat="1" applyFont="1" applyAlignment="1">
      <alignment vertical="center"/>
    </xf>
    <xf numFmtId="0" fontId="2" fillId="0" borderId="0" xfId="443" applyFont="1" applyFill="1" applyAlignment="1">
      <alignment vertical="center"/>
    </xf>
    <xf numFmtId="0" fontId="212" fillId="0" borderId="0" xfId="443" applyFont="1" applyBorder="1" applyAlignment="1">
      <alignment horizontal="center" vertical="center"/>
    </xf>
    <xf numFmtId="0" fontId="0" fillId="0" borderId="21" xfId="0" applyBorder="1"/>
    <xf numFmtId="166" fontId="10" fillId="0" borderId="0" xfId="443" applyNumberFormat="1" applyFont="1"/>
    <xf numFmtId="0" fontId="0" fillId="0" borderId="14" xfId="0" applyBorder="1"/>
    <xf numFmtId="0" fontId="165" fillId="0" borderId="0" xfId="443" applyFont="1" applyAlignment="1">
      <alignment vertical="center"/>
    </xf>
    <xf numFmtId="0" fontId="23" fillId="0" borderId="0" xfId="443" applyFont="1" applyAlignment="1">
      <alignment vertical="center"/>
    </xf>
    <xf numFmtId="0" fontId="23" fillId="0" borderId="0" xfId="443" applyFont="1" applyAlignment="1">
      <alignment horizontal="right" vertical="center"/>
    </xf>
    <xf numFmtId="0" fontId="219" fillId="0" borderId="0" xfId="443" applyFont="1" applyAlignment="1">
      <alignment vertical="center"/>
    </xf>
    <xf numFmtId="0" fontId="23" fillId="0" borderId="0" xfId="443" applyFont="1" applyFill="1" applyAlignment="1">
      <alignment horizontal="right" vertical="center"/>
    </xf>
    <xf numFmtId="0" fontId="165" fillId="0" borderId="8" xfId="443" applyFont="1" applyBorder="1" applyAlignment="1">
      <alignment vertical="center"/>
    </xf>
    <xf numFmtId="0" fontId="23" fillId="0" borderId="19" xfId="443" applyFont="1" applyBorder="1" applyAlignment="1">
      <alignment vertical="center"/>
    </xf>
    <xf numFmtId="0" fontId="165" fillId="0" borderId="19" xfId="443" applyFont="1" applyBorder="1" applyAlignment="1">
      <alignment vertical="center"/>
    </xf>
    <xf numFmtId="0" fontId="23" fillId="0" borderId="36" xfId="443" applyFont="1" applyBorder="1" applyAlignment="1">
      <alignment vertical="center"/>
    </xf>
    <xf numFmtId="0" fontId="23" fillId="0" borderId="14" xfId="443" applyFont="1" applyBorder="1" applyAlignment="1">
      <alignment vertical="center"/>
    </xf>
    <xf numFmtId="0" fontId="23" fillId="0" borderId="35" xfId="443" applyFont="1" applyBorder="1" applyAlignment="1">
      <alignment vertical="center"/>
    </xf>
    <xf numFmtId="0" fontId="23" fillId="0" borderId="16" xfId="443" applyFont="1" applyBorder="1" applyAlignment="1">
      <alignment vertical="center"/>
    </xf>
    <xf numFmtId="0" fontId="23" fillId="0" borderId="40" xfId="443" applyFont="1" applyBorder="1" applyAlignment="1">
      <alignment vertical="center"/>
    </xf>
    <xf numFmtId="0" fontId="23" fillId="0" borderId="21" xfId="443" applyFont="1" applyBorder="1" applyAlignment="1">
      <alignment vertical="center"/>
    </xf>
    <xf numFmtId="0" fontId="23" fillId="0" borderId="0" xfId="443" applyFont="1" applyBorder="1" applyAlignment="1">
      <alignment vertical="center"/>
    </xf>
    <xf numFmtId="0" fontId="23" fillId="0" borderId="5" xfId="443" applyFont="1" applyBorder="1" applyAlignment="1">
      <alignment vertical="center"/>
    </xf>
    <xf numFmtId="0" fontId="23" fillId="0" borderId="21" xfId="443" applyFont="1" applyFill="1" applyBorder="1" applyAlignment="1">
      <alignment vertical="center"/>
    </xf>
    <xf numFmtId="0" fontId="23" fillId="0" borderId="0" xfId="443" applyFont="1" applyFill="1" applyBorder="1" applyAlignment="1">
      <alignment vertical="center"/>
    </xf>
    <xf numFmtId="0" fontId="23" fillId="0" borderId="0" xfId="443" quotePrefix="1" applyFont="1" applyBorder="1" applyAlignment="1">
      <alignment vertical="center"/>
    </xf>
    <xf numFmtId="16" fontId="23" fillId="0" borderId="0" xfId="443" quotePrefix="1" applyNumberFormat="1" applyFont="1" applyBorder="1" applyAlignment="1">
      <alignment vertical="center"/>
    </xf>
    <xf numFmtId="0" fontId="23" fillId="48" borderId="0" xfId="443" applyFont="1" applyFill="1" applyBorder="1" applyAlignment="1">
      <alignment vertical="center"/>
    </xf>
    <xf numFmtId="168" fontId="17" fillId="0" borderId="7" xfId="443" applyNumberFormat="1" applyFont="1" applyBorder="1" applyAlignment="1">
      <alignment vertical="center"/>
    </xf>
    <xf numFmtId="0" fontId="23" fillId="0" borderId="6" xfId="443" applyFont="1" applyBorder="1" applyAlignment="1">
      <alignment vertical="center"/>
    </xf>
    <xf numFmtId="0" fontId="23" fillId="0" borderId="6" xfId="443" quotePrefix="1" applyFont="1" applyBorder="1" applyAlignment="1">
      <alignment vertical="center"/>
    </xf>
    <xf numFmtId="0" fontId="23" fillId="0" borderId="38" xfId="443" applyFont="1" applyBorder="1" applyAlignment="1">
      <alignment vertical="center"/>
    </xf>
    <xf numFmtId="0" fontId="23" fillId="0" borderId="0" xfId="443" applyFont="1" applyBorder="1" applyAlignment="1">
      <alignment horizontal="left" vertical="center"/>
    </xf>
    <xf numFmtId="167" fontId="23" fillId="0" borderId="21" xfId="443" applyNumberFormat="1" applyFont="1" applyBorder="1" applyAlignment="1">
      <alignment vertical="center"/>
    </xf>
    <xf numFmtId="167" fontId="23" fillId="0" borderId="0" xfId="443" applyNumberFormat="1" applyFont="1" applyBorder="1" applyAlignment="1">
      <alignment vertical="center"/>
    </xf>
    <xf numFmtId="165" fontId="23" fillId="0" borderId="0" xfId="443" applyNumberFormat="1" applyFont="1" applyBorder="1" applyAlignment="1">
      <alignment horizontal="left" vertical="center"/>
    </xf>
    <xf numFmtId="167" fontId="23" fillId="0" borderId="0" xfId="443" applyNumberFormat="1" applyFont="1" applyBorder="1" applyAlignment="1">
      <alignment horizontal="left" vertical="center"/>
    </xf>
    <xf numFmtId="167" fontId="23" fillId="0" borderId="5" xfId="443" applyNumberFormat="1" applyFont="1" applyBorder="1" applyAlignment="1">
      <alignment vertical="center"/>
    </xf>
    <xf numFmtId="167" fontId="218" fillId="0" borderId="0" xfId="443" applyNumberFormat="1" applyFont="1" applyBorder="1" applyAlignment="1">
      <alignment vertical="center"/>
    </xf>
    <xf numFmtId="270" fontId="23" fillId="0" borderId="0" xfId="443" applyNumberFormat="1" applyFont="1" applyBorder="1" applyAlignment="1">
      <alignment horizontal="left" vertical="center"/>
    </xf>
    <xf numFmtId="167" fontId="218" fillId="0" borderId="0" xfId="443" applyNumberFormat="1" applyFont="1" applyBorder="1" applyAlignment="1">
      <alignment horizontal="left" vertical="center"/>
    </xf>
    <xf numFmtId="170" fontId="23" fillId="0" borderId="0" xfId="1906" applyNumberFormat="1" applyFont="1" applyBorder="1" applyAlignment="1">
      <alignment horizontal="left" vertical="center"/>
    </xf>
    <xf numFmtId="167" fontId="23" fillId="0" borderId="0" xfId="443" applyNumberFormat="1" applyFont="1" applyAlignment="1">
      <alignment vertical="center"/>
    </xf>
    <xf numFmtId="175" fontId="23" fillId="0" borderId="0" xfId="443" applyNumberFormat="1" applyFont="1" applyBorder="1" applyAlignment="1">
      <alignment horizontal="left" vertical="center"/>
    </xf>
    <xf numFmtId="167" fontId="23" fillId="0" borderId="0" xfId="443" quotePrefix="1" applyNumberFormat="1" applyFont="1" applyBorder="1" applyAlignment="1">
      <alignment horizontal="left" vertical="center"/>
    </xf>
    <xf numFmtId="10" fontId="23" fillId="0" borderId="0" xfId="443" applyNumberFormat="1" applyFont="1" applyBorder="1" applyAlignment="1">
      <alignment horizontal="left" vertical="center"/>
    </xf>
    <xf numFmtId="14" fontId="23" fillId="0" borderId="0" xfId="443" applyNumberFormat="1" applyFont="1" applyBorder="1" applyAlignment="1">
      <alignment horizontal="left" vertical="center"/>
    </xf>
    <xf numFmtId="0" fontId="23" fillId="0" borderId="7" xfId="443" applyFont="1" applyBorder="1" applyAlignment="1">
      <alignment vertical="center"/>
    </xf>
    <xf numFmtId="167" fontId="23" fillId="0" borderId="6" xfId="443" quotePrefix="1" applyNumberFormat="1" applyFont="1" applyBorder="1" applyAlignment="1">
      <alignment horizontal="left" vertical="center"/>
    </xf>
    <xf numFmtId="0" fontId="23" fillId="0" borderId="6" xfId="443" applyFont="1" applyBorder="1" applyAlignment="1">
      <alignment horizontal="left" vertical="center"/>
    </xf>
    <xf numFmtId="0" fontId="165" fillId="0" borderId="0" xfId="443" applyFont="1" applyBorder="1" applyAlignment="1">
      <alignment vertical="center"/>
    </xf>
    <xf numFmtId="0" fontId="165" fillId="0" borderId="0" xfId="443" applyFont="1" applyBorder="1" applyAlignment="1">
      <alignment horizontal="center" vertical="center"/>
    </xf>
    <xf numFmtId="0" fontId="165" fillId="0" borderId="5" xfId="443" applyFont="1" applyBorder="1" applyAlignment="1">
      <alignment horizontal="center" vertical="center"/>
    </xf>
    <xf numFmtId="0" fontId="165" fillId="0" borderId="21" xfId="443" applyFont="1" applyBorder="1" applyAlignment="1">
      <alignment vertical="center"/>
    </xf>
    <xf numFmtId="0" fontId="165" fillId="0" borderId="21" xfId="443" applyFont="1" applyBorder="1" applyAlignment="1">
      <alignment horizontal="centerContinuous" vertical="center"/>
    </xf>
    <xf numFmtId="0" fontId="23" fillId="0" borderId="5" xfId="443" applyFont="1" applyBorder="1" applyAlignment="1">
      <alignment horizontal="centerContinuous" vertical="center"/>
    </xf>
    <xf numFmtId="0" fontId="165" fillId="0" borderId="16" xfId="443" applyFont="1" applyBorder="1" applyAlignment="1">
      <alignment horizontal="center" vertical="center"/>
    </xf>
    <xf numFmtId="0" fontId="165" fillId="0" borderId="40" xfId="443" applyFont="1" applyBorder="1" applyAlignment="1">
      <alignment horizontal="center" vertical="center"/>
    </xf>
    <xf numFmtId="171" fontId="165" fillId="0" borderId="41" xfId="443" applyNumberFormat="1" applyFont="1" applyBorder="1" applyAlignment="1">
      <alignment horizontal="center" vertical="center"/>
    </xf>
    <xf numFmtId="165" fontId="218" fillId="0" borderId="0" xfId="443" applyNumberFormat="1" applyFont="1" applyBorder="1" applyAlignment="1">
      <alignment horizontal="right" vertical="center"/>
    </xf>
    <xf numFmtId="169" fontId="23" fillId="0" borderId="0" xfId="443" applyNumberFormat="1" applyFont="1" applyBorder="1" applyAlignment="1">
      <alignment horizontal="center" vertical="center"/>
    </xf>
    <xf numFmtId="169" fontId="23" fillId="0" borderId="5" xfId="443" applyNumberFormat="1" applyFont="1" applyBorder="1" applyAlignment="1">
      <alignment horizontal="center" vertical="center"/>
    </xf>
    <xf numFmtId="165" fontId="23" fillId="0" borderId="21" xfId="443" applyNumberFormat="1" applyFont="1" applyBorder="1" applyAlignment="1">
      <alignment horizontal="right" vertical="center"/>
    </xf>
    <xf numFmtId="0" fontId="218" fillId="0" borderId="0" xfId="443" applyFont="1" applyBorder="1" applyAlignment="1">
      <alignment horizontal="left" vertical="center"/>
    </xf>
    <xf numFmtId="169" fontId="165" fillId="0" borderId="0" xfId="443" applyNumberFormat="1" applyFont="1" applyBorder="1" applyAlignment="1">
      <alignment horizontal="center" vertical="center"/>
    </xf>
    <xf numFmtId="169" fontId="165" fillId="0" borderId="5" xfId="443" applyNumberFormat="1" applyFont="1" applyBorder="1" applyAlignment="1">
      <alignment horizontal="center" vertical="center"/>
    </xf>
    <xf numFmtId="0" fontId="23" fillId="0" borderId="21" xfId="443" applyFont="1" applyBorder="1" applyAlignment="1">
      <alignment horizontal="left" vertical="center"/>
    </xf>
    <xf numFmtId="315" fontId="23" fillId="0" borderId="5" xfId="443" applyNumberFormat="1" applyFont="1" applyBorder="1" applyAlignment="1">
      <alignment horizontal="center" vertical="center"/>
    </xf>
    <xf numFmtId="166" fontId="218" fillId="0" borderId="0" xfId="443" applyNumberFormat="1" applyFont="1" applyBorder="1" applyAlignment="1">
      <alignment horizontal="right" vertical="center"/>
    </xf>
    <xf numFmtId="166" fontId="23" fillId="0" borderId="21" xfId="443" applyNumberFormat="1" applyFont="1" applyBorder="1" applyAlignment="1">
      <alignment horizontal="right" vertical="center"/>
    </xf>
    <xf numFmtId="166" fontId="218" fillId="0" borderId="6" xfId="443" applyNumberFormat="1" applyFont="1" applyBorder="1" applyAlignment="1">
      <alignment horizontal="right" vertical="center"/>
    </xf>
    <xf numFmtId="169" fontId="23" fillId="0" borderId="6" xfId="443" applyNumberFormat="1" applyFont="1" applyBorder="1" applyAlignment="1">
      <alignment horizontal="center" vertical="center"/>
    </xf>
    <xf numFmtId="169" fontId="23" fillId="0" borderId="38" xfId="443" applyNumberFormat="1" applyFont="1" applyBorder="1" applyAlignment="1">
      <alignment horizontal="center" vertical="center"/>
    </xf>
    <xf numFmtId="166" fontId="23" fillId="0" borderId="7" xfId="443" applyNumberFormat="1" applyFont="1" applyBorder="1" applyAlignment="1">
      <alignment horizontal="right" vertical="center"/>
    </xf>
    <xf numFmtId="315" fontId="23" fillId="0" borderId="38" xfId="443" applyNumberFormat="1" applyFont="1" applyBorder="1" applyAlignment="1">
      <alignment horizontal="center" vertical="center"/>
    </xf>
    <xf numFmtId="165" fontId="165" fillId="0" borderId="0" xfId="443" applyNumberFormat="1" applyFont="1" applyBorder="1" applyAlignment="1">
      <alignment horizontal="right" vertical="center"/>
    </xf>
    <xf numFmtId="169" fontId="165" fillId="49" borderId="42" xfId="443" applyNumberFormat="1" applyFont="1" applyFill="1" applyBorder="1" applyAlignment="1">
      <alignment horizontal="center" vertical="center"/>
    </xf>
    <xf numFmtId="0" fontId="165" fillId="0" borderId="0" xfId="443" applyFont="1" applyBorder="1" applyAlignment="1">
      <alignment horizontal="left" vertical="center"/>
    </xf>
    <xf numFmtId="0" fontId="165" fillId="0" borderId="21" xfId="443" applyFont="1" applyBorder="1" applyAlignment="1">
      <alignment horizontal="left" vertical="center"/>
    </xf>
    <xf numFmtId="165" fontId="165" fillId="0" borderId="21" xfId="443" applyNumberFormat="1" applyFont="1" applyBorder="1" applyAlignment="1">
      <alignment horizontal="right" vertical="center"/>
    </xf>
    <xf numFmtId="315" fontId="165" fillId="0" borderId="5" xfId="443" applyNumberFormat="1" applyFont="1" applyBorder="1" applyAlignment="1">
      <alignment horizontal="center" vertical="center"/>
    </xf>
    <xf numFmtId="169" fontId="165" fillId="49" borderId="17" xfId="443" applyNumberFormat="1" applyFont="1" applyFill="1" applyBorder="1" applyAlignment="1">
      <alignment horizontal="center" vertical="center"/>
    </xf>
    <xf numFmtId="165" fontId="165" fillId="0" borderId="35" xfId="443" applyNumberFormat="1" applyFont="1" applyBorder="1" applyAlignment="1">
      <alignment horizontal="right" vertical="center"/>
    </xf>
    <xf numFmtId="165" fontId="165" fillId="0" borderId="39" xfId="443" applyNumberFormat="1" applyFont="1" applyBorder="1" applyAlignment="1">
      <alignment horizontal="right" vertical="center"/>
    </xf>
    <xf numFmtId="169" fontId="165" fillId="0" borderId="39" xfId="443" applyNumberFormat="1" applyFont="1" applyBorder="1" applyAlignment="1">
      <alignment horizontal="center" vertical="center"/>
    </xf>
    <xf numFmtId="169" fontId="165" fillId="0" borderId="43" xfId="443" applyNumberFormat="1" applyFont="1" applyBorder="1" applyAlignment="1">
      <alignment horizontal="center" vertical="center"/>
    </xf>
    <xf numFmtId="165" fontId="165" fillId="0" borderId="44" xfId="443" applyNumberFormat="1" applyFont="1" applyBorder="1" applyAlignment="1">
      <alignment horizontal="right" vertical="center"/>
    </xf>
    <xf numFmtId="315" fontId="165" fillId="0" borderId="43" xfId="443" applyNumberFormat="1" applyFont="1" applyBorder="1" applyAlignment="1">
      <alignment horizontal="center" vertical="center"/>
    </xf>
    <xf numFmtId="172" fontId="23" fillId="0" borderId="0" xfId="443" applyNumberFormat="1" applyFont="1" applyBorder="1" applyAlignment="1">
      <alignment horizontal="right" vertical="center"/>
    </xf>
    <xf numFmtId="0" fontId="23" fillId="0" borderId="5" xfId="443" applyFont="1" applyBorder="1" applyAlignment="1">
      <alignment horizontal="left" vertical="center"/>
    </xf>
    <xf numFmtId="0" fontId="23" fillId="0" borderId="0" xfId="443" applyFont="1" applyBorder="1" applyAlignment="1">
      <alignment horizontal="right" vertical="center"/>
    </xf>
    <xf numFmtId="165" fontId="220" fillId="0" borderId="0" xfId="443" applyNumberFormat="1" applyFont="1" applyBorder="1" applyAlignment="1">
      <alignment horizontal="right" vertical="center"/>
    </xf>
    <xf numFmtId="165" fontId="165" fillId="0" borderId="7" xfId="443" applyNumberFormat="1" applyFont="1" applyBorder="1" applyAlignment="1">
      <alignment horizontal="right" vertical="center"/>
    </xf>
    <xf numFmtId="0" fontId="221" fillId="0" borderId="21" xfId="443" applyFont="1" applyBorder="1" applyAlignment="1">
      <alignment vertical="center"/>
    </xf>
    <xf numFmtId="0" fontId="165" fillId="0" borderId="37" xfId="443" applyFont="1" applyBorder="1" applyAlignment="1">
      <alignment vertical="center"/>
    </xf>
    <xf numFmtId="0" fontId="219" fillId="0" borderId="14" xfId="443" applyNumberFormat="1" applyFont="1" applyBorder="1" applyAlignment="1">
      <alignment horizontal="center" vertical="center"/>
    </xf>
    <xf numFmtId="0" fontId="219" fillId="0" borderId="14" xfId="1906" applyNumberFormat="1" applyFont="1" applyBorder="1" applyAlignment="1">
      <alignment horizontal="center" vertical="center"/>
    </xf>
    <xf numFmtId="0" fontId="219" fillId="0" borderId="14" xfId="443" applyFont="1" applyBorder="1" applyAlignment="1">
      <alignment horizontal="center" vertical="center"/>
    </xf>
    <xf numFmtId="0" fontId="23" fillId="0" borderId="37" xfId="443" applyFont="1" applyBorder="1" applyAlignment="1">
      <alignment vertical="center"/>
    </xf>
    <xf numFmtId="0" fontId="219" fillId="0" borderId="41" xfId="443" applyFont="1" applyBorder="1" applyAlignment="1">
      <alignment horizontal="left" vertical="center"/>
    </xf>
    <xf numFmtId="0" fontId="219" fillId="0" borderId="16" xfId="443" applyNumberFormat="1" applyFont="1" applyBorder="1" applyAlignment="1">
      <alignment horizontal="center" vertical="center"/>
    </xf>
    <xf numFmtId="0" fontId="219" fillId="0" borderId="16" xfId="443" applyFont="1" applyBorder="1" applyAlignment="1">
      <alignment horizontal="center" vertical="center"/>
    </xf>
    <xf numFmtId="0" fontId="219" fillId="0" borderId="41" xfId="443" applyFont="1" applyBorder="1" applyAlignment="1">
      <alignment horizontal="center" vertical="center"/>
    </xf>
    <xf numFmtId="168" fontId="23" fillId="0" borderId="0" xfId="443" applyNumberFormat="1" applyFont="1" applyBorder="1" applyAlignment="1">
      <alignment horizontal="center" vertical="center"/>
    </xf>
    <xf numFmtId="165" fontId="23" fillId="0" borderId="0" xfId="443" applyNumberFormat="1" applyFont="1" applyBorder="1" applyAlignment="1">
      <alignment horizontal="center" vertical="center"/>
    </xf>
    <xf numFmtId="170" fontId="23" fillId="0" borderId="0" xfId="1906" applyNumberFormat="1" applyFont="1" applyBorder="1" applyAlignment="1">
      <alignment horizontal="center" vertical="center"/>
    </xf>
    <xf numFmtId="166" fontId="23" fillId="0" borderId="0" xfId="443" applyNumberFormat="1" applyFont="1" applyBorder="1" applyAlignment="1">
      <alignment horizontal="center" vertical="center"/>
    </xf>
    <xf numFmtId="168" fontId="165" fillId="0" borderId="19" xfId="443" applyNumberFormat="1" applyFont="1" applyBorder="1" applyAlignment="1">
      <alignment horizontal="center" vertical="center"/>
    </xf>
    <xf numFmtId="165" fontId="165" fillId="0" borderId="19" xfId="443" applyNumberFormat="1" applyFont="1" applyBorder="1" applyAlignment="1">
      <alignment horizontal="center" vertical="center"/>
    </xf>
    <xf numFmtId="170" fontId="165" fillId="0" borderId="19" xfId="1906" applyNumberFormat="1" applyFont="1" applyBorder="1" applyAlignment="1">
      <alignment horizontal="center" vertical="center"/>
    </xf>
    <xf numFmtId="0" fontId="165" fillId="0" borderId="19" xfId="443" applyFont="1" applyBorder="1" applyAlignment="1">
      <alignment horizontal="left" vertical="center"/>
    </xf>
    <xf numFmtId="0" fontId="165" fillId="0" borderId="36" xfId="443" applyFont="1" applyBorder="1" applyAlignment="1">
      <alignment vertical="center"/>
    </xf>
    <xf numFmtId="168" fontId="23" fillId="0" borderId="0" xfId="443" applyNumberFormat="1" applyFont="1" applyBorder="1" applyAlignment="1">
      <alignment vertical="center"/>
    </xf>
    <xf numFmtId="0" fontId="165" fillId="0" borderId="8" xfId="448" applyFont="1" applyBorder="1" applyAlignment="1">
      <alignment vertical="center"/>
    </xf>
    <xf numFmtId="0" fontId="23" fillId="0" borderId="19" xfId="448" applyFont="1" applyBorder="1" applyAlignment="1">
      <alignment vertical="center"/>
    </xf>
    <xf numFmtId="168" fontId="23" fillId="0" borderId="19" xfId="448" applyNumberFormat="1" applyFont="1" applyBorder="1" applyAlignment="1">
      <alignment vertical="center"/>
    </xf>
    <xf numFmtId="0" fontId="23" fillId="0" borderId="36" xfId="448" applyFont="1" applyBorder="1" applyAlignment="1">
      <alignment vertical="center"/>
    </xf>
    <xf numFmtId="0" fontId="165" fillId="0" borderId="21" xfId="448" applyFont="1" applyBorder="1" applyAlignment="1">
      <alignment vertical="center"/>
    </xf>
    <xf numFmtId="0" fontId="23" fillId="0" borderId="0" xfId="448" applyFont="1" applyBorder="1" applyAlignment="1">
      <alignment vertical="center"/>
    </xf>
    <xf numFmtId="0" fontId="165" fillId="0" borderId="0" xfId="448" applyFont="1" applyBorder="1" applyAlignment="1">
      <alignment horizontal="centerContinuous" vertical="center"/>
    </xf>
    <xf numFmtId="0" fontId="165" fillId="0" borderId="0" xfId="448" applyFont="1" applyBorder="1" applyAlignment="1">
      <alignment horizontal="center" vertical="center"/>
    </xf>
    <xf numFmtId="0" fontId="165" fillId="0" borderId="0" xfId="448" applyFont="1" applyBorder="1" applyAlignment="1">
      <alignment vertical="center"/>
    </xf>
    <xf numFmtId="0" fontId="23" fillId="0" borderId="5" xfId="448" applyFont="1" applyBorder="1" applyAlignment="1">
      <alignment vertical="center"/>
    </xf>
    <xf numFmtId="0" fontId="165" fillId="0" borderId="45" xfId="448" applyFont="1" applyBorder="1" applyAlignment="1">
      <alignment horizontal="center" vertical="center"/>
    </xf>
    <xf numFmtId="0" fontId="165" fillId="0" borderId="6" xfId="448" applyFont="1" applyBorder="1" applyAlignment="1">
      <alignment horizontal="center" vertical="center"/>
    </xf>
    <xf numFmtId="0" fontId="165" fillId="0" borderId="6" xfId="448" applyFont="1" applyBorder="1" applyAlignment="1">
      <alignment vertical="center"/>
    </xf>
    <xf numFmtId="0" fontId="23" fillId="0" borderId="6" xfId="448" applyFont="1" applyBorder="1" applyAlignment="1">
      <alignment vertical="center"/>
    </xf>
    <xf numFmtId="10" fontId="165" fillId="0" borderId="6" xfId="448" applyNumberFormat="1" applyFont="1" applyBorder="1" applyAlignment="1">
      <alignment horizontal="center" vertical="center"/>
    </xf>
    <xf numFmtId="10" fontId="165" fillId="0" borderId="6" xfId="448" applyNumberFormat="1" applyFont="1" applyBorder="1" applyAlignment="1">
      <alignment horizontal="left" vertical="center"/>
    </xf>
    <xf numFmtId="0" fontId="23" fillId="0" borderId="38" xfId="448" applyFont="1" applyBorder="1" applyAlignment="1">
      <alignment vertical="center"/>
    </xf>
    <xf numFmtId="0" fontId="23" fillId="0" borderId="37" xfId="448" applyFont="1" applyBorder="1" applyAlignment="1">
      <alignment vertical="center"/>
    </xf>
    <xf numFmtId="0" fontId="23" fillId="0" borderId="14" xfId="448" applyFont="1" applyBorder="1" applyAlignment="1">
      <alignment vertical="center"/>
    </xf>
    <xf numFmtId="10" fontId="23" fillId="0" borderId="35" xfId="448" applyNumberFormat="1" applyFont="1" applyBorder="1" applyAlignment="1">
      <alignment horizontal="center" vertical="center"/>
    </xf>
    <xf numFmtId="0" fontId="23" fillId="0" borderId="0" xfId="448" applyFont="1" applyFill="1" applyBorder="1" applyAlignment="1">
      <alignment vertical="center"/>
    </xf>
    <xf numFmtId="10" fontId="23" fillId="0" borderId="0" xfId="448" applyNumberFormat="1" applyFont="1" applyBorder="1" applyAlignment="1">
      <alignment horizontal="center" vertical="center"/>
    </xf>
    <xf numFmtId="0" fontId="23" fillId="0" borderId="0" xfId="448" applyFont="1" applyBorder="1" applyAlignment="1">
      <alignment horizontal="left" vertical="center"/>
    </xf>
    <xf numFmtId="0" fontId="23" fillId="0" borderId="21" xfId="448" applyFont="1" applyBorder="1" applyAlignment="1">
      <alignment vertical="center"/>
    </xf>
    <xf numFmtId="170" fontId="23" fillId="0" borderId="0" xfId="1906" applyNumberFormat="1" applyFont="1" applyBorder="1" applyAlignment="1">
      <alignment vertical="center"/>
    </xf>
    <xf numFmtId="10" fontId="218" fillId="0" borderId="0" xfId="448" applyNumberFormat="1" applyFont="1" applyBorder="1" applyAlignment="1">
      <alignment horizontal="center" vertical="center"/>
    </xf>
    <xf numFmtId="10" fontId="23" fillId="0" borderId="5" xfId="448" applyNumberFormat="1" applyFont="1" applyBorder="1" applyAlignment="1">
      <alignment horizontal="center" vertical="center"/>
    </xf>
    <xf numFmtId="0" fontId="23" fillId="0" borderId="7" xfId="448" applyFont="1" applyBorder="1" applyAlignment="1">
      <alignment vertical="center"/>
    </xf>
    <xf numFmtId="170" fontId="23" fillId="0" borderId="6" xfId="1906" applyNumberFormat="1" applyFont="1" applyBorder="1" applyAlignment="1">
      <alignment vertical="center"/>
    </xf>
    <xf numFmtId="214" fontId="17" fillId="0" borderId="6" xfId="448" applyNumberFormat="1" applyFont="1" applyBorder="1" applyAlignment="1">
      <alignment horizontal="center" vertical="center"/>
    </xf>
    <xf numFmtId="214" fontId="17" fillId="0" borderId="17" xfId="448" applyNumberFormat="1" applyFont="1" applyFill="1" applyBorder="1" applyAlignment="1">
      <alignment horizontal="center" vertical="center"/>
    </xf>
    <xf numFmtId="0" fontId="23" fillId="0" borderId="21" xfId="448" applyFont="1" applyFill="1" applyBorder="1" applyAlignment="1">
      <alignment vertical="center"/>
    </xf>
    <xf numFmtId="0" fontId="165" fillId="0" borderId="0" xfId="448" applyFont="1" applyFill="1" applyBorder="1" applyAlignment="1">
      <alignment vertical="center"/>
    </xf>
    <xf numFmtId="10" fontId="165" fillId="0" borderId="0" xfId="448" applyNumberFormat="1" applyFont="1" applyFill="1" applyBorder="1" applyAlignment="1">
      <alignment horizontal="center" vertical="center"/>
    </xf>
    <xf numFmtId="0" fontId="23" fillId="0" borderId="5" xfId="443" applyFont="1" applyBorder="1" applyAlignment="1">
      <alignment horizontal="left" vertical="center" wrapText="1"/>
    </xf>
    <xf numFmtId="0" fontId="222" fillId="0" borderId="6" xfId="443" applyFont="1" applyFill="1" applyBorder="1" applyAlignment="1">
      <alignment vertical="center" wrapText="1"/>
    </xf>
    <xf numFmtId="0" fontId="222" fillId="0" borderId="38" xfId="443" applyFont="1" applyFill="1" applyBorder="1" applyAlignment="1">
      <alignment vertical="center" wrapText="1"/>
    </xf>
    <xf numFmtId="0" fontId="23" fillId="0" borderId="0" xfId="443" quotePrefix="1" applyFont="1" applyFill="1" applyBorder="1" applyAlignment="1">
      <alignment vertical="center"/>
    </xf>
    <xf numFmtId="0" fontId="219" fillId="0" borderId="21" xfId="444" applyFont="1" applyBorder="1" applyAlignment="1">
      <alignment vertical="top"/>
    </xf>
    <xf numFmtId="0" fontId="23" fillId="0" borderId="21" xfId="444" applyFont="1" applyBorder="1" applyAlignment="1">
      <alignment vertical="top"/>
    </xf>
    <xf numFmtId="164" fontId="185" fillId="0" borderId="21" xfId="444" applyNumberFormat="1" applyFont="1" applyFill="1" applyBorder="1"/>
    <xf numFmtId="164" fontId="23" fillId="0" borderId="21" xfId="444" applyNumberFormat="1" applyFont="1" applyFill="1" applyBorder="1" applyAlignment="1">
      <alignment horizontal="left" indent="1"/>
    </xf>
    <xf numFmtId="164" fontId="165" fillId="0" borderId="37" xfId="444" applyNumberFormat="1" applyFont="1" applyFill="1" applyBorder="1"/>
    <xf numFmtId="0" fontId="219" fillId="0" borderId="0" xfId="443" applyFont="1" applyBorder="1" applyAlignment="1">
      <alignment vertical="center"/>
    </xf>
    <xf numFmtId="170" fontId="224" fillId="0" borderId="6" xfId="1906" applyNumberFormat="1" applyFont="1" applyBorder="1" applyAlignment="1">
      <alignment horizontal="center" vertical="center"/>
    </xf>
    <xf numFmtId="165" fontId="157" fillId="0" borderId="6" xfId="443" applyNumberFormat="1" applyFont="1" applyBorder="1" applyAlignment="1">
      <alignment horizontal="right" vertical="center"/>
    </xf>
    <xf numFmtId="0" fontId="219" fillId="0" borderId="6" xfId="443" applyFont="1" applyBorder="1" applyAlignment="1">
      <alignment vertical="center"/>
    </xf>
    <xf numFmtId="9" fontId="219" fillId="0" borderId="38" xfId="1906" applyFont="1" applyBorder="1" applyAlignment="1">
      <alignment horizontal="center" vertical="center"/>
    </xf>
    <xf numFmtId="0" fontId="23" fillId="0" borderId="0" xfId="443" quotePrefix="1" applyFont="1" applyBorder="1" applyAlignment="1">
      <alignment vertical="center" wrapText="1"/>
    </xf>
    <xf numFmtId="0" fontId="23" fillId="0" borderId="0" xfId="443" applyFont="1" applyBorder="1" applyAlignment="1">
      <alignment vertical="center" wrapText="1"/>
    </xf>
    <xf numFmtId="0" fontId="165" fillId="0" borderId="41" xfId="443" applyFont="1" applyBorder="1" applyAlignment="1">
      <alignment vertical="center"/>
    </xf>
    <xf numFmtId="0" fontId="165" fillId="0" borderId="16" xfId="443" applyFont="1" applyBorder="1" applyAlignment="1">
      <alignment vertical="center"/>
    </xf>
    <xf numFmtId="165" fontId="165" fillId="0" borderId="16" xfId="443" applyNumberFormat="1" applyFont="1" applyBorder="1" applyAlignment="1">
      <alignment horizontal="right" vertical="center"/>
    </xf>
    <xf numFmtId="168" fontId="165" fillId="0" borderId="16" xfId="443" applyNumberFormat="1" applyFont="1" applyBorder="1" applyAlignment="1">
      <alignment horizontal="center" vertical="center"/>
    </xf>
    <xf numFmtId="0" fontId="165" fillId="0" borderId="16" xfId="443" applyFont="1" applyBorder="1" applyAlignment="1">
      <alignment horizontal="left" vertical="center"/>
    </xf>
    <xf numFmtId="0" fontId="165" fillId="0" borderId="40" xfId="443" applyFont="1" applyBorder="1" applyAlignment="1">
      <alignment vertical="center"/>
    </xf>
    <xf numFmtId="165" fontId="23" fillId="0" borderId="0" xfId="443" applyNumberFormat="1" applyFont="1" applyBorder="1" applyAlignment="1">
      <alignment horizontal="right" vertical="center"/>
    </xf>
    <xf numFmtId="168" fontId="165" fillId="0" borderId="0" xfId="443" applyNumberFormat="1" applyFont="1" applyBorder="1" applyAlignment="1">
      <alignment horizontal="center" vertical="center"/>
    </xf>
    <xf numFmtId="0" fontId="165" fillId="0" borderId="5" xfId="443" applyFont="1" applyBorder="1" applyAlignment="1">
      <alignment vertical="center"/>
    </xf>
    <xf numFmtId="0" fontId="165" fillId="23" borderId="8" xfId="443" applyFont="1" applyFill="1" applyBorder="1" applyAlignment="1">
      <alignment vertical="center"/>
    </xf>
    <xf numFmtId="0" fontId="23" fillId="23" borderId="19" xfId="443" applyFont="1" applyFill="1" applyBorder="1" applyAlignment="1">
      <alignment vertical="center"/>
    </xf>
    <xf numFmtId="0" fontId="165" fillId="23" borderId="19" xfId="443" applyFont="1" applyFill="1" applyBorder="1" applyAlignment="1">
      <alignment vertical="center"/>
    </xf>
    <xf numFmtId="0" fontId="23" fillId="23" borderId="36" xfId="443" applyFont="1" applyFill="1" applyBorder="1" applyAlignment="1">
      <alignment vertical="center"/>
    </xf>
    <xf numFmtId="176" fontId="165" fillId="0" borderId="19" xfId="443" quotePrefix="1" applyNumberFormat="1" applyFont="1" applyBorder="1" applyAlignment="1">
      <alignment horizontal="center" vertical="center"/>
    </xf>
    <xf numFmtId="176" fontId="165" fillId="0" borderId="36" xfId="443" quotePrefix="1" applyNumberFormat="1" applyFont="1" applyBorder="1" applyAlignment="1">
      <alignment horizontal="center" vertical="center"/>
    </xf>
    <xf numFmtId="0" fontId="23" fillId="0" borderId="35" xfId="443" applyFont="1" applyBorder="1" applyAlignment="1">
      <alignment horizontal="left" vertical="center"/>
    </xf>
    <xf numFmtId="165" fontId="157" fillId="0" borderId="0" xfId="443" quotePrefix="1" applyNumberFormat="1" applyFont="1" applyBorder="1" applyAlignment="1">
      <alignment horizontal="right" vertical="center"/>
    </xf>
    <xf numFmtId="165" fontId="218" fillId="0" borderId="5" xfId="443" applyNumberFormat="1" applyFont="1" applyBorder="1" applyAlignment="1">
      <alignment horizontal="right" vertical="center"/>
    </xf>
    <xf numFmtId="0" fontId="219" fillId="0" borderId="21" xfId="443" applyFont="1" applyBorder="1" applyAlignment="1">
      <alignment horizontal="left" vertical="center"/>
    </xf>
    <xf numFmtId="170" fontId="219" fillId="0" borderId="0" xfId="1906" applyNumberFormat="1" applyFont="1" applyBorder="1" applyAlignment="1">
      <alignment horizontal="right" vertical="center"/>
    </xf>
    <xf numFmtId="170" fontId="219" fillId="0" borderId="5" xfId="1906" applyNumberFormat="1" applyFont="1" applyBorder="1" applyAlignment="1">
      <alignment horizontal="right" vertical="center"/>
    </xf>
    <xf numFmtId="165" fontId="23" fillId="0" borderId="21" xfId="443" applyNumberFormat="1" applyFont="1" applyBorder="1" applyAlignment="1">
      <alignment horizontal="left" vertical="center"/>
    </xf>
    <xf numFmtId="165" fontId="218" fillId="0" borderId="0" xfId="443" quotePrefix="1" applyNumberFormat="1" applyFont="1" applyBorder="1" applyAlignment="1">
      <alignment horizontal="right" vertical="center"/>
    </xf>
    <xf numFmtId="165" fontId="218" fillId="0" borderId="5" xfId="443" quotePrefix="1" applyNumberFormat="1" applyFont="1" applyBorder="1" applyAlignment="1">
      <alignment horizontal="right" vertical="center"/>
    </xf>
    <xf numFmtId="165" fontId="157" fillId="0" borderId="0" xfId="443" applyNumberFormat="1" applyFont="1" applyBorder="1" applyAlignment="1">
      <alignment horizontal="right" vertical="center"/>
    </xf>
    <xf numFmtId="0" fontId="219" fillId="0" borderId="21" xfId="443" applyFont="1" applyBorder="1" applyAlignment="1">
      <alignment vertical="center"/>
    </xf>
    <xf numFmtId="170" fontId="226" fillId="0" borderId="0" xfId="1906" applyNumberFormat="1" applyFont="1" applyBorder="1" applyAlignment="1">
      <alignment horizontal="right" vertical="center"/>
    </xf>
    <xf numFmtId="0" fontId="223" fillId="0" borderId="0" xfId="443" applyFont="1" applyBorder="1" applyAlignment="1">
      <alignment horizontal="center" vertical="center"/>
    </xf>
    <xf numFmtId="0" fontId="219" fillId="0" borderId="0" xfId="443" applyFont="1" applyBorder="1" applyAlignment="1">
      <alignment horizontal="left" vertical="center"/>
    </xf>
    <xf numFmtId="0" fontId="219" fillId="0" borderId="5" xfId="443" applyFont="1" applyBorder="1" applyAlignment="1">
      <alignment horizontal="left" vertical="center"/>
    </xf>
    <xf numFmtId="318" fontId="227" fillId="0" borderId="0" xfId="443" applyNumberFormat="1" applyFont="1" applyBorder="1" applyAlignment="1">
      <alignment horizontal="right" vertical="center"/>
    </xf>
    <xf numFmtId="318" fontId="218" fillId="0" borderId="0" xfId="443" applyNumberFormat="1" applyFont="1" applyBorder="1" applyAlignment="1">
      <alignment horizontal="right" vertical="center"/>
    </xf>
    <xf numFmtId="318" fontId="218" fillId="0" borderId="5" xfId="443" applyNumberFormat="1" applyFont="1" applyBorder="1" applyAlignment="1">
      <alignment horizontal="right" vertical="center"/>
    </xf>
    <xf numFmtId="168" fontId="219" fillId="0" borderId="0" xfId="443" applyNumberFormat="1" applyFont="1" applyBorder="1" applyAlignment="1">
      <alignment vertical="center"/>
    </xf>
    <xf numFmtId="168" fontId="23" fillId="0" borderId="0" xfId="443" applyNumberFormat="1" applyFont="1" applyBorder="1" applyAlignment="1">
      <alignment horizontal="left" vertical="center"/>
    </xf>
    <xf numFmtId="168" fontId="23" fillId="0" borderId="5" xfId="443" applyNumberFormat="1" applyFont="1" applyBorder="1" applyAlignment="1">
      <alignment horizontal="left" vertical="center"/>
    </xf>
    <xf numFmtId="318" fontId="218" fillId="0" borderId="0" xfId="443" applyNumberFormat="1" applyFont="1" applyFill="1" applyBorder="1" applyAlignment="1">
      <alignment horizontal="right" vertical="center"/>
    </xf>
    <xf numFmtId="168" fontId="219" fillId="0" borderId="21" xfId="443" applyNumberFormat="1" applyFont="1" applyBorder="1" applyAlignment="1">
      <alignment vertical="center"/>
    </xf>
    <xf numFmtId="318" fontId="227" fillId="0" borderId="5" xfId="443" applyNumberFormat="1" applyFont="1" applyBorder="1" applyAlignment="1">
      <alignment horizontal="right" vertical="center"/>
    </xf>
    <xf numFmtId="0" fontId="23" fillId="0" borderId="19" xfId="443" applyFont="1" applyBorder="1" applyAlignment="1">
      <alignment horizontal="left" vertical="center"/>
    </xf>
    <xf numFmtId="168" fontId="219" fillId="0" borderId="0" xfId="443" applyNumberFormat="1" applyFont="1" applyBorder="1" applyAlignment="1">
      <alignment horizontal="left" vertical="center"/>
    </xf>
    <xf numFmtId="168" fontId="223" fillId="0" borderId="0" xfId="443" applyNumberFormat="1" applyFont="1" applyBorder="1" applyAlignment="1">
      <alignment horizontal="center" vertical="center"/>
    </xf>
    <xf numFmtId="168" fontId="219" fillId="0" borderId="0" xfId="443" quotePrefix="1" applyNumberFormat="1" applyFont="1" applyBorder="1" applyAlignment="1">
      <alignment horizontal="right" vertical="center"/>
    </xf>
    <xf numFmtId="0" fontId="165" fillId="0" borderId="7" xfId="443" applyFont="1" applyBorder="1" applyAlignment="1">
      <alignment horizontal="left" vertical="center"/>
    </xf>
    <xf numFmtId="0" fontId="165" fillId="0" borderId="6" xfId="443" applyFont="1" applyBorder="1" applyAlignment="1">
      <alignment horizontal="left" vertical="center"/>
    </xf>
    <xf numFmtId="0" fontId="165" fillId="0" borderId="38" xfId="443" applyFont="1" applyBorder="1" applyAlignment="1">
      <alignment horizontal="left" vertical="center"/>
    </xf>
    <xf numFmtId="0" fontId="23" fillId="0" borderId="21" xfId="443" applyFont="1" applyFill="1" applyBorder="1" applyAlignment="1">
      <alignment horizontal="left" vertical="center"/>
    </xf>
    <xf numFmtId="179" fontId="17" fillId="0" borderId="0" xfId="443" applyNumberFormat="1" applyFont="1" applyFill="1" applyBorder="1" applyAlignment="1">
      <alignment horizontal="left" vertical="center"/>
    </xf>
    <xf numFmtId="173" fontId="23" fillId="0" borderId="0" xfId="443" applyNumberFormat="1" applyFont="1" applyFill="1" applyBorder="1" applyAlignment="1">
      <alignment horizontal="left" vertical="center"/>
    </xf>
    <xf numFmtId="168" fontId="23" fillId="0" borderId="0" xfId="443" applyNumberFormat="1" applyFont="1" applyFill="1" applyBorder="1" applyAlignment="1">
      <alignment horizontal="left" vertical="center"/>
    </xf>
    <xf numFmtId="0" fontId="23" fillId="0" borderId="0" xfId="443" applyFont="1" applyFill="1" applyBorder="1" applyAlignment="1">
      <alignment horizontal="left" vertical="center"/>
    </xf>
    <xf numFmtId="10" fontId="17" fillId="0" borderId="0" xfId="443" applyNumberFormat="1" applyFont="1" applyFill="1" applyBorder="1" applyAlignment="1">
      <alignment horizontal="left" vertical="center"/>
    </xf>
    <xf numFmtId="0" fontId="23" fillId="0" borderId="5" xfId="443" applyFont="1" applyFill="1" applyBorder="1" applyAlignment="1">
      <alignment horizontal="left" vertical="center"/>
    </xf>
    <xf numFmtId="0" fontId="23" fillId="0" borderId="7" xfId="443" applyFont="1" applyFill="1" applyBorder="1" applyAlignment="1">
      <alignment horizontal="left" vertical="center"/>
    </xf>
    <xf numFmtId="179" fontId="23" fillId="0" borderId="6" xfId="443" applyNumberFormat="1" applyFont="1" applyFill="1" applyBorder="1" applyAlignment="1">
      <alignment horizontal="center" vertical="center"/>
    </xf>
    <xf numFmtId="173" fontId="23" fillId="0" borderId="6" xfId="443" applyNumberFormat="1" applyFont="1" applyFill="1" applyBorder="1" applyAlignment="1">
      <alignment horizontal="center" vertical="center"/>
    </xf>
    <xf numFmtId="173" fontId="23" fillId="0" borderId="6" xfId="443" applyNumberFormat="1" applyFont="1" applyFill="1" applyBorder="1" applyAlignment="1">
      <alignment horizontal="left" vertical="center"/>
    </xf>
    <xf numFmtId="168" fontId="23" fillId="0" borderId="6" xfId="443" applyNumberFormat="1" applyFont="1" applyFill="1" applyBorder="1" applyAlignment="1">
      <alignment horizontal="left" vertical="center"/>
    </xf>
    <xf numFmtId="0" fontId="23" fillId="0" borderId="6" xfId="443" applyFont="1" applyFill="1" applyBorder="1" applyAlignment="1">
      <alignment horizontal="left" vertical="center"/>
    </xf>
    <xf numFmtId="170" fontId="23" fillId="0" borderId="6" xfId="443" applyNumberFormat="1" applyFont="1" applyFill="1" applyBorder="1" applyAlignment="1">
      <alignment horizontal="center" vertical="center"/>
    </xf>
    <xf numFmtId="0" fontId="23" fillId="0" borderId="38" xfId="443" applyFont="1" applyFill="1" applyBorder="1" applyAlignment="1">
      <alignment horizontal="left" vertical="center"/>
    </xf>
    <xf numFmtId="168" fontId="219" fillId="0" borderId="5" xfId="443" quotePrefix="1" applyNumberFormat="1" applyFont="1" applyBorder="1" applyAlignment="1">
      <alignment horizontal="right" vertical="center"/>
    </xf>
    <xf numFmtId="165" fontId="23" fillId="0" borderId="19" xfId="443" applyNumberFormat="1" applyFont="1" applyBorder="1" applyAlignment="1">
      <alignment horizontal="right" vertical="center"/>
    </xf>
    <xf numFmtId="170" fontId="23" fillId="0" borderId="19" xfId="1906" applyNumberFormat="1" applyFont="1" applyBorder="1" applyAlignment="1">
      <alignment horizontal="center" vertical="center"/>
    </xf>
    <xf numFmtId="0" fontId="219" fillId="0" borderId="0" xfId="443" applyNumberFormat="1" applyFont="1" applyFill="1" applyBorder="1" applyAlignment="1">
      <alignment horizontal="center" vertical="center"/>
    </xf>
    <xf numFmtId="0" fontId="219" fillId="0" borderId="0" xfId="1906" applyNumberFormat="1" applyFont="1" applyFill="1" applyBorder="1" applyAlignment="1">
      <alignment horizontal="center" vertical="center"/>
    </xf>
    <xf numFmtId="0" fontId="223" fillId="0" borderId="0" xfId="443" applyNumberFormat="1" applyFont="1" applyFill="1" applyBorder="1" applyAlignment="1">
      <alignment horizontal="center" vertical="center"/>
    </xf>
    <xf numFmtId="0" fontId="219" fillId="0" borderId="0" xfId="1906" applyNumberFormat="1" applyFont="1" applyBorder="1" applyAlignment="1">
      <alignment horizontal="center" vertical="center"/>
    </xf>
    <xf numFmtId="0" fontId="219" fillId="0" borderId="5" xfId="443" applyFont="1" applyBorder="1" applyAlignment="1">
      <alignment horizontal="center" vertical="center"/>
    </xf>
    <xf numFmtId="0" fontId="219" fillId="0" borderId="16" xfId="443" applyNumberFormat="1" applyFont="1" applyFill="1" applyBorder="1" applyAlignment="1">
      <alignment horizontal="center" vertical="center"/>
    </xf>
    <xf numFmtId="0" fontId="223" fillId="0" borderId="16" xfId="443" applyNumberFormat="1" applyFont="1" applyFill="1" applyBorder="1" applyAlignment="1">
      <alignment horizontal="center" vertical="center"/>
    </xf>
    <xf numFmtId="0" fontId="219" fillId="0" borderId="40" xfId="443" applyFont="1" applyBorder="1" applyAlignment="1">
      <alignment horizontal="center" vertical="center"/>
    </xf>
    <xf numFmtId="170" fontId="165" fillId="0" borderId="0" xfId="1906" applyNumberFormat="1" applyFont="1" applyBorder="1" applyAlignment="1">
      <alignment horizontal="center" vertical="center"/>
    </xf>
    <xf numFmtId="170" fontId="218" fillId="0" borderId="5" xfId="1906" applyNumberFormat="1" applyFont="1" applyBorder="1" applyAlignment="1">
      <alignment horizontal="center" vertical="center"/>
    </xf>
    <xf numFmtId="0" fontId="23" fillId="0" borderId="7" xfId="443" applyFont="1" applyBorder="1" applyAlignment="1">
      <alignment horizontal="left" vertical="center"/>
    </xf>
    <xf numFmtId="168" fontId="23" fillId="0" borderId="6" xfId="443" applyNumberFormat="1" applyFont="1" applyBorder="1" applyAlignment="1">
      <alignment horizontal="center" vertical="center"/>
    </xf>
    <xf numFmtId="166" fontId="23" fillId="0" borderId="6" xfId="443" applyNumberFormat="1" applyFont="1" applyBorder="1" applyAlignment="1">
      <alignment horizontal="center" vertical="center"/>
    </xf>
    <xf numFmtId="170" fontId="165" fillId="0" borderId="6" xfId="1906" applyNumberFormat="1" applyFont="1" applyBorder="1" applyAlignment="1">
      <alignment horizontal="center" vertical="center"/>
    </xf>
    <xf numFmtId="170" fontId="23" fillId="0" borderId="6" xfId="1906" applyNumberFormat="1" applyFont="1" applyBorder="1" applyAlignment="1">
      <alignment horizontal="center" vertical="center"/>
    </xf>
    <xf numFmtId="170" fontId="218" fillId="0" borderId="38" xfId="1906" applyNumberFormat="1" applyFont="1" applyBorder="1" applyAlignment="1">
      <alignment horizontal="center" vertical="center"/>
    </xf>
    <xf numFmtId="0" fontId="165" fillId="0" borderId="7" xfId="443" applyFont="1" applyBorder="1" applyAlignment="1">
      <alignment vertical="center"/>
    </xf>
    <xf numFmtId="168" fontId="165" fillId="0" borderId="6" xfId="443" applyNumberFormat="1" applyFont="1" applyBorder="1" applyAlignment="1">
      <alignment horizontal="center" vertical="center"/>
    </xf>
    <xf numFmtId="165" fontId="165" fillId="0" borderId="6" xfId="443" applyNumberFormat="1" applyFont="1" applyBorder="1" applyAlignment="1">
      <alignment horizontal="center" vertical="center"/>
    </xf>
    <xf numFmtId="0" fontId="23" fillId="0" borderId="0" xfId="443" applyFont="1" applyBorder="1" applyAlignment="1">
      <alignment horizontal="left" vertical="center" wrapText="1"/>
    </xf>
    <xf numFmtId="10" fontId="23" fillId="0" borderId="0" xfId="1906" applyNumberFormat="1" applyFont="1" applyAlignment="1">
      <alignment vertical="center"/>
    </xf>
    <xf numFmtId="0" fontId="165" fillId="0" borderId="14" xfId="443" applyFont="1" applyBorder="1" applyAlignment="1">
      <alignment vertical="center"/>
    </xf>
    <xf numFmtId="0" fontId="217" fillId="47" borderId="8" xfId="443" applyFont="1" applyFill="1" applyBorder="1" applyAlignment="1">
      <alignment horizontal="centerContinuous" vertical="center"/>
    </xf>
    <xf numFmtId="0" fontId="217" fillId="47" borderId="19" xfId="443" applyFont="1" applyFill="1" applyBorder="1" applyAlignment="1">
      <alignment horizontal="centerContinuous" vertical="center"/>
    </xf>
    <xf numFmtId="0" fontId="217" fillId="47" borderId="36" xfId="443" applyFont="1" applyFill="1" applyBorder="1" applyAlignment="1">
      <alignment horizontal="centerContinuous" vertical="center"/>
    </xf>
    <xf numFmtId="166" fontId="23" fillId="0" borderId="21" xfId="443" applyNumberFormat="1" applyFont="1" applyBorder="1" applyAlignment="1">
      <alignment vertical="center"/>
    </xf>
    <xf numFmtId="166" fontId="23" fillId="0" borderId="0" xfId="443" applyNumberFormat="1" applyFont="1" applyBorder="1" applyAlignment="1">
      <alignment vertical="center"/>
    </xf>
    <xf numFmtId="166" fontId="165" fillId="0" borderId="16" xfId="443" applyNumberFormat="1" applyFont="1" applyBorder="1" applyAlignment="1">
      <alignment horizontal="centerContinuous" vertical="center"/>
    </xf>
    <xf numFmtId="166" fontId="157" fillId="0" borderId="0" xfId="443" applyNumberFormat="1" applyFont="1" applyBorder="1" applyAlignment="1">
      <alignment horizontal="center" vertical="center"/>
    </xf>
    <xf numFmtId="170" fontId="165" fillId="0" borderId="0" xfId="1906" applyNumberFormat="1" applyFont="1" applyBorder="1" applyAlignment="1">
      <alignment vertical="center"/>
    </xf>
    <xf numFmtId="166" fontId="157" fillId="0" borderId="0" xfId="443" applyNumberFormat="1" applyFont="1" applyBorder="1" applyAlignment="1">
      <alignment vertical="center"/>
    </xf>
    <xf numFmtId="170" fontId="165" fillId="0" borderId="45" xfId="1906" applyNumberFormat="1" applyFont="1" applyBorder="1" applyAlignment="1">
      <alignment vertical="center"/>
    </xf>
    <xf numFmtId="184" fontId="23" fillId="0" borderId="37" xfId="198" applyNumberFormat="1" applyFont="1" applyBorder="1" applyAlignment="1">
      <alignment vertical="center"/>
    </xf>
    <xf numFmtId="184" fontId="23" fillId="0" borderId="14" xfId="443" applyNumberFormat="1" applyFont="1" applyBorder="1" applyAlignment="1">
      <alignment vertical="center"/>
    </xf>
    <xf numFmtId="184" fontId="23" fillId="0" borderId="35" xfId="443" applyNumberFormat="1" applyFont="1" applyBorder="1" applyAlignment="1">
      <alignment vertical="center"/>
    </xf>
    <xf numFmtId="170" fontId="23" fillId="0" borderId="37" xfId="1906" applyNumberFormat="1" applyFont="1" applyBorder="1" applyAlignment="1">
      <alignment vertical="center"/>
    </xf>
    <xf numFmtId="170" fontId="23" fillId="0" borderId="14" xfId="1906" applyNumberFormat="1" applyFont="1" applyBorder="1" applyAlignment="1">
      <alignment vertical="center"/>
    </xf>
    <xf numFmtId="170" fontId="23" fillId="0" borderId="35" xfId="1906" applyNumberFormat="1" applyFont="1" applyBorder="1" applyAlignment="1">
      <alignment vertical="center"/>
    </xf>
    <xf numFmtId="184" fontId="23" fillId="0" borderId="21" xfId="443" applyNumberFormat="1" applyFont="1" applyBorder="1" applyAlignment="1">
      <alignment vertical="center"/>
    </xf>
    <xf numFmtId="184" fontId="23" fillId="0" borderId="0" xfId="443" applyNumberFormat="1" applyFont="1" applyBorder="1" applyAlignment="1">
      <alignment vertical="center"/>
    </xf>
    <xf numFmtId="184" fontId="23" fillId="0" borderId="5" xfId="443" applyNumberFormat="1" applyFont="1" applyBorder="1" applyAlignment="1">
      <alignment vertical="center"/>
    </xf>
    <xf numFmtId="170" fontId="23" fillId="0" borderId="21" xfId="1906" applyNumberFormat="1" applyFont="1" applyBorder="1" applyAlignment="1">
      <alignment vertical="center"/>
    </xf>
    <xf numFmtId="170" fontId="23" fillId="0" borderId="5" xfId="1906" applyNumberFormat="1" applyFont="1" applyBorder="1" applyAlignment="1">
      <alignment vertical="center"/>
    </xf>
    <xf numFmtId="184" fontId="23" fillId="0" borderId="7" xfId="443" applyNumberFormat="1" applyFont="1" applyBorder="1" applyAlignment="1">
      <alignment vertical="center"/>
    </xf>
    <xf numFmtId="184" fontId="23" fillId="0" borderId="6" xfId="443" applyNumberFormat="1" applyFont="1" applyBorder="1" applyAlignment="1">
      <alignment vertical="center"/>
    </xf>
    <xf numFmtId="184" fontId="23" fillId="0" borderId="38" xfId="443" applyNumberFormat="1" applyFont="1" applyBorder="1" applyAlignment="1">
      <alignment vertical="center"/>
    </xf>
    <xf numFmtId="170" fontId="23" fillId="0" borderId="7" xfId="1906" applyNumberFormat="1" applyFont="1" applyBorder="1" applyAlignment="1">
      <alignment vertical="center"/>
    </xf>
    <xf numFmtId="170" fontId="23" fillId="0" borderId="38" xfId="1906" applyNumberFormat="1" applyFont="1" applyBorder="1" applyAlignment="1">
      <alignment vertical="center"/>
    </xf>
    <xf numFmtId="166" fontId="165" fillId="0" borderId="21" xfId="443" applyNumberFormat="1" applyFont="1" applyBorder="1" applyAlignment="1">
      <alignment horizontal="right" vertical="center" textRotation="90"/>
    </xf>
    <xf numFmtId="168" fontId="165" fillId="0" borderId="0" xfId="443" applyNumberFormat="1" applyFont="1" applyBorder="1" applyAlignment="1">
      <alignment vertical="center"/>
    </xf>
    <xf numFmtId="41" fontId="23" fillId="0" borderId="0" xfId="443" applyNumberFormat="1" applyFont="1" applyBorder="1" applyAlignment="1">
      <alignment vertical="center"/>
    </xf>
    <xf numFmtId="166" fontId="165" fillId="0" borderId="0" xfId="443" applyNumberFormat="1" applyFont="1" applyBorder="1" applyAlignment="1">
      <alignment horizontal="right" vertical="center" textRotation="90"/>
    </xf>
    <xf numFmtId="166" fontId="23" fillId="0" borderId="21" xfId="443" applyNumberFormat="1" applyFont="1" applyBorder="1" applyAlignment="1">
      <alignment horizontal="left" vertical="center"/>
    </xf>
    <xf numFmtId="166" fontId="23" fillId="0" borderId="7" xfId="443" applyNumberFormat="1" applyFont="1" applyBorder="1" applyAlignment="1">
      <alignment horizontal="left" vertical="center"/>
    </xf>
    <xf numFmtId="168" fontId="165" fillId="0" borderId="6" xfId="443" applyNumberFormat="1" applyFont="1" applyBorder="1" applyAlignment="1">
      <alignment vertical="center"/>
    </xf>
    <xf numFmtId="0" fontId="223" fillId="0" borderId="37" xfId="443" applyFont="1" applyBorder="1" applyAlignment="1">
      <alignment vertical="center"/>
    </xf>
    <xf numFmtId="0" fontId="23" fillId="0" borderId="14" xfId="443" applyFont="1" applyBorder="1" applyAlignment="1">
      <alignment horizontal="center" vertical="center"/>
    </xf>
    <xf numFmtId="0" fontId="23" fillId="0" borderId="35" xfId="443" applyFont="1" applyBorder="1" applyAlignment="1">
      <alignment horizontal="center" vertical="center"/>
    </xf>
    <xf numFmtId="0" fontId="23" fillId="0" borderId="0" xfId="443" applyFont="1" applyBorder="1" applyAlignment="1">
      <alignment horizontal="center" vertical="center"/>
    </xf>
    <xf numFmtId="0" fontId="23" fillId="0" borderId="5" xfId="443" applyFont="1" applyBorder="1" applyAlignment="1">
      <alignment horizontal="center" vertical="center"/>
    </xf>
    <xf numFmtId="0" fontId="165" fillId="0" borderId="41" xfId="443" applyFont="1" applyBorder="1" applyAlignment="1">
      <alignment horizontal="center" vertical="center"/>
    </xf>
    <xf numFmtId="0" fontId="23" fillId="0" borderId="16" xfId="443" applyFont="1" applyBorder="1" applyAlignment="1">
      <alignment horizontal="center" vertical="center"/>
    </xf>
    <xf numFmtId="0" fontId="23" fillId="0" borderId="40" xfId="443" applyFont="1" applyBorder="1" applyAlignment="1">
      <alignment horizontal="center" vertical="center"/>
    </xf>
    <xf numFmtId="164" fontId="23" fillId="0" borderId="0" xfId="443" applyNumberFormat="1" applyFont="1" applyBorder="1" applyAlignment="1">
      <alignment horizontal="right" vertical="center"/>
    </xf>
    <xf numFmtId="168" fontId="23" fillId="0" borderId="5" xfId="443" applyNumberFormat="1" applyFont="1" applyBorder="1" applyAlignment="1">
      <alignment horizontal="center" vertical="center"/>
    </xf>
    <xf numFmtId="0" fontId="219" fillId="0" borderId="7" xfId="443" applyFont="1" applyBorder="1" applyAlignment="1">
      <alignment vertical="center"/>
    </xf>
    <xf numFmtId="0" fontId="219" fillId="0" borderId="6" xfId="443" applyFont="1" applyBorder="1" applyAlignment="1">
      <alignment horizontal="right" vertical="center"/>
    </xf>
    <xf numFmtId="0" fontId="219" fillId="0" borderId="6" xfId="443" applyFont="1" applyBorder="1" applyAlignment="1">
      <alignment horizontal="left" vertical="center"/>
    </xf>
    <xf numFmtId="0" fontId="165" fillId="29" borderId="8" xfId="443" applyFont="1" applyFill="1" applyBorder="1" applyAlignment="1">
      <alignment horizontal="right" vertical="center"/>
    </xf>
    <xf numFmtId="168" fontId="165" fillId="29" borderId="36" xfId="443" applyNumberFormat="1" applyFont="1" applyFill="1" applyBorder="1" applyAlignment="1">
      <alignment horizontal="center" vertical="center"/>
    </xf>
    <xf numFmtId="0" fontId="219" fillId="0" borderId="38" xfId="443" applyFont="1" applyBorder="1" applyAlignment="1">
      <alignment vertical="center"/>
    </xf>
    <xf numFmtId="0" fontId="165" fillId="0" borderId="6" xfId="443" applyFont="1" applyBorder="1" applyAlignment="1">
      <alignment horizontal="center" vertical="center"/>
    </xf>
    <xf numFmtId="0" fontId="165" fillId="0" borderId="38" xfId="443" applyFont="1" applyBorder="1" applyAlignment="1">
      <alignment horizontal="center" vertical="center"/>
    </xf>
    <xf numFmtId="171" fontId="23" fillId="0" borderId="0" xfId="443" applyNumberFormat="1" applyFont="1" applyFill="1" applyBorder="1" applyAlignment="1">
      <alignment horizontal="center" vertical="center"/>
    </xf>
    <xf numFmtId="164" fontId="23" fillId="0" borderId="0" xfId="443" applyNumberFormat="1" applyFont="1" applyFill="1" applyBorder="1" applyAlignment="1">
      <alignment horizontal="right" vertical="center"/>
    </xf>
    <xf numFmtId="177" fontId="23" fillId="0" borderId="0" xfId="443" applyNumberFormat="1" applyFont="1" applyFill="1" applyBorder="1" applyAlignment="1">
      <alignment horizontal="right" vertical="center" indent="1"/>
    </xf>
    <xf numFmtId="0" fontId="23" fillId="0" borderId="6" xfId="443" applyFont="1" applyBorder="1" applyAlignment="1">
      <alignment horizontal="center" vertical="center"/>
    </xf>
    <xf numFmtId="173" fontId="23" fillId="0" borderId="6" xfId="443" applyNumberFormat="1" applyFont="1" applyBorder="1" applyAlignment="1">
      <alignment horizontal="left" vertical="center"/>
    </xf>
    <xf numFmtId="168" fontId="165" fillId="29" borderId="36" xfId="443" applyNumberFormat="1" applyFont="1" applyFill="1" applyBorder="1" applyAlignment="1">
      <alignment horizontal="right" vertical="center" indent="1"/>
    </xf>
    <xf numFmtId="173" fontId="23" fillId="0" borderId="0" xfId="443" applyNumberFormat="1" applyFont="1" applyBorder="1" applyAlignment="1">
      <alignment horizontal="left" vertical="center"/>
    </xf>
    <xf numFmtId="0" fontId="165" fillId="0" borderId="0" xfId="443" applyFont="1" applyFill="1" applyBorder="1" applyAlignment="1">
      <alignment horizontal="right" vertical="center"/>
    </xf>
    <xf numFmtId="168" fontId="165" fillId="0" borderId="0" xfId="443" applyNumberFormat="1" applyFont="1" applyFill="1" applyBorder="1" applyAlignment="1">
      <alignment horizontal="center" vertical="center"/>
    </xf>
    <xf numFmtId="10" fontId="17" fillId="0" borderId="17" xfId="448" applyNumberFormat="1" applyFont="1" applyFill="1" applyBorder="1" applyAlignment="1">
      <alignment horizontal="center" vertical="center"/>
    </xf>
    <xf numFmtId="302" fontId="23" fillId="0" borderId="38" xfId="448" applyNumberFormat="1" applyFont="1" applyBorder="1" applyAlignment="1">
      <alignment horizontal="center" vertical="center"/>
    </xf>
    <xf numFmtId="0" fontId="2" fillId="0" borderId="36" xfId="443" applyFont="1" applyBorder="1" applyAlignment="1">
      <alignment vertical="center"/>
    </xf>
    <xf numFmtId="0" fontId="185" fillId="0" borderId="0" xfId="443" applyFont="1" applyBorder="1" applyAlignment="1">
      <alignment horizontal="center" vertical="center"/>
    </xf>
    <xf numFmtId="14" fontId="8" fillId="0" borderId="0" xfId="443" applyNumberFormat="1" applyFont="1" applyAlignment="1">
      <alignment vertical="center"/>
    </xf>
    <xf numFmtId="170" fontId="228" fillId="0" borderId="0" xfId="1906" applyNumberFormat="1" applyFont="1"/>
    <xf numFmtId="168" fontId="228" fillId="0" borderId="0" xfId="443" applyNumberFormat="1" applyFont="1"/>
    <xf numFmtId="170" fontId="23" fillId="0" borderId="0" xfId="443" applyNumberFormat="1" applyFont="1" applyBorder="1" applyAlignment="1">
      <alignment vertical="center"/>
    </xf>
    <xf numFmtId="176" fontId="165" fillId="0" borderId="8" xfId="443" quotePrefix="1" applyNumberFormat="1" applyFont="1" applyBorder="1" applyAlignment="1">
      <alignment horizontal="center" vertical="center"/>
    </xf>
    <xf numFmtId="184" fontId="23" fillId="50" borderId="17" xfId="443" applyNumberFormat="1" applyFont="1" applyFill="1" applyBorder="1" applyAlignment="1">
      <alignment vertical="center"/>
    </xf>
    <xf numFmtId="170" fontId="23" fillId="50" borderId="17" xfId="1906" applyNumberFormat="1" applyFont="1" applyFill="1" applyBorder="1" applyAlignment="1">
      <alignment vertical="center"/>
    </xf>
    <xf numFmtId="0" fontId="165" fillId="50" borderId="37" xfId="448" applyFont="1" applyFill="1" applyBorder="1" applyAlignment="1">
      <alignment vertical="center"/>
    </xf>
    <xf numFmtId="0" fontId="23" fillId="50" borderId="14" xfId="448" applyFont="1" applyFill="1" applyBorder="1" applyAlignment="1">
      <alignment vertical="center"/>
    </xf>
    <xf numFmtId="0" fontId="165" fillId="50" borderId="7" xfId="448" applyFont="1" applyFill="1" applyBorder="1" applyAlignment="1">
      <alignment vertical="center"/>
    </xf>
    <xf numFmtId="0" fontId="23" fillId="50" borderId="6" xfId="448" applyFont="1" applyFill="1" applyBorder="1" applyAlignment="1">
      <alignment vertical="center"/>
    </xf>
    <xf numFmtId="322" fontId="165" fillId="0" borderId="17" xfId="443" quotePrefix="1" applyNumberFormat="1" applyFont="1" applyFill="1" applyBorder="1" applyAlignment="1">
      <alignment horizontal="center" vertical="center"/>
    </xf>
    <xf numFmtId="0" fontId="165" fillId="0" borderId="27" xfId="443" applyFont="1" applyFill="1" applyBorder="1" applyAlignment="1">
      <alignment horizontal="center" vertical="center"/>
    </xf>
    <xf numFmtId="170" fontId="219" fillId="0" borderId="27" xfId="1906" applyNumberFormat="1" applyFont="1" applyFill="1" applyBorder="1" applyAlignment="1">
      <alignment horizontal="right" vertical="center"/>
    </xf>
    <xf numFmtId="0" fontId="219" fillId="0" borderId="27" xfId="443" applyFont="1" applyFill="1" applyBorder="1" applyAlignment="1">
      <alignment horizontal="left" vertical="center"/>
    </xf>
    <xf numFmtId="0" fontId="185" fillId="0" borderId="27" xfId="443" applyFont="1" applyFill="1" applyBorder="1" applyAlignment="1">
      <alignment horizontal="center" vertical="center"/>
    </xf>
    <xf numFmtId="168" fontId="23" fillId="0" borderId="27" xfId="443" applyNumberFormat="1" applyFont="1" applyFill="1" applyBorder="1" applyAlignment="1">
      <alignment horizontal="left" vertical="center"/>
    </xf>
    <xf numFmtId="165" fontId="23" fillId="0" borderId="27" xfId="443" applyNumberFormat="1" applyFont="1" applyFill="1" applyBorder="1" applyAlignment="1">
      <alignment horizontal="right" vertical="center"/>
    </xf>
    <xf numFmtId="165" fontId="23" fillId="0" borderId="27" xfId="443" quotePrefix="1" applyNumberFormat="1" applyFont="1" applyFill="1" applyBorder="1" applyAlignment="1">
      <alignment horizontal="right" vertical="center"/>
    </xf>
    <xf numFmtId="318" fontId="23" fillId="0" borderId="27" xfId="443" applyNumberFormat="1" applyFont="1" applyFill="1" applyBorder="1" applyAlignment="1">
      <alignment horizontal="right" vertical="center"/>
    </xf>
    <xf numFmtId="328" fontId="2" fillId="0" borderId="0" xfId="443" applyNumberFormat="1" applyFont="1" applyAlignment="1">
      <alignment vertical="center"/>
    </xf>
    <xf numFmtId="7" fontId="2" fillId="0" borderId="0" xfId="443" applyNumberFormat="1" applyFont="1" applyAlignment="1">
      <alignment horizontal="center"/>
    </xf>
    <xf numFmtId="10" fontId="23" fillId="0" borderId="0" xfId="448" applyNumberFormat="1" applyFont="1" applyFill="1" applyBorder="1" applyAlignment="1">
      <alignment horizontal="center" vertical="center"/>
    </xf>
    <xf numFmtId="167" fontId="165" fillId="50" borderId="38" xfId="448" applyNumberFormat="1" applyFont="1" applyFill="1" applyBorder="1" applyAlignment="1">
      <alignment horizontal="center" vertical="center"/>
    </xf>
    <xf numFmtId="168" fontId="23" fillId="0" borderId="6" xfId="443" applyNumberFormat="1" applyFont="1" applyBorder="1" applyAlignment="1">
      <alignment vertical="center"/>
    </xf>
    <xf numFmtId="166" fontId="0" fillId="0" borderId="0" xfId="443" applyNumberFormat="1" applyFont="1" applyFill="1"/>
    <xf numFmtId="168" fontId="231" fillId="0" borderId="0" xfId="443" applyNumberFormat="1" applyFont="1"/>
    <xf numFmtId="10" fontId="1" fillId="0" borderId="0" xfId="443" applyNumberFormat="1" applyFont="1" applyAlignment="1">
      <alignment horizontal="center"/>
    </xf>
    <xf numFmtId="170" fontId="231" fillId="0" borderId="0" xfId="1906" applyNumberFormat="1" applyFont="1"/>
    <xf numFmtId="166" fontId="147" fillId="0" borderId="0" xfId="443" applyNumberFormat="1" applyFont="1" applyAlignment="1"/>
    <xf numFmtId="166" fontId="147" fillId="0" borderId="6" xfId="443" applyNumberFormat="1" applyFont="1" applyBorder="1" applyAlignment="1"/>
    <xf numFmtId="0" fontId="0" fillId="0" borderId="0" xfId="0" applyBorder="1"/>
    <xf numFmtId="0" fontId="9" fillId="0" borderId="19" xfId="443" applyFont="1" applyBorder="1"/>
    <xf numFmtId="333" fontId="165" fillId="0" borderId="45" xfId="448" applyNumberFormat="1" applyFont="1" applyBorder="1" applyAlignment="1">
      <alignment horizontal="center" vertical="center"/>
    </xf>
    <xf numFmtId="323" fontId="4" fillId="0" borderId="0" xfId="443" applyNumberFormat="1" applyFont="1" applyBorder="1" applyAlignment="1">
      <alignment vertical="center"/>
    </xf>
    <xf numFmtId="0" fontId="23" fillId="0" borderId="14" xfId="443" applyFont="1" applyBorder="1" applyAlignment="1">
      <alignment horizontal="left" vertical="center"/>
    </xf>
    <xf numFmtId="0" fontId="165" fillId="0" borderId="14" xfId="443" applyFont="1" applyBorder="1" applyAlignment="1">
      <alignment horizontal="center" vertical="center"/>
    </xf>
    <xf numFmtId="0" fontId="165" fillId="0" borderId="35" xfId="443" applyFont="1" applyBorder="1" applyAlignment="1">
      <alignment horizontal="center" vertical="center"/>
    </xf>
    <xf numFmtId="0" fontId="23" fillId="0" borderId="37" xfId="443" applyFont="1" applyBorder="1" applyAlignment="1">
      <alignment horizontal="right" vertical="center"/>
    </xf>
    <xf numFmtId="0" fontId="23" fillId="0" borderId="38" xfId="443" applyFont="1" applyBorder="1" applyAlignment="1">
      <alignment horizontal="left" vertical="center"/>
    </xf>
    <xf numFmtId="167" fontId="23" fillId="0" borderId="37" xfId="443" applyNumberFormat="1" applyFont="1" applyBorder="1" applyAlignment="1">
      <alignment vertical="center"/>
    </xf>
    <xf numFmtId="0" fontId="165" fillId="0" borderId="6" xfId="443" applyFont="1" applyBorder="1" applyAlignment="1">
      <alignment vertical="center"/>
    </xf>
    <xf numFmtId="331" fontId="220" fillId="0" borderId="6" xfId="443" applyNumberFormat="1" applyFont="1" applyBorder="1" applyAlignment="1">
      <alignment horizontal="right" vertical="center"/>
    </xf>
    <xf numFmtId="329" fontId="8" fillId="0" borderId="0" xfId="443" applyNumberFormat="1" applyFont="1" applyFill="1" applyAlignment="1">
      <alignment vertical="center"/>
    </xf>
    <xf numFmtId="329" fontId="2" fillId="0" borderId="0" xfId="443" applyNumberFormat="1" applyFont="1" applyFill="1" applyAlignment="1">
      <alignment vertical="center"/>
    </xf>
    <xf numFmtId="334" fontId="2" fillId="0" borderId="0" xfId="443" applyNumberFormat="1" applyFont="1" applyFill="1" applyAlignment="1">
      <alignment vertical="center"/>
    </xf>
    <xf numFmtId="14" fontId="9" fillId="0" borderId="16" xfId="443" applyNumberFormat="1" applyFont="1" applyBorder="1"/>
    <xf numFmtId="329" fontId="2" fillId="0" borderId="0" xfId="443" applyNumberFormat="1" applyFont="1" applyFill="1" applyAlignment="1">
      <alignment horizontal="center"/>
    </xf>
    <xf numFmtId="0" fontId="72" fillId="0" borderId="0" xfId="443" applyFont="1" applyFill="1" applyAlignment="1">
      <alignment horizontal="center"/>
    </xf>
    <xf numFmtId="330" fontId="2" fillId="0" borderId="0" xfId="443" applyNumberFormat="1" applyFont="1" applyFill="1" applyAlignment="1">
      <alignment horizontal="center"/>
    </xf>
    <xf numFmtId="329" fontId="2" fillId="0" borderId="0" xfId="1906" applyNumberFormat="1" applyFont="1" applyFill="1" applyAlignment="1">
      <alignment horizontal="center"/>
    </xf>
    <xf numFmtId="329" fontId="1" fillId="0" borderId="0" xfId="1906" applyNumberFormat="1" applyFont="1" applyAlignment="1">
      <alignment horizontal="center"/>
    </xf>
    <xf numFmtId="0" fontId="4" fillId="0" borderId="8" xfId="443" applyFont="1" applyBorder="1" applyAlignment="1">
      <alignment vertical="center"/>
    </xf>
    <xf numFmtId="0" fontId="2" fillId="0" borderId="0" xfId="443" applyFont="1" applyFill="1" applyAlignment="1">
      <alignment horizontal="left"/>
    </xf>
    <xf numFmtId="0" fontId="2" fillId="0" borderId="0" xfId="443" applyFont="1" applyFill="1" applyAlignment="1">
      <alignment horizontal="center"/>
    </xf>
    <xf numFmtId="0" fontId="2" fillId="0" borderId="0" xfId="443" applyFont="1" applyAlignment="1">
      <alignment horizontal="left"/>
    </xf>
    <xf numFmtId="0" fontId="8" fillId="0" borderId="0" xfId="443" applyFont="1" applyFill="1" applyBorder="1" applyAlignment="1">
      <alignment vertical="center"/>
    </xf>
    <xf numFmtId="10" fontId="8" fillId="0" borderId="0" xfId="443" applyNumberFormat="1" applyFont="1" applyFill="1" applyBorder="1" applyAlignment="1">
      <alignment vertical="center"/>
    </xf>
    <xf numFmtId="9" fontId="8" fillId="0" borderId="0" xfId="443" applyNumberFormat="1" applyFont="1" applyFill="1" applyBorder="1" applyAlignment="1">
      <alignment vertical="center"/>
    </xf>
    <xf numFmtId="0" fontId="212" fillId="0" borderId="0" xfId="443" applyFont="1" applyFill="1" applyBorder="1" applyAlignment="1">
      <alignment vertical="center"/>
    </xf>
    <xf numFmtId="14" fontId="8" fillId="0" borderId="0" xfId="443" applyNumberFormat="1" applyFont="1" applyFill="1" applyBorder="1" applyAlignment="1">
      <alignment vertical="center"/>
    </xf>
    <xf numFmtId="14" fontId="42" fillId="0" borderId="0" xfId="443" applyNumberFormat="1" applyFont="1" applyFill="1" applyBorder="1" applyAlignment="1">
      <alignment vertical="center"/>
    </xf>
    <xf numFmtId="0" fontId="42" fillId="0" borderId="0" xfId="443" applyFont="1" applyFill="1" applyBorder="1" applyAlignment="1">
      <alignment vertical="center"/>
    </xf>
    <xf numFmtId="324" fontId="2" fillId="0" borderId="0" xfId="443" applyNumberFormat="1" applyFont="1" applyFill="1" applyBorder="1" applyAlignment="1">
      <alignment vertical="center"/>
    </xf>
    <xf numFmtId="323" fontId="4" fillId="0" borderId="0" xfId="443" applyNumberFormat="1" applyFont="1" applyFill="1" applyBorder="1" applyAlignment="1">
      <alignment vertical="center"/>
    </xf>
    <xf numFmtId="10" fontId="2" fillId="0" borderId="0" xfId="443" applyNumberFormat="1" applyFont="1" applyFill="1" applyBorder="1" applyAlignment="1">
      <alignment vertical="center"/>
    </xf>
    <xf numFmtId="166" fontId="9" fillId="0" borderId="14" xfId="443" applyNumberFormat="1" applyFont="1" applyBorder="1" applyAlignment="1"/>
    <xf numFmtId="0" fontId="23" fillId="0" borderId="0" xfId="443" applyFont="1" applyFill="1" applyAlignment="1">
      <alignment vertical="center"/>
    </xf>
    <xf numFmtId="0" fontId="217" fillId="0" borderId="6" xfId="443" applyFont="1" applyBorder="1" applyAlignment="1">
      <alignment vertical="center"/>
    </xf>
    <xf numFmtId="321" fontId="8" fillId="0" borderId="0" xfId="443" applyNumberFormat="1" applyFont="1" applyFill="1" applyBorder="1" applyAlignment="1">
      <alignment vertical="center"/>
    </xf>
    <xf numFmtId="167" fontId="2" fillId="0" borderId="0" xfId="443" applyNumberFormat="1" applyFont="1" applyFill="1" applyBorder="1" applyAlignment="1">
      <alignment vertical="center"/>
    </xf>
    <xf numFmtId="167" fontId="4" fillId="0" borderId="0" xfId="443" applyNumberFormat="1" applyFont="1" applyFill="1" applyBorder="1" applyAlignment="1">
      <alignment horizontal="center" vertical="center"/>
    </xf>
    <xf numFmtId="333" fontId="2" fillId="0" borderId="0" xfId="443" applyNumberFormat="1" applyFont="1" applyFill="1" applyBorder="1" applyAlignment="1">
      <alignment vertical="center"/>
    </xf>
    <xf numFmtId="332" fontId="2" fillId="0" borderId="0" xfId="443" applyNumberFormat="1" applyFont="1" applyFill="1" applyBorder="1" applyAlignment="1">
      <alignment horizontal="center" vertical="center"/>
    </xf>
    <xf numFmtId="0" fontId="2" fillId="0" borderId="0" xfId="443" applyFont="1" applyFill="1" applyBorder="1" applyAlignment="1">
      <alignment horizontal="right" vertical="center"/>
    </xf>
    <xf numFmtId="331" fontId="220" fillId="0" borderId="6" xfId="443" applyNumberFormat="1" applyFont="1" applyFill="1" applyBorder="1" applyAlignment="1">
      <alignment horizontal="right" vertical="center"/>
    </xf>
    <xf numFmtId="322" fontId="165" fillId="0" borderId="16" xfId="443" applyNumberFormat="1" applyFont="1" applyBorder="1" applyAlignment="1">
      <alignment horizontal="center" vertical="center"/>
    </xf>
    <xf numFmtId="165" fontId="218" fillId="0" borderId="0" xfId="443" applyNumberFormat="1" applyFont="1" applyFill="1" applyBorder="1" applyAlignment="1">
      <alignment horizontal="right" vertical="center"/>
    </xf>
    <xf numFmtId="0" fontId="218" fillId="0" borderId="0" xfId="443" applyFont="1" applyFill="1" applyBorder="1" applyAlignment="1">
      <alignment horizontal="left" vertical="center"/>
    </xf>
    <xf numFmtId="166" fontId="218" fillId="0" borderId="0" xfId="443" applyNumberFormat="1" applyFont="1" applyFill="1" applyBorder="1" applyAlignment="1">
      <alignment horizontal="right" vertical="center"/>
    </xf>
    <xf numFmtId="166" fontId="218" fillId="0" borderId="6" xfId="443" applyNumberFormat="1" applyFont="1" applyFill="1" applyBorder="1" applyAlignment="1">
      <alignment horizontal="right" vertical="center"/>
    </xf>
    <xf numFmtId="166" fontId="23" fillId="0" borderId="6" xfId="443" applyNumberFormat="1" applyFont="1" applyBorder="1" applyAlignment="1">
      <alignment horizontal="right" vertical="center"/>
    </xf>
    <xf numFmtId="0" fontId="212" fillId="0" borderId="0" xfId="443" applyFont="1" applyFill="1" applyBorder="1" applyAlignment="1">
      <alignment horizontal="center" vertical="center"/>
    </xf>
    <xf numFmtId="0" fontId="23" fillId="0" borderId="14" xfId="443" applyFont="1" applyFill="1" applyBorder="1" applyAlignment="1">
      <alignment vertical="center"/>
    </xf>
    <xf numFmtId="14" fontId="4" fillId="0" borderId="0" xfId="443" applyNumberFormat="1" applyFont="1" applyFill="1" applyBorder="1" applyAlignment="1">
      <alignment horizontal="center" vertical="center"/>
    </xf>
    <xf numFmtId="0" fontId="218" fillId="0" borderId="0" xfId="443" applyFont="1" applyAlignment="1">
      <alignment vertical="center"/>
    </xf>
    <xf numFmtId="0" fontId="234" fillId="0" borderId="0" xfId="443" applyFont="1" applyFill="1" applyBorder="1" applyAlignment="1">
      <alignment vertical="center"/>
    </xf>
    <xf numFmtId="0" fontId="233" fillId="0" borderId="0" xfId="443" applyFont="1" applyFill="1" applyBorder="1" applyAlignment="1">
      <alignment vertical="center"/>
    </xf>
    <xf numFmtId="0" fontId="147" fillId="0" borderId="0" xfId="0" applyFont="1" applyFill="1"/>
    <xf numFmtId="176" fontId="165" fillId="0" borderId="0" xfId="443" quotePrefix="1" applyNumberFormat="1" applyFont="1" applyBorder="1" applyAlignment="1">
      <alignment horizontal="center" vertical="center"/>
    </xf>
    <xf numFmtId="0" fontId="165" fillId="0" borderId="14" xfId="443" applyFont="1" applyBorder="1" applyAlignment="1">
      <alignment horizontal="centerContinuous" vertical="center"/>
    </xf>
    <xf numFmtId="0" fontId="23" fillId="0" borderId="14" xfId="443" applyFont="1" applyBorder="1" applyAlignment="1">
      <alignment horizontal="centerContinuous" vertical="center"/>
    </xf>
    <xf numFmtId="318" fontId="23" fillId="0" borderId="0" xfId="443" applyNumberFormat="1" applyFont="1" applyFill="1" applyBorder="1" applyAlignment="1">
      <alignment horizontal="right" vertical="center"/>
    </xf>
    <xf numFmtId="14" fontId="165" fillId="0" borderId="5" xfId="443" applyNumberFormat="1" applyFont="1" applyFill="1" applyBorder="1" applyAlignment="1">
      <alignment horizontal="center" vertical="center"/>
    </xf>
    <xf numFmtId="0" fontId="165" fillId="0" borderId="5" xfId="443" applyFont="1" applyFill="1" applyBorder="1" applyAlignment="1">
      <alignment horizontal="center" vertical="center"/>
    </xf>
    <xf numFmtId="0" fontId="23" fillId="0" borderId="5" xfId="443" applyFont="1" applyFill="1" applyBorder="1" applyAlignment="1">
      <alignment horizontal="center" vertical="center"/>
    </xf>
    <xf numFmtId="14" fontId="231" fillId="0" borderId="16" xfId="443" applyNumberFormat="1" applyFont="1" applyBorder="1"/>
    <xf numFmtId="0" fontId="222" fillId="0" borderId="37" xfId="443" applyFont="1" applyFill="1" applyBorder="1" applyAlignment="1">
      <alignment vertical="center"/>
    </xf>
    <xf numFmtId="0" fontId="2" fillId="0" borderId="0" xfId="443" applyFont="1" applyFill="1" applyAlignment="1">
      <alignment horizontal="center" vertical="center"/>
    </xf>
    <xf numFmtId="167" fontId="2" fillId="0" borderId="0" xfId="443" applyNumberFormat="1" applyFont="1" applyFill="1" applyAlignment="1">
      <alignment horizontal="center" vertical="center"/>
    </xf>
    <xf numFmtId="9" fontId="2" fillId="0" borderId="0" xfId="443" applyNumberFormat="1" applyFont="1" applyFill="1" applyAlignment="1">
      <alignment horizontal="center" vertical="center"/>
    </xf>
    <xf numFmtId="10" fontId="2" fillId="0" borderId="0" xfId="443" applyNumberFormat="1" applyFont="1" applyFill="1" applyAlignment="1">
      <alignment horizontal="center" vertical="center"/>
    </xf>
    <xf numFmtId="0" fontId="23" fillId="0" borderId="7" xfId="443" applyFont="1" applyBorder="1" applyAlignment="1">
      <alignment horizontal="left" vertical="top" wrapText="1"/>
    </xf>
    <xf numFmtId="0" fontId="23" fillId="0" borderId="6" xfId="443" applyFont="1" applyBorder="1" applyAlignment="1">
      <alignment horizontal="left" vertical="top" wrapText="1"/>
    </xf>
    <xf numFmtId="0" fontId="23" fillId="0" borderId="0" xfId="443" applyFont="1" applyBorder="1" applyAlignment="1">
      <alignment vertical="top" wrapText="1"/>
    </xf>
    <xf numFmtId="0" fontId="23" fillId="0" borderId="21" xfId="443" applyFont="1" applyBorder="1" applyAlignment="1">
      <alignment vertical="top" wrapText="1"/>
    </xf>
    <xf numFmtId="14" fontId="2" fillId="0" borderId="0" xfId="443" applyNumberFormat="1" applyFont="1" applyFill="1" applyAlignment="1">
      <alignment vertical="center"/>
    </xf>
    <xf numFmtId="0" fontId="0" fillId="0" borderId="0" xfId="0" applyFill="1"/>
    <xf numFmtId="10" fontId="8" fillId="0" borderId="0" xfId="443" applyNumberFormat="1" applyFont="1" applyAlignment="1">
      <alignment horizontal="center" vertical="center"/>
    </xf>
    <xf numFmtId="0" fontId="2" fillId="0" borderId="0" xfId="443" applyFont="1" applyFill="1" applyAlignment="1">
      <alignment horizontal="right" vertical="center"/>
    </xf>
    <xf numFmtId="165" fontId="2" fillId="0" borderId="0" xfId="443" applyNumberFormat="1" applyFont="1" applyFill="1" applyBorder="1" applyAlignment="1">
      <alignment horizontal="right" vertical="center"/>
    </xf>
    <xf numFmtId="0" fontId="5" fillId="0" borderId="0" xfId="443" applyFont="1" applyFill="1" applyBorder="1" applyAlignment="1">
      <alignment vertical="center"/>
    </xf>
    <xf numFmtId="168" fontId="5" fillId="0" borderId="0" xfId="443" applyNumberFormat="1" applyFont="1" applyFill="1" applyBorder="1" applyAlignment="1">
      <alignment vertical="center"/>
    </xf>
    <xf numFmtId="176" fontId="165" fillId="0" borderId="17" xfId="443" quotePrefix="1" applyNumberFormat="1" applyFont="1" applyFill="1" applyBorder="1" applyAlignment="1">
      <alignment horizontal="center" vertical="center"/>
    </xf>
    <xf numFmtId="0" fontId="165" fillId="0" borderId="36" xfId="443" applyFont="1" applyBorder="1" applyAlignment="1">
      <alignment horizontal="centerContinuous" vertical="center"/>
    </xf>
    <xf numFmtId="0" fontId="165" fillId="0" borderId="17" xfId="443" applyFont="1" applyBorder="1" applyAlignment="1">
      <alignment vertical="center"/>
    </xf>
    <xf numFmtId="165" fontId="2" fillId="0" borderId="0" xfId="443" applyNumberFormat="1" applyFont="1" applyFill="1" applyBorder="1" applyAlignment="1">
      <alignment horizontal="left" vertical="center"/>
    </xf>
    <xf numFmtId="164" fontId="165" fillId="0" borderId="21" xfId="444" applyNumberFormat="1" applyFont="1" applyFill="1" applyBorder="1"/>
    <xf numFmtId="10" fontId="218" fillId="0" borderId="14" xfId="448" applyNumberFormat="1" applyFont="1" applyFill="1" applyBorder="1" applyAlignment="1">
      <alignment horizontal="center" vertical="center"/>
    </xf>
    <xf numFmtId="0" fontId="236" fillId="0" borderId="0" xfId="443" applyFont="1" applyBorder="1" applyAlignment="1">
      <alignment vertical="center"/>
    </xf>
    <xf numFmtId="0" fontId="237" fillId="0" borderId="0" xfId="444" applyFont="1" applyBorder="1" applyAlignment="1">
      <alignment horizontal="centerContinuous" vertical="center"/>
    </xf>
    <xf numFmtId="14" fontId="237" fillId="0" borderId="0" xfId="444" applyNumberFormat="1" applyFont="1" applyBorder="1" applyAlignment="1">
      <alignment horizontal="center" vertical="top"/>
    </xf>
    <xf numFmtId="0" fontId="238" fillId="0" borderId="0" xfId="444" applyFont="1" applyBorder="1" applyAlignment="1">
      <alignment horizontal="center"/>
    </xf>
    <xf numFmtId="0" fontId="237" fillId="0" borderId="0" xfId="444" applyFont="1" applyBorder="1" applyAlignment="1">
      <alignment horizontal="center"/>
    </xf>
    <xf numFmtId="170" fontId="239" fillId="0" borderId="0" xfId="443" applyNumberFormat="1" applyFont="1" applyBorder="1" applyAlignment="1">
      <alignment horizontal="right" vertical="center"/>
    </xf>
    <xf numFmtId="326" fontId="236" fillId="0" borderId="0" xfId="444" applyNumberFormat="1" applyFont="1" applyBorder="1"/>
    <xf numFmtId="170" fontId="239" fillId="0" borderId="0" xfId="1922" applyNumberFormat="1" applyFont="1" applyBorder="1" applyAlignment="1">
      <alignment horizontal="center"/>
    </xf>
    <xf numFmtId="326" fontId="237" fillId="0" borderId="0" xfId="444" applyNumberFormat="1" applyFont="1" applyBorder="1"/>
    <xf numFmtId="170" fontId="238" fillId="0" borderId="0" xfId="1922" applyNumberFormat="1" applyFont="1" applyBorder="1" applyAlignment="1">
      <alignment horizontal="center"/>
    </xf>
    <xf numFmtId="170" fontId="227" fillId="0" borderId="27" xfId="1906" applyNumberFormat="1" applyFont="1" applyFill="1" applyBorder="1" applyAlignment="1">
      <alignment horizontal="right" vertical="center"/>
    </xf>
    <xf numFmtId="0" fontId="218" fillId="0" borderId="27" xfId="443" applyFont="1" applyFill="1" applyBorder="1" applyAlignment="1">
      <alignment horizontal="left" vertical="center"/>
    </xf>
    <xf numFmtId="165" fontId="218" fillId="0" borderId="27" xfId="443" applyNumberFormat="1" applyFont="1" applyFill="1" applyBorder="1" applyAlignment="1">
      <alignment horizontal="right" vertical="center"/>
    </xf>
    <xf numFmtId="318" fontId="227" fillId="0" borderId="27" xfId="443" applyNumberFormat="1" applyFont="1" applyBorder="1" applyAlignment="1">
      <alignment horizontal="right" vertical="center"/>
    </xf>
    <xf numFmtId="0" fontId="23" fillId="0" borderId="8" xfId="443" applyFont="1" applyBorder="1" applyAlignment="1">
      <alignment vertical="center"/>
    </xf>
    <xf numFmtId="165" fontId="23" fillId="0" borderId="19" xfId="443" quotePrefix="1" applyNumberFormat="1" applyFont="1" applyBorder="1" applyAlignment="1">
      <alignment horizontal="right" vertical="center"/>
    </xf>
    <xf numFmtId="168" fontId="5" fillId="0" borderId="19" xfId="443" applyNumberFormat="1" applyFont="1" applyBorder="1" applyAlignment="1">
      <alignment vertical="center"/>
    </xf>
    <xf numFmtId="168" fontId="219" fillId="0" borderId="19" xfId="443" applyNumberFormat="1" applyFont="1" applyBorder="1" applyAlignment="1">
      <alignment horizontal="left" vertical="center"/>
    </xf>
    <xf numFmtId="168" fontId="219" fillId="0" borderId="36" xfId="443" applyNumberFormat="1" applyFont="1" applyBorder="1" applyAlignment="1">
      <alignment vertical="center"/>
    </xf>
    <xf numFmtId="0" fontId="236" fillId="0" borderId="0" xfId="443" applyFont="1" applyAlignment="1">
      <alignment vertical="center"/>
    </xf>
    <xf numFmtId="330" fontId="23" fillId="0" borderId="0" xfId="444" applyNumberFormat="1" applyFont="1" applyBorder="1"/>
    <xf numFmtId="166" fontId="23" fillId="0" borderId="0" xfId="443" applyNumberFormat="1" applyFont="1" applyBorder="1" applyAlignment="1">
      <alignment horizontal="left" vertical="center"/>
    </xf>
    <xf numFmtId="0" fontId="2" fillId="51" borderId="0" xfId="443" applyFont="1" applyFill="1" applyAlignment="1">
      <alignment vertical="center"/>
    </xf>
    <xf numFmtId="169" fontId="23" fillId="0" borderId="0" xfId="443" applyNumberFormat="1" applyFont="1" applyBorder="1" applyAlignment="1">
      <alignment horizontal="left" vertical="center"/>
    </xf>
    <xf numFmtId="49" fontId="23" fillId="0" borderId="21" xfId="443" applyNumberFormat="1" applyFont="1" applyBorder="1" applyAlignment="1">
      <alignment vertical="center"/>
    </xf>
    <xf numFmtId="0" fontId="23" fillId="0" borderId="21" xfId="443" applyFont="1" applyBorder="1" applyAlignment="1">
      <alignment horizontal="left" vertical="top" wrapText="1"/>
    </xf>
    <xf numFmtId="0" fontId="23" fillId="0" borderId="0" xfId="443" applyFont="1" applyBorder="1" applyAlignment="1">
      <alignment horizontal="left" vertical="top" wrapText="1"/>
    </xf>
    <xf numFmtId="14" fontId="241" fillId="0" borderId="0" xfId="443" applyNumberFormat="1" applyFont="1" applyAlignment="1">
      <alignment vertical="center"/>
    </xf>
    <xf numFmtId="14" fontId="241" fillId="0" borderId="0" xfId="443" applyNumberFormat="1" applyFont="1" applyBorder="1" applyAlignment="1">
      <alignment vertical="center"/>
    </xf>
    <xf numFmtId="10" fontId="241" fillId="0" borderId="0" xfId="443" applyNumberFormat="1" applyFont="1" applyBorder="1" applyAlignment="1">
      <alignment vertical="center"/>
    </xf>
    <xf numFmtId="14" fontId="23" fillId="0" borderId="0" xfId="443" applyNumberFormat="1" applyFont="1" applyFill="1" applyBorder="1" applyAlignment="1">
      <alignment horizontal="left" vertical="center"/>
    </xf>
    <xf numFmtId="164" fontId="85" fillId="0" borderId="0" xfId="443" applyNumberFormat="1" applyFont="1" applyBorder="1" applyAlignment="1">
      <alignment horizontal="left" vertical="center"/>
    </xf>
    <xf numFmtId="166" fontId="242" fillId="0" borderId="0" xfId="443" applyNumberFormat="1" applyFont="1" applyFill="1" applyAlignment="1"/>
    <xf numFmtId="166" fontId="242" fillId="0" borderId="6" xfId="443" applyNumberFormat="1" applyFont="1" applyFill="1" applyBorder="1" applyAlignment="1"/>
    <xf numFmtId="0" fontId="165" fillId="0" borderId="8" xfId="443" applyFont="1" applyFill="1" applyBorder="1" applyAlignment="1">
      <alignment vertical="center"/>
    </xf>
    <xf numFmtId="335" fontId="23" fillId="0" borderId="0" xfId="443" applyNumberFormat="1" applyFont="1" applyBorder="1" applyAlignment="1">
      <alignment horizontal="right" vertical="center"/>
    </xf>
    <xf numFmtId="0" fontId="165" fillId="0" borderId="0" xfId="443" applyFont="1" applyFill="1" applyBorder="1" applyAlignment="1">
      <alignment horizontal="center" vertical="center"/>
    </xf>
    <xf numFmtId="0" fontId="23" fillId="0" borderId="6" xfId="443" applyFont="1" applyFill="1" applyBorder="1" applyAlignment="1">
      <alignment vertical="center"/>
    </xf>
    <xf numFmtId="0" fontId="23" fillId="0" borderId="38" xfId="443" applyFont="1" applyFill="1" applyBorder="1" applyAlignment="1">
      <alignment vertical="center"/>
    </xf>
    <xf numFmtId="0" fontId="23" fillId="0" borderId="14" xfId="443" applyFont="1" applyFill="1" applyBorder="1" applyAlignment="1">
      <alignment horizontal="left" vertical="center"/>
    </xf>
    <xf numFmtId="316" fontId="0" fillId="0" borderId="0" xfId="443" applyNumberFormat="1" applyFont="1"/>
    <xf numFmtId="325" fontId="2" fillId="0" borderId="0" xfId="448" applyNumberFormat="1" applyFont="1" applyFill="1" applyBorder="1" applyAlignment="1">
      <alignment horizontal="right" vertical="top"/>
    </xf>
    <xf numFmtId="335" fontId="2" fillId="0" borderId="0" xfId="443" applyNumberFormat="1" applyFont="1" applyBorder="1" applyAlignment="1">
      <alignment horizontal="right" vertical="center"/>
    </xf>
    <xf numFmtId="336" fontId="218" fillId="0" borderId="0" xfId="443" applyNumberFormat="1" applyFont="1" applyBorder="1" applyAlignment="1">
      <alignment horizontal="left" vertical="center"/>
    </xf>
    <xf numFmtId="238" fontId="23" fillId="0" borderId="0" xfId="443" applyNumberFormat="1" applyFont="1" applyFill="1" applyBorder="1" applyAlignment="1">
      <alignment horizontal="left" vertical="center"/>
    </xf>
    <xf numFmtId="0" fontId="243" fillId="0" borderId="0" xfId="443" applyFont="1" applyAlignment="1">
      <alignment horizontal="center" vertical="center"/>
    </xf>
    <xf numFmtId="326" fontId="240" fillId="0" borderId="0" xfId="444" applyNumberFormat="1" applyFont="1" applyBorder="1"/>
    <xf numFmtId="165" fontId="165" fillId="0" borderId="14" xfId="443" applyNumberFormat="1" applyFont="1" applyBorder="1" applyAlignment="1">
      <alignment horizontal="right" vertical="center"/>
    </xf>
    <xf numFmtId="0" fontId="165" fillId="0" borderId="0" xfId="444" applyFont="1" applyBorder="1" applyAlignment="1">
      <alignment horizontal="centerContinuous" vertical="center"/>
    </xf>
    <xf numFmtId="0" fontId="244" fillId="0" borderId="0" xfId="443" applyFont="1" applyAlignment="1">
      <alignment horizontal="centerContinuous" vertical="center"/>
    </xf>
    <xf numFmtId="14" fontId="245" fillId="0" borderId="0" xfId="444" applyNumberFormat="1" applyFont="1" applyBorder="1" applyAlignment="1">
      <alignment horizontal="centerContinuous" vertical="top"/>
    </xf>
    <xf numFmtId="0" fontId="244" fillId="0" borderId="0" xfId="443" applyFont="1" applyAlignment="1">
      <alignment horizontal="center" vertical="center"/>
    </xf>
    <xf numFmtId="0" fontId="9" fillId="0" borderId="0" xfId="0" applyFont="1"/>
    <xf numFmtId="0" fontId="244" fillId="0" borderId="0" xfId="443" quotePrefix="1" applyFont="1" applyAlignment="1">
      <alignment horizontal="center" vertical="center"/>
    </xf>
    <xf numFmtId="165" fontId="240" fillId="0" borderId="14" xfId="443" applyNumberFormat="1" applyFont="1" applyBorder="1" applyAlignment="1">
      <alignment vertical="center"/>
    </xf>
    <xf numFmtId="170" fontId="23" fillId="0" borderId="0" xfId="448" applyNumberFormat="1" applyFont="1" applyFill="1" applyBorder="1" applyAlignment="1">
      <alignment horizontal="right" vertical="center" indent="1"/>
    </xf>
    <xf numFmtId="170" fontId="2" fillId="0" borderId="0" xfId="443" applyNumberFormat="1" applyFont="1" applyBorder="1" applyAlignment="1">
      <alignment horizontal="right" vertical="center" indent="1"/>
    </xf>
    <xf numFmtId="0" fontId="0" fillId="0" borderId="0" xfId="0" applyAlignment="1">
      <alignment horizontal="centerContinuous"/>
    </xf>
    <xf numFmtId="170" fontId="23" fillId="0" borderId="14" xfId="448" applyNumberFormat="1" applyFont="1" applyFill="1" applyBorder="1" applyAlignment="1">
      <alignment horizontal="right" vertical="center" indent="1"/>
    </xf>
    <xf numFmtId="164" fontId="2" fillId="0" borderId="21" xfId="444" applyNumberFormat="1" applyFont="1" applyFill="1" applyBorder="1" applyAlignment="1">
      <alignment horizontal="left" indent="2"/>
    </xf>
    <xf numFmtId="170" fontId="2" fillId="0" borderId="0" xfId="448" applyNumberFormat="1" applyFont="1" applyFill="1" applyBorder="1" applyAlignment="1">
      <alignment horizontal="right" vertical="center" indent="1"/>
    </xf>
    <xf numFmtId="170" fontId="5" fillId="0" borderId="0" xfId="1922" applyNumberFormat="1" applyFont="1" applyBorder="1" applyAlignment="1">
      <alignment horizontal="center"/>
    </xf>
    <xf numFmtId="170" fontId="246" fillId="0" borderId="0" xfId="1922" applyNumberFormat="1" applyFont="1" applyBorder="1" applyAlignment="1">
      <alignment horizontal="right" indent="1"/>
    </xf>
    <xf numFmtId="0" fontId="17" fillId="0" borderId="7" xfId="443" quotePrefix="1" applyFont="1" applyBorder="1" applyAlignment="1">
      <alignment vertical="center"/>
    </xf>
    <xf numFmtId="0" fontId="5" fillId="0" borderId="0" xfId="443" applyFont="1" applyFill="1" applyAlignment="1">
      <alignment vertical="center"/>
    </xf>
    <xf numFmtId="164" fontId="5" fillId="0" borderId="21" xfId="444" applyNumberFormat="1" applyFont="1" applyFill="1" applyBorder="1" applyAlignment="1">
      <alignment horizontal="left" indent="2"/>
    </xf>
    <xf numFmtId="170" fontId="5" fillId="0" borderId="0" xfId="448" applyNumberFormat="1" applyFont="1" applyFill="1" applyBorder="1" applyAlignment="1">
      <alignment horizontal="right" vertical="center" indent="1"/>
    </xf>
    <xf numFmtId="170" fontId="219" fillId="0" borderId="0" xfId="448" applyNumberFormat="1" applyFont="1" applyFill="1" applyBorder="1" applyAlignment="1">
      <alignment horizontal="right" vertical="center" indent="1"/>
    </xf>
    <xf numFmtId="326" fontId="238" fillId="0" borderId="0" xfId="444" applyNumberFormat="1" applyFont="1" applyBorder="1"/>
    <xf numFmtId="0" fontId="223" fillId="0" borderId="5" xfId="443" applyFont="1" applyFill="1" applyBorder="1" applyAlignment="1">
      <alignment horizontal="center" vertical="center"/>
    </xf>
    <xf numFmtId="165" fontId="5" fillId="0" borderId="0" xfId="443" applyNumberFormat="1" applyFont="1" applyBorder="1" applyAlignment="1">
      <alignment horizontal="right" vertical="center"/>
    </xf>
    <xf numFmtId="326" fontId="239" fillId="0" borderId="0" xfId="444" applyNumberFormat="1" applyFont="1" applyBorder="1"/>
    <xf numFmtId="0" fontId="219" fillId="0" borderId="5" xfId="443" applyFont="1" applyFill="1" applyBorder="1" applyAlignment="1">
      <alignment horizontal="center" vertical="center"/>
    </xf>
    <xf numFmtId="326" fontId="5" fillId="0" borderId="0" xfId="444" applyNumberFormat="1" applyFont="1" applyBorder="1"/>
    <xf numFmtId="0" fontId="6" fillId="0" borderId="5" xfId="443" applyFont="1" applyFill="1" applyBorder="1" applyAlignment="1">
      <alignment horizontal="center" vertical="center"/>
    </xf>
    <xf numFmtId="330" fontId="219" fillId="0" borderId="0" xfId="444" applyNumberFormat="1" applyFont="1" applyBorder="1"/>
    <xf numFmtId="166" fontId="219" fillId="0" borderId="0" xfId="443" applyNumberFormat="1" applyFont="1" applyBorder="1" applyAlignment="1">
      <alignment horizontal="left" vertical="center"/>
    </xf>
    <xf numFmtId="174" fontId="7" fillId="0" borderId="5" xfId="443" applyNumberFormat="1" applyFont="1" applyFill="1" applyBorder="1"/>
    <xf numFmtId="10" fontId="7" fillId="0" borderId="5" xfId="1906" applyNumberFormat="1" applyFont="1" applyFill="1" applyBorder="1" applyAlignment="1">
      <alignment horizontal="right"/>
    </xf>
    <xf numFmtId="10" fontId="218" fillId="0" borderId="0" xfId="448" applyNumberFormat="1" applyFont="1" applyFill="1" applyBorder="1" applyAlignment="1">
      <alignment horizontal="center" vertical="center"/>
    </xf>
    <xf numFmtId="327" fontId="8" fillId="0" borderId="0" xfId="443" applyNumberFormat="1" applyFont="1" applyFill="1" applyBorder="1" applyAlignment="1">
      <alignment vertical="center"/>
    </xf>
    <xf numFmtId="0" fontId="2" fillId="48" borderId="0" xfId="443" applyFont="1" applyFill="1" applyAlignment="1">
      <alignment vertical="center"/>
    </xf>
    <xf numFmtId="0" fontId="2" fillId="48" borderId="0" xfId="443" applyFont="1" applyFill="1" applyAlignment="1">
      <alignment horizontal="right" vertical="center"/>
    </xf>
    <xf numFmtId="0" fontId="2" fillId="48" borderId="0" xfId="443" applyFont="1" applyFill="1" applyBorder="1" applyAlignment="1">
      <alignment vertical="center"/>
    </xf>
    <xf numFmtId="165" fontId="2" fillId="48" borderId="0" xfId="443" applyNumberFormat="1" applyFont="1" applyFill="1" applyBorder="1" applyAlignment="1">
      <alignment horizontal="left" vertical="center"/>
    </xf>
    <xf numFmtId="165" fontId="2" fillId="48" borderId="0" xfId="443" applyNumberFormat="1" applyFont="1" applyFill="1" applyBorder="1" applyAlignment="1">
      <alignment horizontal="right" vertical="center"/>
    </xf>
    <xf numFmtId="319" fontId="33" fillId="0" borderId="14" xfId="443" applyNumberFormat="1" applyFont="1" applyFill="1" applyBorder="1" applyAlignment="1"/>
    <xf numFmtId="166" fontId="236" fillId="0" borderId="0" xfId="443" applyNumberFormat="1" applyFont="1" applyBorder="1" applyAlignment="1">
      <alignment horizontal="right" vertical="center"/>
    </xf>
    <xf numFmtId="165" fontId="247" fillId="0" borderId="0" xfId="443" applyNumberFormat="1" applyFont="1" applyBorder="1" applyAlignment="1">
      <alignment horizontal="right" vertical="center"/>
    </xf>
    <xf numFmtId="170" fontId="247" fillId="0" borderId="0" xfId="448" applyNumberFormat="1" applyFont="1" applyFill="1" applyBorder="1" applyAlignment="1">
      <alignment horizontal="right" vertical="center" indent="1"/>
    </xf>
    <xf numFmtId="166" fontId="236" fillId="0" borderId="14" xfId="443" applyNumberFormat="1" applyFont="1" applyBorder="1" applyAlignment="1">
      <alignment horizontal="right" vertical="center"/>
    </xf>
    <xf numFmtId="0" fontId="248" fillId="0" borderId="0" xfId="443" quotePrefix="1" applyFont="1" applyAlignment="1">
      <alignment horizontal="center" vertical="center"/>
    </xf>
    <xf numFmtId="0" fontId="249" fillId="0" borderId="0" xfId="443" applyFont="1" applyAlignment="1">
      <alignment vertical="center"/>
    </xf>
    <xf numFmtId="168" fontId="17" fillId="52" borderId="21" xfId="443" applyNumberFormat="1" applyFont="1" applyFill="1" applyBorder="1" applyAlignment="1">
      <alignment vertical="center"/>
    </xf>
    <xf numFmtId="0" fontId="23" fillId="52" borderId="21" xfId="443" applyFont="1" applyFill="1" applyBorder="1" applyAlignment="1">
      <alignment vertical="center"/>
    </xf>
    <xf numFmtId="167" fontId="17" fillId="50" borderId="21" xfId="443" applyNumberFormat="1" applyFont="1" applyFill="1" applyBorder="1" applyAlignment="1">
      <alignment vertical="center"/>
    </xf>
    <xf numFmtId="167" fontId="23" fillId="50" borderId="0" xfId="443" applyNumberFormat="1" applyFont="1" applyFill="1" applyBorder="1" applyAlignment="1">
      <alignment vertical="center"/>
    </xf>
    <xf numFmtId="170" fontId="23" fillId="50" borderId="0" xfId="1906" applyNumberFormat="1" applyFont="1" applyFill="1" applyBorder="1" applyAlignment="1">
      <alignment horizontal="left" vertical="center"/>
    </xf>
    <xf numFmtId="238" fontId="23" fillId="50" borderId="0" xfId="443" applyNumberFormat="1" applyFont="1" applyFill="1" applyBorder="1" applyAlignment="1">
      <alignment horizontal="left" vertical="center"/>
    </xf>
    <xf numFmtId="167" fontId="23" fillId="50" borderId="21" xfId="443" applyNumberFormat="1" applyFont="1" applyFill="1" applyBorder="1" applyAlignment="1">
      <alignment vertical="center"/>
    </xf>
    <xf numFmtId="167" fontId="23" fillId="50" borderId="0" xfId="443" applyNumberFormat="1" applyFont="1" applyFill="1" applyBorder="1" applyAlignment="1">
      <alignment horizontal="left" vertical="center"/>
    </xf>
    <xf numFmtId="0" fontId="2" fillId="52" borderId="0" xfId="443" applyFont="1" applyFill="1" applyAlignment="1">
      <alignment vertical="center"/>
    </xf>
    <xf numFmtId="0" fontId="223" fillId="0" borderId="6" xfId="443" applyFont="1" applyBorder="1" applyAlignment="1">
      <alignment horizontal="left" vertical="center"/>
    </xf>
    <xf numFmtId="0" fontId="221" fillId="52" borderId="21" xfId="443" applyFont="1" applyFill="1" applyBorder="1" applyAlignment="1">
      <alignment vertical="center"/>
    </xf>
    <xf numFmtId="0" fontId="2" fillId="52" borderId="0" xfId="443" applyFont="1" applyFill="1" applyBorder="1" applyAlignment="1">
      <alignment vertical="center"/>
    </xf>
    <xf numFmtId="337" fontId="165" fillId="50" borderId="35" xfId="448" applyNumberFormat="1" applyFont="1" applyFill="1" applyBorder="1" applyAlignment="1">
      <alignment horizontal="center" vertical="center"/>
    </xf>
    <xf numFmtId="333" fontId="250" fillId="0" borderId="35" xfId="443" applyNumberFormat="1" applyFont="1" applyFill="1" applyBorder="1"/>
    <xf numFmtId="170" fontId="250" fillId="0" borderId="5" xfId="1906" applyNumberFormat="1" applyFont="1" applyBorder="1" applyAlignment="1">
      <alignment horizontal="right"/>
    </xf>
    <xf numFmtId="170" fontId="250" fillId="0" borderId="39" xfId="1906" applyNumberFormat="1" applyFont="1" applyBorder="1" applyAlignment="1">
      <alignment horizontal="right"/>
    </xf>
    <xf numFmtId="338" fontId="2" fillId="0" borderId="0" xfId="198" applyNumberFormat="1" applyFont="1" applyAlignment="1">
      <alignment horizontal="center"/>
    </xf>
    <xf numFmtId="339" fontId="2" fillId="0" borderId="0" xfId="198" applyNumberFormat="1" applyFont="1" applyAlignment="1">
      <alignment horizontal="center"/>
    </xf>
    <xf numFmtId="185" fontId="2" fillId="0" borderId="0" xfId="443" applyNumberFormat="1" applyFont="1" applyAlignment="1">
      <alignment horizontal="center"/>
    </xf>
    <xf numFmtId="185" fontId="251" fillId="0" borderId="0" xfId="198" applyNumberFormat="1" applyFont="1" applyAlignment="1">
      <alignment horizontal="center"/>
    </xf>
    <xf numFmtId="0" fontId="250" fillId="0" borderId="6" xfId="443" applyFont="1" applyBorder="1" applyAlignment="1">
      <alignment horizontal="center" vertical="center" wrapText="1"/>
    </xf>
    <xf numFmtId="43" fontId="251" fillId="0" borderId="0" xfId="198" applyFont="1" applyAlignment="1">
      <alignment horizontal="center"/>
    </xf>
    <xf numFmtId="170" fontId="251" fillId="0" borderId="0" xfId="1906" applyNumberFormat="1" applyFont="1" applyAlignment="1">
      <alignment horizontal="right"/>
    </xf>
    <xf numFmtId="0" fontId="4" fillId="52" borderId="6" xfId="443" applyFont="1" applyFill="1" applyBorder="1" applyAlignment="1">
      <alignment vertical="center" wrapText="1"/>
    </xf>
    <xf numFmtId="0" fontId="4" fillId="52" borderId="6" xfId="443" applyFont="1" applyFill="1" applyBorder="1" applyAlignment="1">
      <alignment horizontal="center" vertical="center" wrapText="1"/>
    </xf>
    <xf numFmtId="0" fontId="72" fillId="52" borderId="6" xfId="443" applyFont="1" applyFill="1" applyBorder="1" applyAlignment="1">
      <alignment horizontal="center" vertical="center" wrapText="1"/>
    </xf>
    <xf numFmtId="165" fontId="252" fillId="52" borderId="0" xfId="443" applyNumberFormat="1" applyFont="1" applyFill="1" applyBorder="1" applyAlignment="1">
      <alignment horizontal="right" vertical="center"/>
    </xf>
    <xf numFmtId="166" fontId="242" fillId="52" borderId="0" xfId="443" applyNumberFormat="1" applyFont="1" applyFill="1" applyAlignment="1"/>
    <xf numFmtId="170" fontId="253" fillId="52" borderId="0" xfId="1906" applyNumberFormat="1" applyFont="1" applyFill="1" applyBorder="1" applyAlignment="1">
      <alignment horizontal="right" vertical="center"/>
    </xf>
    <xf numFmtId="170" fontId="253" fillId="52" borderId="5" xfId="1906" applyNumberFormat="1" applyFont="1" applyFill="1" applyBorder="1" applyAlignment="1">
      <alignment horizontal="right" vertical="center"/>
    </xf>
    <xf numFmtId="165" fontId="254" fillId="0" borderId="0" xfId="443" applyNumberFormat="1" applyFont="1" applyBorder="1" applyAlignment="1">
      <alignment horizontal="right" vertical="center"/>
    </xf>
    <xf numFmtId="165" fontId="240" fillId="52" borderId="14" xfId="443" applyNumberFormat="1" applyFont="1" applyFill="1" applyBorder="1" applyAlignment="1">
      <alignment vertical="center"/>
    </xf>
    <xf numFmtId="340" fontId="9" fillId="0" borderId="38" xfId="443" applyNumberFormat="1" applyFont="1" applyBorder="1"/>
    <xf numFmtId="337" fontId="250" fillId="0" borderId="39" xfId="1906" applyNumberFormat="1" applyFont="1" applyBorder="1" applyAlignment="1">
      <alignment horizontal="right"/>
    </xf>
    <xf numFmtId="338" fontId="251" fillId="0" borderId="0" xfId="198" applyNumberFormat="1" applyFont="1" applyAlignment="1">
      <alignment horizontal="center"/>
    </xf>
    <xf numFmtId="342" fontId="72" fillId="0" borderId="0" xfId="198" applyNumberFormat="1" applyFont="1" applyAlignment="1">
      <alignment horizontal="center"/>
    </xf>
    <xf numFmtId="337" fontId="250" fillId="0" borderId="5" xfId="443" applyNumberFormat="1" applyFont="1" applyBorder="1"/>
    <xf numFmtId="341" fontId="250" fillId="52" borderId="39" xfId="1906" applyNumberFormat="1" applyFont="1" applyFill="1" applyBorder="1" applyAlignment="1">
      <alignment horizontal="right"/>
    </xf>
    <xf numFmtId="343" fontId="9" fillId="0" borderId="0" xfId="443" applyNumberFormat="1" applyFont="1" applyAlignment="1"/>
    <xf numFmtId="344" fontId="0" fillId="0" borderId="0" xfId="443" applyNumberFormat="1" applyFont="1"/>
    <xf numFmtId="181" fontId="0" fillId="0" borderId="0" xfId="1906" applyNumberFormat="1" applyFont="1" applyFill="1"/>
    <xf numFmtId="345" fontId="2" fillId="0" borderId="0" xfId="443" applyNumberFormat="1" applyFont="1" applyAlignment="1">
      <alignment horizontal="center"/>
    </xf>
    <xf numFmtId="166" fontId="9" fillId="0" borderId="0" xfId="443" applyNumberFormat="1" applyFont="1" applyAlignment="1">
      <alignment horizontal="right" vertical="center" textRotation="90"/>
    </xf>
    <xf numFmtId="0" fontId="23" fillId="0" borderId="37" xfId="443" applyFont="1" applyBorder="1" applyAlignment="1">
      <alignment horizontal="left" vertical="center" wrapText="1"/>
    </xf>
    <xf numFmtId="0" fontId="23" fillId="0" borderId="14" xfId="443" applyFont="1" applyBorder="1" applyAlignment="1">
      <alignment horizontal="left" vertical="center" wrapText="1"/>
    </xf>
    <xf numFmtId="0" fontId="23" fillId="0" borderId="41" xfId="443" applyFont="1" applyBorder="1" applyAlignment="1">
      <alignment horizontal="left" vertical="center" wrapText="1"/>
    </xf>
    <xf numFmtId="0" fontId="23" fillId="0" borderId="16" xfId="443" applyFont="1" applyBorder="1" applyAlignment="1">
      <alignment horizontal="left" vertical="center" wrapText="1"/>
    </xf>
    <xf numFmtId="166" fontId="165" fillId="0" borderId="21" xfId="443" applyNumberFormat="1" applyFont="1" applyBorder="1" applyAlignment="1">
      <alignment horizontal="right" vertical="center" textRotation="90" wrapText="1"/>
    </xf>
    <xf numFmtId="0" fontId="2" fillId="0" borderId="14" xfId="448" applyFont="1" applyBorder="1" applyAlignment="1">
      <alignment horizontal="left" vertical="center" wrapText="1"/>
    </xf>
    <xf numFmtId="0" fontId="2" fillId="0" borderId="6" xfId="448" applyFont="1" applyBorder="1" applyAlignment="1">
      <alignment horizontal="left" vertical="center" wrapText="1"/>
    </xf>
    <xf numFmtId="10" fontId="23" fillId="0" borderId="0" xfId="448" applyNumberFormat="1" applyFont="1" applyBorder="1" applyAlignment="1">
      <alignment horizontal="left" vertical="top" wrapText="1"/>
    </xf>
    <xf numFmtId="10" fontId="23" fillId="0" borderId="5" xfId="448" applyNumberFormat="1" applyFont="1" applyBorder="1" applyAlignment="1">
      <alignment horizontal="left" vertical="top" wrapText="1"/>
    </xf>
    <xf numFmtId="0" fontId="23" fillId="0" borderId="46" xfId="443" applyFont="1" applyBorder="1" applyAlignment="1">
      <alignment horizontal="left" vertical="top" wrapText="1"/>
    </xf>
    <xf numFmtId="0" fontId="23" fillId="0" borderId="47" xfId="443" applyFont="1" applyBorder="1" applyAlignment="1">
      <alignment horizontal="left" vertical="top" wrapText="1"/>
    </xf>
    <xf numFmtId="0" fontId="23" fillId="0" borderId="21" xfId="443" applyFont="1" applyBorder="1" applyAlignment="1">
      <alignment horizontal="left" vertical="top" wrapText="1"/>
    </xf>
    <xf numFmtId="0" fontId="23" fillId="0" borderId="0" xfId="443" applyFont="1" applyBorder="1" applyAlignment="1">
      <alignment horizontal="left" vertical="top" wrapText="1"/>
    </xf>
    <xf numFmtId="176" fontId="165" fillId="0" borderId="8" xfId="443" quotePrefix="1" applyNumberFormat="1" applyFont="1" applyFill="1" applyBorder="1" applyAlignment="1">
      <alignment horizontal="center" vertical="center"/>
    </xf>
    <xf numFmtId="176" fontId="165" fillId="0" borderId="19" xfId="443" quotePrefix="1" applyNumberFormat="1" applyFont="1" applyFill="1" applyBorder="1" applyAlignment="1">
      <alignment horizontal="center" vertical="center"/>
    </xf>
    <xf numFmtId="176" fontId="165" fillId="0" borderId="36" xfId="443" quotePrefix="1" applyNumberFormat="1" applyFont="1" applyFill="1" applyBorder="1" applyAlignment="1">
      <alignment horizontal="center" vertical="center"/>
    </xf>
    <xf numFmtId="0" fontId="23" fillId="0" borderId="5" xfId="443" applyFont="1" applyBorder="1" applyAlignment="1">
      <alignment horizontal="left" vertical="top" wrapText="1"/>
    </xf>
    <xf numFmtId="0" fontId="23" fillId="0" borderId="48" xfId="443" applyFont="1" applyBorder="1" applyAlignment="1">
      <alignment horizontal="left" vertical="top" wrapText="1"/>
    </xf>
    <xf numFmtId="0" fontId="23" fillId="0" borderId="8" xfId="443" quotePrefix="1" applyFont="1" applyBorder="1" applyAlignment="1">
      <alignment vertical="center" wrapText="1"/>
    </xf>
    <xf numFmtId="0" fontId="23" fillId="0" borderId="19" xfId="443" applyFont="1" applyBorder="1" applyAlignment="1">
      <alignment vertical="center" wrapText="1"/>
    </xf>
    <xf numFmtId="0" fontId="23" fillId="0" borderId="36" xfId="443" applyFont="1" applyBorder="1" applyAlignment="1">
      <alignment vertical="center" wrapText="1"/>
    </xf>
    <xf numFmtId="170" fontId="50" fillId="0" borderId="16" xfId="1906" applyNumberFormat="1" applyFont="1" applyBorder="1" applyAlignment="1">
      <alignment horizontal="center"/>
    </xf>
    <xf numFmtId="0" fontId="10" fillId="21" borderId="0" xfId="443" applyFont="1" applyFill="1" applyAlignment="1">
      <alignment horizontal="center"/>
    </xf>
  </cellXfs>
  <cellStyles count="2164">
    <cellStyle name="_%(SignOnly)" xfId="5" xr:uid="{00000000-0005-0000-0000-000000000000}"/>
    <cellStyle name="_%(SignSpaceOnly)" xfId="6" xr:uid="{00000000-0005-0000-0000-000001000000}"/>
    <cellStyle name="_2008 04 10 Revised Bank Case-covenants (as sent) v2" xfId="7" xr:uid="{00000000-0005-0000-0000-000002000000}"/>
    <cellStyle name="_2008 04 10 Revised Bank Case-covenants (as sent) v4" xfId="8" xr:uid="{00000000-0005-0000-0000-000003000000}"/>
    <cellStyle name="_Booz Financial Model (Highbridge)" xfId="9" xr:uid="{00000000-0005-0000-0000-000004000000}"/>
    <cellStyle name="_Charts 04-04-08" xfId="10" xr:uid="{00000000-0005-0000-0000-000005000000}"/>
    <cellStyle name="_Comma" xfId="11" xr:uid="{00000000-0005-0000-0000-000006000000}"/>
    <cellStyle name="_Comma_2008 04 10 Revised Bank Case-covenants (as sent) v2" xfId="12" xr:uid="{00000000-0005-0000-0000-000007000000}"/>
    <cellStyle name="_Comma_2008 04 10 Revised Bank Case-covenants (as sent) v4" xfId="13" xr:uid="{00000000-0005-0000-0000-000008000000}"/>
    <cellStyle name="_Comma_Booz Financial Model (Highbridge)" xfId="14" xr:uid="{00000000-0005-0000-0000-000009000000}"/>
    <cellStyle name="_Comma_Core WACC" xfId="15" xr:uid="{00000000-0005-0000-0000-00000A000000}"/>
    <cellStyle name="_Comma_First Data LBO Model v7" xfId="16" xr:uid="{00000000-0005-0000-0000-00000B000000}"/>
    <cellStyle name="_Comma_Hudson Model from Riverstone v2" xfId="17" xr:uid="{00000000-0005-0000-0000-00000C000000}"/>
    <cellStyle name="_Comps Historical Trading Data" xfId="18" xr:uid="{00000000-0005-0000-0000-00000D000000}"/>
    <cellStyle name="_Core WACC" xfId="19" xr:uid="{00000000-0005-0000-0000-00000E000000}"/>
    <cellStyle name="_Currency" xfId="20" xr:uid="{00000000-0005-0000-0000-00000F000000}"/>
    <cellStyle name="_Currency_2008 04 10 Revised Bank Case-covenants (as sent) v2" xfId="21" xr:uid="{00000000-0005-0000-0000-000010000000}"/>
    <cellStyle name="_Currency_2008 04 10 Revised Bank Case-covenants (as sent) v4" xfId="22" xr:uid="{00000000-0005-0000-0000-000011000000}"/>
    <cellStyle name="_Currency_Booz Financial Model (Highbridge)" xfId="23" xr:uid="{00000000-0005-0000-0000-000012000000}"/>
    <cellStyle name="_Currency_Core WACC" xfId="24" xr:uid="{00000000-0005-0000-0000-000013000000}"/>
    <cellStyle name="_Currency_First Data LBO Model v7" xfId="25" xr:uid="{00000000-0005-0000-0000-000014000000}"/>
    <cellStyle name="_Currency_Hudson Model from Riverstone v2" xfId="26" xr:uid="{00000000-0005-0000-0000-000015000000}"/>
    <cellStyle name="_CurrencySpace" xfId="27" xr:uid="{00000000-0005-0000-0000-000016000000}"/>
    <cellStyle name="_CurrencySpace_2008 04 10 Revised Bank Case-covenants (as sent) v2" xfId="28" xr:uid="{00000000-0005-0000-0000-000017000000}"/>
    <cellStyle name="_CurrencySpace_2008 04 10 Revised Bank Case-covenants (as sent) v4" xfId="29" xr:uid="{00000000-0005-0000-0000-000018000000}"/>
    <cellStyle name="_CurrencySpace_Booz Financial Model (Highbridge)" xfId="30" xr:uid="{00000000-0005-0000-0000-000019000000}"/>
    <cellStyle name="_CurrencySpace_Core WACC" xfId="31" xr:uid="{00000000-0005-0000-0000-00001A000000}"/>
    <cellStyle name="_CurrencySpace_First Data LBO Model v7" xfId="32" xr:uid="{00000000-0005-0000-0000-00001B000000}"/>
    <cellStyle name="_CurrencySpace_Hudson Model from Riverstone v2" xfId="33" xr:uid="{00000000-0005-0000-0000-00001C000000}"/>
    <cellStyle name="_Euro" xfId="34" xr:uid="{00000000-0005-0000-0000-00001D000000}"/>
    <cellStyle name="_First Data LBO Model v4" xfId="35" xr:uid="{00000000-0005-0000-0000-00001E000000}"/>
    <cellStyle name="_Heading" xfId="36" xr:uid="{00000000-0005-0000-0000-00001F000000}"/>
    <cellStyle name="_Heading_03 Edit of 08.02.19_BANKS" xfId="37" xr:uid="{00000000-0005-0000-0000-000020000000}"/>
    <cellStyle name="_Heading_05 Agrokor LBO 12-Nov-2007" xfId="38" xr:uid="{00000000-0005-0000-0000-000021000000}"/>
    <cellStyle name="_Heading_11 Edit of 08.02.19_BANKS_update" xfId="39" xr:uid="{00000000-0005-0000-0000-000022000000}"/>
    <cellStyle name="_Highlight" xfId="40" xr:uid="{00000000-0005-0000-0000-000023000000}"/>
    <cellStyle name="_Middle LBO Model" xfId="41" xr:uid="{00000000-0005-0000-0000-000024000000}"/>
    <cellStyle name="_Multiple" xfId="42" xr:uid="{00000000-0005-0000-0000-000025000000}"/>
    <cellStyle name="_Multiple_02 Div Overview" xfId="43" xr:uid="{00000000-0005-0000-0000-000026000000}"/>
    <cellStyle name="_Multiple_03 Edit of 08.02.19_BANKS" xfId="44" xr:uid="{00000000-0005-0000-0000-000027000000}"/>
    <cellStyle name="_Multiple_11 Edit of 08.02.19_BANKS_update" xfId="45" xr:uid="{00000000-0005-0000-0000-000028000000}"/>
    <cellStyle name="_Multiple_148 SensorsPIA Model 25 Feb 08" xfId="46" xr:uid="{00000000-0005-0000-0000-000029000000}"/>
    <cellStyle name="_Multiple_2008 04 10 Revised Bank Case-covenants (as sent) v2" xfId="47" xr:uid="{00000000-0005-0000-0000-00002A000000}"/>
    <cellStyle name="_Multiple_2008 04 10 Revised Bank Case-covenants (as sent) v4" xfId="48" xr:uid="{00000000-0005-0000-0000-00002B000000}"/>
    <cellStyle name="_Multiple_Booz Financial Model (Highbridge)" xfId="49" xr:uid="{00000000-0005-0000-0000-00002C000000}"/>
    <cellStyle name="_Multiple_Core WACC" xfId="50" xr:uid="{00000000-0005-0000-0000-00002D000000}"/>
    <cellStyle name="_Multiple_Exhibt" xfId="51" xr:uid="{00000000-0005-0000-0000-00002E000000}"/>
    <cellStyle name="_Multiple_First Data LBO Model v7" xfId="52" xr:uid="{00000000-0005-0000-0000-00002F000000}"/>
    <cellStyle name="_Multiple_Hudson Model from Riverstone v2" xfId="53" xr:uid="{00000000-0005-0000-0000-000030000000}"/>
    <cellStyle name="_MultipleSpace" xfId="54" xr:uid="{00000000-0005-0000-0000-000031000000}"/>
    <cellStyle name="_MultipleSpace_2008 04 10 Revised Bank Case-covenants (as sent) v2" xfId="55" xr:uid="{00000000-0005-0000-0000-000032000000}"/>
    <cellStyle name="_MultipleSpace_2008 04 10 Revised Bank Case-covenants (as sent) v4" xfId="56" xr:uid="{00000000-0005-0000-0000-000033000000}"/>
    <cellStyle name="_MultipleSpace_Booz Financial Model (Highbridge)" xfId="57" xr:uid="{00000000-0005-0000-0000-000034000000}"/>
    <cellStyle name="_MultipleSpace_Core WACC" xfId="58" xr:uid="{00000000-0005-0000-0000-000035000000}"/>
    <cellStyle name="_MultipleSpace_Exhibt" xfId="59" xr:uid="{00000000-0005-0000-0000-000036000000}"/>
    <cellStyle name="_MultipleSpace_First Data LBO Model v7" xfId="60" xr:uid="{00000000-0005-0000-0000-000037000000}"/>
    <cellStyle name="_MultipleSpace_Hudson Model from Riverstone v2" xfId="61" xr:uid="{00000000-0005-0000-0000-000038000000}"/>
    <cellStyle name="_Percent" xfId="62" xr:uid="{00000000-0005-0000-0000-000039000000}"/>
    <cellStyle name="_PercentSpace" xfId="63" xr:uid="{00000000-0005-0000-0000-00003A000000}"/>
    <cellStyle name="_Project_Suds_Model_v3" xfId="64" xr:uid="{00000000-0005-0000-0000-00003B000000}"/>
    <cellStyle name="_SubHeading" xfId="65" xr:uid="{00000000-0005-0000-0000-00003C000000}"/>
    <cellStyle name="_SubHeading_03 Edit of 08.02.19_BANKS" xfId="66" xr:uid="{00000000-0005-0000-0000-00003D000000}"/>
    <cellStyle name="_SubHeading_11 Edit of 08.02.19_BANKS_update" xfId="67" xr:uid="{00000000-0005-0000-0000-00003E000000}"/>
    <cellStyle name="_SubHeading_148 SensorsPIA Model 25 Feb 08" xfId="68" xr:uid="{00000000-0005-0000-0000-00003F000000}"/>
    <cellStyle name="_SubHeading_Book2" xfId="69" xr:uid="{00000000-0005-0000-0000-000040000000}"/>
    <cellStyle name="_Table" xfId="70" xr:uid="{00000000-0005-0000-0000-000041000000}"/>
    <cellStyle name="_Table_Exhibt" xfId="71" xr:uid="{00000000-0005-0000-0000-000042000000}"/>
    <cellStyle name="_Table_Simplified Cash Flow Template - 2" xfId="72" xr:uid="{00000000-0005-0000-0000-000043000000}"/>
    <cellStyle name="_TableHead" xfId="73" xr:uid="{00000000-0005-0000-0000-000044000000}"/>
    <cellStyle name="_TableHead_02 Agrokor Benchmarking &amp; DCF" xfId="74" xr:uid="{00000000-0005-0000-0000-000045000000}"/>
    <cellStyle name="_TableHead_02 Div Overview" xfId="75" xr:uid="{00000000-0005-0000-0000-000046000000}"/>
    <cellStyle name="_TableHead_03 Edit of 08.02.19_BANKS" xfId="76" xr:uid="{00000000-0005-0000-0000-000047000000}"/>
    <cellStyle name="_TableHead_11 Edit of 08.02.19_BANKS_update" xfId="77" xr:uid="{00000000-0005-0000-0000-000048000000}"/>
    <cellStyle name="_TableHead_Book2" xfId="78" xr:uid="{00000000-0005-0000-0000-000049000000}"/>
    <cellStyle name="_TableHead_Exhibt" xfId="79" xr:uid="{00000000-0005-0000-0000-00004A000000}"/>
    <cellStyle name="_TableHead_Simplified Cash Flow Template - 2" xfId="80" xr:uid="{00000000-0005-0000-0000-00004B000000}"/>
    <cellStyle name="_TableRowHead" xfId="81" xr:uid="{00000000-0005-0000-0000-00004C000000}"/>
    <cellStyle name="_TableRowHead_02 Agrokor Benchmarking &amp; DCF" xfId="82" xr:uid="{00000000-0005-0000-0000-00004D000000}"/>
    <cellStyle name="_TableRowHead_03 Edit of 08.02.19_BANKS" xfId="83" xr:uid="{00000000-0005-0000-0000-00004E000000}"/>
    <cellStyle name="_TableRowHead_05 Agrokor LBO 12-Nov-2007" xfId="84" xr:uid="{00000000-0005-0000-0000-00004F000000}"/>
    <cellStyle name="_TableSuperHead" xfId="85" xr:uid="{00000000-0005-0000-0000-000050000000}"/>
    <cellStyle name="_TableSuperHead_02 Agrokor Benchmarking &amp; DCF" xfId="86" xr:uid="{00000000-0005-0000-0000-000051000000}"/>
    <cellStyle name="_TableSuperHead_03 Benchmarking" xfId="87" xr:uid="{00000000-0005-0000-0000-000052000000}"/>
    <cellStyle name="_TableSuperHead_03 Edit of 08.02.19_BANKS" xfId="88" xr:uid="{00000000-0005-0000-0000-000053000000}"/>
    <cellStyle name="_TableSuperHead_05 Agrokor LBO 12-Nov-2007" xfId="89" xr:uid="{00000000-0005-0000-0000-000054000000}"/>
    <cellStyle name="_TableSuperHead_Book2" xfId="90" xr:uid="{00000000-0005-0000-0000-000055000000}"/>
    <cellStyle name="_TableSuperHead_Exhibt" xfId="91" xr:uid="{00000000-0005-0000-0000-000056000000}"/>
    <cellStyle name="_template (2)" xfId="92" xr:uid="{00000000-0005-0000-0000-000057000000}"/>
    <cellStyle name="?Q\?1@" xfId="3" xr:uid="{00000000-0005-0000-0000-000058000000}"/>
    <cellStyle name="&quot;X&quot; MEN" xfId="1" xr:uid="{00000000-0005-0000-0000-000059000000}"/>
    <cellStyle name="]_x000d__x000a_Zoomed=1_x000d__x000a_Row=0_x000d__x000a_Column=0_x000d__x000a_Height=0_x000d__x000a_Width=0_x000d__x000a_FontName=FoxFont_x000d__x000a_FontStyle=0_x000d__x000a_FontSize=9_x000d__x000a_PrtFontName=FoxPrin" xfId="4" xr:uid="{00000000-0005-0000-0000-00005A000000}"/>
    <cellStyle name="******************************************" xfId="2" xr:uid="{00000000-0005-0000-0000-00005B000000}"/>
    <cellStyle name="=C:\WINNT\SYSTEM32\COMMAND.COM" xfId="99" xr:uid="{00000000-0005-0000-0000-00005C000000}"/>
    <cellStyle name="=C:\WINNT35\SYSTEM32\COMMAND.COM" xfId="100" xr:uid="{00000000-0005-0000-0000-00005D000000}"/>
    <cellStyle name="¢ Currency [1]" xfId="93" xr:uid="{00000000-0005-0000-0000-00005E000000}"/>
    <cellStyle name="¢ Currency [2]" xfId="94" xr:uid="{00000000-0005-0000-0000-00005F000000}"/>
    <cellStyle name="¢ Currency [3]" xfId="95" xr:uid="{00000000-0005-0000-0000-000060000000}"/>
    <cellStyle name="£ Currency [0]" xfId="96" xr:uid="{00000000-0005-0000-0000-000061000000}"/>
    <cellStyle name="£ Currency [1]" xfId="97" xr:uid="{00000000-0005-0000-0000-000062000000}"/>
    <cellStyle name="£ Currency [2]" xfId="98" xr:uid="{00000000-0005-0000-0000-000063000000}"/>
    <cellStyle name="000" xfId="101" xr:uid="{00000000-0005-0000-0000-000064000000}"/>
    <cellStyle name="12" xfId="102" xr:uid="{00000000-0005-0000-0000-000065000000}"/>
    <cellStyle name="20% - Accent1" xfId="103" builtinId="30" customBuiltin="1"/>
    <cellStyle name="20% - Accent2" xfId="104" builtinId="34" customBuiltin="1"/>
    <cellStyle name="20% - Accent3" xfId="105" builtinId="38" customBuiltin="1"/>
    <cellStyle name="20% - Accent4" xfId="106" builtinId="42" customBuiltin="1"/>
    <cellStyle name="20% - Accent5" xfId="107" builtinId="46" customBuiltin="1"/>
    <cellStyle name="20% - Accent6" xfId="108" builtinId="50" customBuiltin="1"/>
    <cellStyle name="2underline" xfId="109" xr:uid="{00000000-0005-0000-0000-00006C000000}"/>
    <cellStyle name="40% - Accent1" xfId="110" builtinId="31" customBuiltin="1"/>
    <cellStyle name="40% - Accent2" xfId="111" builtinId="35" customBuiltin="1"/>
    <cellStyle name="40% - Accent3" xfId="112" builtinId="39" customBuiltin="1"/>
    <cellStyle name="40% - Accent4" xfId="113" builtinId="43" customBuiltin="1"/>
    <cellStyle name="40% - Accent5" xfId="114" builtinId="47" customBuiltin="1"/>
    <cellStyle name="40% - Accent6" xfId="115" builtinId="51" customBuiltin="1"/>
    <cellStyle name="60% - Accent1" xfId="116" builtinId="32" customBuiltin="1"/>
    <cellStyle name="60% - Accent2" xfId="117" builtinId="36" customBuiltin="1"/>
    <cellStyle name="60% - Accent3" xfId="118" builtinId="40" customBuiltin="1"/>
    <cellStyle name="60% - Accent4" xfId="119" builtinId="44" customBuiltin="1"/>
    <cellStyle name="60% - Accent5" xfId="120" builtinId="48" customBuiltin="1"/>
    <cellStyle name="60% - Accent6" xfId="121" builtinId="52" customBuiltin="1"/>
    <cellStyle name="9" xfId="122" xr:uid="{00000000-0005-0000-0000-000079000000}"/>
    <cellStyle name="9_Amortization" xfId="123" xr:uid="{00000000-0005-0000-0000-00007A000000}"/>
    <cellStyle name="9_Amortization_ATT LBO Model 0058" xfId="124" xr:uid="{00000000-0005-0000-0000-00007B000000}"/>
    <cellStyle name="9_Amortization_b_mod_6" xfId="125" xr:uid="{00000000-0005-0000-0000-00007C000000}"/>
    <cellStyle name="9_Amortization_BankBookModel72 - DK" xfId="126" xr:uid="{00000000-0005-0000-0000-00007D000000}"/>
    <cellStyle name="9_Amortization_Dollarama_Model_31" xfId="127" xr:uid="{00000000-0005-0000-0000-00007E000000}"/>
    <cellStyle name="9_Amortization_GPJ full model5.xls Chart 1" xfId="128" xr:uid="{00000000-0005-0000-0000-00007F000000}"/>
    <cellStyle name="9_Amortization_GPJ full model5.xls Chart 2" xfId="129" xr:uid="{00000000-0005-0000-0000-000080000000}"/>
    <cellStyle name="9_Amortization_Levlad Short Form LBO Model 0003" xfId="130" xr:uid="{00000000-0005-0000-0000-000081000000}"/>
    <cellStyle name="9_Amortization_Model_1" xfId="131" xr:uid="{00000000-0005-0000-0000-000082000000}"/>
    <cellStyle name="9_Amortization_stupid_2" xfId="132" xr:uid="{00000000-0005-0000-0000-000083000000}"/>
    <cellStyle name="9_Amortization_Xerium Model (Dynamic)" xfId="133" xr:uid="{00000000-0005-0000-0000-000084000000}"/>
    <cellStyle name="9_Amortization_Xerium Model (Dynamic)_Gassman Mods26" xfId="134" xr:uid="{00000000-0005-0000-0000-000085000000}"/>
    <cellStyle name="9_ATT LBO Model 0058" xfId="135" xr:uid="{00000000-0005-0000-0000-000086000000}"/>
    <cellStyle name="9_b_mod_6" xfId="136" xr:uid="{00000000-0005-0000-0000-000087000000}"/>
    <cellStyle name="9_BankBookModel72 - DK" xfId="137" xr:uid="{00000000-0005-0000-0000-000088000000}"/>
    <cellStyle name="9_Dollarama_Model_31" xfId="138" xr:uid="{00000000-0005-0000-0000-000089000000}"/>
    <cellStyle name="9_GPJ full model5.xls Chart 1" xfId="139" xr:uid="{00000000-0005-0000-0000-00008A000000}"/>
    <cellStyle name="9_GPJ full model5.xls Chart 2" xfId="140" xr:uid="{00000000-0005-0000-0000-00008B000000}"/>
    <cellStyle name="9_Levlad Short Form LBO Model 0003" xfId="141" xr:uid="{00000000-0005-0000-0000-00008C000000}"/>
    <cellStyle name="9_Model_1" xfId="142" xr:uid="{00000000-0005-0000-0000-00008D000000}"/>
    <cellStyle name="9_stupid_2" xfId="143" xr:uid="{00000000-0005-0000-0000-00008E000000}"/>
    <cellStyle name="9_Xerium Model (Dynamic)" xfId="144" xr:uid="{00000000-0005-0000-0000-00008F000000}"/>
    <cellStyle name="9_Xerium Model (Dynamic)_Gassman Mods26" xfId="145" xr:uid="{00000000-0005-0000-0000-000090000000}"/>
    <cellStyle name="Accent1" xfId="146" builtinId="29" customBuiltin="1"/>
    <cellStyle name="Accent2" xfId="147" builtinId="33" customBuiltin="1"/>
    <cellStyle name="Accent3" xfId="148" builtinId="37" customBuiltin="1"/>
    <cellStyle name="Accent4" xfId="149" builtinId="41" customBuiltin="1"/>
    <cellStyle name="Accent5" xfId="150" builtinId="45" customBuiltin="1"/>
    <cellStyle name="Accent6" xfId="151" builtinId="49" customBuiltin="1"/>
    <cellStyle name="adj_share" xfId="152" xr:uid="{00000000-0005-0000-0000-000097000000}"/>
    <cellStyle name="Adjusted" xfId="153" xr:uid="{00000000-0005-0000-0000-000098000000}"/>
    <cellStyle name="AFE" xfId="154" xr:uid="{00000000-0005-0000-0000-000099000000}"/>
    <cellStyle name="Afjusted" xfId="155" xr:uid="{00000000-0005-0000-0000-00009A000000}"/>
    <cellStyle name="amount" xfId="156" xr:uid="{00000000-0005-0000-0000-00009B000000}"/>
    <cellStyle name="answerbox" xfId="157" xr:uid="{00000000-0005-0000-0000-00009C000000}"/>
    <cellStyle name="args.style" xfId="158" xr:uid="{00000000-0005-0000-0000-00009D000000}"/>
    <cellStyle name="Arial 10" xfId="159" xr:uid="{00000000-0005-0000-0000-00009E000000}"/>
    <cellStyle name="Arial 11" xfId="160" xr:uid="{00000000-0005-0000-0000-00009F000000}"/>
    <cellStyle name="Arial 12" xfId="161" xr:uid="{00000000-0005-0000-0000-0000A0000000}"/>
    <cellStyle name="Arial 14" xfId="162" xr:uid="{00000000-0005-0000-0000-0000A1000000}"/>
    <cellStyle name="Arial 18" xfId="163" xr:uid="{00000000-0005-0000-0000-0000A2000000}"/>
    <cellStyle name="Availability" xfId="164" xr:uid="{00000000-0005-0000-0000-0000A3000000}"/>
    <cellStyle name="Bad" xfId="165" builtinId="27" customBuiltin="1"/>
    <cellStyle name="Base" xfId="166" xr:uid="{00000000-0005-0000-0000-0000A5000000}"/>
    <cellStyle name="Basic" xfId="167" xr:uid="{00000000-0005-0000-0000-0000A6000000}"/>
    <cellStyle name="BLACK" xfId="168" xr:uid="{00000000-0005-0000-0000-0000A7000000}"/>
    <cellStyle name="BlackStrike" xfId="169" xr:uid="{00000000-0005-0000-0000-0000A8000000}"/>
    <cellStyle name="BlackText" xfId="170" xr:uid="{00000000-0005-0000-0000-0000A9000000}"/>
    <cellStyle name="blank" xfId="171" xr:uid="{00000000-0005-0000-0000-0000AA000000}"/>
    <cellStyle name="Blue" xfId="172" xr:uid="{00000000-0005-0000-0000-0000AB000000}"/>
    <cellStyle name="blue$00" xfId="173" xr:uid="{00000000-0005-0000-0000-0000AC000000}"/>
    <cellStyle name="Body text" xfId="174" xr:uid="{00000000-0005-0000-0000-0000AD000000}"/>
    <cellStyle name="Body_$Dollars" xfId="175" xr:uid="{00000000-0005-0000-0000-0000AE000000}"/>
    <cellStyle name="BoldText" xfId="176" xr:uid="{00000000-0005-0000-0000-0000AF000000}"/>
    <cellStyle name="Border Heavy" xfId="177" xr:uid="{00000000-0005-0000-0000-0000B0000000}"/>
    <cellStyle name="Border Thin" xfId="178" xr:uid="{00000000-0005-0000-0000-0000B1000000}"/>
    <cellStyle name="British Pound" xfId="179" xr:uid="{00000000-0005-0000-0000-0000B2000000}"/>
    <cellStyle name="Bullet [0]" xfId="180" xr:uid="{00000000-0005-0000-0000-0000B3000000}"/>
    <cellStyle name="Bullet [2]" xfId="181" xr:uid="{00000000-0005-0000-0000-0000B4000000}"/>
    <cellStyle name="Bullet [4]" xfId="182" xr:uid="{00000000-0005-0000-0000-0000B5000000}"/>
    <cellStyle name="c" xfId="183" xr:uid="{00000000-0005-0000-0000-0000B6000000}"/>
    <cellStyle name="c_American Axle 2005 03 303" xfId="184" xr:uid="{00000000-0005-0000-0000-0000B7000000}"/>
    <cellStyle name="Calculation" xfId="185" builtinId="22" customBuiltin="1"/>
    <cellStyle name="Case" xfId="186" xr:uid="{00000000-0005-0000-0000-0000B9000000}"/>
    <cellStyle name="Ch, Column Header" xfId="187" xr:uid="{00000000-0005-0000-0000-0000BA000000}"/>
    <cellStyle name="ChartingText" xfId="188" xr:uid="{00000000-0005-0000-0000-0000BB000000}"/>
    <cellStyle name="Check" xfId="189" xr:uid="{00000000-0005-0000-0000-0000BC000000}"/>
    <cellStyle name="Check Cell" xfId="190" builtinId="23" customBuiltin="1"/>
    <cellStyle name="Co. Names" xfId="191" xr:uid="{00000000-0005-0000-0000-0000BE000000}"/>
    <cellStyle name="Co. Names - Bold" xfId="192" xr:uid="{00000000-0005-0000-0000-0000BF000000}"/>
    <cellStyle name="Co. Names_Tax Rates" xfId="193" xr:uid="{00000000-0005-0000-0000-0000C0000000}"/>
    <cellStyle name="Colhead_left" xfId="194" xr:uid="{00000000-0005-0000-0000-0000C1000000}"/>
    <cellStyle name="ColHeading" xfId="195" xr:uid="{00000000-0005-0000-0000-0000C2000000}"/>
    <cellStyle name="Column Header (Center)" xfId="196" xr:uid="{00000000-0005-0000-0000-0000C3000000}"/>
    <cellStyle name="ColumnHeaderNormal" xfId="197" xr:uid="{00000000-0005-0000-0000-0000C4000000}"/>
    <cellStyle name="Comma" xfId="198" builtinId="3"/>
    <cellStyle name="Comma  - Style1" xfId="199" xr:uid="{00000000-0005-0000-0000-0000C6000000}"/>
    <cellStyle name="Comma  - Style2" xfId="200" xr:uid="{00000000-0005-0000-0000-0000C7000000}"/>
    <cellStyle name="Comma  - Style3" xfId="201" xr:uid="{00000000-0005-0000-0000-0000C8000000}"/>
    <cellStyle name="Comma  - Style4" xfId="202" xr:uid="{00000000-0005-0000-0000-0000C9000000}"/>
    <cellStyle name="Comma  - Style5" xfId="203" xr:uid="{00000000-0005-0000-0000-0000CA000000}"/>
    <cellStyle name="Comma  - Style6" xfId="204" xr:uid="{00000000-0005-0000-0000-0000CB000000}"/>
    <cellStyle name="Comma  - Style7" xfId="205" xr:uid="{00000000-0005-0000-0000-0000CC000000}"/>
    <cellStyle name="Comma  - Style8" xfId="206" xr:uid="{00000000-0005-0000-0000-0000CD000000}"/>
    <cellStyle name="Comma (#,00.00)" xfId="207" xr:uid="{00000000-0005-0000-0000-0000CE000000}"/>
    <cellStyle name="Comma (1)" xfId="208" xr:uid="{00000000-0005-0000-0000-0000CF000000}"/>
    <cellStyle name="Comma [0] Total" xfId="209" xr:uid="{00000000-0005-0000-0000-0000D0000000}"/>
    <cellStyle name="Comma [1]" xfId="210" xr:uid="{00000000-0005-0000-0000-0000D1000000}"/>
    <cellStyle name="Comma [2]" xfId="211" xr:uid="{00000000-0005-0000-0000-0000D2000000}"/>
    <cellStyle name="Comma [2] Total" xfId="212" xr:uid="{00000000-0005-0000-0000-0000D3000000}"/>
    <cellStyle name="Comma [2]_ATT LBO Model 0058" xfId="213" xr:uid="{00000000-0005-0000-0000-0000D4000000}"/>
    <cellStyle name="Comma [3]" xfId="214" xr:uid="{00000000-0005-0000-0000-0000D5000000}"/>
    <cellStyle name="Comma 0" xfId="215" xr:uid="{00000000-0005-0000-0000-0000D6000000}"/>
    <cellStyle name="Comma 0*" xfId="216" xr:uid="{00000000-0005-0000-0000-0000D7000000}"/>
    <cellStyle name="Comma 2" xfId="217" xr:uid="{00000000-0005-0000-0000-0000D8000000}"/>
    <cellStyle name="Comma 2*" xfId="218" xr:uid="{00000000-0005-0000-0000-0000D9000000}"/>
    <cellStyle name="Comma 3" xfId="219" xr:uid="{00000000-0005-0000-0000-0000DA000000}"/>
    <cellStyle name="Comma 3 3" xfId="220" xr:uid="{00000000-0005-0000-0000-0000DB000000}"/>
    <cellStyle name="Comma 3*" xfId="221" xr:uid="{00000000-0005-0000-0000-0000DC000000}"/>
    <cellStyle name="Comma 4" xfId="222" xr:uid="{00000000-0005-0000-0000-0000DD000000}"/>
    <cellStyle name="Comma 5" xfId="223" xr:uid="{00000000-0005-0000-0000-0000DE000000}"/>
    <cellStyle name="Comma 6" xfId="2161" xr:uid="{00000000-0005-0000-0000-0000DF000000}"/>
    <cellStyle name="Comma Input" xfId="224" xr:uid="{00000000-0005-0000-0000-0000E0000000}"/>
    <cellStyle name="Comma*" xfId="225" xr:uid="{00000000-0005-0000-0000-0000E1000000}"/>
    <cellStyle name="Comma0" xfId="226" xr:uid="{00000000-0005-0000-0000-0000E2000000}"/>
    <cellStyle name="Comma0 - Modelo1" xfId="227" xr:uid="{00000000-0005-0000-0000-0000E3000000}"/>
    <cellStyle name="Comma0 - Style1" xfId="228" xr:uid="{00000000-0005-0000-0000-0000E4000000}"/>
    <cellStyle name="Comma1 - Modelo2" xfId="229" xr:uid="{00000000-0005-0000-0000-0000E5000000}"/>
    <cellStyle name="Comma1 - Style2" xfId="230" xr:uid="{00000000-0005-0000-0000-0000E6000000}"/>
    <cellStyle name="Company" xfId="231" xr:uid="{00000000-0005-0000-0000-0000E7000000}"/>
    <cellStyle name="COST1" xfId="232" xr:uid="{00000000-0005-0000-0000-0000E8000000}"/>
    <cellStyle name="Cover Date" xfId="233" xr:uid="{00000000-0005-0000-0000-0000E9000000}"/>
    <cellStyle name="Cover Subtitle" xfId="234" xr:uid="{00000000-0005-0000-0000-0000EA000000}"/>
    <cellStyle name="Cover Title" xfId="235" xr:uid="{00000000-0005-0000-0000-0000EB000000}"/>
    <cellStyle name="Coverage" xfId="236" xr:uid="{00000000-0005-0000-0000-0000EC000000}"/>
    <cellStyle name="Currency [0] Total" xfId="237" xr:uid="{00000000-0005-0000-0000-0000ED000000}"/>
    <cellStyle name="Currency [1]" xfId="238" xr:uid="{00000000-0005-0000-0000-0000EE000000}"/>
    <cellStyle name="Currency [2]" xfId="239" xr:uid="{00000000-0005-0000-0000-0000EF000000}"/>
    <cellStyle name="Currency [2] Total" xfId="240" xr:uid="{00000000-0005-0000-0000-0000F0000000}"/>
    <cellStyle name="Currency [2]_Harvest SAFE CASE $425 2-21-02" xfId="241" xr:uid="{00000000-0005-0000-0000-0000F1000000}"/>
    <cellStyle name="Currency [3]" xfId="242" xr:uid="{00000000-0005-0000-0000-0000F2000000}"/>
    <cellStyle name="Currency 0" xfId="243" xr:uid="{00000000-0005-0000-0000-0000F3000000}"/>
    <cellStyle name="Currency 2" xfId="244" xr:uid="{00000000-0005-0000-0000-0000F4000000}"/>
    <cellStyle name="Currency 2*" xfId="245" xr:uid="{00000000-0005-0000-0000-0000F5000000}"/>
    <cellStyle name="Currency 3*" xfId="246" xr:uid="{00000000-0005-0000-0000-0000F6000000}"/>
    <cellStyle name="Currency Input" xfId="247" xr:uid="{00000000-0005-0000-0000-0000F7000000}"/>
    <cellStyle name="Currency[$]" xfId="249" xr:uid="{00000000-0005-0000-0000-0000F8000000}"/>
    <cellStyle name="Currency*" xfId="248" xr:uid="{00000000-0005-0000-0000-0000F9000000}"/>
    <cellStyle name="Currency0" xfId="250" xr:uid="{00000000-0005-0000-0000-0000FA000000}"/>
    <cellStyle name="Currency1" xfId="251" xr:uid="{00000000-0005-0000-0000-0000FB000000}"/>
    <cellStyle name="Currency2" xfId="252" xr:uid="{00000000-0005-0000-0000-0000FC000000}"/>
    <cellStyle name="CustomStyle1" xfId="253" xr:uid="{00000000-0005-0000-0000-0000FD000000}"/>
    <cellStyle name="CustomStyle10" xfId="254" xr:uid="{00000000-0005-0000-0000-0000FE000000}"/>
    <cellStyle name="CustomStyle11" xfId="255" xr:uid="{00000000-0005-0000-0000-0000FF000000}"/>
    <cellStyle name="CustomStyle12" xfId="256" xr:uid="{00000000-0005-0000-0000-000000010000}"/>
    <cellStyle name="CustomStyle13" xfId="257" xr:uid="{00000000-0005-0000-0000-000001010000}"/>
    <cellStyle name="CustomStyle14" xfId="258" xr:uid="{00000000-0005-0000-0000-000002010000}"/>
    <cellStyle name="CustomStyle15" xfId="259" xr:uid="{00000000-0005-0000-0000-000003010000}"/>
    <cellStyle name="CustomStyle16" xfId="260" xr:uid="{00000000-0005-0000-0000-000004010000}"/>
    <cellStyle name="CustomStyle17" xfId="261" xr:uid="{00000000-0005-0000-0000-000005010000}"/>
    <cellStyle name="CustomStyle18" xfId="262" xr:uid="{00000000-0005-0000-0000-000006010000}"/>
    <cellStyle name="CustomStyle19" xfId="263" xr:uid="{00000000-0005-0000-0000-000007010000}"/>
    <cellStyle name="CustomStyle2" xfId="264" xr:uid="{00000000-0005-0000-0000-000008010000}"/>
    <cellStyle name="CustomStyle20" xfId="265" xr:uid="{00000000-0005-0000-0000-000009010000}"/>
    <cellStyle name="CustomStyle21" xfId="266" xr:uid="{00000000-0005-0000-0000-00000A010000}"/>
    <cellStyle name="CustomStyle22" xfId="267" xr:uid="{00000000-0005-0000-0000-00000B010000}"/>
    <cellStyle name="CustomStyle23" xfId="268" xr:uid="{00000000-0005-0000-0000-00000C010000}"/>
    <cellStyle name="CustomStyle24" xfId="269" xr:uid="{00000000-0005-0000-0000-00000D010000}"/>
    <cellStyle name="CustomStyle25" xfId="270" xr:uid="{00000000-0005-0000-0000-00000E010000}"/>
    <cellStyle name="CustomStyle26" xfId="271" xr:uid="{00000000-0005-0000-0000-00000F010000}"/>
    <cellStyle name="CustomStyle27" xfId="272" xr:uid="{00000000-0005-0000-0000-000010010000}"/>
    <cellStyle name="CustomStyle28" xfId="273" xr:uid="{00000000-0005-0000-0000-000011010000}"/>
    <cellStyle name="CustomStyle29" xfId="274" xr:uid="{00000000-0005-0000-0000-000012010000}"/>
    <cellStyle name="CustomStyle3" xfId="275" xr:uid="{00000000-0005-0000-0000-000013010000}"/>
    <cellStyle name="CustomStyle30" xfId="276" xr:uid="{00000000-0005-0000-0000-000014010000}"/>
    <cellStyle name="CustomStyle31" xfId="277" xr:uid="{00000000-0005-0000-0000-000015010000}"/>
    <cellStyle name="CustomStyle32" xfId="278" xr:uid="{00000000-0005-0000-0000-000016010000}"/>
    <cellStyle name="CustomStyle33" xfId="279" xr:uid="{00000000-0005-0000-0000-000017010000}"/>
    <cellStyle name="CustomStyle34" xfId="280" xr:uid="{00000000-0005-0000-0000-000018010000}"/>
    <cellStyle name="CustomStyle35" xfId="281" xr:uid="{00000000-0005-0000-0000-000019010000}"/>
    <cellStyle name="CustomStyle36" xfId="282" xr:uid="{00000000-0005-0000-0000-00001A010000}"/>
    <cellStyle name="CustomStyle37" xfId="283" xr:uid="{00000000-0005-0000-0000-00001B010000}"/>
    <cellStyle name="CustomStyle38" xfId="284" xr:uid="{00000000-0005-0000-0000-00001C010000}"/>
    <cellStyle name="CustomStyle39" xfId="285" xr:uid="{00000000-0005-0000-0000-00001D010000}"/>
    <cellStyle name="CustomStyle4" xfId="286" xr:uid="{00000000-0005-0000-0000-00001E010000}"/>
    <cellStyle name="CustomStyle40" xfId="287" xr:uid="{00000000-0005-0000-0000-00001F010000}"/>
    <cellStyle name="CustomStyle41" xfId="288" xr:uid="{00000000-0005-0000-0000-000020010000}"/>
    <cellStyle name="CustomStyle42" xfId="289" xr:uid="{00000000-0005-0000-0000-000021010000}"/>
    <cellStyle name="CustomStyle43" xfId="290" xr:uid="{00000000-0005-0000-0000-000022010000}"/>
    <cellStyle name="CustomStyle44" xfId="291" xr:uid="{00000000-0005-0000-0000-000023010000}"/>
    <cellStyle name="CustomStyle45" xfId="292" xr:uid="{00000000-0005-0000-0000-000024010000}"/>
    <cellStyle name="CustomStyle46" xfId="293" xr:uid="{00000000-0005-0000-0000-000025010000}"/>
    <cellStyle name="CustomStyle47" xfId="294" xr:uid="{00000000-0005-0000-0000-000026010000}"/>
    <cellStyle name="CustomStyle48" xfId="295" xr:uid="{00000000-0005-0000-0000-000027010000}"/>
    <cellStyle name="CustomStyle49" xfId="296" xr:uid="{00000000-0005-0000-0000-000028010000}"/>
    <cellStyle name="CustomStyle5" xfId="297" xr:uid="{00000000-0005-0000-0000-000029010000}"/>
    <cellStyle name="CustomStyle6" xfId="298" xr:uid="{00000000-0005-0000-0000-00002A010000}"/>
    <cellStyle name="CustomStyle7" xfId="299" xr:uid="{00000000-0005-0000-0000-00002B010000}"/>
    <cellStyle name="CustomStyle8" xfId="300" xr:uid="{00000000-0005-0000-0000-00002C010000}"/>
    <cellStyle name="CustomStyle9" xfId="301" xr:uid="{00000000-0005-0000-0000-00002D010000}"/>
    <cellStyle name="d" xfId="302" xr:uid="{00000000-0005-0000-0000-00002E010000}"/>
    <cellStyle name="Date" xfId="303" xr:uid="{00000000-0005-0000-0000-00002F010000}"/>
    <cellStyle name="Date (m/d/y)" xfId="304" xr:uid="{00000000-0005-0000-0000-000030010000}"/>
    <cellStyle name="Date (mmm-yy)" xfId="305" xr:uid="{00000000-0005-0000-0000-000031010000}"/>
    <cellStyle name="Date [Abbreviated]" xfId="306" xr:uid="{00000000-0005-0000-0000-000032010000}"/>
    <cellStyle name="Date [Long Europe]" xfId="307" xr:uid="{00000000-0005-0000-0000-000033010000}"/>
    <cellStyle name="Date [Long U.S.]" xfId="308" xr:uid="{00000000-0005-0000-0000-000034010000}"/>
    <cellStyle name="Date [mmm-yy]" xfId="309" xr:uid="{00000000-0005-0000-0000-000035010000}"/>
    <cellStyle name="Date [Short Europe]" xfId="310" xr:uid="{00000000-0005-0000-0000-000036010000}"/>
    <cellStyle name="Date [Short U.S.]" xfId="311" xr:uid="{00000000-0005-0000-0000-000037010000}"/>
    <cellStyle name="Date Aligned" xfId="312" xr:uid="{00000000-0005-0000-0000-000038010000}"/>
    <cellStyle name="Date Blue" xfId="313" xr:uid="{00000000-0005-0000-0000-000039010000}"/>
    <cellStyle name="Date Blue Bold" xfId="314" xr:uid="{00000000-0005-0000-0000-00003A010000}"/>
    <cellStyle name="Date Green" xfId="315" xr:uid="{00000000-0005-0000-0000-00003B010000}"/>
    <cellStyle name="Date_06.06.08_OWC_Historical Multiple Analysis - email1" xfId="316" xr:uid="{00000000-0005-0000-0000-00003C010000}"/>
    <cellStyle name="Date1" xfId="317" xr:uid="{00000000-0005-0000-0000-00003D010000}"/>
    <cellStyle name="Dates" xfId="318" xr:uid="{00000000-0005-0000-0000-00003E010000}"/>
    <cellStyle name="Dia" xfId="319" xr:uid="{00000000-0005-0000-0000-00003F010000}"/>
    <cellStyle name="Dollar" xfId="320" xr:uid="{00000000-0005-0000-0000-000040010000}"/>
    <cellStyle name="Dollar1" xfId="321" xr:uid="{00000000-0005-0000-0000-000041010000}"/>
    <cellStyle name="Dollar1Blue" xfId="322" xr:uid="{00000000-0005-0000-0000-000042010000}"/>
    <cellStyle name="Dollar2" xfId="323" xr:uid="{00000000-0005-0000-0000-000043010000}"/>
    <cellStyle name="Dotted Line" xfId="324" xr:uid="{00000000-0005-0000-0000-000044010000}"/>
    <cellStyle name="Double Accounting" xfId="325" xr:uid="{00000000-0005-0000-0000-000045010000}"/>
    <cellStyle name="Encabez1" xfId="326" xr:uid="{00000000-0005-0000-0000-000046010000}"/>
    <cellStyle name="Encabez2" xfId="327" xr:uid="{00000000-0005-0000-0000-000047010000}"/>
    <cellStyle name="EPS" xfId="328" xr:uid="{00000000-0005-0000-0000-000048010000}"/>
    <cellStyle name="Euro" xfId="329" xr:uid="{00000000-0005-0000-0000-000049010000}"/>
    <cellStyle name="Explanatory Text" xfId="330" builtinId="53" customBuiltin="1"/>
    <cellStyle name="F2" xfId="331" xr:uid="{00000000-0005-0000-0000-00004B010000}"/>
    <cellStyle name="F3" xfId="332" xr:uid="{00000000-0005-0000-0000-00004C010000}"/>
    <cellStyle name="F4" xfId="333" xr:uid="{00000000-0005-0000-0000-00004D010000}"/>
    <cellStyle name="F5" xfId="334" xr:uid="{00000000-0005-0000-0000-00004E010000}"/>
    <cellStyle name="F6" xfId="335" xr:uid="{00000000-0005-0000-0000-00004F010000}"/>
    <cellStyle name="F7" xfId="336" xr:uid="{00000000-0005-0000-0000-000050010000}"/>
    <cellStyle name="F8" xfId="337" xr:uid="{00000000-0005-0000-0000-000051010000}"/>
    <cellStyle name="Fijo" xfId="338" xr:uid="{00000000-0005-0000-0000-000052010000}"/>
    <cellStyle name="Financiero" xfId="339" xr:uid="{00000000-0005-0000-0000-000053010000}"/>
    <cellStyle name="Fixed" xfId="340" xr:uid="{00000000-0005-0000-0000-000054010000}"/>
    <cellStyle name="FOOTER - Style1" xfId="341" xr:uid="{00000000-0005-0000-0000-000055010000}"/>
    <cellStyle name="Footer SBILogo1" xfId="342" xr:uid="{00000000-0005-0000-0000-000056010000}"/>
    <cellStyle name="Footer SBILogo2" xfId="343" xr:uid="{00000000-0005-0000-0000-000057010000}"/>
    <cellStyle name="Footnote" xfId="344" xr:uid="{00000000-0005-0000-0000-000058010000}"/>
    <cellStyle name="Footnote Reference" xfId="345" xr:uid="{00000000-0005-0000-0000-000059010000}"/>
    <cellStyle name="Footnote_06.06.08_OWC_Historical Multiple Analysis - email1" xfId="346" xr:uid="{00000000-0005-0000-0000-00005A010000}"/>
    <cellStyle name="Footnotes" xfId="347" xr:uid="{00000000-0005-0000-0000-00005B010000}"/>
    <cellStyle name="Formula" xfId="348" xr:uid="{00000000-0005-0000-0000-00005C010000}"/>
    <cellStyle name="Fraction 2D Blue" xfId="349" xr:uid="{00000000-0005-0000-0000-00005D010000}"/>
    <cellStyle name="General [C]" xfId="350" xr:uid="{00000000-0005-0000-0000-00005E010000}"/>
    <cellStyle name="General [R]" xfId="351" xr:uid="{00000000-0005-0000-0000-00005F010000}"/>
    <cellStyle name="Global" xfId="352" xr:uid="{00000000-0005-0000-0000-000060010000}"/>
    <cellStyle name="Good" xfId="353" builtinId="26" customBuiltin="1"/>
    <cellStyle name="Grey" xfId="354" xr:uid="{00000000-0005-0000-0000-000062010000}"/>
    <cellStyle name="Growth" xfId="355" xr:uid="{00000000-0005-0000-0000-000063010000}"/>
    <cellStyle name="hard no." xfId="356" xr:uid="{00000000-0005-0000-0000-000064010000}"/>
    <cellStyle name="Hard Percent" xfId="357" xr:uid="{00000000-0005-0000-0000-000065010000}"/>
    <cellStyle name="Header" xfId="358" xr:uid="{00000000-0005-0000-0000-000066010000}"/>
    <cellStyle name="Header Draft Stamp" xfId="359" xr:uid="{00000000-0005-0000-0000-000067010000}"/>
    <cellStyle name="Header Total" xfId="360" xr:uid="{00000000-0005-0000-0000-000068010000}"/>
    <cellStyle name="Header_2008 04 10 Revised Bank Case-covenants (as sent) v2" xfId="361" xr:uid="{00000000-0005-0000-0000-000069010000}"/>
    <cellStyle name="Header1" xfId="362" xr:uid="{00000000-0005-0000-0000-00006A010000}"/>
    <cellStyle name="Header2" xfId="363" xr:uid="{00000000-0005-0000-0000-00006B010000}"/>
    <cellStyle name="Header3" xfId="364" xr:uid="{00000000-0005-0000-0000-00006C010000}"/>
    <cellStyle name="Header4" xfId="365" xr:uid="{00000000-0005-0000-0000-00006D010000}"/>
    <cellStyle name="heading" xfId="366" xr:uid="{00000000-0005-0000-0000-00006E010000}"/>
    <cellStyle name="Heading 1" xfId="367" builtinId="16" customBuiltin="1"/>
    <cellStyle name="Heading 1 Above" xfId="368" xr:uid="{00000000-0005-0000-0000-000070010000}"/>
    <cellStyle name="Heading 1+" xfId="369" xr:uid="{00000000-0005-0000-0000-000071010000}"/>
    <cellStyle name="Heading 2" xfId="370" builtinId="17" customBuiltin="1"/>
    <cellStyle name="Heading 2 Below" xfId="371" xr:uid="{00000000-0005-0000-0000-000073010000}"/>
    <cellStyle name="Heading 2+" xfId="372" xr:uid="{00000000-0005-0000-0000-000074010000}"/>
    <cellStyle name="Heading 3" xfId="373" builtinId="18" customBuiltin="1"/>
    <cellStyle name="Heading 3+" xfId="374" xr:uid="{00000000-0005-0000-0000-000076010000}"/>
    <cellStyle name="Heading 4" xfId="375" builtinId="19" customBuiltin="1"/>
    <cellStyle name="Heading Left" xfId="376" xr:uid="{00000000-0005-0000-0000-000078010000}"/>
    <cellStyle name="Heading Right" xfId="377" xr:uid="{00000000-0005-0000-0000-000079010000}"/>
    <cellStyle name="HeadingS" xfId="378" xr:uid="{00000000-0005-0000-0000-00007A010000}"/>
    <cellStyle name="IncomeStatement" xfId="379" xr:uid="{00000000-0005-0000-0000-00007B010000}"/>
    <cellStyle name="Indented [0]" xfId="380" xr:uid="{00000000-0005-0000-0000-00007C010000}"/>
    <cellStyle name="Indented [2]" xfId="381" xr:uid="{00000000-0005-0000-0000-00007D010000}"/>
    <cellStyle name="Indented [4]" xfId="382" xr:uid="{00000000-0005-0000-0000-00007E010000}"/>
    <cellStyle name="Indented [6]" xfId="383" xr:uid="{00000000-0005-0000-0000-00007F010000}"/>
    <cellStyle name="Input" xfId="384" builtinId="20" customBuiltin="1"/>
    <cellStyle name="Input [yellow]" xfId="385" xr:uid="{00000000-0005-0000-0000-000081010000}"/>
    <cellStyle name="Input Currency" xfId="386" xr:uid="{00000000-0005-0000-0000-000082010000}"/>
    <cellStyle name="Input Currency 2" xfId="387" xr:uid="{00000000-0005-0000-0000-000083010000}"/>
    <cellStyle name="Input Currency_AMERICAN TOWER" xfId="388" xr:uid="{00000000-0005-0000-0000-000084010000}"/>
    <cellStyle name="Input Multiple" xfId="389" xr:uid="{00000000-0005-0000-0000-000085010000}"/>
    <cellStyle name="Input Percent" xfId="390" xr:uid="{00000000-0005-0000-0000-000086010000}"/>
    <cellStyle name="Input1" xfId="391" xr:uid="{00000000-0005-0000-0000-000087010000}"/>
    <cellStyle name="Input2" xfId="392" xr:uid="{00000000-0005-0000-0000-000088010000}"/>
    <cellStyle name="InputCurrency" xfId="393" xr:uid="{00000000-0005-0000-0000-000089010000}"/>
    <cellStyle name="InputCurrency2" xfId="394" xr:uid="{00000000-0005-0000-0000-00008A010000}"/>
    <cellStyle name="InputDateDMth" xfId="395" xr:uid="{00000000-0005-0000-0000-00008B010000}"/>
    <cellStyle name="InputDateNorm" xfId="396" xr:uid="{00000000-0005-0000-0000-00008C010000}"/>
    <cellStyle name="InputMultiple1" xfId="397" xr:uid="{00000000-0005-0000-0000-00008D010000}"/>
    <cellStyle name="InputPercent1" xfId="398" xr:uid="{00000000-0005-0000-0000-00008E010000}"/>
    <cellStyle name="InputUlineNumeric" xfId="399" xr:uid="{00000000-0005-0000-0000-00008F010000}"/>
    <cellStyle name="Invisible" xfId="400" xr:uid="{00000000-0005-0000-0000-000090010000}"/>
    <cellStyle name="Italics" xfId="401" xr:uid="{00000000-0005-0000-0000-000091010000}"/>
    <cellStyle name="KP_Normal" xfId="402" xr:uid="{00000000-0005-0000-0000-000092010000}"/>
    <cellStyle name="KPMG Heading 1" xfId="403" xr:uid="{00000000-0005-0000-0000-000093010000}"/>
    <cellStyle name="KPMG Heading 2" xfId="404" xr:uid="{00000000-0005-0000-0000-000094010000}"/>
    <cellStyle name="KPMG Heading 3" xfId="405" xr:uid="{00000000-0005-0000-0000-000095010000}"/>
    <cellStyle name="KPMG Heading 4" xfId="406" xr:uid="{00000000-0005-0000-0000-000096010000}"/>
    <cellStyle name="KPMG Normal" xfId="407" xr:uid="{00000000-0005-0000-0000-000097010000}"/>
    <cellStyle name="KPMG Normal Text" xfId="408" xr:uid="{00000000-0005-0000-0000-000098010000}"/>
    <cellStyle name="Lable8Left" xfId="409" xr:uid="{00000000-0005-0000-0000-000099010000}"/>
    <cellStyle name="LeftSubtitle" xfId="410" xr:uid="{00000000-0005-0000-0000-00009A010000}"/>
    <cellStyle name="Line" xfId="411" xr:uid="{00000000-0005-0000-0000-00009B010000}"/>
    <cellStyle name="LineItem" xfId="412" xr:uid="{00000000-0005-0000-0000-00009C010000}"/>
    <cellStyle name="Linked Cell" xfId="413" builtinId="24" customBuiltin="1"/>
    <cellStyle name="Margins" xfId="414" xr:uid="{00000000-0005-0000-0000-00009E010000}"/>
    <cellStyle name="mil" xfId="415" xr:uid="{00000000-0005-0000-0000-00009F010000}"/>
    <cellStyle name="Millares [0]_10 AVERIAS MASIVAS + ANT" xfId="416" xr:uid="{00000000-0005-0000-0000-0000A0010000}"/>
    <cellStyle name="Millares_10 AVERIAS MASIVAS + ANT" xfId="417" xr:uid="{00000000-0005-0000-0000-0000A1010000}"/>
    <cellStyle name="Milliers [0]_!!!GO" xfId="418" xr:uid="{00000000-0005-0000-0000-0000A2010000}"/>
    <cellStyle name="Milliers_!!!GO" xfId="419" xr:uid="{00000000-0005-0000-0000-0000A3010000}"/>
    <cellStyle name="Moneda [0]_10 AVERIAS MASIVAS + ANT" xfId="420" xr:uid="{00000000-0005-0000-0000-0000A4010000}"/>
    <cellStyle name="Moneda_10 AVERIAS MASIVAS + ANT" xfId="421" xr:uid="{00000000-0005-0000-0000-0000A5010000}"/>
    <cellStyle name="Monétaire [0]_!!!GO" xfId="422" xr:uid="{00000000-0005-0000-0000-0000A6010000}"/>
    <cellStyle name="Monétaire_!!!GO" xfId="423" xr:uid="{00000000-0005-0000-0000-0000A7010000}"/>
    <cellStyle name="Monetario" xfId="424" xr:uid="{00000000-0005-0000-0000-0000A8010000}"/>
    <cellStyle name="Monitor" xfId="425" xr:uid="{00000000-0005-0000-0000-0000A9010000}"/>
    <cellStyle name="Multiple" xfId="426" xr:uid="{00000000-0005-0000-0000-0000AA010000}"/>
    <cellStyle name="Multiple 1D Black" xfId="427" xr:uid="{00000000-0005-0000-0000-0000AB010000}"/>
    <cellStyle name="Multiple 1D Blue" xfId="428" xr:uid="{00000000-0005-0000-0000-0000AC010000}"/>
    <cellStyle name="Multiple 1D Green" xfId="429" xr:uid="{00000000-0005-0000-0000-0000AD010000}"/>
    <cellStyle name="Multiple 2D" xfId="430" xr:uid="{00000000-0005-0000-0000-0000AE010000}"/>
    <cellStyle name="Multiple 2D Black" xfId="431" xr:uid="{00000000-0005-0000-0000-0000AF010000}"/>
    <cellStyle name="Multiple 2D Black Bold" xfId="432" xr:uid="{00000000-0005-0000-0000-0000B0010000}"/>
    <cellStyle name="Multiple_06.06.08_OWC_Historical Multiple Analysis - email1" xfId="433" xr:uid="{00000000-0005-0000-0000-0000B1010000}"/>
    <cellStyle name="Multiple1" xfId="434" xr:uid="{00000000-0005-0000-0000-0000B2010000}"/>
    <cellStyle name="MultipleBelow" xfId="435" xr:uid="{00000000-0005-0000-0000-0000B3010000}"/>
    <cellStyle name="Neutral" xfId="436" builtinId="28" customBuiltin="1"/>
    <cellStyle name="NewColumnHeaderNormal" xfId="437" xr:uid="{00000000-0005-0000-0000-0000B5010000}"/>
    <cellStyle name="NewPeso" xfId="438" xr:uid="{00000000-0005-0000-0000-0000B6010000}"/>
    <cellStyle name="NewSectionHeaderNormal" xfId="439" xr:uid="{00000000-0005-0000-0000-0000B7010000}"/>
    <cellStyle name="NewTitleNormal" xfId="440" xr:uid="{00000000-0005-0000-0000-0000B8010000}"/>
    <cellStyle name="no dec" xfId="441" xr:uid="{00000000-0005-0000-0000-0000B9010000}"/>
    <cellStyle name="NonPrint_Heading" xfId="442" xr:uid="{00000000-0005-0000-0000-0000BA010000}"/>
    <cellStyle name="Normal" xfId="0" builtinId="0"/>
    <cellStyle name="Normal - Style1" xfId="445" xr:uid="{00000000-0005-0000-0000-0000BC010000}"/>
    <cellStyle name="Normal 2" xfId="446" xr:uid="{00000000-0005-0000-0000-0000BD010000}"/>
    <cellStyle name="Normal 3" xfId="447" xr:uid="{00000000-0005-0000-0000-0000BE010000}"/>
    <cellStyle name="Normal_EVERTEC - Q4 Reporting Template v1" xfId="448" xr:uid="{00000000-0005-0000-0000-0000BF010000}"/>
    <cellStyle name="Normal_Hudson M&amp;A Comps Jan-09" xfId="449" xr:uid="{00000000-0005-0000-0000-0000C0010000}"/>
    <cellStyle name="Normal2" xfId="450" xr:uid="{00000000-0005-0000-0000-0000C1010000}"/>
    <cellStyle name="NormalGB" xfId="451" xr:uid="{00000000-0005-0000-0000-0000C2010000}"/>
    <cellStyle name="NormalHelv" xfId="452" xr:uid="{00000000-0005-0000-0000-0000C3010000}"/>
    <cellStyle name="Norm੎੎" xfId="443" xr:uid="{00000000-0005-0000-0000-0000C4010000}"/>
    <cellStyle name="Norm੎੎ 2" xfId="444" xr:uid="{00000000-0005-0000-0000-0000C5010000}"/>
    <cellStyle name="Norm੎੎ 2 2" xfId="2162" xr:uid="{00000000-0005-0000-0000-0000C6010000}"/>
    <cellStyle name="Note" xfId="453" builtinId="10" customBuiltin="1"/>
    <cellStyle name="Num 0D Black" xfId="454" xr:uid="{00000000-0005-0000-0000-0000C8010000}"/>
    <cellStyle name="Num 0D Black Bold" xfId="455" xr:uid="{00000000-0005-0000-0000-0000C9010000}"/>
    <cellStyle name="Num 0D Blue" xfId="456" xr:uid="{00000000-0005-0000-0000-0000CA010000}"/>
    <cellStyle name="Num 0D Green" xfId="457" xr:uid="{00000000-0005-0000-0000-0000CB010000}"/>
    <cellStyle name="Num 0D Green Bold" xfId="458" xr:uid="{00000000-0005-0000-0000-0000CC010000}"/>
    <cellStyle name="Num 1D Black" xfId="459" xr:uid="{00000000-0005-0000-0000-0000CD010000}"/>
    <cellStyle name="Num 1D Black 1B" xfId="460" xr:uid="{00000000-0005-0000-0000-0000CE010000}"/>
    <cellStyle name="Num 1D Black 1T" xfId="461" xr:uid="{00000000-0005-0000-0000-0000CF010000}"/>
    <cellStyle name="Num 1D Black Bold" xfId="462" xr:uid="{00000000-0005-0000-0000-0000D0010000}"/>
    <cellStyle name="Num 1D Blue" xfId="463" xr:uid="{00000000-0005-0000-0000-0000D1010000}"/>
    <cellStyle name="Num 1D Blue 1B" xfId="464" xr:uid="{00000000-0005-0000-0000-0000D2010000}"/>
    <cellStyle name="Num 1D Blue Bold" xfId="465" xr:uid="{00000000-0005-0000-0000-0000D3010000}"/>
    <cellStyle name="Num 1D Greem" xfId="466" xr:uid="{00000000-0005-0000-0000-0000D4010000}"/>
    <cellStyle name="Num 1D Green 1B" xfId="467" xr:uid="{00000000-0005-0000-0000-0000D5010000}"/>
    <cellStyle name="Num 1D Red" xfId="468" xr:uid="{00000000-0005-0000-0000-0000D6010000}"/>
    <cellStyle name="Num 2D Black" xfId="469" xr:uid="{00000000-0005-0000-0000-0000D7010000}"/>
    <cellStyle name="Num 2D Blue" xfId="470" xr:uid="{00000000-0005-0000-0000-0000D8010000}"/>
    <cellStyle name="Num 3D Black" xfId="471" xr:uid="{00000000-0005-0000-0000-0000D9010000}"/>
    <cellStyle name="Num 3D Black 1B" xfId="472" xr:uid="{00000000-0005-0000-0000-0000DA010000}"/>
    <cellStyle name="Num 3D Blue" xfId="473" xr:uid="{00000000-0005-0000-0000-0000DB010000}"/>
    <cellStyle name="Num 4D Black" xfId="474" xr:uid="{00000000-0005-0000-0000-0000DC010000}"/>
    <cellStyle name="Num 6D Black" xfId="475" xr:uid="{00000000-0005-0000-0000-0000DD010000}"/>
    <cellStyle name="Num0Un" xfId="476" xr:uid="{00000000-0005-0000-0000-0000DE010000}"/>
    <cellStyle name="Num1" xfId="477" xr:uid="{00000000-0005-0000-0000-0000DF010000}"/>
    <cellStyle name="Num1Blue" xfId="478" xr:uid="{00000000-0005-0000-0000-0000E0010000}"/>
    <cellStyle name="Num2" xfId="479" xr:uid="{00000000-0005-0000-0000-0000E1010000}"/>
    <cellStyle name="Num2Un" xfId="480" xr:uid="{00000000-0005-0000-0000-0000E2010000}"/>
    <cellStyle name="Number" xfId="481" xr:uid="{00000000-0005-0000-0000-0000E3010000}"/>
    <cellStyle name="Numbers" xfId="482" xr:uid="{00000000-0005-0000-0000-0000E4010000}"/>
    <cellStyle name="Numbers - Bold" xfId="483" xr:uid="{00000000-0005-0000-0000-0000E5010000}"/>
    <cellStyle name="Numbers - Bold - Italic" xfId="484" xr:uid="{00000000-0005-0000-0000-0000E6010000}"/>
    <cellStyle name="Numbers - Large" xfId="485" xr:uid="{00000000-0005-0000-0000-0000E7010000}"/>
    <cellStyle name="Numbers_Comps" xfId="486" xr:uid="{00000000-0005-0000-0000-0000E8010000}"/>
    <cellStyle name="Numbers0" xfId="487" xr:uid="{00000000-0005-0000-0000-0000E9010000}"/>
    <cellStyle name="Œ…‹æØ‚è [0.00]_!!!GO" xfId="488" xr:uid="{00000000-0005-0000-0000-0000EA010000}"/>
    <cellStyle name="Œ…‹æØ‚è_!!!GO" xfId="489" xr:uid="{00000000-0005-0000-0000-0000EB010000}"/>
    <cellStyle name="Output" xfId="490" builtinId="21" customBuiltin="1"/>
    <cellStyle name="Output1_Back" xfId="491" xr:uid="{00000000-0005-0000-0000-0000ED010000}"/>
    <cellStyle name="p" xfId="492" xr:uid="{00000000-0005-0000-0000-0000EE010000}"/>
    <cellStyle name="p_04.02.26_CPN" xfId="493" xr:uid="{00000000-0005-0000-0000-0000EF010000}"/>
    <cellStyle name="p_04.12.27_ADELQ" xfId="494" xr:uid="{00000000-0005-0000-0000-0000F0010000}"/>
    <cellStyle name="p_05.09.23_MIR_To Send" xfId="495" xr:uid="{00000000-0005-0000-0000-0000F1010000}"/>
    <cellStyle name="p_06.06.08_OWC_Historical Multiple Analysis - email1" xfId="496" xr:uid="{00000000-0005-0000-0000-0000F2010000}"/>
    <cellStyle name="p_1mod_5" xfId="497" xr:uid="{00000000-0005-0000-0000-0000F3010000}"/>
    <cellStyle name="p_2008 04 10 Revised Bank Case-covenants (as sent) v2" xfId="498" xr:uid="{00000000-0005-0000-0000-0000F4010000}"/>
    <cellStyle name="p_2008 04 10 Revised Bank Case-covenants (as sent) v4" xfId="499" xr:uid="{00000000-0005-0000-0000-0000F5010000}"/>
    <cellStyle name="p_2Mod11" xfId="500" xr:uid="{00000000-0005-0000-0000-0000F6010000}"/>
    <cellStyle name="p_2Mod11_ATT LBO Model 0058" xfId="501" xr:uid="{00000000-0005-0000-0000-0000F7010000}"/>
    <cellStyle name="p_2Mod11_Copy of Model17" xfId="502" xr:uid="{00000000-0005-0000-0000-0000F8010000}"/>
    <cellStyle name="p_2Mod11_Dollarama_Model_31" xfId="503" xr:uid="{00000000-0005-0000-0000-0000F9010000}"/>
    <cellStyle name="p_2Mod11_Gassman Mods26" xfId="504" xr:uid="{00000000-0005-0000-0000-0000FA010000}"/>
    <cellStyle name="p_2Mod11_Gassman Mods26_ATT LBO Model 0058" xfId="505" xr:uid="{00000000-0005-0000-0000-0000FB010000}"/>
    <cellStyle name="p_2Mod11_Gassman Mods26_Rosen Mod_47 no acq NEW NUMBERS1" xfId="506" xr:uid="{00000000-0005-0000-0000-0000FC010000}"/>
    <cellStyle name="p_2Mod11_Gassman Mods26_Waterfall Template" xfId="507" xr:uid="{00000000-0005-0000-0000-0000FD010000}"/>
    <cellStyle name="p_2Mod11_Levlad Short Form LBO Model 0003" xfId="508" xr:uid="{00000000-0005-0000-0000-0000FE010000}"/>
    <cellStyle name="p_2Mod11_Model_1" xfId="509" xr:uid="{00000000-0005-0000-0000-0000FF010000}"/>
    <cellStyle name="p_2Mod11_New Store Waterfall2" xfId="510" xr:uid="{00000000-0005-0000-0000-000000020000}"/>
    <cellStyle name="p_2Mod11_stupid_2" xfId="511" xr:uid="{00000000-0005-0000-0000-000001020000}"/>
    <cellStyle name="p_aavidmod11.xls Chart 1" xfId="512" xr:uid="{00000000-0005-0000-0000-000002020000}"/>
    <cellStyle name="p_aavidmod11.xls Chart 1_ATT LBO Model 0058" xfId="513" xr:uid="{00000000-0005-0000-0000-000003020000}"/>
    <cellStyle name="p_aavidmod11.xls Chart 1_BankBookModel72 - DK" xfId="514" xr:uid="{00000000-0005-0000-0000-000004020000}"/>
    <cellStyle name="p_aavidmod11.xls Chart 1_Dollarama_Model_31" xfId="515" xr:uid="{00000000-0005-0000-0000-000005020000}"/>
    <cellStyle name="p_aavidmod11.xls Chart 1_Gassman Mods26" xfId="516" xr:uid="{00000000-0005-0000-0000-000006020000}"/>
    <cellStyle name="p_aavidmod11.xls Chart 1_Gassman Mods26_ATT LBO Model 0058" xfId="517" xr:uid="{00000000-0005-0000-0000-000007020000}"/>
    <cellStyle name="p_aavidmod11.xls Chart 1_Gassman Mods26_Rosen Mod_47 no acq NEW NUMBERS1" xfId="518" xr:uid="{00000000-0005-0000-0000-000008020000}"/>
    <cellStyle name="p_aavidmod11.xls Chart 1_Gassman Mods26_Waterfall Template" xfId="519" xr:uid="{00000000-0005-0000-0000-000009020000}"/>
    <cellStyle name="p_aavidmod11.xls Chart 1_Levlad Short Form LBO Model 0003" xfId="520" xr:uid="{00000000-0005-0000-0000-00000A020000}"/>
    <cellStyle name="p_aavidmod11.xls Chart 1_Model_1" xfId="521" xr:uid="{00000000-0005-0000-0000-00000B020000}"/>
    <cellStyle name="p_aavidmod11.xls Chart 1_stupid_2" xfId="522" xr:uid="{00000000-0005-0000-0000-00000C020000}"/>
    <cellStyle name="p_aavidmod11.xls Chart 2" xfId="523" xr:uid="{00000000-0005-0000-0000-00000D020000}"/>
    <cellStyle name="p_aavidmod11.xls Chart 2_ATT LBO Model 0058" xfId="524" xr:uid="{00000000-0005-0000-0000-00000E020000}"/>
    <cellStyle name="p_aavidmod11.xls Chart 2_BankBookModel72 - DK" xfId="525" xr:uid="{00000000-0005-0000-0000-00000F020000}"/>
    <cellStyle name="p_aavidmod11.xls Chart 2_Dollarama_Model_31" xfId="526" xr:uid="{00000000-0005-0000-0000-000010020000}"/>
    <cellStyle name="p_aavidmod11.xls Chart 2_Gassman Mods26" xfId="527" xr:uid="{00000000-0005-0000-0000-000011020000}"/>
    <cellStyle name="p_aavidmod11.xls Chart 2_Gassman Mods26_ATT LBO Model 0058" xfId="528" xr:uid="{00000000-0005-0000-0000-000012020000}"/>
    <cellStyle name="p_aavidmod11.xls Chart 2_Gassman Mods26_Rosen Mod_47 no acq NEW NUMBERS1" xfId="529" xr:uid="{00000000-0005-0000-0000-000013020000}"/>
    <cellStyle name="p_aavidmod11.xls Chart 2_Gassman Mods26_Waterfall Template" xfId="530" xr:uid="{00000000-0005-0000-0000-000014020000}"/>
    <cellStyle name="p_aavidmod11.xls Chart 2_Levlad Short Form LBO Model 0003" xfId="531" xr:uid="{00000000-0005-0000-0000-000015020000}"/>
    <cellStyle name="p_aavidmod11.xls Chart 2_Model_1" xfId="532" xr:uid="{00000000-0005-0000-0000-000016020000}"/>
    <cellStyle name="p_aavidmod11.xls Chart 2_stupid_2" xfId="533" xr:uid="{00000000-0005-0000-0000-000017020000}"/>
    <cellStyle name="p_ADLAC_Quick Recovery_07-25-03" xfId="534" xr:uid="{00000000-0005-0000-0000-000018020000}"/>
    <cellStyle name="p_AMR Recovery 4.21.03" xfId="535" xr:uid="{00000000-0005-0000-0000-000019020000}"/>
    <cellStyle name="p_Armstrong v3" xfId="536" xr:uid="{00000000-0005-0000-0000-00001A020000}"/>
    <cellStyle name="p_ATT LBO Model 0058" xfId="537" xr:uid="{00000000-0005-0000-0000-00001B020000}"/>
    <cellStyle name="p_BankBookModel72 - DK" xfId="538" xr:uid="{00000000-0005-0000-0000-00001C020000}"/>
    <cellStyle name="p_Book4" xfId="539" xr:uid="{00000000-0005-0000-0000-00001D020000}"/>
    <cellStyle name="p_Booz Financial Model (Highbridge)" xfId="540" xr:uid="{00000000-0005-0000-0000-00001E020000}"/>
    <cellStyle name="p_Charter Recovery 04.15.03" xfId="541" xr:uid="{00000000-0005-0000-0000-00001F020000}"/>
    <cellStyle name="p_Charts 04-04-08" xfId="542" xr:uid="{00000000-0005-0000-0000-000020020000}"/>
    <cellStyle name="p_charts for capm" xfId="543" xr:uid="{00000000-0005-0000-0000-000021020000}"/>
    <cellStyle name="p_charts for capm_Jefferies" xfId="544" xr:uid="{00000000-0005-0000-0000-000022020000}"/>
    <cellStyle name="p_charts for capm_Model02a" xfId="545" xr:uid="{00000000-0005-0000-0000-000023020000}"/>
    <cellStyle name="p_CHTR_Model_07-08-02" xfId="546" xr:uid="{00000000-0005-0000-0000-000024020000}"/>
    <cellStyle name="p_CIBC_Product_build_14" xfId="547" xr:uid="{00000000-0005-0000-0000-000025020000}"/>
    <cellStyle name="p_CIBC_Product_build_14_stupid_2" xfId="548" xr:uid="{00000000-0005-0000-0000-000026020000}"/>
    <cellStyle name="p_COMPS" xfId="549" xr:uid="{00000000-0005-0000-0000-000027020000}"/>
    <cellStyle name="p_COMPS_2008 04 10 Revised Bank Case-covenants (as sent) v2" xfId="550" xr:uid="{00000000-0005-0000-0000-000028020000}"/>
    <cellStyle name="p_COMPS_2008 04 10 Revised Bank Case-covenants (as sent) v4" xfId="551" xr:uid="{00000000-0005-0000-0000-000029020000}"/>
    <cellStyle name="p_COMPS_Apax Banks Model2" xfId="552" xr:uid="{00000000-0005-0000-0000-00002A020000}"/>
    <cellStyle name="p_COMPS_Booz Financial Model (Highbridge)" xfId="553" xr:uid="{00000000-0005-0000-0000-00002B020000}"/>
    <cellStyle name="p_COMPS_Charts 04-04-08" xfId="554" xr:uid="{00000000-0005-0000-0000-00002C020000}"/>
    <cellStyle name="p_COMPS_Core WACC" xfId="555" xr:uid="{00000000-0005-0000-0000-00002D020000}"/>
    <cellStyle name="p_COMPS_ESCOperatingModel Revised Base Case Banks 260101" xfId="556" xr:uid="{00000000-0005-0000-0000-00002E020000}"/>
    <cellStyle name="p_COMPS_FINALGRA" xfId="557" xr:uid="{00000000-0005-0000-0000-00002F020000}"/>
    <cellStyle name="p_COMPS_FINALGRA_Apax Banks Model2" xfId="558" xr:uid="{00000000-0005-0000-0000-000030020000}"/>
    <cellStyle name="p_COMPS_FINALGRA_ESCOperatingModel Revised Base Case Banks 260101" xfId="559" xr:uid="{00000000-0005-0000-0000-000031020000}"/>
    <cellStyle name="p_COMPS_FINALGRA_finalised and conformed model2" xfId="560" xr:uid="{00000000-0005-0000-0000-000032020000}"/>
    <cellStyle name="p_COMPS_FINALGRA_finalised and conformed model2_1" xfId="561" xr:uid="{00000000-0005-0000-0000-000033020000}"/>
    <cellStyle name="p_COMPS_FINALGRA_Gassman Mods26" xfId="562" xr:uid="{00000000-0005-0000-0000-000034020000}"/>
    <cellStyle name="p_COMPS_FINALGRA_Italian model9" xfId="563" xr:uid="{00000000-0005-0000-0000-000035020000}"/>
    <cellStyle name="p_COMPS_FINALGRA_LTM Analysis" xfId="564" xr:uid="{00000000-0005-0000-0000-000036020000}"/>
    <cellStyle name="p_COMPS_FINALGRA_Model_1" xfId="565" xr:uid="{00000000-0005-0000-0000-000037020000}"/>
    <cellStyle name="p_COMPS_FINALGRA_model11.xls Chart 1" xfId="566" xr:uid="{00000000-0005-0000-0000-000038020000}"/>
    <cellStyle name="p_COMPS_FINALGRA_model28" xfId="567" xr:uid="{00000000-0005-0000-0000-000039020000}"/>
    <cellStyle name="p_COMPS_FINALGRA_model5.xls Chart 1" xfId="568" xr:uid="{00000000-0005-0000-0000-00003A020000}"/>
    <cellStyle name="p_COMPS_FINALGRA_model6.xls Chart 1" xfId="569" xr:uid="{00000000-0005-0000-0000-00003B020000}"/>
    <cellStyle name="p_COMPS_FINALGRA_PwC (Version 10) Revised- CP site by site1" xfId="570" xr:uid="{00000000-0005-0000-0000-00003C020000}"/>
    <cellStyle name="p_COMPS_FINALGRA_PwC (Version 10) Revised- CP site by site1_finalised and conformed model2" xfId="571" xr:uid="{00000000-0005-0000-0000-00003D020000}"/>
    <cellStyle name="p_COMPS_FINALGRA_PwC (Version 10) Revised- CP site by site1_Gassman Mods26" xfId="572" xr:uid="{00000000-0005-0000-0000-00003E020000}"/>
    <cellStyle name="p_COMPS_FINALGRA_PwC (Version 10) Revised- CP site by site1_Gassman Mods26_ATT LBO Model 0058" xfId="573" xr:uid="{00000000-0005-0000-0000-00003F020000}"/>
    <cellStyle name="p_COMPS_FINALGRA_PwC (Version 10) Revised- CP site by site1_Gassman Mods26_Rosen Mod_47 no acq NEW NUMBERS1" xfId="574" xr:uid="{00000000-0005-0000-0000-000040020000}"/>
    <cellStyle name="p_COMPS_FINALGRA_PwC (Version 10) Revised- CP site by site1_Gassman Mods26_Waterfall Template" xfId="575" xr:uid="{00000000-0005-0000-0000-000041020000}"/>
    <cellStyle name="p_COMPS_FINALGRA_PwC (Version 10) Revised- CP site by site1_Italian model9" xfId="576" xr:uid="{00000000-0005-0000-0000-000042020000}"/>
    <cellStyle name="p_COMPS_FINALGRA_PwC (Version 10) Revised- CP site by site1_LTM Analysis" xfId="577" xr:uid="{00000000-0005-0000-0000-000043020000}"/>
    <cellStyle name="p_COMPS_FINALGRA_PwC (Version 10) Revised- CP site by site1_Modefuckup" xfId="578" xr:uid="{00000000-0005-0000-0000-000044020000}"/>
    <cellStyle name="p_COMPS_FINALGRA_PwC (Version 10) Revised- CP site by site1_Model_1" xfId="579" xr:uid="{00000000-0005-0000-0000-000045020000}"/>
    <cellStyle name="p_COMPS_FINALGRA_PwC (Version 10) Revised- CP site by site1_model28" xfId="580" xr:uid="{00000000-0005-0000-0000-000046020000}"/>
    <cellStyle name="p_COMPS_FINALGRA_PwC (Version 10) Revised- CP site by site1_stupid_2" xfId="581" xr:uid="{00000000-0005-0000-0000-000047020000}"/>
    <cellStyle name="p_COMPS_FINALGRA_splash mod 050700" xfId="582" xr:uid="{00000000-0005-0000-0000-000048020000}"/>
    <cellStyle name="p_COMPS_FINALGRA_stupid_2" xfId="583" xr:uid="{00000000-0005-0000-0000-000049020000}"/>
    <cellStyle name="p_COMPS_First Data LBO Model v4" xfId="584" xr:uid="{00000000-0005-0000-0000-00004A020000}"/>
    <cellStyle name="p_COMPS_Gassman Mods26" xfId="585" xr:uid="{00000000-0005-0000-0000-00004B020000}"/>
    <cellStyle name="p_COMPS_Gassman Mods26_ATT LBO Model 0058" xfId="586" xr:uid="{00000000-0005-0000-0000-00004C020000}"/>
    <cellStyle name="p_COMPS_Gassman Mods26_Rosen Mod_47 no acq NEW NUMBERS1" xfId="587" xr:uid="{00000000-0005-0000-0000-00004D020000}"/>
    <cellStyle name="p_COMPS_Gassman Mods26_Waterfall Template" xfId="588" xr:uid="{00000000-0005-0000-0000-00004E020000}"/>
    <cellStyle name="p_COMPS_Middle LBO Model" xfId="589" xr:uid="{00000000-0005-0000-0000-00004F020000}"/>
    <cellStyle name="p_COMPS_Model_1" xfId="590" xr:uid="{00000000-0005-0000-0000-000050020000}"/>
    <cellStyle name="p_COMPS_model11.xls Chart 1" xfId="591" xr:uid="{00000000-0005-0000-0000-000051020000}"/>
    <cellStyle name="p_COMPS_Model3" xfId="592" xr:uid="{00000000-0005-0000-0000-000052020000}"/>
    <cellStyle name="p_COMPS_Model3_Gassman Mods26" xfId="593" xr:uid="{00000000-0005-0000-0000-000053020000}"/>
    <cellStyle name="p_COMPS_Model3_Gassman Mods26_ATT LBO Model 0058" xfId="594" xr:uid="{00000000-0005-0000-0000-000054020000}"/>
    <cellStyle name="p_COMPS_Model3_Gassman Mods26_Rosen Mod_47 no acq NEW NUMBERS1" xfId="595" xr:uid="{00000000-0005-0000-0000-000055020000}"/>
    <cellStyle name="p_COMPS_Model3_Gassman Mods26_Waterfall Template" xfId="596" xr:uid="{00000000-0005-0000-0000-000056020000}"/>
    <cellStyle name="p_COMPS_Model3_Model_1" xfId="597" xr:uid="{00000000-0005-0000-0000-000057020000}"/>
    <cellStyle name="p_COMPS_Model3_stupid_2" xfId="598" xr:uid="{00000000-0005-0000-0000-000058020000}"/>
    <cellStyle name="p_COMPS_model5.xls Chart 1" xfId="599" xr:uid="{00000000-0005-0000-0000-000059020000}"/>
    <cellStyle name="p_COMPS_model6.xls Chart 1" xfId="600" xr:uid="{00000000-0005-0000-0000-00005A020000}"/>
    <cellStyle name="p_COMPS_MODEL8" xfId="601" xr:uid="{00000000-0005-0000-0000-00005B020000}"/>
    <cellStyle name="p_COMPS_MODEL8_Apax Banks Model2" xfId="602" xr:uid="{00000000-0005-0000-0000-00005C020000}"/>
    <cellStyle name="p_COMPS_MODEL8_ESCOperatingModel Revised Base Case Banks 260101" xfId="603" xr:uid="{00000000-0005-0000-0000-00005D020000}"/>
    <cellStyle name="p_COMPS_MODEL8_finalised and conformed model2" xfId="604" xr:uid="{00000000-0005-0000-0000-00005E020000}"/>
    <cellStyle name="p_COMPS_MODEL8_Gassman Mods26" xfId="605" xr:uid="{00000000-0005-0000-0000-00005F020000}"/>
    <cellStyle name="p_COMPS_MODEL8_Gassman Mods26_ATT LBO Model 0058" xfId="606" xr:uid="{00000000-0005-0000-0000-000060020000}"/>
    <cellStyle name="p_COMPS_MODEL8_Gassman Mods26_Rosen Mod_47 no acq NEW NUMBERS1" xfId="607" xr:uid="{00000000-0005-0000-0000-000061020000}"/>
    <cellStyle name="p_COMPS_MODEL8_Gassman Mods26_Waterfall Template" xfId="608" xr:uid="{00000000-0005-0000-0000-000062020000}"/>
    <cellStyle name="p_COMPS_MODEL8_Italian model9" xfId="609" xr:uid="{00000000-0005-0000-0000-000063020000}"/>
    <cellStyle name="p_COMPS_MODEL8_LTM Analysis" xfId="610" xr:uid="{00000000-0005-0000-0000-000064020000}"/>
    <cellStyle name="p_COMPS_MODEL8_Model_1" xfId="611" xr:uid="{00000000-0005-0000-0000-000065020000}"/>
    <cellStyle name="p_COMPS_MODEL8_Model_9" xfId="612" xr:uid="{00000000-0005-0000-0000-000066020000}"/>
    <cellStyle name="p_COMPS_MODEL8_model11.xls Chart 1" xfId="613" xr:uid="{00000000-0005-0000-0000-000067020000}"/>
    <cellStyle name="p_COMPS_MODEL8_model28" xfId="614" xr:uid="{00000000-0005-0000-0000-000068020000}"/>
    <cellStyle name="p_COMPS_MODEL8_model5.xls Chart 1" xfId="615" xr:uid="{00000000-0005-0000-0000-000069020000}"/>
    <cellStyle name="p_COMPS_MODEL8_model6.xls Chart 1" xfId="616" xr:uid="{00000000-0005-0000-0000-00006A020000}"/>
    <cellStyle name="p_COMPS_MODEL8_Newmodel12" xfId="617" xr:uid="{00000000-0005-0000-0000-00006B020000}"/>
    <cellStyle name="p_COMPS_MODEL8_PwC (Version 10) Revised- CP site by site1" xfId="618" xr:uid="{00000000-0005-0000-0000-00006C020000}"/>
    <cellStyle name="p_COMPS_MODEL8_PwC (Version 10) Revised- CP site by site1_finalised and conformed model2" xfId="619" xr:uid="{00000000-0005-0000-0000-00006D020000}"/>
    <cellStyle name="p_COMPS_MODEL8_PwC (Version 10) Revised- CP site by site1_Gassman Mods26" xfId="620" xr:uid="{00000000-0005-0000-0000-00006E020000}"/>
    <cellStyle name="p_COMPS_MODEL8_PwC (Version 10) Revised- CP site by site1_Gassman Mods26_ATT LBO Model 0058" xfId="621" xr:uid="{00000000-0005-0000-0000-00006F020000}"/>
    <cellStyle name="p_COMPS_MODEL8_PwC (Version 10) Revised- CP site by site1_Gassman Mods26_Rosen Mod_47 no acq NEW NUMBERS1" xfId="622" xr:uid="{00000000-0005-0000-0000-000070020000}"/>
    <cellStyle name="p_COMPS_MODEL8_PwC (Version 10) Revised- CP site by site1_Gassman Mods26_Waterfall Template" xfId="623" xr:uid="{00000000-0005-0000-0000-000071020000}"/>
    <cellStyle name="p_COMPS_MODEL8_PwC (Version 10) Revised- CP site by site1_Italian model9" xfId="624" xr:uid="{00000000-0005-0000-0000-000072020000}"/>
    <cellStyle name="p_COMPS_MODEL8_PwC (Version 10) Revised- CP site by site1_LTM Analysis" xfId="625" xr:uid="{00000000-0005-0000-0000-000073020000}"/>
    <cellStyle name="p_COMPS_MODEL8_PwC (Version 10) Revised- CP site by site1_Model_1" xfId="626" xr:uid="{00000000-0005-0000-0000-000074020000}"/>
    <cellStyle name="p_COMPS_MODEL8_PwC (Version 10) Revised- CP site by site1_model28" xfId="627" xr:uid="{00000000-0005-0000-0000-000075020000}"/>
    <cellStyle name="p_COMPS_MODEL8_PwC (Version 10) Revised- CP site by site1_stupid_2" xfId="628" xr:uid="{00000000-0005-0000-0000-000076020000}"/>
    <cellStyle name="p_COMPS_MODEL8_splash mod 050700" xfId="629" xr:uid="{00000000-0005-0000-0000-000077020000}"/>
    <cellStyle name="p_COMPS_MODEL8_stupid_2" xfId="630" xr:uid="{00000000-0005-0000-0000-000078020000}"/>
    <cellStyle name="p_COMPS_PwC (Version 10) Revised- CP site by site1" xfId="631" xr:uid="{00000000-0005-0000-0000-000079020000}"/>
    <cellStyle name="p_COMPS_PwC (Version 10) Revised- CP site by site1_finalised and conformed model2" xfId="632" xr:uid="{00000000-0005-0000-0000-00007A020000}"/>
    <cellStyle name="p_COMPS_PwC (Version 10) Revised- CP site by site1_finalised and conformed model2_1" xfId="633" xr:uid="{00000000-0005-0000-0000-00007B020000}"/>
    <cellStyle name="p_COMPS_PwC (Version 10) Revised- CP site by site1_Gassman Mods26" xfId="634" xr:uid="{00000000-0005-0000-0000-00007C020000}"/>
    <cellStyle name="p_COMPS_PwC (Version 10) Revised- CP site by site1_Gassman Mods26_ATT LBO Model 0058" xfId="635" xr:uid="{00000000-0005-0000-0000-00007D020000}"/>
    <cellStyle name="p_COMPS_PwC (Version 10) Revised- CP site by site1_Gassman Mods26_Rosen Mod_47 no acq NEW NUMBERS1" xfId="636" xr:uid="{00000000-0005-0000-0000-00007E020000}"/>
    <cellStyle name="p_COMPS_PwC (Version 10) Revised- CP site by site1_Gassman Mods26_Waterfall Template" xfId="637" xr:uid="{00000000-0005-0000-0000-00007F020000}"/>
    <cellStyle name="p_COMPS_PwC (Version 10) Revised- CP site by site1_Italian model9" xfId="638" xr:uid="{00000000-0005-0000-0000-000080020000}"/>
    <cellStyle name="p_COMPS_PwC (Version 10) Revised- CP site by site1_LTM Analysis" xfId="639" xr:uid="{00000000-0005-0000-0000-000081020000}"/>
    <cellStyle name="p_COMPS_PwC (Version 10) Revised- CP site by site1_Model_1" xfId="640" xr:uid="{00000000-0005-0000-0000-000082020000}"/>
    <cellStyle name="p_COMPS_PwC (Version 10) Revised- CP site by site1_model28" xfId="641" xr:uid="{00000000-0005-0000-0000-000083020000}"/>
    <cellStyle name="p_COMPS_PwC (Version 10) Revised- CP site by site1_stupid_2" xfId="642" xr:uid="{00000000-0005-0000-0000-000084020000}"/>
    <cellStyle name="p_COMPS_PwC (Version 7) Revised- CP site by site" xfId="643" xr:uid="{00000000-0005-0000-0000-000085020000}"/>
    <cellStyle name="p_COMPS_splash mod 050700" xfId="644" xr:uid="{00000000-0005-0000-0000-000086020000}"/>
    <cellStyle name="p_COMPS_stupid_2" xfId="645" xr:uid="{00000000-0005-0000-0000-000087020000}"/>
    <cellStyle name="p_COMPS_tables2" xfId="646" xr:uid="{00000000-0005-0000-0000-000088020000}"/>
    <cellStyle name="p_COMPS_tables2_Apax Banks Model2" xfId="647" xr:uid="{00000000-0005-0000-0000-000089020000}"/>
    <cellStyle name="p_COMPS_tables2_ESCOperatingModel Revised Base Case Banks 260101" xfId="648" xr:uid="{00000000-0005-0000-0000-00008A020000}"/>
    <cellStyle name="p_COMPS_tables2_finalised and conformed model2" xfId="649" xr:uid="{00000000-0005-0000-0000-00008B020000}"/>
    <cellStyle name="p_COMPS_tables2_finalised and conformed model2_1" xfId="650" xr:uid="{00000000-0005-0000-0000-00008C020000}"/>
    <cellStyle name="p_COMPS_tables2_Gassman Mods26" xfId="651" xr:uid="{00000000-0005-0000-0000-00008D020000}"/>
    <cellStyle name="p_COMPS_tables2_Italian model9" xfId="652" xr:uid="{00000000-0005-0000-0000-00008E020000}"/>
    <cellStyle name="p_COMPS_tables2_LTM Analysis" xfId="653" xr:uid="{00000000-0005-0000-0000-00008F020000}"/>
    <cellStyle name="p_COMPS_tables2_Model_1" xfId="654" xr:uid="{00000000-0005-0000-0000-000090020000}"/>
    <cellStyle name="p_COMPS_tables2_model11.xls Chart 1" xfId="655" xr:uid="{00000000-0005-0000-0000-000091020000}"/>
    <cellStyle name="p_COMPS_tables2_model28" xfId="656" xr:uid="{00000000-0005-0000-0000-000092020000}"/>
    <cellStyle name="p_COMPS_tables2_model5.xls Chart 1" xfId="657" xr:uid="{00000000-0005-0000-0000-000093020000}"/>
    <cellStyle name="p_COMPS_tables2_model6.xls Chart 1" xfId="658" xr:uid="{00000000-0005-0000-0000-000094020000}"/>
    <cellStyle name="p_COMPS_tables2_PwC (Version 10) Revised- CP site by site1" xfId="659" xr:uid="{00000000-0005-0000-0000-000095020000}"/>
    <cellStyle name="p_COMPS_tables2_PwC (Version 10) Revised- CP site by site1_finalised and conformed model2" xfId="660" xr:uid="{00000000-0005-0000-0000-000096020000}"/>
    <cellStyle name="p_COMPS_tables2_PwC (Version 10) Revised- CP site by site1_Gassman Mods26" xfId="661" xr:uid="{00000000-0005-0000-0000-000097020000}"/>
    <cellStyle name="p_COMPS_tables2_PwC (Version 10) Revised- CP site by site1_Gassman Mods26_ATT LBO Model 0058" xfId="662" xr:uid="{00000000-0005-0000-0000-000098020000}"/>
    <cellStyle name="p_COMPS_tables2_PwC (Version 10) Revised- CP site by site1_Gassman Mods26_Rosen Mod_47 no acq NEW NUMBERS1" xfId="663" xr:uid="{00000000-0005-0000-0000-000099020000}"/>
    <cellStyle name="p_COMPS_tables2_PwC (Version 10) Revised- CP site by site1_Gassman Mods26_Waterfall Template" xfId="664" xr:uid="{00000000-0005-0000-0000-00009A020000}"/>
    <cellStyle name="p_COMPS_tables2_PwC (Version 10) Revised- CP site by site1_Italian model9" xfId="665" xr:uid="{00000000-0005-0000-0000-00009B020000}"/>
    <cellStyle name="p_COMPS_tables2_PwC (Version 10) Revised- CP site by site1_LTM Analysis" xfId="666" xr:uid="{00000000-0005-0000-0000-00009C020000}"/>
    <cellStyle name="p_COMPS_tables2_PwC (Version 10) Revised- CP site by site1_Modefuckup" xfId="667" xr:uid="{00000000-0005-0000-0000-00009D020000}"/>
    <cellStyle name="p_COMPS_tables2_PwC (Version 10) Revised- CP site by site1_Model_1" xfId="668" xr:uid="{00000000-0005-0000-0000-00009E020000}"/>
    <cellStyle name="p_COMPS_tables2_PwC (Version 10) Revised- CP site by site1_model28" xfId="669" xr:uid="{00000000-0005-0000-0000-00009F020000}"/>
    <cellStyle name="p_COMPS_tables2_PwC (Version 10) Revised- CP site by site1_stupid_2" xfId="670" xr:uid="{00000000-0005-0000-0000-0000A0020000}"/>
    <cellStyle name="p_COMPS_tables2_splash mod 050700" xfId="671" xr:uid="{00000000-0005-0000-0000-0000A1020000}"/>
    <cellStyle name="p_COMPS_tables2_stupid_2" xfId="672" xr:uid="{00000000-0005-0000-0000-0000A2020000}"/>
    <cellStyle name="p_COMPS_template (2)" xfId="673" xr:uid="{00000000-0005-0000-0000-0000A3020000}"/>
    <cellStyle name="p_comps11" xfId="674" xr:uid="{00000000-0005-0000-0000-0000A4020000}"/>
    <cellStyle name="p_compsupdate11" xfId="675" xr:uid="{00000000-0005-0000-0000-0000A5020000}"/>
    <cellStyle name="p_Core WACC" xfId="676" xr:uid="{00000000-0005-0000-0000-0000A6020000}"/>
    <cellStyle name="p_CPN Px" xfId="677" xr:uid="{00000000-0005-0000-0000-0000A7020000}"/>
    <cellStyle name="p_CPN-Model_05" xfId="678" xr:uid="{00000000-0005-0000-0000-0000A8020000}"/>
    <cellStyle name="p_DCF" xfId="679" xr:uid="{00000000-0005-0000-0000-0000A9020000}"/>
    <cellStyle name="p_DCF_04.02.26_CPN" xfId="680" xr:uid="{00000000-0005-0000-0000-0000AA020000}"/>
    <cellStyle name="p_DCF_04.12.27_ADELQ" xfId="681" xr:uid="{00000000-0005-0000-0000-0000AB020000}"/>
    <cellStyle name="p_DCF_05.09.23_MIR_To Send" xfId="682" xr:uid="{00000000-0005-0000-0000-0000AC020000}"/>
    <cellStyle name="p_DCF_06.06.08_OWC_Historical Multiple Analysis - email1" xfId="683" xr:uid="{00000000-0005-0000-0000-0000AD020000}"/>
    <cellStyle name="p_DCF_1mod_5" xfId="684" xr:uid="{00000000-0005-0000-0000-0000AE020000}"/>
    <cellStyle name="p_DCF_2008 04 10 Revised Bank Case-covenants (as sent) v2" xfId="685" xr:uid="{00000000-0005-0000-0000-0000AF020000}"/>
    <cellStyle name="p_DCF_2008 04 10 Revised Bank Case-covenants (as sent) v4" xfId="686" xr:uid="{00000000-0005-0000-0000-0000B0020000}"/>
    <cellStyle name="p_DCF_2Mod11" xfId="687" xr:uid="{00000000-0005-0000-0000-0000B1020000}"/>
    <cellStyle name="p_DCF_2Mod11_ATT LBO Model 0058" xfId="688" xr:uid="{00000000-0005-0000-0000-0000B2020000}"/>
    <cellStyle name="p_DCF_2Mod11_Copy of Model17" xfId="689" xr:uid="{00000000-0005-0000-0000-0000B3020000}"/>
    <cellStyle name="p_DCF_2Mod11_Dollarama_Model_31" xfId="690" xr:uid="{00000000-0005-0000-0000-0000B4020000}"/>
    <cellStyle name="p_DCF_2Mod11_Gassman Mods26" xfId="691" xr:uid="{00000000-0005-0000-0000-0000B5020000}"/>
    <cellStyle name="p_DCF_2Mod11_Gassman Mods26_ATT LBO Model 0058" xfId="692" xr:uid="{00000000-0005-0000-0000-0000B6020000}"/>
    <cellStyle name="p_DCF_2Mod11_Gassman Mods26_Rosen Mod_47 no acq NEW NUMBERS1" xfId="693" xr:uid="{00000000-0005-0000-0000-0000B7020000}"/>
    <cellStyle name="p_DCF_2Mod11_Gassman Mods26_Waterfall Template" xfId="694" xr:uid="{00000000-0005-0000-0000-0000B8020000}"/>
    <cellStyle name="p_DCF_2Mod11_Levlad Short Form LBO Model 0003" xfId="695" xr:uid="{00000000-0005-0000-0000-0000B9020000}"/>
    <cellStyle name="p_DCF_2Mod11_Model_1" xfId="696" xr:uid="{00000000-0005-0000-0000-0000BA020000}"/>
    <cellStyle name="p_DCF_2Mod11_New Store Waterfall2" xfId="697" xr:uid="{00000000-0005-0000-0000-0000BB020000}"/>
    <cellStyle name="p_DCF_2Mod11_stupid_2" xfId="698" xr:uid="{00000000-0005-0000-0000-0000BC020000}"/>
    <cellStyle name="p_DCF_aavidmod11.xls Chart 1" xfId="699" xr:uid="{00000000-0005-0000-0000-0000BD020000}"/>
    <cellStyle name="p_DCF_aavidmod11.xls Chart 1_ATT LBO Model 0058" xfId="700" xr:uid="{00000000-0005-0000-0000-0000BE020000}"/>
    <cellStyle name="p_DCF_aavidmod11.xls Chart 1_BankBookModel72 - DK" xfId="701" xr:uid="{00000000-0005-0000-0000-0000BF020000}"/>
    <cellStyle name="p_DCF_aavidmod11.xls Chart 1_Dollarama_Model_31" xfId="702" xr:uid="{00000000-0005-0000-0000-0000C0020000}"/>
    <cellStyle name="p_DCF_aavidmod11.xls Chart 1_Gassman Mods26" xfId="703" xr:uid="{00000000-0005-0000-0000-0000C1020000}"/>
    <cellStyle name="p_DCF_aavidmod11.xls Chart 1_Gassman Mods26_ATT LBO Model 0058" xfId="704" xr:uid="{00000000-0005-0000-0000-0000C2020000}"/>
    <cellStyle name="p_DCF_aavidmod11.xls Chart 1_Gassman Mods26_Rosen Mod_47 no acq NEW NUMBERS1" xfId="705" xr:uid="{00000000-0005-0000-0000-0000C3020000}"/>
    <cellStyle name="p_DCF_aavidmod11.xls Chart 1_Gassman Mods26_Waterfall Template" xfId="706" xr:uid="{00000000-0005-0000-0000-0000C4020000}"/>
    <cellStyle name="p_DCF_aavidmod11.xls Chart 1_Levlad Short Form LBO Model 0003" xfId="707" xr:uid="{00000000-0005-0000-0000-0000C5020000}"/>
    <cellStyle name="p_DCF_aavidmod11.xls Chart 1_Model_1" xfId="708" xr:uid="{00000000-0005-0000-0000-0000C6020000}"/>
    <cellStyle name="p_DCF_aavidmod11.xls Chart 1_stupid_2" xfId="709" xr:uid="{00000000-0005-0000-0000-0000C7020000}"/>
    <cellStyle name="p_DCF_aavidmod11.xls Chart 2" xfId="710" xr:uid="{00000000-0005-0000-0000-0000C8020000}"/>
    <cellStyle name="p_DCF_aavidmod11.xls Chart 2_ATT LBO Model 0058" xfId="711" xr:uid="{00000000-0005-0000-0000-0000C9020000}"/>
    <cellStyle name="p_DCF_aavidmod11.xls Chart 2_BankBookModel72 - DK" xfId="712" xr:uid="{00000000-0005-0000-0000-0000CA020000}"/>
    <cellStyle name="p_DCF_aavidmod11.xls Chart 2_Dollarama_Model_31" xfId="713" xr:uid="{00000000-0005-0000-0000-0000CB020000}"/>
    <cellStyle name="p_DCF_aavidmod11.xls Chart 2_Gassman Mods26" xfId="714" xr:uid="{00000000-0005-0000-0000-0000CC020000}"/>
    <cellStyle name="p_DCF_aavidmod11.xls Chart 2_Gassman Mods26_ATT LBO Model 0058" xfId="715" xr:uid="{00000000-0005-0000-0000-0000CD020000}"/>
    <cellStyle name="p_DCF_aavidmod11.xls Chart 2_Gassman Mods26_Rosen Mod_47 no acq NEW NUMBERS1" xfId="716" xr:uid="{00000000-0005-0000-0000-0000CE020000}"/>
    <cellStyle name="p_DCF_aavidmod11.xls Chart 2_Gassman Mods26_Waterfall Template" xfId="717" xr:uid="{00000000-0005-0000-0000-0000CF020000}"/>
    <cellStyle name="p_DCF_aavidmod11.xls Chart 2_Levlad Short Form LBO Model 0003" xfId="718" xr:uid="{00000000-0005-0000-0000-0000D0020000}"/>
    <cellStyle name="p_DCF_aavidmod11.xls Chart 2_Model_1" xfId="719" xr:uid="{00000000-0005-0000-0000-0000D1020000}"/>
    <cellStyle name="p_DCF_aavidmod11.xls Chart 2_stupid_2" xfId="720" xr:uid="{00000000-0005-0000-0000-0000D2020000}"/>
    <cellStyle name="p_DCF_ADLAC_Quick Recovery_07-25-03" xfId="721" xr:uid="{00000000-0005-0000-0000-0000D3020000}"/>
    <cellStyle name="p_DCF_AMR Recovery 4.21.03" xfId="722" xr:uid="{00000000-0005-0000-0000-0000D4020000}"/>
    <cellStyle name="p_DCF_Armstrong v3" xfId="723" xr:uid="{00000000-0005-0000-0000-0000D5020000}"/>
    <cellStyle name="p_DCF_ATT LBO Model 0058" xfId="724" xr:uid="{00000000-0005-0000-0000-0000D6020000}"/>
    <cellStyle name="p_DCF_BankBookModel72 - DK" xfId="725" xr:uid="{00000000-0005-0000-0000-0000D7020000}"/>
    <cellStyle name="p_DCF_Book4" xfId="726" xr:uid="{00000000-0005-0000-0000-0000D8020000}"/>
    <cellStyle name="p_DCF_Booz Financial Model (Highbridge)" xfId="727" xr:uid="{00000000-0005-0000-0000-0000D9020000}"/>
    <cellStyle name="p_DCF_Charter Recovery 04.15.03" xfId="728" xr:uid="{00000000-0005-0000-0000-0000DA020000}"/>
    <cellStyle name="p_DCF_Charts 04-04-08" xfId="729" xr:uid="{00000000-0005-0000-0000-0000DB020000}"/>
    <cellStyle name="p_DCF_charts for capm" xfId="730" xr:uid="{00000000-0005-0000-0000-0000DC020000}"/>
    <cellStyle name="p_DCF_charts for capm_Jefferies" xfId="731" xr:uid="{00000000-0005-0000-0000-0000DD020000}"/>
    <cellStyle name="p_DCF_charts for capm_Model02a" xfId="732" xr:uid="{00000000-0005-0000-0000-0000DE020000}"/>
    <cellStyle name="p_DCF_CHTR_Model_07-08-02" xfId="733" xr:uid="{00000000-0005-0000-0000-0000DF020000}"/>
    <cellStyle name="p_DCF_CIBC_Product_build_14" xfId="734" xr:uid="{00000000-0005-0000-0000-0000E0020000}"/>
    <cellStyle name="p_DCF_CIBC_Product_build_14_stupid_2" xfId="735" xr:uid="{00000000-0005-0000-0000-0000E1020000}"/>
    <cellStyle name="p_DCF_COMPS" xfId="736" xr:uid="{00000000-0005-0000-0000-0000E2020000}"/>
    <cellStyle name="p_DCF_COMPS_2008 04 10 Revised Bank Case-covenants (as sent) v2" xfId="737" xr:uid="{00000000-0005-0000-0000-0000E3020000}"/>
    <cellStyle name="p_DCF_COMPS_2008 04 10 Revised Bank Case-covenants (as sent) v4" xfId="738" xr:uid="{00000000-0005-0000-0000-0000E4020000}"/>
    <cellStyle name="p_DCF_COMPS_Apax Banks Model2" xfId="739" xr:uid="{00000000-0005-0000-0000-0000E5020000}"/>
    <cellStyle name="p_DCF_COMPS_Booz Financial Model (Highbridge)" xfId="740" xr:uid="{00000000-0005-0000-0000-0000E6020000}"/>
    <cellStyle name="p_DCF_COMPS_Charts 04-04-08" xfId="741" xr:uid="{00000000-0005-0000-0000-0000E7020000}"/>
    <cellStyle name="p_DCF_COMPS_Core WACC" xfId="742" xr:uid="{00000000-0005-0000-0000-0000E8020000}"/>
    <cellStyle name="p_DCF_COMPS_ESCOperatingModel Revised Base Case Banks 260101" xfId="743" xr:uid="{00000000-0005-0000-0000-0000E9020000}"/>
    <cellStyle name="p_DCF_COMPS_FINALGRA" xfId="744" xr:uid="{00000000-0005-0000-0000-0000EA020000}"/>
    <cellStyle name="p_DCF_COMPS_FINALGRA_Apax Banks Model2" xfId="745" xr:uid="{00000000-0005-0000-0000-0000EB020000}"/>
    <cellStyle name="p_DCF_COMPS_FINALGRA_ESCOperatingModel Revised Base Case Banks 260101" xfId="746" xr:uid="{00000000-0005-0000-0000-0000EC020000}"/>
    <cellStyle name="p_DCF_COMPS_FINALGRA_finalised and conformed model2" xfId="747" xr:uid="{00000000-0005-0000-0000-0000ED020000}"/>
    <cellStyle name="p_DCF_COMPS_FINALGRA_finalised and conformed model2_1" xfId="748" xr:uid="{00000000-0005-0000-0000-0000EE020000}"/>
    <cellStyle name="p_DCF_COMPS_FINALGRA_Gassman Mods26" xfId="749" xr:uid="{00000000-0005-0000-0000-0000EF020000}"/>
    <cellStyle name="p_DCF_COMPS_FINALGRA_Italian model9" xfId="750" xr:uid="{00000000-0005-0000-0000-0000F0020000}"/>
    <cellStyle name="p_DCF_COMPS_FINALGRA_LTM Analysis" xfId="751" xr:uid="{00000000-0005-0000-0000-0000F1020000}"/>
    <cellStyle name="p_DCF_COMPS_FINALGRA_Model_1" xfId="752" xr:uid="{00000000-0005-0000-0000-0000F2020000}"/>
    <cellStyle name="p_DCF_COMPS_FINALGRA_model11.xls Chart 1" xfId="753" xr:uid="{00000000-0005-0000-0000-0000F3020000}"/>
    <cellStyle name="p_DCF_COMPS_FINALGRA_model28" xfId="754" xr:uid="{00000000-0005-0000-0000-0000F4020000}"/>
    <cellStyle name="p_DCF_COMPS_FINALGRA_model5.xls Chart 1" xfId="755" xr:uid="{00000000-0005-0000-0000-0000F5020000}"/>
    <cellStyle name="p_DCF_COMPS_FINALGRA_model6.xls Chart 1" xfId="756" xr:uid="{00000000-0005-0000-0000-0000F6020000}"/>
    <cellStyle name="p_DCF_COMPS_FINALGRA_PwC (Version 10) Revised- CP site by site1" xfId="757" xr:uid="{00000000-0005-0000-0000-0000F7020000}"/>
    <cellStyle name="p_DCF_COMPS_FINALGRA_PwC (Version 10) Revised- CP site by site1_finalised and conformed model2" xfId="758" xr:uid="{00000000-0005-0000-0000-0000F8020000}"/>
    <cellStyle name="p_DCF_COMPS_FINALGRA_PwC (Version 10) Revised- CP site by site1_Gassman Mods26" xfId="759" xr:uid="{00000000-0005-0000-0000-0000F9020000}"/>
    <cellStyle name="p_DCF_COMPS_FINALGRA_PwC (Version 10) Revised- CP site by site1_Gassman Mods26_ATT LBO Model 0058" xfId="760" xr:uid="{00000000-0005-0000-0000-0000FA020000}"/>
    <cellStyle name="p_DCF_COMPS_FINALGRA_PwC (Version 10) Revised- CP site by site1_Gassman Mods26_Rosen Mod_47 no acq NEW NUMBERS1" xfId="761" xr:uid="{00000000-0005-0000-0000-0000FB020000}"/>
    <cellStyle name="p_DCF_COMPS_FINALGRA_PwC (Version 10) Revised- CP site by site1_Gassman Mods26_Waterfall Template" xfId="762" xr:uid="{00000000-0005-0000-0000-0000FC020000}"/>
    <cellStyle name="p_DCF_COMPS_FINALGRA_PwC (Version 10) Revised- CP site by site1_Italian model9" xfId="763" xr:uid="{00000000-0005-0000-0000-0000FD020000}"/>
    <cellStyle name="p_DCF_COMPS_FINALGRA_PwC (Version 10) Revised- CP site by site1_LTM Analysis" xfId="764" xr:uid="{00000000-0005-0000-0000-0000FE020000}"/>
    <cellStyle name="p_DCF_COMPS_FINALGRA_PwC (Version 10) Revised- CP site by site1_Modefuckup" xfId="765" xr:uid="{00000000-0005-0000-0000-0000FF020000}"/>
    <cellStyle name="p_DCF_COMPS_FINALGRA_PwC (Version 10) Revised- CP site by site1_Model_1" xfId="766" xr:uid="{00000000-0005-0000-0000-000000030000}"/>
    <cellStyle name="p_DCF_COMPS_FINALGRA_PwC (Version 10) Revised- CP site by site1_model28" xfId="767" xr:uid="{00000000-0005-0000-0000-000001030000}"/>
    <cellStyle name="p_DCF_COMPS_FINALGRA_PwC (Version 10) Revised- CP site by site1_stupid_2" xfId="768" xr:uid="{00000000-0005-0000-0000-000002030000}"/>
    <cellStyle name="p_DCF_COMPS_FINALGRA_splash mod 050700" xfId="769" xr:uid="{00000000-0005-0000-0000-000003030000}"/>
    <cellStyle name="p_DCF_COMPS_FINALGRA_stupid_2" xfId="770" xr:uid="{00000000-0005-0000-0000-000004030000}"/>
    <cellStyle name="p_DCF_COMPS_First Data LBO Model v4" xfId="771" xr:uid="{00000000-0005-0000-0000-000005030000}"/>
    <cellStyle name="p_DCF_COMPS_Gassman Mods26" xfId="772" xr:uid="{00000000-0005-0000-0000-000006030000}"/>
    <cellStyle name="p_DCF_COMPS_Gassman Mods26_ATT LBO Model 0058" xfId="773" xr:uid="{00000000-0005-0000-0000-000007030000}"/>
    <cellStyle name="p_DCF_COMPS_Gassman Mods26_Rosen Mod_47 no acq NEW NUMBERS1" xfId="774" xr:uid="{00000000-0005-0000-0000-000008030000}"/>
    <cellStyle name="p_DCF_COMPS_Gassman Mods26_Waterfall Template" xfId="775" xr:uid="{00000000-0005-0000-0000-000009030000}"/>
    <cellStyle name="p_DCF_COMPS_Middle LBO Model" xfId="776" xr:uid="{00000000-0005-0000-0000-00000A030000}"/>
    <cellStyle name="p_DCF_COMPS_Model_1" xfId="777" xr:uid="{00000000-0005-0000-0000-00000B030000}"/>
    <cellStyle name="p_DCF_COMPS_model11.xls Chart 1" xfId="778" xr:uid="{00000000-0005-0000-0000-00000C030000}"/>
    <cellStyle name="p_DCF_COMPS_Model3" xfId="779" xr:uid="{00000000-0005-0000-0000-00000D030000}"/>
    <cellStyle name="p_DCF_COMPS_Model3_Gassman Mods26" xfId="780" xr:uid="{00000000-0005-0000-0000-00000E030000}"/>
    <cellStyle name="p_DCF_COMPS_Model3_Gassman Mods26_ATT LBO Model 0058" xfId="781" xr:uid="{00000000-0005-0000-0000-00000F030000}"/>
    <cellStyle name="p_DCF_COMPS_Model3_Gassman Mods26_Rosen Mod_47 no acq NEW NUMBERS1" xfId="782" xr:uid="{00000000-0005-0000-0000-000010030000}"/>
    <cellStyle name="p_DCF_COMPS_Model3_Gassman Mods26_Waterfall Template" xfId="783" xr:uid="{00000000-0005-0000-0000-000011030000}"/>
    <cellStyle name="p_DCF_COMPS_Model3_Model_1" xfId="784" xr:uid="{00000000-0005-0000-0000-000012030000}"/>
    <cellStyle name="p_DCF_COMPS_Model3_stupid_2" xfId="785" xr:uid="{00000000-0005-0000-0000-000013030000}"/>
    <cellStyle name="p_DCF_COMPS_model5.xls Chart 1" xfId="786" xr:uid="{00000000-0005-0000-0000-000014030000}"/>
    <cellStyle name="p_DCF_COMPS_model6.xls Chart 1" xfId="787" xr:uid="{00000000-0005-0000-0000-000015030000}"/>
    <cellStyle name="p_DCF_COMPS_MODEL8" xfId="788" xr:uid="{00000000-0005-0000-0000-000016030000}"/>
    <cellStyle name="p_DCF_COMPS_MODEL8_Apax Banks Model2" xfId="789" xr:uid="{00000000-0005-0000-0000-000017030000}"/>
    <cellStyle name="p_DCF_COMPS_MODEL8_ESCOperatingModel Revised Base Case Banks 260101" xfId="790" xr:uid="{00000000-0005-0000-0000-000018030000}"/>
    <cellStyle name="p_DCF_COMPS_MODEL8_finalised and conformed model2" xfId="791" xr:uid="{00000000-0005-0000-0000-000019030000}"/>
    <cellStyle name="p_DCF_COMPS_MODEL8_Gassman Mods26" xfId="792" xr:uid="{00000000-0005-0000-0000-00001A030000}"/>
    <cellStyle name="p_DCF_COMPS_MODEL8_Gassman Mods26_ATT LBO Model 0058" xfId="793" xr:uid="{00000000-0005-0000-0000-00001B030000}"/>
    <cellStyle name="p_DCF_COMPS_MODEL8_Gassman Mods26_Rosen Mod_47 no acq NEW NUMBERS1" xfId="794" xr:uid="{00000000-0005-0000-0000-00001C030000}"/>
    <cellStyle name="p_DCF_COMPS_MODEL8_Gassman Mods26_Waterfall Template" xfId="795" xr:uid="{00000000-0005-0000-0000-00001D030000}"/>
    <cellStyle name="p_DCF_COMPS_MODEL8_Italian model9" xfId="796" xr:uid="{00000000-0005-0000-0000-00001E030000}"/>
    <cellStyle name="p_DCF_COMPS_MODEL8_LTM Analysis" xfId="797" xr:uid="{00000000-0005-0000-0000-00001F030000}"/>
    <cellStyle name="p_DCF_COMPS_MODEL8_Model_1" xfId="798" xr:uid="{00000000-0005-0000-0000-000020030000}"/>
    <cellStyle name="p_DCF_COMPS_MODEL8_Model_9" xfId="799" xr:uid="{00000000-0005-0000-0000-000021030000}"/>
    <cellStyle name="p_DCF_COMPS_MODEL8_model11.xls Chart 1" xfId="800" xr:uid="{00000000-0005-0000-0000-000022030000}"/>
    <cellStyle name="p_DCF_COMPS_MODEL8_model28" xfId="801" xr:uid="{00000000-0005-0000-0000-000023030000}"/>
    <cellStyle name="p_DCF_COMPS_MODEL8_model5.xls Chart 1" xfId="802" xr:uid="{00000000-0005-0000-0000-000024030000}"/>
    <cellStyle name="p_DCF_COMPS_MODEL8_model6.xls Chart 1" xfId="803" xr:uid="{00000000-0005-0000-0000-000025030000}"/>
    <cellStyle name="p_DCF_COMPS_MODEL8_Newmodel12" xfId="804" xr:uid="{00000000-0005-0000-0000-000026030000}"/>
    <cellStyle name="p_DCF_COMPS_MODEL8_PwC (Version 10) Revised- CP site by site1" xfId="805" xr:uid="{00000000-0005-0000-0000-000027030000}"/>
    <cellStyle name="p_DCF_COMPS_MODEL8_PwC (Version 10) Revised- CP site by site1_finalised and conformed model2" xfId="806" xr:uid="{00000000-0005-0000-0000-000028030000}"/>
    <cellStyle name="p_DCF_COMPS_MODEL8_PwC (Version 10) Revised- CP site by site1_Gassman Mods26" xfId="807" xr:uid="{00000000-0005-0000-0000-000029030000}"/>
    <cellStyle name="p_DCF_COMPS_MODEL8_PwC (Version 10) Revised- CP site by site1_Gassman Mods26_ATT LBO Model 0058" xfId="808" xr:uid="{00000000-0005-0000-0000-00002A030000}"/>
    <cellStyle name="p_DCF_COMPS_MODEL8_PwC (Version 10) Revised- CP site by site1_Gassman Mods26_Rosen Mod_47 no acq NEW NUMBERS1" xfId="809" xr:uid="{00000000-0005-0000-0000-00002B030000}"/>
    <cellStyle name="p_DCF_COMPS_MODEL8_PwC (Version 10) Revised- CP site by site1_Gassman Mods26_Waterfall Template" xfId="810" xr:uid="{00000000-0005-0000-0000-00002C030000}"/>
    <cellStyle name="p_DCF_COMPS_MODEL8_PwC (Version 10) Revised- CP site by site1_Italian model9" xfId="811" xr:uid="{00000000-0005-0000-0000-00002D030000}"/>
    <cellStyle name="p_DCF_COMPS_MODEL8_PwC (Version 10) Revised- CP site by site1_LTM Analysis" xfId="812" xr:uid="{00000000-0005-0000-0000-00002E030000}"/>
    <cellStyle name="p_DCF_COMPS_MODEL8_PwC (Version 10) Revised- CP site by site1_Model_1" xfId="813" xr:uid="{00000000-0005-0000-0000-00002F030000}"/>
    <cellStyle name="p_DCF_COMPS_MODEL8_PwC (Version 10) Revised- CP site by site1_model28" xfId="814" xr:uid="{00000000-0005-0000-0000-000030030000}"/>
    <cellStyle name="p_DCF_COMPS_MODEL8_PwC (Version 10) Revised- CP site by site1_stupid_2" xfId="815" xr:uid="{00000000-0005-0000-0000-000031030000}"/>
    <cellStyle name="p_DCF_COMPS_MODEL8_splash mod 050700" xfId="816" xr:uid="{00000000-0005-0000-0000-000032030000}"/>
    <cellStyle name="p_DCF_COMPS_MODEL8_stupid_2" xfId="817" xr:uid="{00000000-0005-0000-0000-000033030000}"/>
    <cellStyle name="p_DCF_COMPS_PwC (Version 10) Revised- CP site by site1" xfId="818" xr:uid="{00000000-0005-0000-0000-000034030000}"/>
    <cellStyle name="p_DCF_COMPS_PwC (Version 10) Revised- CP site by site1_finalised and conformed model2" xfId="819" xr:uid="{00000000-0005-0000-0000-000035030000}"/>
    <cellStyle name="p_DCF_COMPS_PwC (Version 10) Revised- CP site by site1_finalised and conformed model2_1" xfId="820" xr:uid="{00000000-0005-0000-0000-000036030000}"/>
    <cellStyle name="p_DCF_COMPS_PwC (Version 10) Revised- CP site by site1_Gassman Mods26" xfId="821" xr:uid="{00000000-0005-0000-0000-000037030000}"/>
    <cellStyle name="p_DCF_COMPS_PwC (Version 10) Revised- CP site by site1_Gassman Mods26_ATT LBO Model 0058" xfId="822" xr:uid="{00000000-0005-0000-0000-000038030000}"/>
    <cellStyle name="p_DCF_COMPS_PwC (Version 10) Revised- CP site by site1_Gassman Mods26_Rosen Mod_47 no acq NEW NUMBERS1" xfId="823" xr:uid="{00000000-0005-0000-0000-000039030000}"/>
    <cellStyle name="p_DCF_COMPS_PwC (Version 10) Revised- CP site by site1_Gassman Mods26_Waterfall Template" xfId="824" xr:uid="{00000000-0005-0000-0000-00003A030000}"/>
    <cellStyle name="p_DCF_COMPS_PwC (Version 10) Revised- CP site by site1_Italian model9" xfId="825" xr:uid="{00000000-0005-0000-0000-00003B030000}"/>
    <cellStyle name="p_DCF_COMPS_PwC (Version 10) Revised- CP site by site1_LTM Analysis" xfId="826" xr:uid="{00000000-0005-0000-0000-00003C030000}"/>
    <cellStyle name="p_DCF_COMPS_PwC (Version 10) Revised- CP site by site1_Model_1" xfId="827" xr:uid="{00000000-0005-0000-0000-00003D030000}"/>
    <cellStyle name="p_DCF_COMPS_PwC (Version 10) Revised- CP site by site1_model28" xfId="828" xr:uid="{00000000-0005-0000-0000-00003E030000}"/>
    <cellStyle name="p_DCF_COMPS_PwC (Version 10) Revised- CP site by site1_stupid_2" xfId="829" xr:uid="{00000000-0005-0000-0000-00003F030000}"/>
    <cellStyle name="p_DCF_COMPS_PwC (Version 7) Revised- CP site by site" xfId="830" xr:uid="{00000000-0005-0000-0000-000040030000}"/>
    <cellStyle name="p_DCF_COMPS_splash mod 050700" xfId="831" xr:uid="{00000000-0005-0000-0000-000041030000}"/>
    <cellStyle name="p_DCF_COMPS_stupid_2" xfId="832" xr:uid="{00000000-0005-0000-0000-000042030000}"/>
    <cellStyle name="p_DCF_COMPS_tables2" xfId="833" xr:uid="{00000000-0005-0000-0000-000043030000}"/>
    <cellStyle name="p_DCF_COMPS_tables2_Apax Banks Model2" xfId="834" xr:uid="{00000000-0005-0000-0000-000044030000}"/>
    <cellStyle name="p_DCF_COMPS_tables2_ESCOperatingModel Revised Base Case Banks 260101" xfId="835" xr:uid="{00000000-0005-0000-0000-000045030000}"/>
    <cellStyle name="p_DCF_COMPS_tables2_finalised and conformed model2" xfId="836" xr:uid="{00000000-0005-0000-0000-000046030000}"/>
    <cellStyle name="p_DCF_COMPS_tables2_finalised and conformed model2_1" xfId="837" xr:uid="{00000000-0005-0000-0000-000047030000}"/>
    <cellStyle name="p_DCF_COMPS_tables2_Gassman Mods26" xfId="838" xr:uid="{00000000-0005-0000-0000-000048030000}"/>
    <cellStyle name="p_DCF_COMPS_tables2_Italian model9" xfId="839" xr:uid="{00000000-0005-0000-0000-000049030000}"/>
    <cellStyle name="p_DCF_COMPS_tables2_LTM Analysis" xfId="840" xr:uid="{00000000-0005-0000-0000-00004A030000}"/>
    <cellStyle name="p_DCF_COMPS_tables2_Model_1" xfId="841" xr:uid="{00000000-0005-0000-0000-00004B030000}"/>
    <cellStyle name="p_DCF_COMPS_tables2_model11.xls Chart 1" xfId="842" xr:uid="{00000000-0005-0000-0000-00004C030000}"/>
    <cellStyle name="p_DCF_COMPS_tables2_model28" xfId="843" xr:uid="{00000000-0005-0000-0000-00004D030000}"/>
    <cellStyle name="p_DCF_COMPS_tables2_model5.xls Chart 1" xfId="844" xr:uid="{00000000-0005-0000-0000-00004E030000}"/>
    <cellStyle name="p_DCF_COMPS_tables2_model6.xls Chart 1" xfId="845" xr:uid="{00000000-0005-0000-0000-00004F030000}"/>
    <cellStyle name="p_DCF_COMPS_tables2_PwC (Version 10) Revised- CP site by site1" xfId="846" xr:uid="{00000000-0005-0000-0000-000050030000}"/>
    <cellStyle name="p_DCF_COMPS_tables2_PwC (Version 10) Revised- CP site by site1_finalised and conformed model2" xfId="847" xr:uid="{00000000-0005-0000-0000-000051030000}"/>
    <cellStyle name="p_DCF_COMPS_tables2_PwC (Version 10) Revised- CP site by site1_Gassman Mods26" xfId="848" xr:uid="{00000000-0005-0000-0000-000052030000}"/>
    <cellStyle name="p_DCF_COMPS_tables2_PwC (Version 10) Revised- CP site by site1_Gassman Mods26_ATT LBO Model 0058" xfId="849" xr:uid="{00000000-0005-0000-0000-000053030000}"/>
    <cellStyle name="p_DCF_COMPS_tables2_PwC (Version 10) Revised- CP site by site1_Gassman Mods26_Rosen Mod_47 no acq NEW NUMBERS1" xfId="850" xr:uid="{00000000-0005-0000-0000-000054030000}"/>
    <cellStyle name="p_DCF_COMPS_tables2_PwC (Version 10) Revised- CP site by site1_Gassman Mods26_Waterfall Template" xfId="851" xr:uid="{00000000-0005-0000-0000-000055030000}"/>
    <cellStyle name="p_DCF_COMPS_tables2_PwC (Version 10) Revised- CP site by site1_Italian model9" xfId="852" xr:uid="{00000000-0005-0000-0000-000056030000}"/>
    <cellStyle name="p_DCF_COMPS_tables2_PwC (Version 10) Revised- CP site by site1_LTM Analysis" xfId="853" xr:uid="{00000000-0005-0000-0000-000057030000}"/>
    <cellStyle name="p_DCF_COMPS_tables2_PwC (Version 10) Revised- CP site by site1_Modefuckup" xfId="854" xr:uid="{00000000-0005-0000-0000-000058030000}"/>
    <cellStyle name="p_DCF_COMPS_tables2_PwC (Version 10) Revised- CP site by site1_Model_1" xfId="855" xr:uid="{00000000-0005-0000-0000-000059030000}"/>
    <cellStyle name="p_DCF_COMPS_tables2_PwC (Version 10) Revised- CP site by site1_model28" xfId="856" xr:uid="{00000000-0005-0000-0000-00005A030000}"/>
    <cellStyle name="p_DCF_COMPS_tables2_PwC (Version 10) Revised- CP site by site1_stupid_2" xfId="857" xr:uid="{00000000-0005-0000-0000-00005B030000}"/>
    <cellStyle name="p_DCF_COMPS_tables2_splash mod 050700" xfId="858" xr:uid="{00000000-0005-0000-0000-00005C030000}"/>
    <cellStyle name="p_DCF_COMPS_tables2_stupid_2" xfId="859" xr:uid="{00000000-0005-0000-0000-00005D030000}"/>
    <cellStyle name="p_DCF_COMPS_template (2)" xfId="860" xr:uid="{00000000-0005-0000-0000-00005E030000}"/>
    <cellStyle name="p_DCF_comps11" xfId="861" xr:uid="{00000000-0005-0000-0000-00005F030000}"/>
    <cellStyle name="p_DCF_compsupdate11" xfId="862" xr:uid="{00000000-0005-0000-0000-000060030000}"/>
    <cellStyle name="p_DCF_Core WACC" xfId="863" xr:uid="{00000000-0005-0000-0000-000061030000}"/>
    <cellStyle name="p_DCF_CPN Px" xfId="864" xr:uid="{00000000-0005-0000-0000-000062030000}"/>
    <cellStyle name="p_DCF_CPN-Model_05" xfId="865" xr:uid="{00000000-0005-0000-0000-000063030000}"/>
    <cellStyle name="p_DCF_DCF5" xfId="866" xr:uid="{00000000-0005-0000-0000-000064030000}"/>
    <cellStyle name="p_DCF_DCF5_Model02a" xfId="867" xr:uid="{00000000-0005-0000-0000-000065030000}"/>
    <cellStyle name="p_DCF_Debt_comps" xfId="868" xr:uid="{00000000-0005-0000-0000-000066030000}"/>
    <cellStyle name="p_DCF_Debt_comps_comps9" xfId="869" xr:uid="{00000000-0005-0000-0000-000067030000}"/>
    <cellStyle name="p_DCF_DYN Segment Valuation_7-29-02" xfId="870" xr:uid="{00000000-0005-0000-0000-000068030000}"/>
    <cellStyle name="p_DCF_EPIQ Model_42" xfId="871" xr:uid="{00000000-0005-0000-0000-000069030000}"/>
    <cellStyle name="p_DCF_EPIQ Model_43" xfId="872" xr:uid="{00000000-0005-0000-0000-00006A030000}"/>
    <cellStyle name="p_DCF_EQCOMP5" xfId="873" xr:uid="{00000000-0005-0000-0000-00006B030000}"/>
    <cellStyle name="p_DCF_EQCOMP5_Apax Banks Model2" xfId="874" xr:uid="{00000000-0005-0000-0000-00006C030000}"/>
    <cellStyle name="p_DCF_EQCOMP5_ESCOperatingModel Revised Base Case Banks 260101" xfId="875" xr:uid="{00000000-0005-0000-0000-00006D030000}"/>
    <cellStyle name="p_DCF_EQCOMP5_FINALGRA" xfId="876" xr:uid="{00000000-0005-0000-0000-00006E030000}"/>
    <cellStyle name="p_DCF_EQCOMP5_FINALGRA_Apax Banks Model2" xfId="877" xr:uid="{00000000-0005-0000-0000-00006F030000}"/>
    <cellStyle name="p_DCF_EQCOMP5_FINALGRA_ESCOperatingModel Revised Base Case Banks 260101" xfId="878" xr:uid="{00000000-0005-0000-0000-000070030000}"/>
    <cellStyle name="p_DCF_EQCOMP5_FINALGRA_finalised and conformed model2" xfId="879" xr:uid="{00000000-0005-0000-0000-000071030000}"/>
    <cellStyle name="p_DCF_EQCOMP5_FINALGRA_finalised and conformed model2_1" xfId="880" xr:uid="{00000000-0005-0000-0000-000072030000}"/>
    <cellStyle name="p_DCF_EQCOMP5_FINALGRA_Gassman Mods26" xfId="881" xr:uid="{00000000-0005-0000-0000-000073030000}"/>
    <cellStyle name="p_DCF_EQCOMP5_FINALGRA_Italian model9" xfId="882" xr:uid="{00000000-0005-0000-0000-000074030000}"/>
    <cellStyle name="p_DCF_EQCOMP5_FINALGRA_LTM Analysis" xfId="883" xr:uid="{00000000-0005-0000-0000-000075030000}"/>
    <cellStyle name="p_DCF_EQCOMP5_FINALGRA_Model_1" xfId="884" xr:uid="{00000000-0005-0000-0000-000076030000}"/>
    <cellStyle name="p_DCF_EQCOMP5_FINALGRA_model11.xls Chart 1" xfId="885" xr:uid="{00000000-0005-0000-0000-000077030000}"/>
    <cellStyle name="p_DCF_EQCOMP5_FINALGRA_model28" xfId="886" xr:uid="{00000000-0005-0000-0000-000078030000}"/>
    <cellStyle name="p_DCF_EQCOMP5_FINALGRA_model5.xls Chart 1" xfId="887" xr:uid="{00000000-0005-0000-0000-000079030000}"/>
    <cellStyle name="p_DCF_EQCOMP5_FINALGRA_model6.xls Chart 1" xfId="888" xr:uid="{00000000-0005-0000-0000-00007A030000}"/>
    <cellStyle name="p_DCF_EQCOMP5_FINALGRA_PwC (Version 10) Revised- CP site by site1" xfId="889" xr:uid="{00000000-0005-0000-0000-00007B030000}"/>
    <cellStyle name="p_DCF_EQCOMP5_FINALGRA_PwC (Version 10) Revised- CP site by site1_finalised and conformed model2" xfId="890" xr:uid="{00000000-0005-0000-0000-00007C030000}"/>
    <cellStyle name="p_DCF_EQCOMP5_FINALGRA_PwC (Version 10) Revised- CP site by site1_Gassman Mods26" xfId="891" xr:uid="{00000000-0005-0000-0000-00007D030000}"/>
    <cellStyle name="p_DCF_EQCOMP5_FINALGRA_PwC (Version 10) Revised- CP site by site1_Gassman Mods26_ATT LBO Model 0058" xfId="892" xr:uid="{00000000-0005-0000-0000-00007E030000}"/>
    <cellStyle name="p_DCF_EQCOMP5_FINALGRA_PwC (Version 10) Revised- CP site by site1_Gassman Mods26_Rosen Mod_47 no acq NEW NUMBERS1" xfId="893" xr:uid="{00000000-0005-0000-0000-00007F030000}"/>
    <cellStyle name="p_DCF_EQCOMP5_FINALGRA_PwC (Version 10) Revised- CP site by site1_Gassman Mods26_Waterfall Template" xfId="894" xr:uid="{00000000-0005-0000-0000-000080030000}"/>
    <cellStyle name="p_DCF_EQCOMP5_FINALGRA_PwC (Version 10) Revised- CP site by site1_Italian model9" xfId="895" xr:uid="{00000000-0005-0000-0000-000081030000}"/>
    <cellStyle name="p_DCF_EQCOMP5_FINALGRA_PwC (Version 10) Revised- CP site by site1_LTM Analysis" xfId="896" xr:uid="{00000000-0005-0000-0000-000082030000}"/>
    <cellStyle name="p_DCF_EQCOMP5_FINALGRA_PwC (Version 10) Revised- CP site by site1_Modefuckup" xfId="897" xr:uid="{00000000-0005-0000-0000-000083030000}"/>
    <cellStyle name="p_DCF_EQCOMP5_FINALGRA_PwC (Version 10) Revised- CP site by site1_Model_1" xfId="898" xr:uid="{00000000-0005-0000-0000-000084030000}"/>
    <cellStyle name="p_DCF_EQCOMP5_FINALGRA_PwC (Version 10) Revised- CP site by site1_model28" xfId="899" xr:uid="{00000000-0005-0000-0000-000085030000}"/>
    <cellStyle name="p_DCF_EQCOMP5_FINALGRA_PwC (Version 10) Revised- CP site by site1_stupid_2" xfId="900" xr:uid="{00000000-0005-0000-0000-000086030000}"/>
    <cellStyle name="p_DCF_EQCOMP5_FINALGRA_splash mod 050700" xfId="901" xr:uid="{00000000-0005-0000-0000-000087030000}"/>
    <cellStyle name="p_DCF_EQCOMP5_FINALGRA_stupid_2" xfId="902" xr:uid="{00000000-0005-0000-0000-000088030000}"/>
    <cellStyle name="p_DCF_EQCOMP5_Gassman Mods26" xfId="903" xr:uid="{00000000-0005-0000-0000-000089030000}"/>
    <cellStyle name="p_DCF_EQCOMP5_Gassman Mods26_ATT LBO Model 0058" xfId="904" xr:uid="{00000000-0005-0000-0000-00008A030000}"/>
    <cellStyle name="p_DCF_EQCOMP5_Gassman Mods26_Rosen Mod_47 no acq NEW NUMBERS1" xfId="905" xr:uid="{00000000-0005-0000-0000-00008B030000}"/>
    <cellStyle name="p_DCF_EQCOMP5_Gassman Mods26_Waterfall Template" xfId="906" xr:uid="{00000000-0005-0000-0000-00008C030000}"/>
    <cellStyle name="p_DCF_EQCOMP5_Model_1" xfId="907" xr:uid="{00000000-0005-0000-0000-00008D030000}"/>
    <cellStyle name="p_DCF_EQCOMP5_model11.xls Chart 1" xfId="908" xr:uid="{00000000-0005-0000-0000-00008E030000}"/>
    <cellStyle name="p_DCF_EQCOMP5_Model3" xfId="909" xr:uid="{00000000-0005-0000-0000-00008F030000}"/>
    <cellStyle name="p_DCF_EQCOMP5_Model3_Gassman Mods26" xfId="910" xr:uid="{00000000-0005-0000-0000-000090030000}"/>
    <cellStyle name="p_DCF_EQCOMP5_Model3_Gassman Mods26_ATT LBO Model 0058" xfId="911" xr:uid="{00000000-0005-0000-0000-000091030000}"/>
    <cellStyle name="p_DCF_EQCOMP5_Model3_Gassman Mods26_Rosen Mod_47 no acq NEW NUMBERS1" xfId="912" xr:uid="{00000000-0005-0000-0000-000092030000}"/>
    <cellStyle name="p_DCF_EQCOMP5_Model3_Gassman Mods26_Waterfall Template" xfId="913" xr:uid="{00000000-0005-0000-0000-000093030000}"/>
    <cellStyle name="p_DCF_EQCOMP5_Model3_Model_1" xfId="914" xr:uid="{00000000-0005-0000-0000-000094030000}"/>
    <cellStyle name="p_DCF_EQCOMP5_Model3_stupid_2" xfId="915" xr:uid="{00000000-0005-0000-0000-000095030000}"/>
    <cellStyle name="p_DCF_EQCOMP5_model5.xls Chart 1" xfId="916" xr:uid="{00000000-0005-0000-0000-000096030000}"/>
    <cellStyle name="p_DCF_EQCOMP5_model6.xls Chart 1" xfId="917" xr:uid="{00000000-0005-0000-0000-000097030000}"/>
    <cellStyle name="p_DCF_EQCOMP5_MODEL8" xfId="918" xr:uid="{00000000-0005-0000-0000-000098030000}"/>
    <cellStyle name="p_DCF_EQCOMP5_MODEL8_Apax Banks Model2" xfId="919" xr:uid="{00000000-0005-0000-0000-000099030000}"/>
    <cellStyle name="p_DCF_EQCOMP5_MODEL8_ESCOperatingModel Revised Base Case Banks 260101" xfId="920" xr:uid="{00000000-0005-0000-0000-00009A030000}"/>
    <cellStyle name="p_DCF_EQCOMP5_MODEL8_finalised and conformed model2" xfId="921" xr:uid="{00000000-0005-0000-0000-00009B030000}"/>
    <cellStyle name="p_DCF_EQCOMP5_MODEL8_Gassman Mods26" xfId="922" xr:uid="{00000000-0005-0000-0000-00009C030000}"/>
    <cellStyle name="p_DCF_EQCOMP5_MODEL8_Gassman Mods26_ATT LBO Model 0058" xfId="923" xr:uid="{00000000-0005-0000-0000-00009D030000}"/>
    <cellStyle name="p_DCF_EQCOMP5_MODEL8_Gassman Mods26_Rosen Mod_47 no acq NEW NUMBERS1" xfId="924" xr:uid="{00000000-0005-0000-0000-00009E030000}"/>
    <cellStyle name="p_DCF_EQCOMP5_MODEL8_Gassman Mods26_Waterfall Template" xfId="925" xr:uid="{00000000-0005-0000-0000-00009F030000}"/>
    <cellStyle name="p_DCF_EQCOMP5_MODEL8_Italian model9" xfId="926" xr:uid="{00000000-0005-0000-0000-0000A0030000}"/>
    <cellStyle name="p_DCF_EQCOMP5_MODEL8_LTM Analysis" xfId="927" xr:uid="{00000000-0005-0000-0000-0000A1030000}"/>
    <cellStyle name="p_DCF_EQCOMP5_MODEL8_Model_1" xfId="928" xr:uid="{00000000-0005-0000-0000-0000A2030000}"/>
    <cellStyle name="p_DCF_EQCOMP5_MODEL8_Model_9" xfId="929" xr:uid="{00000000-0005-0000-0000-0000A3030000}"/>
    <cellStyle name="p_DCF_EQCOMP5_MODEL8_model11.xls Chart 1" xfId="930" xr:uid="{00000000-0005-0000-0000-0000A4030000}"/>
    <cellStyle name="p_DCF_EQCOMP5_MODEL8_model28" xfId="931" xr:uid="{00000000-0005-0000-0000-0000A5030000}"/>
    <cellStyle name="p_DCF_EQCOMP5_MODEL8_model5.xls Chart 1" xfId="932" xr:uid="{00000000-0005-0000-0000-0000A6030000}"/>
    <cellStyle name="p_DCF_EQCOMP5_MODEL8_model6.xls Chart 1" xfId="933" xr:uid="{00000000-0005-0000-0000-0000A7030000}"/>
    <cellStyle name="p_DCF_EQCOMP5_MODEL8_Newmodel12" xfId="934" xr:uid="{00000000-0005-0000-0000-0000A8030000}"/>
    <cellStyle name="p_DCF_EQCOMP5_MODEL8_PwC (Version 10) Revised- CP site by site1" xfId="935" xr:uid="{00000000-0005-0000-0000-0000A9030000}"/>
    <cellStyle name="p_DCF_EQCOMP5_MODEL8_PwC (Version 10) Revised- CP site by site1_finalised and conformed model2" xfId="936" xr:uid="{00000000-0005-0000-0000-0000AA030000}"/>
    <cellStyle name="p_DCF_EQCOMP5_MODEL8_PwC (Version 10) Revised- CP site by site1_Gassman Mods26" xfId="937" xr:uid="{00000000-0005-0000-0000-0000AB030000}"/>
    <cellStyle name="p_DCF_EQCOMP5_MODEL8_PwC (Version 10) Revised- CP site by site1_Gassman Mods26_ATT LBO Model 0058" xfId="938" xr:uid="{00000000-0005-0000-0000-0000AC030000}"/>
    <cellStyle name="p_DCF_EQCOMP5_MODEL8_PwC (Version 10) Revised- CP site by site1_Gassman Mods26_Rosen Mod_47 no acq NEW NUMBERS1" xfId="939" xr:uid="{00000000-0005-0000-0000-0000AD030000}"/>
    <cellStyle name="p_DCF_EQCOMP5_MODEL8_PwC (Version 10) Revised- CP site by site1_Gassman Mods26_Waterfall Template" xfId="940" xr:uid="{00000000-0005-0000-0000-0000AE030000}"/>
    <cellStyle name="p_DCF_EQCOMP5_MODEL8_PwC (Version 10) Revised- CP site by site1_Italian model9" xfId="941" xr:uid="{00000000-0005-0000-0000-0000AF030000}"/>
    <cellStyle name="p_DCF_EQCOMP5_MODEL8_PwC (Version 10) Revised- CP site by site1_LTM Analysis" xfId="942" xr:uid="{00000000-0005-0000-0000-0000B0030000}"/>
    <cellStyle name="p_DCF_EQCOMP5_MODEL8_PwC (Version 10) Revised- CP site by site1_Model_1" xfId="943" xr:uid="{00000000-0005-0000-0000-0000B1030000}"/>
    <cellStyle name="p_DCF_EQCOMP5_MODEL8_PwC (Version 10) Revised- CP site by site1_model28" xfId="944" xr:uid="{00000000-0005-0000-0000-0000B2030000}"/>
    <cellStyle name="p_DCF_EQCOMP5_MODEL8_PwC (Version 10) Revised- CP site by site1_stupid_2" xfId="945" xr:uid="{00000000-0005-0000-0000-0000B3030000}"/>
    <cellStyle name="p_DCF_EQCOMP5_MODEL8_splash mod 050700" xfId="946" xr:uid="{00000000-0005-0000-0000-0000B4030000}"/>
    <cellStyle name="p_DCF_EQCOMP5_MODEL8_stupid_2" xfId="947" xr:uid="{00000000-0005-0000-0000-0000B5030000}"/>
    <cellStyle name="p_DCF_EQCOMP5_PwC (Version 10) Revised- CP site by site1" xfId="948" xr:uid="{00000000-0005-0000-0000-0000B6030000}"/>
    <cellStyle name="p_DCF_EQCOMP5_PwC (Version 10) Revised- CP site by site1_finalised and conformed model2" xfId="949" xr:uid="{00000000-0005-0000-0000-0000B7030000}"/>
    <cellStyle name="p_DCF_EQCOMP5_PwC (Version 10) Revised- CP site by site1_finalised and conformed model2_1" xfId="950" xr:uid="{00000000-0005-0000-0000-0000B8030000}"/>
    <cellStyle name="p_DCF_EQCOMP5_PwC (Version 10) Revised- CP site by site1_Gassman Mods26" xfId="951" xr:uid="{00000000-0005-0000-0000-0000B9030000}"/>
    <cellStyle name="p_DCF_EQCOMP5_PwC (Version 10) Revised- CP site by site1_Gassman Mods26_ATT LBO Model 0058" xfId="952" xr:uid="{00000000-0005-0000-0000-0000BA030000}"/>
    <cellStyle name="p_DCF_EQCOMP5_PwC (Version 10) Revised- CP site by site1_Gassman Mods26_Rosen Mod_47 no acq NEW NUMBERS1" xfId="953" xr:uid="{00000000-0005-0000-0000-0000BB030000}"/>
    <cellStyle name="p_DCF_EQCOMP5_PwC (Version 10) Revised- CP site by site1_Gassman Mods26_Waterfall Template" xfId="954" xr:uid="{00000000-0005-0000-0000-0000BC030000}"/>
    <cellStyle name="p_DCF_EQCOMP5_PwC (Version 10) Revised- CP site by site1_Italian model9" xfId="955" xr:uid="{00000000-0005-0000-0000-0000BD030000}"/>
    <cellStyle name="p_DCF_EQCOMP5_PwC (Version 10) Revised- CP site by site1_LTM Analysis" xfId="956" xr:uid="{00000000-0005-0000-0000-0000BE030000}"/>
    <cellStyle name="p_DCF_EQCOMP5_PwC (Version 10) Revised- CP site by site1_Model_1" xfId="957" xr:uid="{00000000-0005-0000-0000-0000BF030000}"/>
    <cellStyle name="p_DCF_EQCOMP5_PwC (Version 10) Revised- CP site by site1_model28" xfId="958" xr:uid="{00000000-0005-0000-0000-0000C0030000}"/>
    <cellStyle name="p_DCF_EQCOMP5_PwC (Version 10) Revised- CP site by site1_stupid_2" xfId="959" xr:uid="{00000000-0005-0000-0000-0000C1030000}"/>
    <cellStyle name="p_DCF_EQCOMP5_PwC (Version 7) Revised- CP site by site" xfId="960" xr:uid="{00000000-0005-0000-0000-0000C2030000}"/>
    <cellStyle name="p_DCF_EQCOMP5_splash mod 050700" xfId="961" xr:uid="{00000000-0005-0000-0000-0000C3030000}"/>
    <cellStyle name="p_DCF_EQCOMP5_stupid_2" xfId="962" xr:uid="{00000000-0005-0000-0000-0000C4030000}"/>
    <cellStyle name="p_DCF_EQCOMP5_tables2" xfId="963" xr:uid="{00000000-0005-0000-0000-0000C5030000}"/>
    <cellStyle name="p_DCF_EQCOMP5_tables2_Apax Banks Model2" xfId="964" xr:uid="{00000000-0005-0000-0000-0000C6030000}"/>
    <cellStyle name="p_DCF_EQCOMP5_tables2_ESCOperatingModel Revised Base Case Banks 260101" xfId="965" xr:uid="{00000000-0005-0000-0000-0000C7030000}"/>
    <cellStyle name="p_DCF_EQCOMP5_tables2_finalised and conformed model2" xfId="966" xr:uid="{00000000-0005-0000-0000-0000C8030000}"/>
    <cellStyle name="p_DCF_EQCOMP5_tables2_finalised and conformed model2_1" xfId="967" xr:uid="{00000000-0005-0000-0000-0000C9030000}"/>
    <cellStyle name="p_DCF_EQCOMP5_tables2_Gassman Mods26" xfId="968" xr:uid="{00000000-0005-0000-0000-0000CA030000}"/>
    <cellStyle name="p_DCF_EQCOMP5_tables2_Italian model9" xfId="969" xr:uid="{00000000-0005-0000-0000-0000CB030000}"/>
    <cellStyle name="p_DCF_EQCOMP5_tables2_LTM Analysis" xfId="970" xr:uid="{00000000-0005-0000-0000-0000CC030000}"/>
    <cellStyle name="p_DCF_EQCOMP5_tables2_Model_1" xfId="971" xr:uid="{00000000-0005-0000-0000-0000CD030000}"/>
    <cellStyle name="p_DCF_EQCOMP5_tables2_model11.xls Chart 1" xfId="972" xr:uid="{00000000-0005-0000-0000-0000CE030000}"/>
    <cellStyle name="p_DCF_EQCOMP5_tables2_model28" xfId="973" xr:uid="{00000000-0005-0000-0000-0000CF030000}"/>
    <cellStyle name="p_DCF_EQCOMP5_tables2_model5.xls Chart 1" xfId="974" xr:uid="{00000000-0005-0000-0000-0000D0030000}"/>
    <cellStyle name="p_DCF_EQCOMP5_tables2_model6.xls Chart 1" xfId="975" xr:uid="{00000000-0005-0000-0000-0000D1030000}"/>
    <cellStyle name="p_DCF_EQCOMP5_tables2_PwC (Version 10) Revised- CP site by site1" xfId="976" xr:uid="{00000000-0005-0000-0000-0000D2030000}"/>
    <cellStyle name="p_DCF_EQCOMP5_tables2_PwC (Version 10) Revised- CP site by site1_finalised and conformed model2" xfId="977" xr:uid="{00000000-0005-0000-0000-0000D3030000}"/>
    <cellStyle name="p_DCF_EQCOMP5_tables2_PwC (Version 10) Revised- CP site by site1_Gassman Mods26" xfId="978" xr:uid="{00000000-0005-0000-0000-0000D4030000}"/>
    <cellStyle name="p_DCF_EQCOMP5_tables2_PwC (Version 10) Revised- CP site by site1_Gassman Mods26_ATT LBO Model 0058" xfId="979" xr:uid="{00000000-0005-0000-0000-0000D5030000}"/>
    <cellStyle name="p_DCF_EQCOMP5_tables2_PwC (Version 10) Revised- CP site by site1_Gassman Mods26_Rosen Mod_47 no acq NEW NUMBERS1" xfId="980" xr:uid="{00000000-0005-0000-0000-0000D6030000}"/>
    <cellStyle name="p_DCF_EQCOMP5_tables2_PwC (Version 10) Revised- CP site by site1_Gassman Mods26_Waterfall Template" xfId="981" xr:uid="{00000000-0005-0000-0000-0000D7030000}"/>
    <cellStyle name="p_DCF_EQCOMP5_tables2_PwC (Version 10) Revised- CP site by site1_Italian model9" xfId="982" xr:uid="{00000000-0005-0000-0000-0000D8030000}"/>
    <cellStyle name="p_DCF_EQCOMP5_tables2_PwC (Version 10) Revised- CP site by site1_LTM Analysis" xfId="983" xr:uid="{00000000-0005-0000-0000-0000D9030000}"/>
    <cellStyle name="p_DCF_EQCOMP5_tables2_PwC (Version 10) Revised- CP site by site1_Modefuckup" xfId="984" xr:uid="{00000000-0005-0000-0000-0000DA030000}"/>
    <cellStyle name="p_DCF_EQCOMP5_tables2_PwC (Version 10) Revised- CP site by site1_Model_1" xfId="985" xr:uid="{00000000-0005-0000-0000-0000DB030000}"/>
    <cellStyle name="p_DCF_EQCOMP5_tables2_PwC (Version 10) Revised- CP site by site1_model28" xfId="986" xr:uid="{00000000-0005-0000-0000-0000DC030000}"/>
    <cellStyle name="p_DCF_EQCOMP5_tables2_PwC (Version 10) Revised- CP site by site1_stupid_2" xfId="987" xr:uid="{00000000-0005-0000-0000-0000DD030000}"/>
    <cellStyle name="p_DCF_EQCOMP5_tables2_splash mod 050700" xfId="988" xr:uid="{00000000-0005-0000-0000-0000DE030000}"/>
    <cellStyle name="p_DCF_EQCOMP5_tables2_stupid_2" xfId="989" xr:uid="{00000000-0005-0000-0000-0000DF030000}"/>
    <cellStyle name="p_DCF_Equity Comps" xfId="990" xr:uid="{00000000-0005-0000-0000-0000E0030000}"/>
    <cellStyle name="p_DCF_Equity Comps_comps9" xfId="991" xr:uid="{00000000-0005-0000-0000-0000E1030000}"/>
    <cellStyle name="p_DCF_ES061199" xfId="992" xr:uid="{00000000-0005-0000-0000-0000E2030000}"/>
    <cellStyle name="p_DCF_ExideModel1" xfId="993" xr:uid="{00000000-0005-0000-0000-0000E3030000}"/>
    <cellStyle name="p_DCF_Fed Mogul 7.5.05" xfId="994" xr:uid="{00000000-0005-0000-0000-0000E4030000}"/>
    <cellStyle name="p_DCF_FinalStructure_9 (New Numbers)" xfId="995" xr:uid="{00000000-0005-0000-0000-0000E5030000}"/>
    <cellStyle name="p_DCF_First Data LBO Model v4" xfId="996" xr:uid="{00000000-0005-0000-0000-0000E6030000}"/>
    <cellStyle name="p_DCF_FLM Model 6" xfId="997" xr:uid="{00000000-0005-0000-0000-0000E7030000}"/>
    <cellStyle name="p_DCF_FNVComps1" xfId="998" xr:uid="{00000000-0005-0000-0000-0000E8030000}"/>
    <cellStyle name="p_DCF_FNVComps1_Book4" xfId="999" xr:uid="{00000000-0005-0000-0000-0000E9030000}"/>
    <cellStyle name="p_DCF_FNVComps1_CPN-Model_05" xfId="1000" xr:uid="{00000000-0005-0000-0000-0000EA030000}"/>
    <cellStyle name="p_DCF_FNVComps1_FLM Model 6" xfId="1001" xr:uid="{00000000-0005-0000-0000-0000EB030000}"/>
    <cellStyle name="p_DCF_FNVComps1_HWD Model 2" xfId="1002" xr:uid="{00000000-0005-0000-0000-0000EC030000}"/>
    <cellStyle name="p_DCF_FNVComps1_MIR-Model_01" xfId="1003" xr:uid="{00000000-0005-0000-0000-0000ED030000}"/>
    <cellStyle name="p_DCF_g_mod11" xfId="1004" xr:uid="{00000000-0005-0000-0000-0000EE030000}"/>
    <cellStyle name="p_DCF_hazmodel14" xfId="1005" xr:uid="{00000000-0005-0000-0000-0000EF030000}"/>
    <cellStyle name="p_DCF_HISTFIN" xfId="1006" xr:uid="{00000000-0005-0000-0000-0000F0030000}"/>
    <cellStyle name="p_DCF_HWD Model 2" xfId="1007" xr:uid="{00000000-0005-0000-0000-0000F1030000}"/>
    <cellStyle name="p_DCF_HYCOMPS5" xfId="1008" xr:uid="{00000000-0005-0000-0000-0000F2030000}"/>
    <cellStyle name="p_DCF_HYCOMPS5_Apax Banks Model2" xfId="1009" xr:uid="{00000000-0005-0000-0000-0000F3030000}"/>
    <cellStyle name="p_DCF_HYCOMPS5_ESCOperatingModel Revised Base Case Banks 260101" xfId="1010" xr:uid="{00000000-0005-0000-0000-0000F4030000}"/>
    <cellStyle name="p_DCF_HYCOMPS5_FINALGRA" xfId="1011" xr:uid="{00000000-0005-0000-0000-0000F5030000}"/>
    <cellStyle name="p_DCF_HYCOMPS5_FINALGRA_Apax Banks Model2" xfId="1012" xr:uid="{00000000-0005-0000-0000-0000F6030000}"/>
    <cellStyle name="p_DCF_HYCOMPS5_FINALGRA_ESCOperatingModel Revised Base Case Banks 260101" xfId="1013" xr:uid="{00000000-0005-0000-0000-0000F7030000}"/>
    <cellStyle name="p_DCF_HYCOMPS5_FINALGRA_finalised and conformed model2" xfId="1014" xr:uid="{00000000-0005-0000-0000-0000F8030000}"/>
    <cellStyle name="p_DCF_HYCOMPS5_FINALGRA_finalised and conformed model2_1" xfId="1015" xr:uid="{00000000-0005-0000-0000-0000F9030000}"/>
    <cellStyle name="p_DCF_HYCOMPS5_FINALGRA_Gassman Mods26" xfId="1016" xr:uid="{00000000-0005-0000-0000-0000FA030000}"/>
    <cellStyle name="p_DCF_HYCOMPS5_FINALGRA_Italian model9" xfId="1017" xr:uid="{00000000-0005-0000-0000-0000FB030000}"/>
    <cellStyle name="p_DCF_HYCOMPS5_FINALGRA_LTM Analysis" xfId="1018" xr:uid="{00000000-0005-0000-0000-0000FC030000}"/>
    <cellStyle name="p_DCF_HYCOMPS5_FINALGRA_Model_1" xfId="1019" xr:uid="{00000000-0005-0000-0000-0000FD030000}"/>
    <cellStyle name="p_DCF_HYCOMPS5_FINALGRA_model11.xls Chart 1" xfId="1020" xr:uid="{00000000-0005-0000-0000-0000FE030000}"/>
    <cellStyle name="p_DCF_HYCOMPS5_FINALGRA_model28" xfId="1021" xr:uid="{00000000-0005-0000-0000-0000FF030000}"/>
    <cellStyle name="p_DCF_HYCOMPS5_FINALGRA_model5.xls Chart 1" xfId="1022" xr:uid="{00000000-0005-0000-0000-000000040000}"/>
    <cellStyle name="p_DCF_HYCOMPS5_FINALGRA_model6.xls Chart 1" xfId="1023" xr:uid="{00000000-0005-0000-0000-000001040000}"/>
    <cellStyle name="p_DCF_HYCOMPS5_FINALGRA_PwC (Version 10) Revised- CP site by site1" xfId="1024" xr:uid="{00000000-0005-0000-0000-000002040000}"/>
    <cellStyle name="p_DCF_HYCOMPS5_FINALGRA_PwC (Version 10) Revised- CP site by site1_finalised and conformed model2" xfId="1025" xr:uid="{00000000-0005-0000-0000-000003040000}"/>
    <cellStyle name="p_DCF_HYCOMPS5_FINALGRA_PwC (Version 10) Revised- CP site by site1_Gassman Mods26" xfId="1026" xr:uid="{00000000-0005-0000-0000-000004040000}"/>
    <cellStyle name="p_DCF_HYCOMPS5_FINALGRA_PwC (Version 10) Revised- CP site by site1_Gassman Mods26_ATT LBO Model 0058" xfId="1027" xr:uid="{00000000-0005-0000-0000-000005040000}"/>
    <cellStyle name="p_DCF_HYCOMPS5_FINALGRA_PwC (Version 10) Revised- CP site by site1_Gassman Mods26_Rosen Mod_47 no acq NEW NUMBERS1" xfId="1028" xr:uid="{00000000-0005-0000-0000-000006040000}"/>
    <cellStyle name="p_DCF_HYCOMPS5_FINALGRA_PwC (Version 10) Revised- CP site by site1_Gassman Mods26_Waterfall Template" xfId="1029" xr:uid="{00000000-0005-0000-0000-000007040000}"/>
    <cellStyle name="p_DCF_HYCOMPS5_FINALGRA_PwC (Version 10) Revised- CP site by site1_Italian model9" xfId="1030" xr:uid="{00000000-0005-0000-0000-000008040000}"/>
    <cellStyle name="p_DCF_HYCOMPS5_FINALGRA_PwC (Version 10) Revised- CP site by site1_LTM Analysis" xfId="1031" xr:uid="{00000000-0005-0000-0000-000009040000}"/>
    <cellStyle name="p_DCF_HYCOMPS5_FINALGRA_PwC (Version 10) Revised- CP site by site1_Modefuckup" xfId="1032" xr:uid="{00000000-0005-0000-0000-00000A040000}"/>
    <cellStyle name="p_DCF_HYCOMPS5_FINALGRA_PwC (Version 10) Revised- CP site by site1_Model_1" xfId="1033" xr:uid="{00000000-0005-0000-0000-00000B040000}"/>
    <cellStyle name="p_DCF_HYCOMPS5_FINALGRA_PwC (Version 10) Revised- CP site by site1_model28" xfId="1034" xr:uid="{00000000-0005-0000-0000-00000C040000}"/>
    <cellStyle name="p_DCF_HYCOMPS5_FINALGRA_PwC (Version 10) Revised- CP site by site1_stupid_2" xfId="1035" xr:uid="{00000000-0005-0000-0000-00000D040000}"/>
    <cellStyle name="p_DCF_HYCOMPS5_FINALGRA_splash mod 050700" xfId="1036" xr:uid="{00000000-0005-0000-0000-00000E040000}"/>
    <cellStyle name="p_DCF_HYCOMPS5_FINALGRA_stupid_2" xfId="1037" xr:uid="{00000000-0005-0000-0000-00000F040000}"/>
    <cellStyle name="p_DCF_HYCOMPS5_Gassman Mods26" xfId="1038" xr:uid="{00000000-0005-0000-0000-000010040000}"/>
    <cellStyle name="p_DCF_HYCOMPS5_Gassman Mods26_ATT LBO Model 0058" xfId="1039" xr:uid="{00000000-0005-0000-0000-000011040000}"/>
    <cellStyle name="p_DCF_HYCOMPS5_Gassman Mods26_Rosen Mod_47 no acq NEW NUMBERS1" xfId="1040" xr:uid="{00000000-0005-0000-0000-000012040000}"/>
    <cellStyle name="p_DCF_HYCOMPS5_Gassman Mods26_Waterfall Template" xfId="1041" xr:uid="{00000000-0005-0000-0000-000013040000}"/>
    <cellStyle name="p_DCF_HYCOMPS5_Model_1" xfId="1042" xr:uid="{00000000-0005-0000-0000-000014040000}"/>
    <cellStyle name="p_DCF_HYCOMPS5_model11.xls Chart 1" xfId="1043" xr:uid="{00000000-0005-0000-0000-000015040000}"/>
    <cellStyle name="p_DCF_HYCOMPS5_Model3" xfId="1044" xr:uid="{00000000-0005-0000-0000-000016040000}"/>
    <cellStyle name="p_DCF_HYCOMPS5_Model3_Gassman Mods26" xfId="1045" xr:uid="{00000000-0005-0000-0000-000017040000}"/>
    <cellStyle name="p_DCF_HYCOMPS5_Model3_Gassman Mods26_ATT LBO Model 0058" xfId="1046" xr:uid="{00000000-0005-0000-0000-000018040000}"/>
    <cellStyle name="p_DCF_HYCOMPS5_Model3_Gassman Mods26_Rosen Mod_47 no acq NEW NUMBERS1" xfId="1047" xr:uid="{00000000-0005-0000-0000-000019040000}"/>
    <cellStyle name="p_DCF_HYCOMPS5_Model3_Gassman Mods26_Waterfall Template" xfId="1048" xr:uid="{00000000-0005-0000-0000-00001A040000}"/>
    <cellStyle name="p_DCF_HYCOMPS5_Model3_Model_1" xfId="1049" xr:uid="{00000000-0005-0000-0000-00001B040000}"/>
    <cellStyle name="p_DCF_HYCOMPS5_Model3_stupid_2" xfId="1050" xr:uid="{00000000-0005-0000-0000-00001C040000}"/>
    <cellStyle name="p_DCF_HYCOMPS5_model5.xls Chart 1" xfId="1051" xr:uid="{00000000-0005-0000-0000-00001D040000}"/>
    <cellStyle name="p_DCF_HYCOMPS5_model6.xls Chart 1" xfId="1052" xr:uid="{00000000-0005-0000-0000-00001E040000}"/>
    <cellStyle name="p_DCF_HYCOMPS5_MODEL8" xfId="1053" xr:uid="{00000000-0005-0000-0000-00001F040000}"/>
    <cellStyle name="p_DCF_HYCOMPS5_MODEL8_Apax Banks Model2" xfId="1054" xr:uid="{00000000-0005-0000-0000-000020040000}"/>
    <cellStyle name="p_DCF_HYCOMPS5_MODEL8_ESCOperatingModel Revised Base Case Banks 260101" xfId="1055" xr:uid="{00000000-0005-0000-0000-000021040000}"/>
    <cellStyle name="p_DCF_HYCOMPS5_MODEL8_finalised and conformed model2" xfId="1056" xr:uid="{00000000-0005-0000-0000-000022040000}"/>
    <cellStyle name="p_DCF_HYCOMPS5_MODEL8_Gassman Mods26" xfId="1057" xr:uid="{00000000-0005-0000-0000-000023040000}"/>
    <cellStyle name="p_DCF_HYCOMPS5_MODEL8_Gassman Mods26_ATT LBO Model 0058" xfId="1058" xr:uid="{00000000-0005-0000-0000-000024040000}"/>
    <cellStyle name="p_DCF_HYCOMPS5_MODEL8_Gassman Mods26_Rosen Mod_47 no acq NEW NUMBERS1" xfId="1059" xr:uid="{00000000-0005-0000-0000-000025040000}"/>
    <cellStyle name="p_DCF_HYCOMPS5_MODEL8_Gassman Mods26_Waterfall Template" xfId="1060" xr:uid="{00000000-0005-0000-0000-000026040000}"/>
    <cellStyle name="p_DCF_HYCOMPS5_MODEL8_Italian model9" xfId="1061" xr:uid="{00000000-0005-0000-0000-000027040000}"/>
    <cellStyle name="p_DCF_HYCOMPS5_MODEL8_LTM Analysis" xfId="1062" xr:uid="{00000000-0005-0000-0000-000028040000}"/>
    <cellStyle name="p_DCF_HYCOMPS5_MODEL8_Model_1" xfId="1063" xr:uid="{00000000-0005-0000-0000-000029040000}"/>
    <cellStyle name="p_DCF_HYCOMPS5_MODEL8_Model_9" xfId="1064" xr:uid="{00000000-0005-0000-0000-00002A040000}"/>
    <cellStyle name="p_DCF_HYCOMPS5_MODEL8_model11.xls Chart 1" xfId="1065" xr:uid="{00000000-0005-0000-0000-00002B040000}"/>
    <cellStyle name="p_DCF_HYCOMPS5_MODEL8_model28" xfId="1066" xr:uid="{00000000-0005-0000-0000-00002C040000}"/>
    <cellStyle name="p_DCF_HYCOMPS5_MODEL8_model5.xls Chart 1" xfId="1067" xr:uid="{00000000-0005-0000-0000-00002D040000}"/>
    <cellStyle name="p_DCF_HYCOMPS5_MODEL8_model6.xls Chart 1" xfId="1068" xr:uid="{00000000-0005-0000-0000-00002E040000}"/>
    <cellStyle name="p_DCF_HYCOMPS5_MODEL8_Newmodel12" xfId="1069" xr:uid="{00000000-0005-0000-0000-00002F040000}"/>
    <cellStyle name="p_DCF_HYCOMPS5_MODEL8_PwC (Version 10) Revised- CP site by site1" xfId="1070" xr:uid="{00000000-0005-0000-0000-000030040000}"/>
    <cellStyle name="p_DCF_HYCOMPS5_MODEL8_PwC (Version 10) Revised- CP site by site1_finalised and conformed model2" xfId="1071" xr:uid="{00000000-0005-0000-0000-000031040000}"/>
    <cellStyle name="p_DCF_HYCOMPS5_MODEL8_PwC (Version 10) Revised- CP site by site1_Gassman Mods26" xfId="1072" xr:uid="{00000000-0005-0000-0000-000032040000}"/>
    <cellStyle name="p_DCF_HYCOMPS5_MODEL8_PwC (Version 10) Revised- CP site by site1_Gassman Mods26_ATT LBO Model 0058" xfId="1073" xr:uid="{00000000-0005-0000-0000-000033040000}"/>
    <cellStyle name="p_DCF_HYCOMPS5_MODEL8_PwC (Version 10) Revised- CP site by site1_Gassman Mods26_Rosen Mod_47 no acq NEW NUMBERS1" xfId="1074" xr:uid="{00000000-0005-0000-0000-000034040000}"/>
    <cellStyle name="p_DCF_HYCOMPS5_MODEL8_PwC (Version 10) Revised- CP site by site1_Gassman Mods26_Waterfall Template" xfId="1075" xr:uid="{00000000-0005-0000-0000-000035040000}"/>
    <cellStyle name="p_DCF_HYCOMPS5_MODEL8_PwC (Version 10) Revised- CP site by site1_Italian model9" xfId="1076" xr:uid="{00000000-0005-0000-0000-000036040000}"/>
    <cellStyle name="p_DCF_HYCOMPS5_MODEL8_PwC (Version 10) Revised- CP site by site1_LTM Analysis" xfId="1077" xr:uid="{00000000-0005-0000-0000-000037040000}"/>
    <cellStyle name="p_DCF_HYCOMPS5_MODEL8_PwC (Version 10) Revised- CP site by site1_Model_1" xfId="1078" xr:uid="{00000000-0005-0000-0000-000038040000}"/>
    <cellStyle name="p_DCF_HYCOMPS5_MODEL8_PwC (Version 10) Revised- CP site by site1_model28" xfId="1079" xr:uid="{00000000-0005-0000-0000-000039040000}"/>
    <cellStyle name="p_DCF_HYCOMPS5_MODEL8_PwC (Version 10) Revised- CP site by site1_stupid_2" xfId="1080" xr:uid="{00000000-0005-0000-0000-00003A040000}"/>
    <cellStyle name="p_DCF_HYCOMPS5_MODEL8_splash mod 050700" xfId="1081" xr:uid="{00000000-0005-0000-0000-00003B040000}"/>
    <cellStyle name="p_DCF_HYCOMPS5_MODEL8_stupid_2" xfId="1082" xr:uid="{00000000-0005-0000-0000-00003C040000}"/>
    <cellStyle name="p_DCF_HYCOMPS5_PwC (Version 10) Revised- CP site by site1" xfId="1083" xr:uid="{00000000-0005-0000-0000-00003D040000}"/>
    <cellStyle name="p_DCF_HYCOMPS5_PwC (Version 10) Revised- CP site by site1_finalised and conformed model2" xfId="1084" xr:uid="{00000000-0005-0000-0000-00003E040000}"/>
    <cellStyle name="p_DCF_HYCOMPS5_PwC (Version 10) Revised- CP site by site1_finalised and conformed model2_1" xfId="1085" xr:uid="{00000000-0005-0000-0000-00003F040000}"/>
    <cellStyle name="p_DCF_HYCOMPS5_PwC (Version 10) Revised- CP site by site1_Gassman Mods26" xfId="1086" xr:uid="{00000000-0005-0000-0000-000040040000}"/>
    <cellStyle name="p_DCF_HYCOMPS5_PwC (Version 10) Revised- CP site by site1_Gassman Mods26_ATT LBO Model 0058" xfId="1087" xr:uid="{00000000-0005-0000-0000-000041040000}"/>
    <cellStyle name="p_DCF_HYCOMPS5_PwC (Version 10) Revised- CP site by site1_Gassman Mods26_Rosen Mod_47 no acq NEW NUMBERS1" xfId="1088" xr:uid="{00000000-0005-0000-0000-000042040000}"/>
    <cellStyle name="p_DCF_HYCOMPS5_PwC (Version 10) Revised- CP site by site1_Gassman Mods26_Waterfall Template" xfId="1089" xr:uid="{00000000-0005-0000-0000-000043040000}"/>
    <cellStyle name="p_DCF_HYCOMPS5_PwC (Version 10) Revised- CP site by site1_Italian model9" xfId="1090" xr:uid="{00000000-0005-0000-0000-000044040000}"/>
    <cellStyle name="p_DCF_HYCOMPS5_PwC (Version 10) Revised- CP site by site1_LTM Analysis" xfId="1091" xr:uid="{00000000-0005-0000-0000-000045040000}"/>
    <cellStyle name="p_DCF_HYCOMPS5_PwC (Version 10) Revised- CP site by site1_Model_1" xfId="1092" xr:uid="{00000000-0005-0000-0000-000046040000}"/>
    <cellStyle name="p_DCF_HYCOMPS5_PwC (Version 10) Revised- CP site by site1_model28" xfId="1093" xr:uid="{00000000-0005-0000-0000-000047040000}"/>
    <cellStyle name="p_DCF_HYCOMPS5_PwC (Version 10) Revised- CP site by site1_stupid_2" xfId="1094" xr:uid="{00000000-0005-0000-0000-000048040000}"/>
    <cellStyle name="p_DCF_HYCOMPS5_PwC (Version 7) Revised- CP site by site" xfId="1095" xr:uid="{00000000-0005-0000-0000-000049040000}"/>
    <cellStyle name="p_DCF_HYCOMPS5_splash mod 050700" xfId="1096" xr:uid="{00000000-0005-0000-0000-00004A040000}"/>
    <cellStyle name="p_DCF_HYCOMPS5_stupid_2" xfId="1097" xr:uid="{00000000-0005-0000-0000-00004B040000}"/>
    <cellStyle name="p_DCF_HYCOMPS5_tables2" xfId="1098" xr:uid="{00000000-0005-0000-0000-00004C040000}"/>
    <cellStyle name="p_DCF_HYCOMPS5_tables2_Apax Banks Model2" xfId="1099" xr:uid="{00000000-0005-0000-0000-00004D040000}"/>
    <cellStyle name="p_DCF_HYCOMPS5_tables2_ESCOperatingModel Revised Base Case Banks 260101" xfId="1100" xr:uid="{00000000-0005-0000-0000-00004E040000}"/>
    <cellStyle name="p_DCF_HYCOMPS5_tables2_finalised and conformed model2" xfId="1101" xr:uid="{00000000-0005-0000-0000-00004F040000}"/>
    <cellStyle name="p_DCF_HYCOMPS5_tables2_finalised and conformed model2_1" xfId="1102" xr:uid="{00000000-0005-0000-0000-000050040000}"/>
    <cellStyle name="p_DCF_HYCOMPS5_tables2_Gassman Mods26" xfId="1103" xr:uid="{00000000-0005-0000-0000-000051040000}"/>
    <cellStyle name="p_DCF_HYCOMPS5_tables2_Italian model9" xfId="1104" xr:uid="{00000000-0005-0000-0000-000052040000}"/>
    <cellStyle name="p_DCF_HYCOMPS5_tables2_LTM Analysis" xfId="1105" xr:uid="{00000000-0005-0000-0000-000053040000}"/>
    <cellStyle name="p_DCF_HYCOMPS5_tables2_Model_1" xfId="1106" xr:uid="{00000000-0005-0000-0000-000054040000}"/>
    <cellStyle name="p_DCF_HYCOMPS5_tables2_model11.xls Chart 1" xfId="1107" xr:uid="{00000000-0005-0000-0000-000055040000}"/>
    <cellStyle name="p_DCF_HYCOMPS5_tables2_model28" xfId="1108" xr:uid="{00000000-0005-0000-0000-000056040000}"/>
    <cellStyle name="p_DCF_HYCOMPS5_tables2_model5.xls Chart 1" xfId="1109" xr:uid="{00000000-0005-0000-0000-000057040000}"/>
    <cellStyle name="p_DCF_HYCOMPS5_tables2_model6.xls Chart 1" xfId="1110" xr:uid="{00000000-0005-0000-0000-000058040000}"/>
    <cellStyle name="p_DCF_HYCOMPS5_tables2_PwC (Version 10) Revised- CP site by site1" xfId="1111" xr:uid="{00000000-0005-0000-0000-000059040000}"/>
    <cellStyle name="p_DCF_HYCOMPS5_tables2_PwC (Version 10) Revised- CP site by site1_finalised and conformed model2" xfId="1112" xr:uid="{00000000-0005-0000-0000-00005A040000}"/>
    <cellStyle name="p_DCF_HYCOMPS5_tables2_PwC (Version 10) Revised- CP site by site1_Gassman Mods26" xfId="1113" xr:uid="{00000000-0005-0000-0000-00005B040000}"/>
    <cellStyle name="p_DCF_HYCOMPS5_tables2_PwC (Version 10) Revised- CP site by site1_Gassman Mods26_ATT LBO Model 0058" xfId="1114" xr:uid="{00000000-0005-0000-0000-00005C040000}"/>
    <cellStyle name="p_DCF_HYCOMPS5_tables2_PwC (Version 10) Revised- CP site by site1_Gassman Mods26_Rosen Mod_47 no acq NEW NUMBERS1" xfId="1115" xr:uid="{00000000-0005-0000-0000-00005D040000}"/>
    <cellStyle name="p_DCF_HYCOMPS5_tables2_PwC (Version 10) Revised- CP site by site1_Gassman Mods26_Waterfall Template" xfId="1116" xr:uid="{00000000-0005-0000-0000-00005E040000}"/>
    <cellStyle name="p_DCF_HYCOMPS5_tables2_PwC (Version 10) Revised- CP site by site1_Italian model9" xfId="1117" xr:uid="{00000000-0005-0000-0000-00005F040000}"/>
    <cellStyle name="p_DCF_HYCOMPS5_tables2_PwC (Version 10) Revised- CP site by site1_LTM Analysis" xfId="1118" xr:uid="{00000000-0005-0000-0000-000060040000}"/>
    <cellStyle name="p_DCF_HYCOMPS5_tables2_PwC (Version 10) Revised- CP site by site1_Modefuckup" xfId="1119" xr:uid="{00000000-0005-0000-0000-000061040000}"/>
    <cellStyle name="p_DCF_HYCOMPS5_tables2_PwC (Version 10) Revised- CP site by site1_Model_1" xfId="1120" xr:uid="{00000000-0005-0000-0000-000062040000}"/>
    <cellStyle name="p_DCF_HYCOMPS5_tables2_PwC (Version 10) Revised- CP site by site1_model28" xfId="1121" xr:uid="{00000000-0005-0000-0000-000063040000}"/>
    <cellStyle name="p_DCF_HYCOMPS5_tables2_PwC (Version 10) Revised- CP site by site1_stupid_2" xfId="1122" xr:uid="{00000000-0005-0000-0000-000064040000}"/>
    <cellStyle name="p_DCF_HYCOMPS5_tables2_splash mod 050700" xfId="1123" xr:uid="{00000000-0005-0000-0000-000065040000}"/>
    <cellStyle name="p_DCF_HYCOMPS5_tables2_stupid_2" xfId="1124" xr:uid="{00000000-0005-0000-0000-000066040000}"/>
    <cellStyle name="p_DCF_JP061799" xfId="1125" xr:uid="{00000000-0005-0000-0000-000067040000}"/>
    <cellStyle name="p_DCF_LBO Model_5" xfId="1126" xr:uid="{00000000-0005-0000-0000-000068040000}"/>
    <cellStyle name="p_DCF_LN031801" xfId="1127" xr:uid="{00000000-0005-0000-0000-000069040000}"/>
    <cellStyle name="p_DCF_M&amp;A" xfId="1128" xr:uid="{00000000-0005-0000-0000-00006A040000}"/>
    <cellStyle name="p_DCF_Memo Data Tables" xfId="1129" xr:uid="{00000000-0005-0000-0000-00006B040000}"/>
    <cellStyle name="p_DCF_Middle LBO Model" xfId="1130" xr:uid="{00000000-0005-0000-0000-00006C040000}"/>
    <cellStyle name="p_DCF_MIR 4.11.03" xfId="1131" xr:uid="{00000000-0005-0000-0000-00006D040000}"/>
    <cellStyle name="p_DCF_MIR-Model_01" xfId="1132" xr:uid="{00000000-0005-0000-0000-00006E040000}"/>
    <cellStyle name="p_DCF_Model 18" xfId="1133" xr:uid="{00000000-0005-0000-0000-00006F040000}"/>
    <cellStyle name="p_DCF_Model 51 Bank Book" xfId="1134" xr:uid="{00000000-0005-0000-0000-000070040000}"/>
    <cellStyle name="p_DCF_Model_1" xfId="1135" xr:uid="{00000000-0005-0000-0000-000071040000}"/>
    <cellStyle name="p_DCF_MODEL1" xfId="1136" xr:uid="{00000000-0005-0000-0000-000072040000}"/>
    <cellStyle name="p_DCF_model18" xfId="1137" xr:uid="{00000000-0005-0000-0000-000073040000}"/>
    <cellStyle name="p_DCF_Model18_1" xfId="1138" xr:uid="{00000000-0005-0000-0000-000074040000}"/>
    <cellStyle name="p_DCF_Model28.xls Chart 1" xfId="1139" xr:uid="{00000000-0005-0000-0000-000075040000}"/>
    <cellStyle name="p_DCF_Model28.xls Chart 2" xfId="1140" xr:uid="{00000000-0005-0000-0000-000076040000}"/>
    <cellStyle name="p_DCF_Model3" xfId="1141" xr:uid="{00000000-0005-0000-0000-000077040000}"/>
    <cellStyle name="p_DCF_Model3_Gassman Mods26" xfId="1142" xr:uid="{00000000-0005-0000-0000-000078040000}"/>
    <cellStyle name="p_DCF_Model3_Gassman Mods26_ATT LBO Model 0058" xfId="1143" xr:uid="{00000000-0005-0000-0000-000079040000}"/>
    <cellStyle name="p_DCF_Model3_Gassman Mods26_Rosen Mod_47 no acq NEW NUMBERS1" xfId="1144" xr:uid="{00000000-0005-0000-0000-00007A040000}"/>
    <cellStyle name="p_DCF_Model3_Gassman Mods26_Waterfall Template" xfId="1145" xr:uid="{00000000-0005-0000-0000-00007B040000}"/>
    <cellStyle name="p_DCF_Model3_Model_1" xfId="1146" xr:uid="{00000000-0005-0000-0000-00007C040000}"/>
    <cellStyle name="p_DCF_Model3_stupid_2" xfId="1147" xr:uid="{00000000-0005-0000-0000-00007D040000}"/>
    <cellStyle name="p_DCF_Model37" xfId="1148" xr:uid="{00000000-0005-0000-0000-00007E040000}"/>
    <cellStyle name="p_DCF_Model37_ATT LBO Model 0058" xfId="1149" xr:uid="{00000000-0005-0000-0000-00007F040000}"/>
    <cellStyle name="p_DCF_Model37_b_mod_6" xfId="1150" xr:uid="{00000000-0005-0000-0000-000080040000}"/>
    <cellStyle name="p_DCF_Model37_BankBookModel72 - DK" xfId="1151" xr:uid="{00000000-0005-0000-0000-000081040000}"/>
    <cellStyle name="p_DCF_Model37_Dollarama_Model_31" xfId="1152" xr:uid="{00000000-0005-0000-0000-000082040000}"/>
    <cellStyle name="p_DCF_Model37_Gassman Mods26" xfId="1153" xr:uid="{00000000-0005-0000-0000-000083040000}"/>
    <cellStyle name="p_DCF_Model37_GPJ full model5.xls Chart 1" xfId="1154" xr:uid="{00000000-0005-0000-0000-000084040000}"/>
    <cellStyle name="p_DCF_Model37_GPJ full model5.xls Chart 2" xfId="1155" xr:uid="{00000000-0005-0000-0000-000085040000}"/>
    <cellStyle name="p_DCF_Model37_Levlad Short Form LBO Model 0003" xfId="1156" xr:uid="{00000000-0005-0000-0000-000086040000}"/>
    <cellStyle name="p_DCF_Model37_Model_1" xfId="1157" xr:uid="{00000000-0005-0000-0000-000087040000}"/>
    <cellStyle name="p_DCF_Model37_Model21" xfId="1158" xr:uid="{00000000-0005-0000-0000-000088040000}"/>
    <cellStyle name="p_DCF_Model37_Model46" xfId="1159" xr:uid="{00000000-0005-0000-0000-000089040000}"/>
    <cellStyle name="p_DCF_Model37_stupid_2" xfId="1160" xr:uid="{00000000-0005-0000-0000-00008A040000}"/>
    <cellStyle name="p_DCF_Model46" xfId="1161" xr:uid="{00000000-0005-0000-0000-00008B040000}"/>
    <cellStyle name="p_DCF_Model7" xfId="1162" xr:uid="{00000000-0005-0000-0000-00008C040000}"/>
    <cellStyle name="p_DCF_ModelwVan31" xfId="1163" xr:uid="{00000000-0005-0000-0000-00008D040000}"/>
    <cellStyle name="p_DCF_ModelwVan31_1" xfId="1164" xr:uid="{00000000-0005-0000-0000-00008E040000}"/>
    <cellStyle name="p_DCF_ModelwVan31_1_stupid_2" xfId="1165" xr:uid="{00000000-0005-0000-0000-00008F040000}"/>
    <cellStyle name="p_DCF_New Rosen Mod_20 BG Covenant Mods" xfId="1166" xr:uid="{00000000-0005-0000-0000-000090040000}"/>
    <cellStyle name="p_DCF_NEWMOD5" xfId="1167" xr:uid="{00000000-0005-0000-0000-000091040000}"/>
    <cellStyle name="p_DCF_NEWMOD5_finalised and conformed model2" xfId="1168" xr:uid="{00000000-0005-0000-0000-000092040000}"/>
    <cellStyle name="p_DCF_NEWMOD5_Gassman Mods26" xfId="1169" xr:uid="{00000000-0005-0000-0000-000093040000}"/>
    <cellStyle name="p_DCF_NEWMOD5_Gassman Mods26_ATT LBO Model 0058" xfId="1170" xr:uid="{00000000-0005-0000-0000-000094040000}"/>
    <cellStyle name="p_DCF_NEWMOD5_Gassman Mods26_Rosen Mod_47 no acq NEW NUMBERS1" xfId="1171" xr:uid="{00000000-0005-0000-0000-000095040000}"/>
    <cellStyle name="p_DCF_NEWMOD5_Gassman Mods26_Waterfall Template" xfId="1172" xr:uid="{00000000-0005-0000-0000-000096040000}"/>
    <cellStyle name="p_DCF_NEWMOD5_Italian model9" xfId="1173" xr:uid="{00000000-0005-0000-0000-000097040000}"/>
    <cellStyle name="p_DCF_NEWMOD5_LTM Analysis" xfId="1174" xr:uid="{00000000-0005-0000-0000-000098040000}"/>
    <cellStyle name="p_DCF_NEWMOD5_Model_1" xfId="1175" xr:uid="{00000000-0005-0000-0000-000099040000}"/>
    <cellStyle name="p_DCF_NEWMOD5_Model_9" xfId="1176" xr:uid="{00000000-0005-0000-0000-00009A040000}"/>
    <cellStyle name="p_DCF_NEWMOD5_model28" xfId="1177" xr:uid="{00000000-0005-0000-0000-00009B040000}"/>
    <cellStyle name="p_DCF_NEWMOD5_Newmodel12" xfId="1178" xr:uid="{00000000-0005-0000-0000-00009C040000}"/>
    <cellStyle name="p_DCF_NEWMOD5_stupid_2" xfId="1179" xr:uid="{00000000-0005-0000-0000-00009D040000}"/>
    <cellStyle name="p_DCF_NPSI 22 - Banks1 no password19" xfId="1180" xr:uid="{00000000-0005-0000-0000-00009E040000}"/>
    <cellStyle name="p_DCF_NPSI 22 - Banks1 no password19_Gassman Mods26" xfId="1181" xr:uid="{00000000-0005-0000-0000-00009F040000}"/>
    <cellStyle name="p_DCF_NPSI 22 - Banks1 no password19_Gassman Mods26_ATT LBO Model 0058" xfId="1182" xr:uid="{00000000-0005-0000-0000-0000A0040000}"/>
    <cellStyle name="p_DCF_NPSI 22 - Banks1 no password19_Gassman Mods26_Rosen Mod_47 no acq NEW NUMBERS1" xfId="1183" xr:uid="{00000000-0005-0000-0000-0000A1040000}"/>
    <cellStyle name="p_DCF_NPSI 22 - Banks1 no password19_Gassman Mods26_Waterfall Template" xfId="1184" xr:uid="{00000000-0005-0000-0000-0000A2040000}"/>
    <cellStyle name="p_DCF_NPSI 22 - Banks1 no password19_Model_1" xfId="1185" xr:uid="{00000000-0005-0000-0000-0000A3040000}"/>
    <cellStyle name="p_DCF_NPSI 22 - Banks1 no password19_stupid_2" xfId="1186" xr:uid="{00000000-0005-0000-0000-0000A4040000}"/>
    <cellStyle name="p_DCF_Oglebay Model" xfId="1187" xr:uid="{00000000-0005-0000-0000-0000A5040000}"/>
    <cellStyle name="p_DCF_Old Model 10 for Charts" xfId="1188" xr:uid="{00000000-0005-0000-0000-0000A6040000}"/>
    <cellStyle name="p_DCF_OWC 7.09.03" xfId="1189" xr:uid="{00000000-0005-0000-0000-0000A7040000}"/>
    <cellStyle name="p_DCF_Owens 11.27.00" xfId="1190" xr:uid="{00000000-0005-0000-0000-0000A8040000}"/>
    <cellStyle name="p_DCF_prucomps" xfId="1191" xr:uid="{00000000-0005-0000-0000-0000A9040000}"/>
    <cellStyle name="p_DCF_prucomps_finalised and conformed model2" xfId="1192" xr:uid="{00000000-0005-0000-0000-0000AA040000}"/>
    <cellStyle name="p_DCF_prucomps_finalised and conformed model2_Gassman Mods26" xfId="1193" xr:uid="{00000000-0005-0000-0000-0000AB040000}"/>
    <cellStyle name="p_DCF_prucomps_finalised and conformed model2_Gassman Mods26_ATT LBO Model 0058" xfId="1194" xr:uid="{00000000-0005-0000-0000-0000AC040000}"/>
    <cellStyle name="p_DCF_prucomps_finalised and conformed model2_Gassman Mods26_Rosen Mod_47 no acq NEW NUMBERS1" xfId="1195" xr:uid="{00000000-0005-0000-0000-0000AD040000}"/>
    <cellStyle name="p_DCF_prucomps_finalised and conformed model2_Gassman Mods26_Waterfall Template" xfId="1196" xr:uid="{00000000-0005-0000-0000-0000AE040000}"/>
    <cellStyle name="p_DCF_prucomps_finalised and conformed model2_Model_1" xfId="1197" xr:uid="{00000000-0005-0000-0000-0000AF040000}"/>
    <cellStyle name="p_DCF_prucomps_finalised and conformed model2_stupid_2" xfId="1198" xr:uid="{00000000-0005-0000-0000-0000B0040000}"/>
    <cellStyle name="p_DCF_prucomps_Gassman Mods26" xfId="1199" xr:uid="{00000000-0005-0000-0000-0000B1040000}"/>
    <cellStyle name="p_DCF_prucomps_Gassman Mods26_ATT LBO Model 0058" xfId="1200" xr:uid="{00000000-0005-0000-0000-0000B2040000}"/>
    <cellStyle name="p_DCF_prucomps_Gassman Mods26_Rosen Mod_47 no acq NEW NUMBERS1" xfId="1201" xr:uid="{00000000-0005-0000-0000-0000B3040000}"/>
    <cellStyle name="p_DCF_prucomps_Gassman Mods26_Waterfall Template" xfId="1202" xr:uid="{00000000-0005-0000-0000-0000B4040000}"/>
    <cellStyle name="p_DCF_prucomps_LTM Analysis" xfId="1203" xr:uid="{00000000-0005-0000-0000-0000B5040000}"/>
    <cellStyle name="p_DCF_prucomps_Model_1" xfId="1204" xr:uid="{00000000-0005-0000-0000-0000B6040000}"/>
    <cellStyle name="p_DCF_prucomps_model28" xfId="1205" xr:uid="{00000000-0005-0000-0000-0000B7040000}"/>
    <cellStyle name="p_DCF_prucomps_stupid_2" xfId="1206" xr:uid="{00000000-0005-0000-0000-0000B8040000}"/>
    <cellStyle name="p_DCF_Quick Recovery_08-05-02" xfId="1207" xr:uid="{00000000-0005-0000-0000-0000B9040000}"/>
    <cellStyle name="p_DCF_RECON1" xfId="1208" xr:uid="{00000000-0005-0000-0000-0000BA040000}"/>
    <cellStyle name="p_DCF_RECON1_Gassman Mods26" xfId="1209" xr:uid="{00000000-0005-0000-0000-0000BB040000}"/>
    <cellStyle name="p_DCF_RECON1_Gassman Mods26_ATT LBO Model 0058" xfId="1210" xr:uid="{00000000-0005-0000-0000-0000BC040000}"/>
    <cellStyle name="p_DCF_RECON1_Gassman Mods26_Rosen Mod_47 no acq NEW NUMBERS1" xfId="1211" xr:uid="{00000000-0005-0000-0000-0000BD040000}"/>
    <cellStyle name="p_DCF_RECON1_Gassman Mods26_Waterfall Template" xfId="1212" xr:uid="{00000000-0005-0000-0000-0000BE040000}"/>
    <cellStyle name="p_DCF_RECON1_Model_1" xfId="1213" xr:uid="{00000000-0005-0000-0000-0000BF040000}"/>
    <cellStyle name="p_DCF_RECON1_Model3" xfId="1214" xr:uid="{00000000-0005-0000-0000-0000C0040000}"/>
    <cellStyle name="p_DCF_RECON1_Model3_Gassman Mods26" xfId="1215" xr:uid="{00000000-0005-0000-0000-0000C1040000}"/>
    <cellStyle name="p_DCF_RECON1_Model3_Gassman Mods26_ATT LBO Model 0058" xfId="1216" xr:uid="{00000000-0005-0000-0000-0000C2040000}"/>
    <cellStyle name="p_DCF_RECON1_Model3_Gassman Mods26_Rosen Mod_47 no acq NEW NUMBERS1" xfId="1217" xr:uid="{00000000-0005-0000-0000-0000C3040000}"/>
    <cellStyle name="p_DCF_RECON1_Model3_Gassman Mods26_Waterfall Template" xfId="1218" xr:uid="{00000000-0005-0000-0000-0000C4040000}"/>
    <cellStyle name="p_DCF_RECON1_Model3_Model_1" xfId="1219" xr:uid="{00000000-0005-0000-0000-0000C5040000}"/>
    <cellStyle name="p_DCF_RECON1_Model3_stupid_2" xfId="1220" xr:uid="{00000000-0005-0000-0000-0000C6040000}"/>
    <cellStyle name="p_DCF_RECON1_stupid_2" xfId="1221" xr:uid="{00000000-0005-0000-0000-0000C7040000}"/>
    <cellStyle name="p_DCF_Rosen Mod_47 no acq NEW NUMBERS1" xfId="1222" xr:uid="{00000000-0005-0000-0000-0000C8040000}"/>
    <cellStyle name="p_DCF_SITE 5.1.02" xfId="1223" xr:uid="{00000000-0005-0000-0000-0000C9040000}"/>
    <cellStyle name="p_DCF_stupid_2" xfId="1224" xr:uid="{00000000-0005-0000-0000-0000CA040000}"/>
    <cellStyle name="p_DCF_TABLES" xfId="1225" xr:uid="{00000000-0005-0000-0000-0000CB040000}"/>
    <cellStyle name="p_DCF_TABLES_Gassman Mods26" xfId="1226" xr:uid="{00000000-0005-0000-0000-0000CC040000}"/>
    <cellStyle name="p_DCF_TABLES_Gassman Mods26_ATT LBO Model 0058" xfId="1227" xr:uid="{00000000-0005-0000-0000-0000CD040000}"/>
    <cellStyle name="p_DCF_TABLES_Gassman Mods26_Rosen Mod_47 no acq NEW NUMBERS1" xfId="1228" xr:uid="{00000000-0005-0000-0000-0000CE040000}"/>
    <cellStyle name="p_DCF_TABLES_Gassman Mods26_Waterfall Template" xfId="1229" xr:uid="{00000000-0005-0000-0000-0000CF040000}"/>
    <cellStyle name="p_DCF_TABLES_Model_1" xfId="1230" xr:uid="{00000000-0005-0000-0000-0000D0040000}"/>
    <cellStyle name="p_DCF_TABLES_Model3" xfId="1231" xr:uid="{00000000-0005-0000-0000-0000D1040000}"/>
    <cellStyle name="p_DCF_TABLES_Model3_Gassman Mods26" xfId="1232" xr:uid="{00000000-0005-0000-0000-0000D2040000}"/>
    <cellStyle name="p_DCF_TABLES_Model3_Gassman Mods26_ATT LBO Model 0058" xfId="1233" xr:uid="{00000000-0005-0000-0000-0000D3040000}"/>
    <cellStyle name="p_DCF_TABLES_Model3_Gassman Mods26_Rosen Mod_47 no acq NEW NUMBERS1" xfId="1234" xr:uid="{00000000-0005-0000-0000-0000D4040000}"/>
    <cellStyle name="p_DCF_TABLES_Model3_Gassman Mods26_Waterfall Template" xfId="1235" xr:uid="{00000000-0005-0000-0000-0000D5040000}"/>
    <cellStyle name="p_DCF_TABLES_Model3_Model_1" xfId="1236" xr:uid="{00000000-0005-0000-0000-0000D6040000}"/>
    <cellStyle name="p_DCF_TABLES_Model3_stupid_2" xfId="1237" xr:uid="{00000000-0005-0000-0000-0000D7040000}"/>
    <cellStyle name="p_DCF_TABLES_stupid_2" xfId="1238" xr:uid="{00000000-0005-0000-0000-0000D8040000}"/>
    <cellStyle name="p_DCF_template (2)" xfId="1239" xr:uid="{00000000-0005-0000-0000-0000D9040000}"/>
    <cellStyle name="p_DCF_Template2" xfId="1240" xr:uid="{00000000-0005-0000-0000-0000DA040000}"/>
    <cellStyle name="p_DCF_Template2_1" xfId="1241" xr:uid="{00000000-0005-0000-0000-0000DB040000}"/>
    <cellStyle name="p_DCF_Template2_1_ATT LBO Model 0058" xfId="1242" xr:uid="{00000000-0005-0000-0000-0000DC040000}"/>
    <cellStyle name="p_DCF_Template2_1_Dollarama_Model_31" xfId="1243" xr:uid="{00000000-0005-0000-0000-0000DD040000}"/>
    <cellStyle name="p_DCF_Template2_1_Gassman Mods26" xfId="1244" xr:uid="{00000000-0005-0000-0000-0000DE040000}"/>
    <cellStyle name="p_DCF_Template2_1_Levlad Short Form LBO Model 0003" xfId="1245" xr:uid="{00000000-0005-0000-0000-0000DF040000}"/>
    <cellStyle name="p_DCF_Template2_1_New Rosen Mod_20 BG Covenant Mods" xfId="1246" xr:uid="{00000000-0005-0000-0000-0000E0040000}"/>
    <cellStyle name="p_DCF_Template2_1_Rosen Mod_47 no acq NEW NUMBERS1" xfId="1247" xr:uid="{00000000-0005-0000-0000-0000E1040000}"/>
    <cellStyle name="p_DCF_Template2_ATT LBO Model 0058" xfId="1248" xr:uid="{00000000-0005-0000-0000-0000E2040000}"/>
    <cellStyle name="p_DCF_Template2_BankBookModel72 - DK" xfId="1249" xr:uid="{00000000-0005-0000-0000-0000E3040000}"/>
    <cellStyle name="p_DCF_Template2_Dollarama_Model_31" xfId="1250" xr:uid="{00000000-0005-0000-0000-0000E4040000}"/>
    <cellStyle name="p_DCF_Template2_Gassman Mods26" xfId="1251" xr:uid="{00000000-0005-0000-0000-0000E5040000}"/>
    <cellStyle name="p_DCF_Template2_Gassman Mods26_ATT LBO Model 0058" xfId="1252" xr:uid="{00000000-0005-0000-0000-0000E6040000}"/>
    <cellStyle name="p_DCF_Template2_Gassman Mods26_Rosen Mod_47 no acq NEW NUMBERS1" xfId="1253" xr:uid="{00000000-0005-0000-0000-0000E7040000}"/>
    <cellStyle name="p_DCF_Template2_Gassman Mods26_Waterfall Template" xfId="1254" xr:uid="{00000000-0005-0000-0000-0000E8040000}"/>
    <cellStyle name="p_DCF_Template2_Levlad Short Form LBO Model 0003" xfId="1255" xr:uid="{00000000-0005-0000-0000-0000E9040000}"/>
    <cellStyle name="p_DCF_Template2_New Rosen Mod_20 BG Covenant Mods" xfId="1256" xr:uid="{00000000-0005-0000-0000-0000EA040000}"/>
    <cellStyle name="p_DCF_Template2_Rosen Mod_47 no acq NEW NUMBERS1" xfId="1257" xr:uid="{00000000-0005-0000-0000-0000EB040000}"/>
    <cellStyle name="p_DCF_VERA" xfId="1258" xr:uid="{00000000-0005-0000-0000-0000EC040000}"/>
    <cellStyle name="p_DCF_VERA_1" xfId="1259" xr:uid="{00000000-0005-0000-0000-0000ED040000}"/>
    <cellStyle name="p_DCF_VERA_1_ATT LBO Model 0058" xfId="1260" xr:uid="{00000000-0005-0000-0000-0000EE040000}"/>
    <cellStyle name="p_DCF_VERA_1_BankBookModel72 - DK" xfId="1261" xr:uid="{00000000-0005-0000-0000-0000EF040000}"/>
    <cellStyle name="p_DCF_VERA_1_Dollarama_Model_31" xfId="1262" xr:uid="{00000000-0005-0000-0000-0000F0040000}"/>
    <cellStyle name="p_DCF_VERA_1_Gassman Mods26" xfId="1263" xr:uid="{00000000-0005-0000-0000-0000F1040000}"/>
    <cellStyle name="p_DCF_VERA_1_Gassman Mods26_ATT LBO Model 0058" xfId="1264" xr:uid="{00000000-0005-0000-0000-0000F2040000}"/>
    <cellStyle name="p_DCF_VERA_1_Gassman Mods26_Rosen Mod_47 no acq NEW NUMBERS1" xfId="1265" xr:uid="{00000000-0005-0000-0000-0000F3040000}"/>
    <cellStyle name="p_DCF_VERA_1_Gassman Mods26_Waterfall Template" xfId="1266" xr:uid="{00000000-0005-0000-0000-0000F4040000}"/>
    <cellStyle name="p_DCF_VERA_1_Levlad Short Form LBO Model 0003" xfId="1267" xr:uid="{00000000-0005-0000-0000-0000F5040000}"/>
    <cellStyle name="p_DCF_VERA_1_New Rosen Mod_20 BG Covenant Mods" xfId="1268" xr:uid="{00000000-0005-0000-0000-0000F6040000}"/>
    <cellStyle name="p_DCF_VERA_1_Rosen Mod_47 no acq NEW NUMBERS1" xfId="1269" xr:uid="{00000000-0005-0000-0000-0000F7040000}"/>
    <cellStyle name="p_DCF_VERA_1_Template2" xfId="1270" xr:uid="{00000000-0005-0000-0000-0000F8040000}"/>
    <cellStyle name="p_DCF_VERA_1_Template2_ATT LBO Model 0058" xfId="1271" xr:uid="{00000000-0005-0000-0000-0000F9040000}"/>
    <cellStyle name="p_DCF_VERA_1_Template2_Dollarama_Model_31" xfId="1272" xr:uid="{00000000-0005-0000-0000-0000FA040000}"/>
    <cellStyle name="p_DCF_VERA_1_Template2_Gassman Mods26" xfId="1273" xr:uid="{00000000-0005-0000-0000-0000FB040000}"/>
    <cellStyle name="p_DCF_VERA_1_Template2_Levlad Short Form LBO Model 0003" xfId="1274" xr:uid="{00000000-0005-0000-0000-0000FC040000}"/>
    <cellStyle name="p_DCF_VERA_1_Template2_New Rosen Mod_20 BG Covenant Mods" xfId="1275" xr:uid="{00000000-0005-0000-0000-0000FD040000}"/>
    <cellStyle name="p_DCF_VERA_1_Template2_Rosen Mod_47 no acq NEW NUMBERS1" xfId="1276" xr:uid="{00000000-0005-0000-0000-0000FE040000}"/>
    <cellStyle name="p_DCF_VERA_aavidmod11.xls Chart 2" xfId="1277" xr:uid="{00000000-0005-0000-0000-0000FF040000}"/>
    <cellStyle name="p_DCF_VERA_aavidmod11.xls Chart 2_ATT LBO Model 0058" xfId="1278" xr:uid="{00000000-0005-0000-0000-000000050000}"/>
    <cellStyle name="p_DCF_VERA_aavidmod11.xls Chart 2_BankBookModel72 - DK" xfId="1279" xr:uid="{00000000-0005-0000-0000-000001050000}"/>
    <cellStyle name="p_DCF_VERA_aavidmod11.xls Chart 2_Dollarama_Model_31" xfId="1280" xr:uid="{00000000-0005-0000-0000-000002050000}"/>
    <cellStyle name="p_DCF_VERA_aavidmod11.xls Chart 2_Gassman Mods26" xfId="1281" xr:uid="{00000000-0005-0000-0000-000003050000}"/>
    <cellStyle name="p_DCF_VERA_aavidmod11.xls Chart 2_Levlad Short Form LBO Model 0003" xfId="1282" xr:uid="{00000000-0005-0000-0000-000004050000}"/>
    <cellStyle name="p_DCF_VERA_aavidmod11.xls Chart 2_Model_1" xfId="1283" xr:uid="{00000000-0005-0000-0000-000005050000}"/>
    <cellStyle name="p_DCF_VERA_aavidmod11.xls Chart 2_stupid_2" xfId="1284" xr:uid="{00000000-0005-0000-0000-000006050000}"/>
    <cellStyle name="p_DCF_VERA_ATT LBO Model 0058" xfId="1285" xr:uid="{00000000-0005-0000-0000-000007050000}"/>
    <cellStyle name="p_DCF_VERA_BankBookModel72 - DK" xfId="1286" xr:uid="{00000000-0005-0000-0000-000008050000}"/>
    <cellStyle name="p_DCF_VERA_bridge returns" xfId="1287" xr:uid="{00000000-0005-0000-0000-000009050000}"/>
    <cellStyle name="p_DCF_VERA_comps9" xfId="1288" xr:uid="{00000000-0005-0000-0000-00000A050000}"/>
    <cellStyle name="p_DCF_VERA_Debt_comps" xfId="1289" xr:uid="{00000000-0005-0000-0000-00000B050000}"/>
    <cellStyle name="p_DCF_VERA_Debt_comps_comps9" xfId="1290" xr:uid="{00000000-0005-0000-0000-00000C050000}"/>
    <cellStyle name="p_DCF_VERA_Dollarama_Model_31" xfId="1291" xr:uid="{00000000-0005-0000-0000-00000D050000}"/>
    <cellStyle name="p_DCF_VERA_Gassman Mods26" xfId="1292" xr:uid="{00000000-0005-0000-0000-00000E050000}"/>
    <cellStyle name="p_DCF_VERA_Italian model9" xfId="1293" xr:uid="{00000000-0005-0000-0000-00000F050000}"/>
    <cellStyle name="p_DCF_VERA_Levlad Short Form LBO Model 0003" xfId="1294" xr:uid="{00000000-0005-0000-0000-000010050000}"/>
    <cellStyle name="p_DCF_VERA_Model_1" xfId="1295" xr:uid="{00000000-0005-0000-0000-000011050000}"/>
    <cellStyle name="p_DCF_VERA_Model02" xfId="1296" xr:uid="{00000000-0005-0000-0000-000012050000}"/>
    <cellStyle name="p_DCF_VERA_Model02_Gassman Mods26" xfId="1297" xr:uid="{00000000-0005-0000-0000-000013050000}"/>
    <cellStyle name="p_DCF_VERA_Model02_Model_1" xfId="1298" xr:uid="{00000000-0005-0000-0000-000014050000}"/>
    <cellStyle name="p_DCF_VERA_Model02_stupid_2" xfId="1299" xr:uid="{00000000-0005-0000-0000-000015050000}"/>
    <cellStyle name="p_DCF_VERA_Model3" xfId="1300" xr:uid="{00000000-0005-0000-0000-000016050000}"/>
    <cellStyle name="p_DCF_VERA_Model3_Gassman Mods26" xfId="1301" xr:uid="{00000000-0005-0000-0000-000017050000}"/>
    <cellStyle name="p_DCF_VERA_Model3_Gassman Mods26_ATT LBO Model 0058" xfId="1302" xr:uid="{00000000-0005-0000-0000-000018050000}"/>
    <cellStyle name="p_DCF_VERA_Model3_Gassman Mods26_Rosen Mod_47 no acq NEW NUMBERS1" xfId="1303" xr:uid="{00000000-0005-0000-0000-000019050000}"/>
    <cellStyle name="p_DCF_VERA_Model3_Gassman Mods26_Waterfall Template" xfId="1304" xr:uid="{00000000-0005-0000-0000-00001A050000}"/>
    <cellStyle name="p_DCF_VERA_Model3_Italian model9" xfId="1305" xr:uid="{00000000-0005-0000-0000-00001B050000}"/>
    <cellStyle name="p_DCF_VERA_Model3_Model_1" xfId="1306" xr:uid="{00000000-0005-0000-0000-00001C050000}"/>
    <cellStyle name="p_DCF_VERA_Model3_stupid_2" xfId="1307" xr:uid="{00000000-0005-0000-0000-00001D050000}"/>
    <cellStyle name="p_DCF_VERA_New Rosen Mod_20 BG Covenant Mods" xfId="1308" xr:uid="{00000000-0005-0000-0000-00001E050000}"/>
    <cellStyle name="p_DCF_VERA_Rosen Mod_47 no acq NEW NUMBERS1" xfId="1309" xr:uid="{00000000-0005-0000-0000-00001F050000}"/>
    <cellStyle name="p_DCF_VERA_Roundy's" xfId="1310" xr:uid="{00000000-0005-0000-0000-000020050000}"/>
    <cellStyle name="p_DCF_VERA_Roundy's_EPIQ Model_42" xfId="1311" xr:uid="{00000000-0005-0000-0000-000021050000}"/>
    <cellStyle name="p_DCF_VERA_Roundy's_EPIQ Model_43" xfId="1312" xr:uid="{00000000-0005-0000-0000-000022050000}"/>
    <cellStyle name="p_DCF_VERA_Roundy's_Levlad Short Form LBO Model 0003" xfId="1313" xr:uid="{00000000-0005-0000-0000-000023050000}"/>
    <cellStyle name="p_DCF_VERA_Roundy's_Model46" xfId="1314" xr:uid="{00000000-0005-0000-0000-000024050000}"/>
    <cellStyle name="p_DCF_VERA_stupid_2" xfId="1315" xr:uid="{00000000-0005-0000-0000-000025050000}"/>
    <cellStyle name="p_DCF_VERA_Template2" xfId="1316" xr:uid="{00000000-0005-0000-0000-000026050000}"/>
    <cellStyle name="p_DCF_VERA_Template2_ATT LBO Model 0058" xfId="1317" xr:uid="{00000000-0005-0000-0000-000027050000}"/>
    <cellStyle name="p_DCF_VERA_Template2_Dollarama_Model_31" xfId="1318" xr:uid="{00000000-0005-0000-0000-000028050000}"/>
    <cellStyle name="p_DCF_VERA_Template2_Gassman Mods26" xfId="1319" xr:uid="{00000000-0005-0000-0000-000029050000}"/>
    <cellStyle name="p_DCF_VERA_Template2_Levlad Short Form LBO Model 0003" xfId="1320" xr:uid="{00000000-0005-0000-0000-00002A050000}"/>
    <cellStyle name="p_DCF_VERA_Template2_Model_1" xfId="1321" xr:uid="{00000000-0005-0000-0000-00002B050000}"/>
    <cellStyle name="p_DCF_VERA_Template2_Model112" xfId="1322" xr:uid="{00000000-0005-0000-0000-00002C050000}"/>
    <cellStyle name="p_DCF_VERA_Template2_New Rosen Mod_20 BG Covenant Mods" xfId="1323" xr:uid="{00000000-0005-0000-0000-00002D050000}"/>
    <cellStyle name="p_DCF_VERA_Template2_Rosen Mod_47 no acq NEW NUMBERS1" xfId="1324" xr:uid="{00000000-0005-0000-0000-00002E050000}"/>
    <cellStyle name="p_DCF_VERA_Template2_stupid_2" xfId="1325" xr:uid="{00000000-0005-0000-0000-00002F050000}"/>
    <cellStyle name="p_DCF_VERA_VERA" xfId="1326" xr:uid="{00000000-0005-0000-0000-000030050000}"/>
    <cellStyle name="p_DCF_VERA_VERA_1" xfId="1327" xr:uid="{00000000-0005-0000-0000-000031050000}"/>
    <cellStyle name="p_DCF_VERA_VERA_1_ATT LBO Model 0058" xfId="1328" xr:uid="{00000000-0005-0000-0000-000032050000}"/>
    <cellStyle name="p_DCF_VERA_VERA_1_Dollarama_Model_31" xfId="1329" xr:uid="{00000000-0005-0000-0000-000033050000}"/>
    <cellStyle name="p_DCF_VERA_VERA_1_Gassman Mods26" xfId="1330" xr:uid="{00000000-0005-0000-0000-000034050000}"/>
    <cellStyle name="p_DCF_VERA_VERA_1_Levlad Short Form LBO Model 0003" xfId="1331" xr:uid="{00000000-0005-0000-0000-000035050000}"/>
    <cellStyle name="p_DCF_VERA_VERA_1_New Rosen Mod_20 BG Covenant Mods" xfId="1332" xr:uid="{00000000-0005-0000-0000-000036050000}"/>
    <cellStyle name="p_DCF_VERA_VERA_1_Rosen Mod_47 no acq NEW NUMBERS1" xfId="1333" xr:uid="{00000000-0005-0000-0000-000037050000}"/>
    <cellStyle name="p_DCF_VERA_VERA_2" xfId="1334" xr:uid="{00000000-0005-0000-0000-000038050000}"/>
    <cellStyle name="p_DCF_VERA_VERA_2_ATT LBO Model 0058" xfId="1335" xr:uid="{00000000-0005-0000-0000-000039050000}"/>
    <cellStyle name="p_DCF_VERA_VERA_2_Dollarama_Model_31" xfId="1336" xr:uid="{00000000-0005-0000-0000-00003A050000}"/>
    <cellStyle name="p_DCF_VERA_VERA_2_Gassman Mods26" xfId="1337" xr:uid="{00000000-0005-0000-0000-00003B050000}"/>
    <cellStyle name="p_DCF_VERA_VERA_2_Levlad Short Form LBO Model 0003" xfId="1338" xr:uid="{00000000-0005-0000-0000-00003C050000}"/>
    <cellStyle name="p_DCF_VERA_VERA_2_Model_1" xfId="1339" xr:uid="{00000000-0005-0000-0000-00003D050000}"/>
    <cellStyle name="p_DCF_VERA_VERA_2_Model112" xfId="1340" xr:uid="{00000000-0005-0000-0000-00003E050000}"/>
    <cellStyle name="p_DCF_VERA_VERA_2_New Rosen Mod_20 BG Covenant Mods" xfId="1341" xr:uid="{00000000-0005-0000-0000-00003F050000}"/>
    <cellStyle name="p_DCF_VERA_VERA_2_Rosen Mod_47 no acq NEW NUMBERS1" xfId="1342" xr:uid="{00000000-0005-0000-0000-000040050000}"/>
    <cellStyle name="p_DCF_VERA_VERA_2_stupid_2" xfId="1343" xr:uid="{00000000-0005-0000-0000-000041050000}"/>
    <cellStyle name="p_DCF_VERA_VERA_ATT LBO Model 0058" xfId="1344" xr:uid="{00000000-0005-0000-0000-000042050000}"/>
    <cellStyle name="p_DCF_VERA_VERA_BankBookModel72 - DK" xfId="1345" xr:uid="{00000000-0005-0000-0000-000043050000}"/>
    <cellStyle name="p_DCF_VERA_VERA_Dollarama_Model_31" xfId="1346" xr:uid="{00000000-0005-0000-0000-000044050000}"/>
    <cellStyle name="p_DCF_VERA_VERA_EPIQ Model_42" xfId="1347" xr:uid="{00000000-0005-0000-0000-000045050000}"/>
    <cellStyle name="p_DCF_VERA_VERA_EPIQ Model_43" xfId="1348" xr:uid="{00000000-0005-0000-0000-000046050000}"/>
    <cellStyle name="p_DCF_VERA_VERA_Gassman Mods26" xfId="1349" xr:uid="{00000000-0005-0000-0000-000047050000}"/>
    <cellStyle name="p_DCF_VERA_VERA_Levlad Short Form LBO Model 0003" xfId="1350" xr:uid="{00000000-0005-0000-0000-000048050000}"/>
    <cellStyle name="p_DCF_VERA_VERA_Model46" xfId="1351" xr:uid="{00000000-0005-0000-0000-000049050000}"/>
    <cellStyle name="p_DCF_VERA_VERA_New Rosen Mod_20 BG Covenant Mods" xfId="1352" xr:uid="{00000000-0005-0000-0000-00004A050000}"/>
    <cellStyle name="p_DCF_VERA_VERA_Rosen Mod_47 no acq NEW NUMBERS1" xfId="1353" xr:uid="{00000000-0005-0000-0000-00004B050000}"/>
    <cellStyle name="p_DCF_VERA_VERA_Template2" xfId="1354" xr:uid="{00000000-0005-0000-0000-00004C050000}"/>
    <cellStyle name="p_DCF_VERA_VERA_Template2_ATT LBO Model 0058" xfId="1355" xr:uid="{00000000-0005-0000-0000-00004D050000}"/>
    <cellStyle name="p_DCF_VERA_VERA_Template2_Dollarama_Model_31" xfId="1356" xr:uid="{00000000-0005-0000-0000-00004E050000}"/>
    <cellStyle name="p_DCF_VERA_VERA_Template2_Gassman Mods26" xfId="1357" xr:uid="{00000000-0005-0000-0000-00004F050000}"/>
    <cellStyle name="p_DCF_VERA_VERA_Template2_Levlad Short Form LBO Model 0003" xfId="1358" xr:uid="{00000000-0005-0000-0000-000050050000}"/>
    <cellStyle name="p_DCF_VERA_VERA_Template2_Model_1" xfId="1359" xr:uid="{00000000-0005-0000-0000-000051050000}"/>
    <cellStyle name="p_DCF_VERA_VERA_Template2_Model112" xfId="1360" xr:uid="{00000000-0005-0000-0000-000052050000}"/>
    <cellStyle name="p_DCF_VERA_VERA_Template2_New Rosen Mod_20 BG Covenant Mods" xfId="1361" xr:uid="{00000000-0005-0000-0000-000053050000}"/>
    <cellStyle name="p_DCF_VERA_VERA_Template2_Rosen Mod_47 no acq NEW NUMBERS1" xfId="1362" xr:uid="{00000000-0005-0000-0000-000054050000}"/>
    <cellStyle name="p_DCF_VERA_VERA_Template2_stupid_2" xfId="1363" xr:uid="{00000000-0005-0000-0000-000055050000}"/>
    <cellStyle name="p_DCF_VERA_Xerium Model (Dynamic)" xfId="1364" xr:uid="{00000000-0005-0000-0000-000056050000}"/>
    <cellStyle name="p_DCF_VERA_Xerium Model (Dynamic)_Gassman Mods26" xfId="1365" xr:uid="{00000000-0005-0000-0000-000057050000}"/>
    <cellStyle name="p_DCF_VERA_Xerium Model (Dynamic)_Gassman Mods26_ATT LBO Model 0058" xfId="1366" xr:uid="{00000000-0005-0000-0000-000058050000}"/>
    <cellStyle name="p_DCF_VERA_Xerium Model (Dynamic)_Gassman Mods26_Rosen Mod_47 no acq NEW NUMBERS1" xfId="1367" xr:uid="{00000000-0005-0000-0000-000059050000}"/>
    <cellStyle name="p_DCF_VERA_Xerium Model (Dynamic)_Gassman Mods26_Waterfall Template" xfId="1368" xr:uid="{00000000-0005-0000-0000-00005A050000}"/>
    <cellStyle name="p_DCF_VERA_Xerium Model (Dynamic)_Model_1" xfId="1369" xr:uid="{00000000-0005-0000-0000-00005B050000}"/>
    <cellStyle name="p_DCF_VERA_Xerium Model (Dynamic)_stupid_2" xfId="1370" xr:uid="{00000000-0005-0000-0000-00005C050000}"/>
    <cellStyle name="p_DCF_Vitamin Shop_20" xfId="1371" xr:uid="{00000000-0005-0000-0000-00005D050000}"/>
    <cellStyle name="p_DCF_Xerium Model (Dynamic)" xfId="1372" xr:uid="{00000000-0005-0000-0000-00005E050000}"/>
    <cellStyle name="p_DCF_Xerium Model (Dynamic)_Gassman Mods26" xfId="1373" xr:uid="{00000000-0005-0000-0000-00005F050000}"/>
    <cellStyle name="p_DCF_Xerium Model (Dynamic)_Gassman Mods26_ATT LBO Model 0058" xfId="1374" xr:uid="{00000000-0005-0000-0000-000060050000}"/>
    <cellStyle name="p_DCF_Xerium Model (Dynamic)_Gassman Mods26_Rosen Mod_47 no acq NEW NUMBERS1" xfId="1375" xr:uid="{00000000-0005-0000-0000-000061050000}"/>
    <cellStyle name="p_DCF_Xerium Model (Dynamic)_Gassman Mods26_Waterfall Template" xfId="1376" xr:uid="{00000000-0005-0000-0000-000062050000}"/>
    <cellStyle name="p_DCF_Xerium Model (Dynamic)_Model_1" xfId="1377" xr:uid="{00000000-0005-0000-0000-000063050000}"/>
    <cellStyle name="p_DCF_Xerium Model (Dynamic)_stupid_2" xfId="1378" xr:uid="{00000000-0005-0000-0000-000064050000}"/>
    <cellStyle name="p_DCF5" xfId="1379" xr:uid="{00000000-0005-0000-0000-000065050000}"/>
    <cellStyle name="p_DCF5_Model02a" xfId="1380" xr:uid="{00000000-0005-0000-0000-000066050000}"/>
    <cellStyle name="p_Debt_comps" xfId="1381" xr:uid="{00000000-0005-0000-0000-000067050000}"/>
    <cellStyle name="p_Debt_comps_comps9" xfId="1382" xr:uid="{00000000-0005-0000-0000-000068050000}"/>
    <cellStyle name="p_DYN Segment Valuation_7-29-02" xfId="1383" xr:uid="{00000000-0005-0000-0000-000069050000}"/>
    <cellStyle name="p_EPIQ Model_42" xfId="1384" xr:uid="{00000000-0005-0000-0000-00006A050000}"/>
    <cellStyle name="p_EPIQ Model_43" xfId="1385" xr:uid="{00000000-0005-0000-0000-00006B050000}"/>
    <cellStyle name="p_EQCOMP5" xfId="1386" xr:uid="{00000000-0005-0000-0000-00006C050000}"/>
    <cellStyle name="p_EQCOMP5_Apax Banks Model2" xfId="1387" xr:uid="{00000000-0005-0000-0000-00006D050000}"/>
    <cellStyle name="p_EQCOMP5_ESCOperatingModel Revised Base Case Banks 260101" xfId="1388" xr:uid="{00000000-0005-0000-0000-00006E050000}"/>
    <cellStyle name="p_EQCOMP5_FINALGRA" xfId="1389" xr:uid="{00000000-0005-0000-0000-00006F050000}"/>
    <cellStyle name="p_EQCOMP5_FINALGRA_Apax Banks Model2" xfId="1390" xr:uid="{00000000-0005-0000-0000-000070050000}"/>
    <cellStyle name="p_EQCOMP5_FINALGRA_ESCOperatingModel Revised Base Case Banks 260101" xfId="1391" xr:uid="{00000000-0005-0000-0000-000071050000}"/>
    <cellStyle name="p_EQCOMP5_FINALGRA_finalised and conformed model2" xfId="1392" xr:uid="{00000000-0005-0000-0000-000072050000}"/>
    <cellStyle name="p_EQCOMP5_FINALGRA_finalised and conformed model2_1" xfId="1393" xr:uid="{00000000-0005-0000-0000-000073050000}"/>
    <cellStyle name="p_EQCOMP5_FINALGRA_Gassman Mods26" xfId="1394" xr:uid="{00000000-0005-0000-0000-000074050000}"/>
    <cellStyle name="p_EQCOMP5_FINALGRA_Italian model9" xfId="1395" xr:uid="{00000000-0005-0000-0000-000075050000}"/>
    <cellStyle name="p_EQCOMP5_FINALGRA_LTM Analysis" xfId="1396" xr:uid="{00000000-0005-0000-0000-000076050000}"/>
    <cellStyle name="p_EQCOMP5_FINALGRA_Model_1" xfId="1397" xr:uid="{00000000-0005-0000-0000-000077050000}"/>
    <cellStyle name="p_EQCOMP5_FINALGRA_model11.xls Chart 1" xfId="1398" xr:uid="{00000000-0005-0000-0000-000078050000}"/>
    <cellStyle name="p_EQCOMP5_FINALGRA_model28" xfId="1399" xr:uid="{00000000-0005-0000-0000-000079050000}"/>
    <cellStyle name="p_EQCOMP5_FINALGRA_model5.xls Chart 1" xfId="1400" xr:uid="{00000000-0005-0000-0000-00007A050000}"/>
    <cellStyle name="p_EQCOMP5_FINALGRA_model6.xls Chart 1" xfId="1401" xr:uid="{00000000-0005-0000-0000-00007B050000}"/>
    <cellStyle name="p_EQCOMP5_FINALGRA_PwC (Version 10) Revised- CP site by site1" xfId="1402" xr:uid="{00000000-0005-0000-0000-00007C050000}"/>
    <cellStyle name="p_EQCOMP5_FINALGRA_PwC (Version 10) Revised- CP site by site1_finalised and conformed model2" xfId="1403" xr:uid="{00000000-0005-0000-0000-00007D050000}"/>
    <cellStyle name="p_EQCOMP5_FINALGRA_PwC (Version 10) Revised- CP site by site1_Gassman Mods26" xfId="1404" xr:uid="{00000000-0005-0000-0000-00007E050000}"/>
    <cellStyle name="p_EQCOMP5_FINALGRA_PwC (Version 10) Revised- CP site by site1_Gassman Mods26_ATT LBO Model 0058" xfId="1405" xr:uid="{00000000-0005-0000-0000-00007F050000}"/>
    <cellStyle name="p_EQCOMP5_FINALGRA_PwC (Version 10) Revised- CP site by site1_Gassman Mods26_Rosen Mod_47 no acq NEW NUMBERS1" xfId="1406" xr:uid="{00000000-0005-0000-0000-000080050000}"/>
    <cellStyle name="p_EQCOMP5_FINALGRA_PwC (Version 10) Revised- CP site by site1_Gassman Mods26_Waterfall Template" xfId="1407" xr:uid="{00000000-0005-0000-0000-000081050000}"/>
    <cellStyle name="p_EQCOMP5_FINALGRA_PwC (Version 10) Revised- CP site by site1_Italian model9" xfId="1408" xr:uid="{00000000-0005-0000-0000-000082050000}"/>
    <cellStyle name="p_EQCOMP5_FINALGRA_PwC (Version 10) Revised- CP site by site1_LTM Analysis" xfId="1409" xr:uid="{00000000-0005-0000-0000-000083050000}"/>
    <cellStyle name="p_EQCOMP5_FINALGRA_PwC (Version 10) Revised- CP site by site1_Modefuckup" xfId="1410" xr:uid="{00000000-0005-0000-0000-000084050000}"/>
    <cellStyle name="p_EQCOMP5_FINALGRA_PwC (Version 10) Revised- CP site by site1_Model_1" xfId="1411" xr:uid="{00000000-0005-0000-0000-000085050000}"/>
    <cellStyle name="p_EQCOMP5_FINALGRA_PwC (Version 10) Revised- CP site by site1_model28" xfId="1412" xr:uid="{00000000-0005-0000-0000-000086050000}"/>
    <cellStyle name="p_EQCOMP5_FINALGRA_PwC (Version 10) Revised- CP site by site1_stupid_2" xfId="1413" xr:uid="{00000000-0005-0000-0000-000087050000}"/>
    <cellStyle name="p_EQCOMP5_FINALGRA_splash mod 050700" xfId="1414" xr:uid="{00000000-0005-0000-0000-000088050000}"/>
    <cellStyle name="p_EQCOMP5_FINALGRA_stupid_2" xfId="1415" xr:uid="{00000000-0005-0000-0000-000089050000}"/>
    <cellStyle name="p_EQCOMP5_Gassman Mods26" xfId="1416" xr:uid="{00000000-0005-0000-0000-00008A050000}"/>
    <cellStyle name="p_EQCOMP5_Gassman Mods26_ATT LBO Model 0058" xfId="1417" xr:uid="{00000000-0005-0000-0000-00008B050000}"/>
    <cellStyle name="p_EQCOMP5_Gassman Mods26_Rosen Mod_47 no acq NEW NUMBERS1" xfId="1418" xr:uid="{00000000-0005-0000-0000-00008C050000}"/>
    <cellStyle name="p_EQCOMP5_Gassman Mods26_Waterfall Template" xfId="1419" xr:uid="{00000000-0005-0000-0000-00008D050000}"/>
    <cellStyle name="p_EQCOMP5_Model_1" xfId="1420" xr:uid="{00000000-0005-0000-0000-00008E050000}"/>
    <cellStyle name="p_EQCOMP5_model11.xls Chart 1" xfId="1421" xr:uid="{00000000-0005-0000-0000-00008F050000}"/>
    <cellStyle name="p_EQCOMP5_Model3" xfId="1422" xr:uid="{00000000-0005-0000-0000-000090050000}"/>
    <cellStyle name="p_EQCOMP5_Model3_Gassman Mods26" xfId="1423" xr:uid="{00000000-0005-0000-0000-000091050000}"/>
    <cellStyle name="p_EQCOMP5_Model3_Gassman Mods26_ATT LBO Model 0058" xfId="1424" xr:uid="{00000000-0005-0000-0000-000092050000}"/>
    <cellStyle name="p_EQCOMP5_Model3_Gassman Mods26_Rosen Mod_47 no acq NEW NUMBERS1" xfId="1425" xr:uid="{00000000-0005-0000-0000-000093050000}"/>
    <cellStyle name="p_EQCOMP5_Model3_Gassman Mods26_Waterfall Template" xfId="1426" xr:uid="{00000000-0005-0000-0000-000094050000}"/>
    <cellStyle name="p_EQCOMP5_Model3_Model_1" xfId="1427" xr:uid="{00000000-0005-0000-0000-000095050000}"/>
    <cellStyle name="p_EQCOMP5_Model3_stupid_2" xfId="1428" xr:uid="{00000000-0005-0000-0000-000096050000}"/>
    <cellStyle name="p_EQCOMP5_model5.xls Chart 1" xfId="1429" xr:uid="{00000000-0005-0000-0000-000097050000}"/>
    <cellStyle name="p_EQCOMP5_model6.xls Chart 1" xfId="1430" xr:uid="{00000000-0005-0000-0000-000098050000}"/>
    <cellStyle name="p_EQCOMP5_MODEL8" xfId="1431" xr:uid="{00000000-0005-0000-0000-000099050000}"/>
    <cellStyle name="p_EQCOMP5_MODEL8_Apax Banks Model2" xfId="1432" xr:uid="{00000000-0005-0000-0000-00009A050000}"/>
    <cellStyle name="p_EQCOMP5_MODEL8_ESCOperatingModel Revised Base Case Banks 260101" xfId="1433" xr:uid="{00000000-0005-0000-0000-00009B050000}"/>
    <cellStyle name="p_EQCOMP5_MODEL8_finalised and conformed model2" xfId="1434" xr:uid="{00000000-0005-0000-0000-00009C050000}"/>
    <cellStyle name="p_EQCOMP5_MODEL8_Gassman Mods26" xfId="1435" xr:uid="{00000000-0005-0000-0000-00009D050000}"/>
    <cellStyle name="p_EQCOMP5_MODEL8_Gassman Mods26_ATT LBO Model 0058" xfId="1436" xr:uid="{00000000-0005-0000-0000-00009E050000}"/>
    <cellStyle name="p_EQCOMP5_MODEL8_Gassman Mods26_Rosen Mod_47 no acq NEW NUMBERS1" xfId="1437" xr:uid="{00000000-0005-0000-0000-00009F050000}"/>
    <cellStyle name="p_EQCOMP5_MODEL8_Gassman Mods26_Waterfall Template" xfId="1438" xr:uid="{00000000-0005-0000-0000-0000A0050000}"/>
    <cellStyle name="p_EQCOMP5_MODEL8_Italian model9" xfId="1439" xr:uid="{00000000-0005-0000-0000-0000A1050000}"/>
    <cellStyle name="p_EQCOMP5_MODEL8_LTM Analysis" xfId="1440" xr:uid="{00000000-0005-0000-0000-0000A2050000}"/>
    <cellStyle name="p_EQCOMP5_MODEL8_Model_1" xfId="1441" xr:uid="{00000000-0005-0000-0000-0000A3050000}"/>
    <cellStyle name="p_EQCOMP5_MODEL8_Model_9" xfId="1442" xr:uid="{00000000-0005-0000-0000-0000A4050000}"/>
    <cellStyle name="p_EQCOMP5_MODEL8_model11.xls Chart 1" xfId="1443" xr:uid="{00000000-0005-0000-0000-0000A5050000}"/>
    <cellStyle name="p_EQCOMP5_MODEL8_model28" xfId="1444" xr:uid="{00000000-0005-0000-0000-0000A6050000}"/>
    <cellStyle name="p_EQCOMP5_MODEL8_model5.xls Chart 1" xfId="1445" xr:uid="{00000000-0005-0000-0000-0000A7050000}"/>
    <cellStyle name="p_EQCOMP5_MODEL8_model6.xls Chart 1" xfId="1446" xr:uid="{00000000-0005-0000-0000-0000A8050000}"/>
    <cellStyle name="p_EQCOMP5_MODEL8_Newmodel12" xfId="1447" xr:uid="{00000000-0005-0000-0000-0000A9050000}"/>
    <cellStyle name="p_EQCOMP5_MODEL8_PwC (Version 10) Revised- CP site by site1" xfId="1448" xr:uid="{00000000-0005-0000-0000-0000AA050000}"/>
    <cellStyle name="p_EQCOMP5_MODEL8_PwC (Version 10) Revised- CP site by site1_finalised and conformed model2" xfId="1449" xr:uid="{00000000-0005-0000-0000-0000AB050000}"/>
    <cellStyle name="p_EQCOMP5_MODEL8_PwC (Version 10) Revised- CP site by site1_Gassman Mods26" xfId="1450" xr:uid="{00000000-0005-0000-0000-0000AC050000}"/>
    <cellStyle name="p_EQCOMP5_MODEL8_PwC (Version 10) Revised- CP site by site1_Gassman Mods26_ATT LBO Model 0058" xfId="1451" xr:uid="{00000000-0005-0000-0000-0000AD050000}"/>
    <cellStyle name="p_EQCOMP5_MODEL8_PwC (Version 10) Revised- CP site by site1_Gassman Mods26_Rosen Mod_47 no acq NEW NUMBERS1" xfId="1452" xr:uid="{00000000-0005-0000-0000-0000AE050000}"/>
    <cellStyle name="p_EQCOMP5_MODEL8_PwC (Version 10) Revised- CP site by site1_Gassman Mods26_Waterfall Template" xfId="1453" xr:uid="{00000000-0005-0000-0000-0000AF050000}"/>
    <cellStyle name="p_EQCOMP5_MODEL8_PwC (Version 10) Revised- CP site by site1_Italian model9" xfId="1454" xr:uid="{00000000-0005-0000-0000-0000B0050000}"/>
    <cellStyle name="p_EQCOMP5_MODEL8_PwC (Version 10) Revised- CP site by site1_LTM Analysis" xfId="1455" xr:uid="{00000000-0005-0000-0000-0000B1050000}"/>
    <cellStyle name="p_EQCOMP5_MODEL8_PwC (Version 10) Revised- CP site by site1_Model_1" xfId="1456" xr:uid="{00000000-0005-0000-0000-0000B2050000}"/>
    <cellStyle name="p_EQCOMP5_MODEL8_PwC (Version 10) Revised- CP site by site1_model28" xfId="1457" xr:uid="{00000000-0005-0000-0000-0000B3050000}"/>
    <cellStyle name="p_EQCOMP5_MODEL8_PwC (Version 10) Revised- CP site by site1_stupid_2" xfId="1458" xr:uid="{00000000-0005-0000-0000-0000B4050000}"/>
    <cellStyle name="p_EQCOMP5_MODEL8_splash mod 050700" xfId="1459" xr:uid="{00000000-0005-0000-0000-0000B5050000}"/>
    <cellStyle name="p_EQCOMP5_MODEL8_stupid_2" xfId="1460" xr:uid="{00000000-0005-0000-0000-0000B6050000}"/>
    <cellStyle name="p_EQCOMP5_PwC (Version 10) Revised- CP site by site1" xfId="1461" xr:uid="{00000000-0005-0000-0000-0000B7050000}"/>
    <cellStyle name="p_EQCOMP5_PwC (Version 10) Revised- CP site by site1_finalised and conformed model2" xfId="1462" xr:uid="{00000000-0005-0000-0000-0000B8050000}"/>
    <cellStyle name="p_EQCOMP5_PwC (Version 10) Revised- CP site by site1_finalised and conformed model2_1" xfId="1463" xr:uid="{00000000-0005-0000-0000-0000B9050000}"/>
    <cellStyle name="p_EQCOMP5_PwC (Version 10) Revised- CP site by site1_Gassman Mods26" xfId="1464" xr:uid="{00000000-0005-0000-0000-0000BA050000}"/>
    <cellStyle name="p_EQCOMP5_PwC (Version 10) Revised- CP site by site1_Gassman Mods26_ATT LBO Model 0058" xfId="1465" xr:uid="{00000000-0005-0000-0000-0000BB050000}"/>
    <cellStyle name="p_EQCOMP5_PwC (Version 10) Revised- CP site by site1_Gassman Mods26_Rosen Mod_47 no acq NEW NUMBERS1" xfId="1466" xr:uid="{00000000-0005-0000-0000-0000BC050000}"/>
    <cellStyle name="p_EQCOMP5_PwC (Version 10) Revised- CP site by site1_Gassman Mods26_Waterfall Template" xfId="1467" xr:uid="{00000000-0005-0000-0000-0000BD050000}"/>
    <cellStyle name="p_EQCOMP5_PwC (Version 10) Revised- CP site by site1_Italian model9" xfId="1468" xr:uid="{00000000-0005-0000-0000-0000BE050000}"/>
    <cellStyle name="p_EQCOMP5_PwC (Version 10) Revised- CP site by site1_LTM Analysis" xfId="1469" xr:uid="{00000000-0005-0000-0000-0000BF050000}"/>
    <cellStyle name="p_EQCOMP5_PwC (Version 10) Revised- CP site by site1_Model_1" xfId="1470" xr:uid="{00000000-0005-0000-0000-0000C0050000}"/>
    <cellStyle name="p_EQCOMP5_PwC (Version 10) Revised- CP site by site1_model28" xfId="1471" xr:uid="{00000000-0005-0000-0000-0000C1050000}"/>
    <cellStyle name="p_EQCOMP5_PwC (Version 10) Revised- CP site by site1_stupid_2" xfId="1472" xr:uid="{00000000-0005-0000-0000-0000C2050000}"/>
    <cellStyle name="p_EQCOMP5_PwC (Version 7) Revised- CP site by site" xfId="1473" xr:uid="{00000000-0005-0000-0000-0000C3050000}"/>
    <cellStyle name="p_EQCOMP5_splash mod 050700" xfId="1474" xr:uid="{00000000-0005-0000-0000-0000C4050000}"/>
    <cellStyle name="p_EQCOMP5_stupid_2" xfId="1475" xr:uid="{00000000-0005-0000-0000-0000C5050000}"/>
    <cellStyle name="p_EQCOMP5_tables2" xfId="1476" xr:uid="{00000000-0005-0000-0000-0000C6050000}"/>
    <cellStyle name="p_EQCOMP5_tables2_Apax Banks Model2" xfId="1477" xr:uid="{00000000-0005-0000-0000-0000C7050000}"/>
    <cellStyle name="p_EQCOMP5_tables2_ESCOperatingModel Revised Base Case Banks 260101" xfId="1478" xr:uid="{00000000-0005-0000-0000-0000C8050000}"/>
    <cellStyle name="p_EQCOMP5_tables2_finalised and conformed model2" xfId="1479" xr:uid="{00000000-0005-0000-0000-0000C9050000}"/>
    <cellStyle name="p_EQCOMP5_tables2_finalised and conformed model2_1" xfId="1480" xr:uid="{00000000-0005-0000-0000-0000CA050000}"/>
    <cellStyle name="p_EQCOMP5_tables2_Gassman Mods26" xfId="1481" xr:uid="{00000000-0005-0000-0000-0000CB050000}"/>
    <cellStyle name="p_EQCOMP5_tables2_Italian model9" xfId="1482" xr:uid="{00000000-0005-0000-0000-0000CC050000}"/>
    <cellStyle name="p_EQCOMP5_tables2_LTM Analysis" xfId="1483" xr:uid="{00000000-0005-0000-0000-0000CD050000}"/>
    <cellStyle name="p_EQCOMP5_tables2_Model_1" xfId="1484" xr:uid="{00000000-0005-0000-0000-0000CE050000}"/>
    <cellStyle name="p_EQCOMP5_tables2_model11.xls Chart 1" xfId="1485" xr:uid="{00000000-0005-0000-0000-0000CF050000}"/>
    <cellStyle name="p_EQCOMP5_tables2_model28" xfId="1486" xr:uid="{00000000-0005-0000-0000-0000D0050000}"/>
    <cellStyle name="p_EQCOMP5_tables2_model5.xls Chart 1" xfId="1487" xr:uid="{00000000-0005-0000-0000-0000D1050000}"/>
    <cellStyle name="p_EQCOMP5_tables2_model6.xls Chart 1" xfId="1488" xr:uid="{00000000-0005-0000-0000-0000D2050000}"/>
    <cellStyle name="p_EQCOMP5_tables2_PwC (Version 10) Revised- CP site by site1" xfId="1489" xr:uid="{00000000-0005-0000-0000-0000D3050000}"/>
    <cellStyle name="p_EQCOMP5_tables2_PwC (Version 10) Revised- CP site by site1_finalised and conformed model2" xfId="1490" xr:uid="{00000000-0005-0000-0000-0000D4050000}"/>
    <cellStyle name="p_EQCOMP5_tables2_PwC (Version 10) Revised- CP site by site1_Gassman Mods26" xfId="1491" xr:uid="{00000000-0005-0000-0000-0000D5050000}"/>
    <cellStyle name="p_EQCOMP5_tables2_PwC (Version 10) Revised- CP site by site1_Gassman Mods26_ATT LBO Model 0058" xfId="1492" xr:uid="{00000000-0005-0000-0000-0000D6050000}"/>
    <cellStyle name="p_EQCOMP5_tables2_PwC (Version 10) Revised- CP site by site1_Gassman Mods26_Rosen Mod_47 no acq NEW NUMBERS1" xfId="1493" xr:uid="{00000000-0005-0000-0000-0000D7050000}"/>
    <cellStyle name="p_EQCOMP5_tables2_PwC (Version 10) Revised- CP site by site1_Gassman Mods26_Waterfall Template" xfId="1494" xr:uid="{00000000-0005-0000-0000-0000D8050000}"/>
    <cellStyle name="p_EQCOMP5_tables2_PwC (Version 10) Revised- CP site by site1_Italian model9" xfId="1495" xr:uid="{00000000-0005-0000-0000-0000D9050000}"/>
    <cellStyle name="p_EQCOMP5_tables2_PwC (Version 10) Revised- CP site by site1_LTM Analysis" xfId="1496" xr:uid="{00000000-0005-0000-0000-0000DA050000}"/>
    <cellStyle name="p_EQCOMP5_tables2_PwC (Version 10) Revised- CP site by site1_Modefuckup" xfId="1497" xr:uid="{00000000-0005-0000-0000-0000DB050000}"/>
    <cellStyle name="p_EQCOMP5_tables2_PwC (Version 10) Revised- CP site by site1_Model_1" xfId="1498" xr:uid="{00000000-0005-0000-0000-0000DC050000}"/>
    <cellStyle name="p_EQCOMP5_tables2_PwC (Version 10) Revised- CP site by site1_model28" xfId="1499" xr:uid="{00000000-0005-0000-0000-0000DD050000}"/>
    <cellStyle name="p_EQCOMP5_tables2_PwC (Version 10) Revised- CP site by site1_stupid_2" xfId="1500" xr:uid="{00000000-0005-0000-0000-0000DE050000}"/>
    <cellStyle name="p_EQCOMP5_tables2_splash mod 050700" xfId="1501" xr:uid="{00000000-0005-0000-0000-0000DF050000}"/>
    <cellStyle name="p_EQCOMP5_tables2_stupid_2" xfId="1502" xr:uid="{00000000-0005-0000-0000-0000E0050000}"/>
    <cellStyle name="p_Equity Comps" xfId="1503" xr:uid="{00000000-0005-0000-0000-0000E1050000}"/>
    <cellStyle name="p_Equity Comps_comps9" xfId="1504" xr:uid="{00000000-0005-0000-0000-0000E2050000}"/>
    <cellStyle name="p_ES061199" xfId="1505" xr:uid="{00000000-0005-0000-0000-0000E3050000}"/>
    <cellStyle name="p_ExideModel1" xfId="1506" xr:uid="{00000000-0005-0000-0000-0000E4050000}"/>
    <cellStyle name="p_Fed Mogul 7.5.05" xfId="1507" xr:uid="{00000000-0005-0000-0000-0000E5050000}"/>
    <cellStyle name="p_FinalStructure_9 (New Numbers)" xfId="1508" xr:uid="{00000000-0005-0000-0000-0000E6050000}"/>
    <cellStyle name="p_First Data LBO Model v4" xfId="1509" xr:uid="{00000000-0005-0000-0000-0000E7050000}"/>
    <cellStyle name="p_FLM Model 6" xfId="1510" xr:uid="{00000000-0005-0000-0000-0000E8050000}"/>
    <cellStyle name="p_FNVComps1" xfId="1511" xr:uid="{00000000-0005-0000-0000-0000E9050000}"/>
    <cellStyle name="p_FNVComps1_Book4" xfId="1512" xr:uid="{00000000-0005-0000-0000-0000EA050000}"/>
    <cellStyle name="p_FNVComps1_CPN-Model_05" xfId="1513" xr:uid="{00000000-0005-0000-0000-0000EB050000}"/>
    <cellStyle name="p_FNVComps1_FLM Model 6" xfId="1514" xr:uid="{00000000-0005-0000-0000-0000EC050000}"/>
    <cellStyle name="p_FNVComps1_HWD Model 2" xfId="1515" xr:uid="{00000000-0005-0000-0000-0000ED050000}"/>
    <cellStyle name="p_FNVComps1_MIR-Model_01" xfId="1516" xr:uid="{00000000-0005-0000-0000-0000EE050000}"/>
    <cellStyle name="p_g_mod11" xfId="1517" xr:uid="{00000000-0005-0000-0000-0000EF050000}"/>
    <cellStyle name="p_hazmodel14" xfId="1518" xr:uid="{00000000-0005-0000-0000-0000F0050000}"/>
    <cellStyle name="p_HISTFIN" xfId="1519" xr:uid="{00000000-0005-0000-0000-0000F1050000}"/>
    <cellStyle name="p_HWD Model 2" xfId="1520" xr:uid="{00000000-0005-0000-0000-0000F2050000}"/>
    <cellStyle name="p_HYCOMPS5" xfId="1521" xr:uid="{00000000-0005-0000-0000-0000F3050000}"/>
    <cellStyle name="p_HYCOMPS5_Apax Banks Model2" xfId="1522" xr:uid="{00000000-0005-0000-0000-0000F4050000}"/>
    <cellStyle name="p_HYCOMPS5_ESCOperatingModel Revised Base Case Banks 260101" xfId="1523" xr:uid="{00000000-0005-0000-0000-0000F5050000}"/>
    <cellStyle name="p_HYCOMPS5_FINALGRA" xfId="1524" xr:uid="{00000000-0005-0000-0000-0000F6050000}"/>
    <cellStyle name="p_HYCOMPS5_FINALGRA_Apax Banks Model2" xfId="1525" xr:uid="{00000000-0005-0000-0000-0000F7050000}"/>
    <cellStyle name="p_HYCOMPS5_FINALGRA_ESCOperatingModel Revised Base Case Banks 260101" xfId="1526" xr:uid="{00000000-0005-0000-0000-0000F8050000}"/>
    <cellStyle name="p_HYCOMPS5_FINALGRA_finalised and conformed model2" xfId="1527" xr:uid="{00000000-0005-0000-0000-0000F9050000}"/>
    <cellStyle name="p_HYCOMPS5_FINALGRA_finalised and conformed model2_1" xfId="1528" xr:uid="{00000000-0005-0000-0000-0000FA050000}"/>
    <cellStyle name="p_HYCOMPS5_FINALGRA_Gassman Mods26" xfId="1529" xr:uid="{00000000-0005-0000-0000-0000FB050000}"/>
    <cellStyle name="p_HYCOMPS5_FINALGRA_Italian model9" xfId="1530" xr:uid="{00000000-0005-0000-0000-0000FC050000}"/>
    <cellStyle name="p_HYCOMPS5_FINALGRA_LTM Analysis" xfId="1531" xr:uid="{00000000-0005-0000-0000-0000FD050000}"/>
    <cellStyle name="p_HYCOMPS5_FINALGRA_Model_1" xfId="1532" xr:uid="{00000000-0005-0000-0000-0000FE050000}"/>
    <cellStyle name="p_HYCOMPS5_FINALGRA_model11.xls Chart 1" xfId="1533" xr:uid="{00000000-0005-0000-0000-0000FF050000}"/>
    <cellStyle name="p_HYCOMPS5_FINALGRA_model28" xfId="1534" xr:uid="{00000000-0005-0000-0000-000000060000}"/>
    <cellStyle name="p_HYCOMPS5_FINALGRA_model5.xls Chart 1" xfId="1535" xr:uid="{00000000-0005-0000-0000-000001060000}"/>
    <cellStyle name="p_HYCOMPS5_FINALGRA_model6.xls Chart 1" xfId="1536" xr:uid="{00000000-0005-0000-0000-000002060000}"/>
    <cellStyle name="p_HYCOMPS5_FINALGRA_PwC (Version 10) Revised- CP site by site1" xfId="1537" xr:uid="{00000000-0005-0000-0000-000003060000}"/>
    <cellStyle name="p_HYCOMPS5_FINALGRA_PwC (Version 10) Revised- CP site by site1_finalised and conformed model2" xfId="1538" xr:uid="{00000000-0005-0000-0000-000004060000}"/>
    <cellStyle name="p_HYCOMPS5_FINALGRA_PwC (Version 10) Revised- CP site by site1_Gassman Mods26" xfId="1539" xr:uid="{00000000-0005-0000-0000-000005060000}"/>
    <cellStyle name="p_HYCOMPS5_FINALGRA_PwC (Version 10) Revised- CP site by site1_Gassman Mods26_ATT LBO Model 0058" xfId="1540" xr:uid="{00000000-0005-0000-0000-000006060000}"/>
    <cellStyle name="p_HYCOMPS5_FINALGRA_PwC (Version 10) Revised- CP site by site1_Gassman Mods26_Rosen Mod_47 no acq NEW NUMBERS1" xfId="1541" xr:uid="{00000000-0005-0000-0000-000007060000}"/>
    <cellStyle name="p_HYCOMPS5_FINALGRA_PwC (Version 10) Revised- CP site by site1_Gassman Mods26_Waterfall Template" xfId="1542" xr:uid="{00000000-0005-0000-0000-000008060000}"/>
    <cellStyle name="p_HYCOMPS5_FINALGRA_PwC (Version 10) Revised- CP site by site1_Italian model9" xfId="1543" xr:uid="{00000000-0005-0000-0000-000009060000}"/>
    <cellStyle name="p_HYCOMPS5_FINALGRA_PwC (Version 10) Revised- CP site by site1_LTM Analysis" xfId="1544" xr:uid="{00000000-0005-0000-0000-00000A060000}"/>
    <cellStyle name="p_HYCOMPS5_FINALGRA_PwC (Version 10) Revised- CP site by site1_Modefuckup" xfId="1545" xr:uid="{00000000-0005-0000-0000-00000B060000}"/>
    <cellStyle name="p_HYCOMPS5_FINALGRA_PwC (Version 10) Revised- CP site by site1_Model_1" xfId="1546" xr:uid="{00000000-0005-0000-0000-00000C060000}"/>
    <cellStyle name="p_HYCOMPS5_FINALGRA_PwC (Version 10) Revised- CP site by site1_model28" xfId="1547" xr:uid="{00000000-0005-0000-0000-00000D060000}"/>
    <cellStyle name="p_HYCOMPS5_FINALGRA_PwC (Version 10) Revised- CP site by site1_stupid_2" xfId="1548" xr:uid="{00000000-0005-0000-0000-00000E060000}"/>
    <cellStyle name="p_HYCOMPS5_FINALGRA_splash mod 050700" xfId="1549" xr:uid="{00000000-0005-0000-0000-00000F060000}"/>
    <cellStyle name="p_HYCOMPS5_FINALGRA_stupid_2" xfId="1550" xr:uid="{00000000-0005-0000-0000-000010060000}"/>
    <cellStyle name="p_HYCOMPS5_Gassman Mods26" xfId="1551" xr:uid="{00000000-0005-0000-0000-000011060000}"/>
    <cellStyle name="p_HYCOMPS5_Gassman Mods26_ATT LBO Model 0058" xfId="1552" xr:uid="{00000000-0005-0000-0000-000012060000}"/>
    <cellStyle name="p_HYCOMPS5_Gassman Mods26_Rosen Mod_47 no acq NEW NUMBERS1" xfId="1553" xr:uid="{00000000-0005-0000-0000-000013060000}"/>
    <cellStyle name="p_HYCOMPS5_Gassman Mods26_Waterfall Template" xfId="1554" xr:uid="{00000000-0005-0000-0000-000014060000}"/>
    <cellStyle name="p_HYCOMPS5_Model_1" xfId="1555" xr:uid="{00000000-0005-0000-0000-000015060000}"/>
    <cellStyle name="p_HYCOMPS5_model11.xls Chart 1" xfId="1556" xr:uid="{00000000-0005-0000-0000-000016060000}"/>
    <cellStyle name="p_HYCOMPS5_Model3" xfId="1557" xr:uid="{00000000-0005-0000-0000-000017060000}"/>
    <cellStyle name="p_HYCOMPS5_Model3_Gassman Mods26" xfId="1558" xr:uid="{00000000-0005-0000-0000-000018060000}"/>
    <cellStyle name="p_HYCOMPS5_Model3_Gassman Mods26_ATT LBO Model 0058" xfId="1559" xr:uid="{00000000-0005-0000-0000-000019060000}"/>
    <cellStyle name="p_HYCOMPS5_Model3_Gassman Mods26_Rosen Mod_47 no acq NEW NUMBERS1" xfId="1560" xr:uid="{00000000-0005-0000-0000-00001A060000}"/>
    <cellStyle name="p_HYCOMPS5_Model3_Gassman Mods26_Waterfall Template" xfId="1561" xr:uid="{00000000-0005-0000-0000-00001B060000}"/>
    <cellStyle name="p_HYCOMPS5_Model3_Model_1" xfId="1562" xr:uid="{00000000-0005-0000-0000-00001C060000}"/>
    <cellStyle name="p_HYCOMPS5_Model3_stupid_2" xfId="1563" xr:uid="{00000000-0005-0000-0000-00001D060000}"/>
    <cellStyle name="p_HYCOMPS5_model5.xls Chart 1" xfId="1564" xr:uid="{00000000-0005-0000-0000-00001E060000}"/>
    <cellStyle name="p_HYCOMPS5_model6.xls Chart 1" xfId="1565" xr:uid="{00000000-0005-0000-0000-00001F060000}"/>
    <cellStyle name="p_HYCOMPS5_MODEL8" xfId="1566" xr:uid="{00000000-0005-0000-0000-000020060000}"/>
    <cellStyle name="p_HYCOMPS5_MODEL8_Apax Banks Model2" xfId="1567" xr:uid="{00000000-0005-0000-0000-000021060000}"/>
    <cellStyle name="p_HYCOMPS5_MODEL8_ESCOperatingModel Revised Base Case Banks 260101" xfId="1568" xr:uid="{00000000-0005-0000-0000-000022060000}"/>
    <cellStyle name="p_HYCOMPS5_MODEL8_finalised and conformed model2" xfId="1569" xr:uid="{00000000-0005-0000-0000-000023060000}"/>
    <cellStyle name="p_HYCOMPS5_MODEL8_Gassman Mods26" xfId="1570" xr:uid="{00000000-0005-0000-0000-000024060000}"/>
    <cellStyle name="p_HYCOMPS5_MODEL8_Gassman Mods26_ATT LBO Model 0058" xfId="1571" xr:uid="{00000000-0005-0000-0000-000025060000}"/>
    <cellStyle name="p_HYCOMPS5_MODEL8_Gassman Mods26_Rosen Mod_47 no acq NEW NUMBERS1" xfId="1572" xr:uid="{00000000-0005-0000-0000-000026060000}"/>
    <cellStyle name="p_HYCOMPS5_MODEL8_Gassman Mods26_Waterfall Template" xfId="1573" xr:uid="{00000000-0005-0000-0000-000027060000}"/>
    <cellStyle name="p_HYCOMPS5_MODEL8_Italian model9" xfId="1574" xr:uid="{00000000-0005-0000-0000-000028060000}"/>
    <cellStyle name="p_HYCOMPS5_MODEL8_LTM Analysis" xfId="1575" xr:uid="{00000000-0005-0000-0000-000029060000}"/>
    <cellStyle name="p_HYCOMPS5_MODEL8_Model_1" xfId="1576" xr:uid="{00000000-0005-0000-0000-00002A060000}"/>
    <cellStyle name="p_HYCOMPS5_MODEL8_Model_9" xfId="1577" xr:uid="{00000000-0005-0000-0000-00002B060000}"/>
    <cellStyle name="p_HYCOMPS5_MODEL8_model11.xls Chart 1" xfId="1578" xr:uid="{00000000-0005-0000-0000-00002C060000}"/>
    <cellStyle name="p_HYCOMPS5_MODEL8_model28" xfId="1579" xr:uid="{00000000-0005-0000-0000-00002D060000}"/>
    <cellStyle name="p_HYCOMPS5_MODEL8_model5.xls Chart 1" xfId="1580" xr:uid="{00000000-0005-0000-0000-00002E060000}"/>
    <cellStyle name="p_HYCOMPS5_MODEL8_model6.xls Chart 1" xfId="1581" xr:uid="{00000000-0005-0000-0000-00002F060000}"/>
    <cellStyle name="p_HYCOMPS5_MODEL8_Newmodel12" xfId="1582" xr:uid="{00000000-0005-0000-0000-000030060000}"/>
    <cellStyle name="p_HYCOMPS5_MODEL8_PwC (Version 10) Revised- CP site by site1" xfId="1583" xr:uid="{00000000-0005-0000-0000-000031060000}"/>
    <cellStyle name="p_HYCOMPS5_MODEL8_PwC (Version 10) Revised- CP site by site1_finalised and conformed model2" xfId="1584" xr:uid="{00000000-0005-0000-0000-000032060000}"/>
    <cellStyle name="p_HYCOMPS5_MODEL8_PwC (Version 10) Revised- CP site by site1_Gassman Mods26" xfId="1585" xr:uid="{00000000-0005-0000-0000-000033060000}"/>
    <cellStyle name="p_HYCOMPS5_MODEL8_PwC (Version 10) Revised- CP site by site1_Gassman Mods26_ATT LBO Model 0058" xfId="1586" xr:uid="{00000000-0005-0000-0000-000034060000}"/>
    <cellStyle name="p_HYCOMPS5_MODEL8_PwC (Version 10) Revised- CP site by site1_Gassman Mods26_Rosen Mod_47 no acq NEW NUMBERS1" xfId="1587" xr:uid="{00000000-0005-0000-0000-000035060000}"/>
    <cellStyle name="p_HYCOMPS5_MODEL8_PwC (Version 10) Revised- CP site by site1_Gassman Mods26_Waterfall Template" xfId="1588" xr:uid="{00000000-0005-0000-0000-000036060000}"/>
    <cellStyle name="p_HYCOMPS5_MODEL8_PwC (Version 10) Revised- CP site by site1_Italian model9" xfId="1589" xr:uid="{00000000-0005-0000-0000-000037060000}"/>
    <cellStyle name="p_HYCOMPS5_MODEL8_PwC (Version 10) Revised- CP site by site1_LTM Analysis" xfId="1590" xr:uid="{00000000-0005-0000-0000-000038060000}"/>
    <cellStyle name="p_HYCOMPS5_MODEL8_PwC (Version 10) Revised- CP site by site1_Model_1" xfId="1591" xr:uid="{00000000-0005-0000-0000-000039060000}"/>
    <cellStyle name="p_HYCOMPS5_MODEL8_PwC (Version 10) Revised- CP site by site1_model28" xfId="1592" xr:uid="{00000000-0005-0000-0000-00003A060000}"/>
    <cellStyle name="p_HYCOMPS5_MODEL8_PwC (Version 10) Revised- CP site by site1_stupid_2" xfId="1593" xr:uid="{00000000-0005-0000-0000-00003B060000}"/>
    <cellStyle name="p_HYCOMPS5_MODEL8_splash mod 050700" xfId="1594" xr:uid="{00000000-0005-0000-0000-00003C060000}"/>
    <cellStyle name="p_HYCOMPS5_MODEL8_stupid_2" xfId="1595" xr:uid="{00000000-0005-0000-0000-00003D060000}"/>
    <cellStyle name="p_HYCOMPS5_PwC (Version 10) Revised- CP site by site1" xfId="1596" xr:uid="{00000000-0005-0000-0000-00003E060000}"/>
    <cellStyle name="p_HYCOMPS5_PwC (Version 10) Revised- CP site by site1_finalised and conformed model2" xfId="1597" xr:uid="{00000000-0005-0000-0000-00003F060000}"/>
    <cellStyle name="p_HYCOMPS5_PwC (Version 10) Revised- CP site by site1_finalised and conformed model2_1" xfId="1598" xr:uid="{00000000-0005-0000-0000-000040060000}"/>
    <cellStyle name="p_HYCOMPS5_PwC (Version 10) Revised- CP site by site1_Gassman Mods26" xfId="1599" xr:uid="{00000000-0005-0000-0000-000041060000}"/>
    <cellStyle name="p_HYCOMPS5_PwC (Version 10) Revised- CP site by site1_Gassman Mods26_ATT LBO Model 0058" xfId="1600" xr:uid="{00000000-0005-0000-0000-000042060000}"/>
    <cellStyle name="p_HYCOMPS5_PwC (Version 10) Revised- CP site by site1_Gassman Mods26_Rosen Mod_47 no acq NEW NUMBERS1" xfId="1601" xr:uid="{00000000-0005-0000-0000-000043060000}"/>
    <cellStyle name="p_HYCOMPS5_PwC (Version 10) Revised- CP site by site1_Gassman Mods26_Waterfall Template" xfId="1602" xr:uid="{00000000-0005-0000-0000-000044060000}"/>
    <cellStyle name="p_HYCOMPS5_PwC (Version 10) Revised- CP site by site1_Italian model9" xfId="1603" xr:uid="{00000000-0005-0000-0000-000045060000}"/>
    <cellStyle name="p_HYCOMPS5_PwC (Version 10) Revised- CP site by site1_LTM Analysis" xfId="1604" xr:uid="{00000000-0005-0000-0000-000046060000}"/>
    <cellStyle name="p_HYCOMPS5_PwC (Version 10) Revised- CP site by site1_Model_1" xfId="1605" xr:uid="{00000000-0005-0000-0000-000047060000}"/>
    <cellStyle name="p_HYCOMPS5_PwC (Version 10) Revised- CP site by site1_model28" xfId="1606" xr:uid="{00000000-0005-0000-0000-000048060000}"/>
    <cellStyle name="p_HYCOMPS5_PwC (Version 10) Revised- CP site by site1_stupid_2" xfId="1607" xr:uid="{00000000-0005-0000-0000-000049060000}"/>
    <cellStyle name="p_HYCOMPS5_PwC (Version 7) Revised- CP site by site" xfId="1608" xr:uid="{00000000-0005-0000-0000-00004A060000}"/>
    <cellStyle name="p_HYCOMPS5_splash mod 050700" xfId="1609" xr:uid="{00000000-0005-0000-0000-00004B060000}"/>
    <cellStyle name="p_HYCOMPS5_stupid_2" xfId="1610" xr:uid="{00000000-0005-0000-0000-00004C060000}"/>
    <cellStyle name="p_HYCOMPS5_tables2" xfId="1611" xr:uid="{00000000-0005-0000-0000-00004D060000}"/>
    <cellStyle name="p_HYCOMPS5_tables2_Apax Banks Model2" xfId="1612" xr:uid="{00000000-0005-0000-0000-00004E060000}"/>
    <cellStyle name="p_HYCOMPS5_tables2_ESCOperatingModel Revised Base Case Banks 260101" xfId="1613" xr:uid="{00000000-0005-0000-0000-00004F060000}"/>
    <cellStyle name="p_HYCOMPS5_tables2_finalised and conformed model2" xfId="1614" xr:uid="{00000000-0005-0000-0000-000050060000}"/>
    <cellStyle name="p_HYCOMPS5_tables2_finalised and conformed model2_1" xfId="1615" xr:uid="{00000000-0005-0000-0000-000051060000}"/>
    <cellStyle name="p_HYCOMPS5_tables2_Gassman Mods26" xfId="1616" xr:uid="{00000000-0005-0000-0000-000052060000}"/>
    <cellStyle name="p_HYCOMPS5_tables2_Italian model9" xfId="1617" xr:uid="{00000000-0005-0000-0000-000053060000}"/>
    <cellStyle name="p_HYCOMPS5_tables2_LTM Analysis" xfId="1618" xr:uid="{00000000-0005-0000-0000-000054060000}"/>
    <cellStyle name="p_HYCOMPS5_tables2_Model_1" xfId="1619" xr:uid="{00000000-0005-0000-0000-000055060000}"/>
    <cellStyle name="p_HYCOMPS5_tables2_model11.xls Chart 1" xfId="1620" xr:uid="{00000000-0005-0000-0000-000056060000}"/>
    <cellStyle name="p_HYCOMPS5_tables2_model28" xfId="1621" xr:uid="{00000000-0005-0000-0000-000057060000}"/>
    <cellStyle name="p_HYCOMPS5_tables2_model5.xls Chart 1" xfId="1622" xr:uid="{00000000-0005-0000-0000-000058060000}"/>
    <cellStyle name="p_HYCOMPS5_tables2_model6.xls Chart 1" xfId="1623" xr:uid="{00000000-0005-0000-0000-000059060000}"/>
    <cellStyle name="p_HYCOMPS5_tables2_PwC (Version 10) Revised- CP site by site1" xfId="1624" xr:uid="{00000000-0005-0000-0000-00005A060000}"/>
    <cellStyle name="p_HYCOMPS5_tables2_PwC (Version 10) Revised- CP site by site1_finalised and conformed model2" xfId="1625" xr:uid="{00000000-0005-0000-0000-00005B060000}"/>
    <cellStyle name="p_HYCOMPS5_tables2_PwC (Version 10) Revised- CP site by site1_Gassman Mods26" xfId="1626" xr:uid="{00000000-0005-0000-0000-00005C060000}"/>
    <cellStyle name="p_HYCOMPS5_tables2_PwC (Version 10) Revised- CP site by site1_Gassman Mods26_ATT LBO Model 0058" xfId="1627" xr:uid="{00000000-0005-0000-0000-00005D060000}"/>
    <cellStyle name="p_HYCOMPS5_tables2_PwC (Version 10) Revised- CP site by site1_Gassman Mods26_Rosen Mod_47 no acq NEW NUMBERS1" xfId="1628" xr:uid="{00000000-0005-0000-0000-00005E060000}"/>
    <cellStyle name="p_HYCOMPS5_tables2_PwC (Version 10) Revised- CP site by site1_Gassman Mods26_Waterfall Template" xfId="1629" xr:uid="{00000000-0005-0000-0000-00005F060000}"/>
    <cellStyle name="p_HYCOMPS5_tables2_PwC (Version 10) Revised- CP site by site1_Italian model9" xfId="1630" xr:uid="{00000000-0005-0000-0000-000060060000}"/>
    <cellStyle name="p_HYCOMPS5_tables2_PwC (Version 10) Revised- CP site by site1_LTM Analysis" xfId="1631" xr:uid="{00000000-0005-0000-0000-000061060000}"/>
    <cellStyle name="p_HYCOMPS5_tables2_PwC (Version 10) Revised- CP site by site1_Modefuckup" xfId="1632" xr:uid="{00000000-0005-0000-0000-000062060000}"/>
    <cellStyle name="p_HYCOMPS5_tables2_PwC (Version 10) Revised- CP site by site1_Model_1" xfId="1633" xr:uid="{00000000-0005-0000-0000-000063060000}"/>
    <cellStyle name="p_HYCOMPS5_tables2_PwC (Version 10) Revised- CP site by site1_model28" xfId="1634" xr:uid="{00000000-0005-0000-0000-000064060000}"/>
    <cellStyle name="p_HYCOMPS5_tables2_PwC (Version 10) Revised- CP site by site1_stupid_2" xfId="1635" xr:uid="{00000000-0005-0000-0000-000065060000}"/>
    <cellStyle name="p_HYCOMPS5_tables2_splash mod 050700" xfId="1636" xr:uid="{00000000-0005-0000-0000-000066060000}"/>
    <cellStyle name="p_HYCOMPS5_tables2_stupid_2" xfId="1637" xr:uid="{00000000-0005-0000-0000-000067060000}"/>
    <cellStyle name="p_JP061799" xfId="1638" xr:uid="{00000000-0005-0000-0000-000068060000}"/>
    <cellStyle name="p_LBO Model_5" xfId="1639" xr:uid="{00000000-0005-0000-0000-000069060000}"/>
    <cellStyle name="p_LN031801" xfId="1640" xr:uid="{00000000-0005-0000-0000-00006A060000}"/>
    <cellStyle name="p_M&amp;A" xfId="1641" xr:uid="{00000000-0005-0000-0000-00006B060000}"/>
    <cellStyle name="p_Memo Data Tables" xfId="1642" xr:uid="{00000000-0005-0000-0000-00006C060000}"/>
    <cellStyle name="p_Middle LBO Model" xfId="1643" xr:uid="{00000000-0005-0000-0000-00006D060000}"/>
    <cellStyle name="p_MIR 4.11.03" xfId="1644" xr:uid="{00000000-0005-0000-0000-00006E060000}"/>
    <cellStyle name="p_MIR-Model_01" xfId="1645" xr:uid="{00000000-0005-0000-0000-00006F060000}"/>
    <cellStyle name="p_Model 18" xfId="1646" xr:uid="{00000000-0005-0000-0000-000070060000}"/>
    <cellStyle name="p_Model 51 Bank Book" xfId="1647" xr:uid="{00000000-0005-0000-0000-000071060000}"/>
    <cellStyle name="p_Model_1" xfId="1648" xr:uid="{00000000-0005-0000-0000-000072060000}"/>
    <cellStyle name="p_MODEL1" xfId="1649" xr:uid="{00000000-0005-0000-0000-000073060000}"/>
    <cellStyle name="p_model18" xfId="1650" xr:uid="{00000000-0005-0000-0000-000074060000}"/>
    <cellStyle name="p_Model18_1" xfId="1651" xr:uid="{00000000-0005-0000-0000-000075060000}"/>
    <cellStyle name="p_Model28.xls Chart 1" xfId="1652" xr:uid="{00000000-0005-0000-0000-000076060000}"/>
    <cellStyle name="p_Model28.xls Chart 2" xfId="1653" xr:uid="{00000000-0005-0000-0000-000077060000}"/>
    <cellStyle name="p_Model3" xfId="1654" xr:uid="{00000000-0005-0000-0000-000078060000}"/>
    <cellStyle name="p_Model3_Gassman Mods26" xfId="1655" xr:uid="{00000000-0005-0000-0000-000079060000}"/>
    <cellStyle name="p_Model3_Gassman Mods26_ATT LBO Model 0058" xfId="1656" xr:uid="{00000000-0005-0000-0000-00007A060000}"/>
    <cellStyle name="p_Model3_Gassman Mods26_Rosen Mod_47 no acq NEW NUMBERS1" xfId="1657" xr:uid="{00000000-0005-0000-0000-00007B060000}"/>
    <cellStyle name="p_Model3_Gassman Mods26_Waterfall Template" xfId="1658" xr:uid="{00000000-0005-0000-0000-00007C060000}"/>
    <cellStyle name="p_Model3_Model_1" xfId="1659" xr:uid="{00000000-0005-0000-0000-00007D060000}"/>
    <cellStyle name="p_Model3_stupid_2" xfId="1660" xr:uid="{00000000-0005-0000-0000-00007E060000}"/>
    <cellStyle name="p_Model37" xfId="1661" xr:uid="{00000000-0005-0000-0000-00007F060000}"/>
    <cellStyle name="p_Model37_ATT LBO Model 0058" xfId="1662" xr:uid="{00000000-0005-0000-0000-000080060000}"/>
    <cellStyle name="p_Model37_b_mod_6" xfId="1663" xr:uid="{00000000-0005-0000-0000-000081060000}"/>
    <cellStyle name="p_Model37_BankBookModel72 - DK" xfId="1664" xr:uid="{00000000-0005-0000-0000-000082060000}"/>
    <cellStyle name="p_Model37_Dollarama_Model_31" xfId="1665" xr:uid="{00000000-0005-0000-0000-000083060000}"/>
    <cellStyle name="p_Model37_Gassman Mods26" xfId="1666" xr:uid="{00000000-0005-0000-0000-000084060000}"/>
    <cellStyle name="p_Model37_GPJ full model5.xls Chart 1" xfId="1667" xr:uid="{00000000-0005-0000-0000-000085060000}"/>
    <cellStyle name="p_Model37_GPJ full model5.xls Chart 2" xfId="1668" xr:uid="{00000000-0005-0000-0000-000086060000}"/>
    <cellStyle name="p_Model37_Levlad Short Form LBO Model 0003" xfId="1669" xr:uid="{00000000-0005-0000-0000-000087060000}"/>
    <cellStyle name="p_Model37_Model_1" xfId="1670" xr:uid="{00000000-0005-0000-0000-000088060000}"/>
    <cellStyle name="p_Model37_Model21" xfId="1671" xr:uid="{00000000-0005-0000-0000-000089060000}"/>
    <cellStyle name="p_Model37_Model46" xfId="1672" xr:uid="{00000000-0005-0000-0000-00008A060000}"/>
    <cellStyle name="p_Model37_stupid_2" xfId="1673" xr:uid="{00000000-0005-0000-0000-00008B060000}"/>
    <cellStyle name="p_Model46" xfId="1674" xr:uid="{00000000-0005-0000-0000-00008C060000}"/>
    <cellStyle name="p_Model7" xfId="1675" xr:uid="{00000000-0005-0000-0000-00008D060000}"/>
    <cellStyle name="p_ModelwVan31" xfId="1676" xr:uid="{00000000-0005-0000-0000-00008E060000}"/>
    <cellStyle name="p_ModelwVan31_1" xfId="1677" xr:uid="{00000000-0005-0000-0000-00008F060000}"/>
    <cellStyle name="p_ModelwVan31_1_stupid_2" xfId="1678" xr:uid="{00000000-0005-0000-0000-000090060000}"/>
    <cellStyle name="p_New Rosen Mod_20 BG Covenant Mods" xfId="1679" xr:uid="{00000000-0005-0000-0000-000091060000}"/>
    <cellStyle name="p_NEWMOD5" xfId="1680" xr:uid="{00000000-0005-0000-0000-000092060000}"/>
    <cellStyle name="p_NEWMOD5_finalised and conformed model2" xfId="1681" xr:uid="{00000000-0005-0000-0000-000093060000}"/>
    <cellStyle name="p_NEWMOD5_Gassman Mods26" xfId="1682" xr:uid="{00000000-0005-0000-0000-000094060000}"/>
    <cellStyle name="p_NEWMOD5_Gassman Mods26_ATT LBO Model 0058" xfId="1683" xr:uid="{00000000-0005-0000-0000-000095060000}"/>
    <cellStyle name="p_NEWMOD5_Gassman Mods26_Rosen Mod_47 no acq NEW NUMBERS1" xfId="1684" xr:uid="{00000000-0005-0000-0000-000096060000}"/>
    <cellStyle name="p_NEWMOD5_Gassman Mods26_Waterfall Template" xfId="1685" xr:uid="{00000000-0005-0000-0000-000097060000}"/>
    <cellStyle name="p_NEWMOD5_Italian model9" xfId="1686" xr:uid="{00000000-0005-0000-0000-000098060000}"/>
    <cellStyle name="p_NEWMOD5_LTM Analysis" xfId="1687" xr:uid="{00000000-0005-0000-0000-000099060000}"/>
    <cellStyle name="p_NEWMOD5_Model_1" xfId="1688" xr:uid="{00000000-0005-0000-0000-00009A060000}"/>
    <cellStyle name="p_NEWMOD5_Model_9" xfId="1689" xr:uid="{00000000-0005-0000-0000-00009B060000}"/>
    <cellStyle name="p_NEWMOD5_model28" xfId="1690" xr:uid="{00000000-0005-0000-0000-00009C060000}"/>
    <cellStyle name="p_NEWMOD5_Newmodel12" xfId="1691" xr:uid="{00000000-0005-0000-0000-00009D060000}"/>
    <cellStyle name="p_NEWMOD5_stupid_2" xfId="1692" xr:uid="{00000000-0005-0000-0000-00009E060000}"/>
    <cellStyle name="p_NPSI 22 - Banks1 no password19" xfId="1693" xr:uid="{00000000-0005-0000-0000-00009F060000}"/>
    <cellStyle name="p_NPSI 22 - Banks1 no password19_Gassman Mods26" xfId="1694" xr:uid="{00000000-0005-0000-0000-0000A0060000}"/>
    <cellStyle name="p_NPSI 22 - Banks1 no password19_Gassman Mods26_ATT LBO Model 0058" xfId="1695" xr:uid="{00000000-0005-0000-0000-0000A1060000}"/>
    <cellStyle name="p_NPSI 22 - Banks1 no password19_Gassman Mods26_Rosen Mod_47 no acq NEW NUMBERS1" xfId="1696" xr:uid="{00000000-0005-0000-0000-0000A2060000}"/>
    <cellStyle name="p_NPSI 22 - Banks1 no password19_Gassman Mods26_Waterfall Template" xfId="1697" xr:uid="{00000000-0005-0000-0000-0000A3060000}"/>
    <cellStyle name="p_NPSI 22 - Banks1 no password19_Model_1" xfId="1698" xr:uid="{00000000-0005-0000-0000-0000A4060000}"/>
    <cellStyle name="p_NPSI 22 - Banks1 no password19_stupid_2" xfId="1699" xr:uid="{00000000-0005-0000-0000-0000A5060000}"/>
    <cellStyle name="p_Oglebay Model" xfId="1700" xr:uid="{00000000-0005-0000-0000-0000A6060000}"/>
    <cellStyle name="p_Old Model 10 for Charts" xfId="1701" xr:uid="{00000000-0005-0000-0000-0000A7060000}"/>
    <cellStyle name="p_OWC 7.09.03" xfId="1702" xr:uid="{00000000-0005-0000-0000-0000A8060000}"/>
    <cellStyle name="p_Owens 11.27.00" xfId="1703" xr:uid="{00000000-0005-0000-0000-0000A9060000}"/>
    <cellStyle name="p_prucomps" xfId="1704" xr:uid="{00000000-0005-0000-0000-0000AA060000}"/>
    <cellStyle name="p_prucomps_finalised and conformed model2" xfId="1705" xr:uid="{00000000-0005-0000-0000-0000AB060000}"/>
    <cellStyle name="p_prucomps_finalised and conformed model2_Gassman Mods26" xfId="1706" xr:uid="{00000000-0005-0000-0000-0000AC060000}"/>
    <cellStyle name="p_prucomps_finalised and conformed model2_Gassman Mods26_ATT LBO Model 0058" xfId="1707" xr:uid="{00000000-0005-0000-0000-0000AD060000}"/>
    <cellStyle name="p_prucomps_finalised and conformed model2_Gassman Mods26_Rosen Mod_47 no acq NEW NUMBERS1" xfId="1708" xr:uid="{00000000-0005-0000-0000-0000AE060000}"/>
    <cellStyle name="p_prucomps_finalised and conformed model2_Gassman Mods26_Waterfall Template" xfId="1709" xr:uid="{00000000-0005-0000-0000-0000AF060000}"/>
    <cellStyle name="p_prucomps_finalised and conformed model2_Model_1" xfId="1710" xr:uid="{00000000-0005-0000-0000-0000B0060000}"/>
    <cellStyle name="p_prucomps_finalised and conformed model2_stupid_2" xfId="1711" xr:uid="{00000000-0005-0000-0000-0000B1060000}"/>
    <cellStyle name="p_prucomps_Gassman Mods26" xfId="1712" xr:uid="{00000000-0005-0000-0000-0000B2060000}"/>
    <cellStyle name="p_prucomps_Gassman Mods26_ATT LBO Model 0058" xfId="1713" xr:uid="{00000000-0005-0000-0000-0000B3060000}"/>
    <cellStyle name="p_prucomps_Gassman Mods26_Rosen Mod_47 no acq NEW NUMBERS1" xfId="1714" xr:uid="{00000000-0005-0000-0000-0000B4060000}"/>
    <cellStyle name="p_prucomps_Gassman Mods26_Waterfall Template" xfId="1715" xr:uid="{00000000-0005-0000-0000-0000B5060000}"/>
    <cellStyle name="p_prucomps_LTM Analysis" xfId="1716" xr:uid="{00000000-0005-0000-0000-0000B6060000}"/>
    <cellStyle name="p_prucomps_Model_1" xfId="1717" xr:uid="{00000000-0005-0000-0000-0000B7060000}"/>
    <cellStyle name="p_prucomps_model28" xfId="1718" xr:uid="{00000000-0005-0000-0000-0000B8060000}"/>
    <cellStyle name="p_prucomps_stupid_2" xfId="1719" xr:uid="{00000000-0005-0000-0000-0000B9060000}"/>
    <cellStyle name="p_Quick Recovery_08-05-02" xfId="1720" xr:uid="{00000000-0005-0000-0000-0000BA060000}"/>
    <cellStyle name="p_RECON1" xfId="1721" xr:uid="{00000000-0005-0000-0000-0000BB060000}"/>
    <cellStyle name="p_RECON1_Gassman Mods26" xfId="1722" xr:uid="{00000000-0005-0000-0000-0000BC060000}"/>
    <cellStyle name="p_RECON1_Gassman Mods26_ATT LBO Model 0058" xfId="1723" xr:uid="{00000000-0005-0000-0000-0000BD060000}"/>
    <cellStyle name="p_RECON1_Gassman Mods26_Rosen Mod_47 no acq NEW NUMBERS1" xfId="1724" xr:uid="{00000000-0005-0000-0000-0000BE060000}"/>
    <cellStyle name="p_RECON1_Gassman Mods26_Waterfall Template" xfId="1725" xr:uid="{00000000-0005-0000-0000-0000BF060000}"/>
    <cellStyle name="p_RECON1_Model_1" xfId="1726" xr:uid="{00000000-0005-0000-0000-0000C0060000}"/>
    <cellStyle name="p_RECON1_Model3" xfId="1727" xr:uid="{00000000-0005-0000-0000-0000C1060000}"/>
    <cellStyle name="p_RECON1_Model3_Gassman Mods26" xfId="1728" xr:uid="{00000000-0005-0000-0000-0000C2060000}"/>
    <cellStyle name="p_RECON1_Model3_Gassman Mods26_ATT LBO Model 0058" xfId="1729" xr:uid="{00000000-0005-0000-0000-0000C3060000}"/>
    <cellStyle name="p_RECON1_Model3_Gassman Mods26_Rosen Mod_47 no acq NEW NUMBERS1" xfId="1730" xr:uid="{00000000-0005-0000-0000-0000C4060000}"/>
    <cellStyle name="p_RECON1_Model3_Gassman Mods26_Waterfall Template" xfId="1731" xr:uid="{00000000-0005-0000-0000-0000C5060000}"/>
    <cellStyle name="p_RECON1_Model3_Model_1" xfId="1732" xr:uid="{00000000-0005-0000-0000-0000C6060000}"/>
    <cellStyle name="p_RECON1_Model3_stupid_2" xfId="1733" xr:uid="{00000000-0005-0000-0000-0000C7060000}"/>
    <cellStyle name="p_RECON1_stupid_2" xfId="1734" xr:uid="{00000000-0005-0000-0000-0000C8060000}"/>
    <cellStyle name="p_Rosen Mod_47 no acq NEW NUMBERS1" xfId="1735" xr:uid="{00000000-0005-0000-0000-0000C9060000}"/>
    <cellStyle name="p_SITE 5.1.02" xfId="1736" xr:uid="{00000000-0005-0000-0000-0000CA060000}"/>
    <cellStyle name="p_stupid_2" xfId="1737" xr:uid="{00000000-0005-0000-0000-0000CB060000}"/>
    <cellStyle name="p_TABLES" xfId="1738" xr:uid="{00000000-0005-0000-0000-0000CC060000}"/>
    <cellStyle name="p_TABLES_Gassman Mods26" xfId="1739" xr:uid="{00000000-0005-0000-0000-0000CD060000}"/>
    <cellStyle name="p_TABLES_Gassman Mods26_ATT LBO Model 0058" xfId="1740" xr:uid="{00000000-0005-0000-0000-0000CE060000}"/>
    <cellStyle name="p_TABLES_Gassman Mods26_Rosen Mod_47 no acq NEW NUMBERS1" xfId="1741" xr:uid="{00000000-0005-0000-0000-0000CF060000}"/>
    <cellStyle name="p_TABLES_Gassman Mods26_Waterfall Template" xfId="1742" xr:uid="{00000000-0005-0000-0000-0000D0060000}"/>
    <cellStyle name="p_TABLES_Model_1" xfId="1743" xr:uid="{00000000-0005-0000-0000-0000D1060000}"/>
    <cellStyle name="p_TABLES_Model3" xfId="1744" xr:uid="{00000000-0005-0000-0000-0000D2060000}"/>
    <cellStyle name="p_TABLES_Model3_Gassman Mods26" xfId="1745" xr:uid="{00000000-0005-0000-0000-0000D3060000}"/>
    <cellStyle name="p_TABLES_Model3_Gassman Mods26_ATT LBO Model 0058" xfId="1746" xr:uid="{00000000-0005-0000-0000-0000D4060000}"/>
    <cellStyle name="p_TABLES_Model3_Gassman Mods26_Rosen Mod_47 no acq NEW NUMBERS1" xfId="1747" xr:uid="{00000000-0005-0000-0000-0000D5060000}"/>
    <cellStyle name="p_TABLES_Model3_Gassman Mods26_Waterfall Template" xfId="1748" xr:uid="{00000000-0005-0000-0000-0000D6060000}"/>
    <cellStyle name="p_TABLES_Model3_Model_1" xfId="1749" xr:uid="{00000000-0005-0000-0000-0000D7060000}"/>
    <cellStyle name="p_TABLES_Model3_stupid_2" xfId="1750" xr:uid="{00000000-0005-0000-0000-0000D8060000}"/>
    <cellStyle name="p_TABLES_stupid_2" xfId="1751" xr:uid="{00000000-0005-0000-0000-0000D9060000}"/>
    <cellStyle name="p_template (2)" xfId="1752" xr:uid="{00000000-0005-0000-0000-0000DA060000}"/>
    <cellStyle name="p_Template2" xfId="1753" xr:uid="{00000000-0005-0000-0000-0000DB060000}"/>
    <cellStyle name="p_Template2_1" xfId="1754" xr:uid="{00000000-0005-0000-0000-0000DC060000}"/>
    <cellStyle name="p_Template2_1_ATT LBO Model 0058" xfId="1755" xr:uid="{00000000-0005-0000-0000-0000DD060000}"/>
    <cellStyle name="p_Template2_1_Dollarama_Model_31" xfId="1756" xr:uid="{00000000-0005-0000-0000-0000DE060000}"/>
    <cellStyle name="p_Template2_1_Gassman Mods26" xfId="1757" xr:uid="{00000000-0005-0000-0000-0000DF060000}"/>
    <cellStyle name="p_Template2_1_Levlad Short Form LBO Model 0003" xfId="1758" xr:uid="{00000000-0005-0000-0000-0000E0060000}"/>
    <cellStyle name="p_Template2_1_New Rosen Mod_20 BG Covenant Mods" xfId="1759" xr:uid="{00000000-0005-0000-0000-0000E1060000}"/>
    <cellStyle name="p_Template2_1_Rosen Mod_47 no acq NEW NUMBERS1" xfId="1760" xr:uid="{00000000-0005-0000-0000-0000E2060000}"/>
    <cellStyle name="p_Template2_ATT LBO Model 0058" xfId="1761" xr:uid="{00000000-0005-0000-0000-0000E3060000}"/>
    <cellStyle name="p_Template2_BankBookModel72 - DK" xfId="1762" xr:uid="{00000000-0005-0000-0000-0000E4060000}"/>
    <cellStyle name="p_Template2_Dollarama_Model_31" xfId="1763" xr:uid="{00000000-0005-0000-0000-0000E5060000}"/>
    <cellStyle name="p_Template2_Gassman Mods26" xfId="1764" xr:uid="{00000000-0005-0000-0000-0000E6060000}"/>
    <cellStyle name="p_Template2_Gassman Mods26_ATT LBO Model 0058" xfId="1765" xr:uid="{00000000-0005-0000-0000-0000E7060000}"/>
    <cellStyle name="p_Template2_Gassman Mods26_Rosen Mod_47 no acq NEW NUMBERS1" xfId="1766" xr:uid="{00000000-0005-0000-0000-0000E8060000}"/>
    <cellStyle name="p_Template2_Gassman Mods26_Waterfall Template" xfId="1767" xr:uid="{00000000-0005-0000-0000-0000E9060000}"/>
    <cellStyle name="p_Template2_Levlad Short Form LBO Model 0003" xfId="1768" xr:uid="{00000000-0005-0000-0000-0000EA060000}"/>
    <cellStyle name="p_Template2_New Rosen Mod_20 BG Covenant Mods" xfId="1769" xr:uid="{00000000-0005-0000-0000-0000EB060000}"/>
    <cellStyle name="p_Template2_Rosen Mod_47 no acq NEW NUMBERS1" xfId="1770" xr:uid="{00000000-0005-0000-0000-0000EC060000}"/>
    <cellStyle name="p_VERA" xfId="1771" xr:uid="{00000000-0005-0000-0000-0000ED060000}"/>
    <cellStyle name="p_VERA_1" xfId="1772" xr:uid="{00000000-0005-0000-0000-0000EE060000}"/>
    <cellStyle name="p_VERA_1_ATT LBO Model 0058" xfId="1773" xr:uid="{00000000-0005-0000-0000-0000EF060000}"/>
    <cellStyle name="p_VERA_1_BankBookModel72 - DK" xfId="1774" xr:uid="{00000000-0005-0000-0000-0000F0060000}"/>
    <cellStyle name="p_VERA_1_Dollarama_Model_31" xfId="1775" xr:uid="{00000000-0005-0000-0000-0000F1060000}"/>
    <cellStyle name="p_VERA_1_Gassman Mods26" xfId="1776" xr:uid="{00000000-0005-0000-0000-0000F2060000}"/>
    <cellStyle name="p_VERA_1_Gassman Mods26_ATT LBO Model 0058" xfId="1777" xr:uid="{00000000-0005-0000-0000-0000F3060000}"/>
    <cellStyle name="p_VERA_1_Gassman Mods26_Rosen Mod_47 no acq NEW NUMBERS1" xfId="1778" xr:uid="{00000000-0005-0000-0000-0000F4060000}"/>
    <cellStyle name="p_VERA_1_Gassman Mods26_Waterfall Template" xfId="1779" xr:uid="{00000000-0005-0000-0000-0000F5060000}"/>
    <cellStyle name="p_VERA_1_Levlad Short Form LBO Model 0003" xfId="1780" xr:uid="{00000000-0005-0000-0000-0000F6060000}"/>
    <cellStyle name="p_VERA_1_New Rosen Mod_20 BG Covenant Mods" xfId="1781" xr:uid="{00000000-0005-0000-0000-0000F7060000}"/>
    <cellStyle name="p_VERA_1_Rosen Mod_47 no acq NEW NUMBERS1" xfId="1782" xr:uid="{00000000-0005-0000-0000-0000F8060000}"/>
    <cellStyle name="p_VERA_1_Template2" xfId="1783" xr:uid="{00000000-0005-0000-0000-0000F9060000}"/>
    <cellStyle name="p_VERA_1_Template2_ATT LBO Model 0058" xfId="1784" xr:uid="{00000000-0005-0000-0000-0000FA060000}"/>
    <cellStyle name="p_VERA_1_Template2_Dollarama_Model_31" xfId="1785" xr:uid="{00000000-0005-0000-0000-0000FB060000}"/>
    <cellStyle name="p_VERA_1_Template2_Gassman Mods26" xfId="1786" xr:uid="{00000000-0005-0000-0000-0000FC060000}"/>
    <cellStyle name="p_VERA_1_Template2_Levlad Short Form LBO Model 0003" xfId="1787" xr:uid="{00000000-0005-0000-0000-0000FD060000}"/>
    <cellStyle name="p_VERA_1_Template2_New Rosen Mod_20 BG Covenant Mods" xfId="1788" xr:uid="{00000000-0005-0000-0000-0000FE060000}"/>
    <cellStyle name="p_VERA_1_Template2_Rosen Mod_47 no acq NEW NUMBERS1" xfId="1789" xr:uid="{00000000-0005-0000-0000-0000FF060000}"/>
    <cellStyle name="p_VERA_aavidmod11.xls Chart 2" xfId="1790" xr:uid="{00000000-0005-0000-0000-000000070000}"/>
    <cellStyle name="p_VERA_aavidmod11.xls Chart 2_ATT LBO Model 0058" xfId="1791" xr:uid="{00000000-0005-0000-0000-000001070000}"/>
    <cellStyle name="p_VERA_aavidmod11.xls Chart 2_BankBookModel72 - DK" xfId="1792" xr:uid="{00000000-0005-0000-0000-000002070000}"/>
    <cellStyle name="p_VERA_aavidmod11.xls Chart 2_Dollarama_Model_31" xfId="1793" xr:uid="{00000000-0005-0000-0000-000003070000}"/>
    <cellStyle name="p_VERA_aavidmod11.xls Chart 2_Gassman Mods26" xfId="1794" xr:uid="{00000000-0005-0000-0000-000004070000}"/>
    <cellStyle name="p_VERA_aavidmod11.xls Chart 2_Levlad Short Form LBO Model 0003" xfId="1795" xr:uid="{00000000-0005-0000-0000-000005070000}"/>
    <cellStyle name="p_VERA_aavidmod11.xls Chart 2_Model_1" xfId="1796" xr:uid="{00000000-0005-0000-0000-000006070000}"/>
    <cellStyle name="p_VERA_aavidmod11.xls Chart 2_stupid_2" xfId="1797" xr:uid="{00000000-0005-0000-0000-000007070000}"/>
    <cellStyle name="p_VERA_ATT LBO Model 0058" xfId="1798" xr:uid="{00000000-0005-0000-0000-000008070000}"/>
    <cellStyle name="p_VERA_BankBookModel72 - DK" xfId="1799" xr:uid="{00000000-0005-0000-0000-000009070000}"/>
    <cellStyle name="p_VERA_bridge returns" xfId="1800" xr:uid="{00000000-0005-0000-0000-00000A070000}"/>
    <cellStyle name="p_VERA_comps9" xfId="1801" xr:uid="{00000000-0005-0000-0000-00000B070000}"/>
    <cellStyle name="p_VERA_Debt_comps" xfId="1802" xr:uid="{00000000-0005-0000-0000-00000C070000}"/>
    <cellStyle name="p_VERA_Debt_comps_comps9" xfId="1803" xr:uid="{00000000-0005-0000-0000-00000D070000}"/>
    <cellStyle name="p_VERA_Dollarama_Model_31" xfId="1804" xr:uid="{00000000-0005-0000-0000-00000E070000}"/>
    <cellStyle name="p_VERA_Gassman Mods26" xfId="1805" xr:uid="{00000000-0005-0000-0000-00000F070000}"/>
    <cellStyle name="p_VERA_Italian model9" xfId="1806" xr:uid="{00000000-0005-0000-0000-000010070000}"/>
    <cellStyle name="p_VERA_Levlad Short Form LBO Model 0003" xfId="1807" xr:uid="{00000000-0005-0000-0000-000011070000}"/>
    <cellStyle name="p_VERA_Model_1" xfId="1808" xr:uid="{00000000-0005-0000-0000-000012070000}"/>
    <cellStyle name="p_VERA_Model02" xfId="1809" xr:uid="{00000000-0005-0000-0000-000013070000}"/>
    <cellStyle name="p_VERA_Model02_Gassman Mods26" xfId="1810" xr:uid="{00000000-0005-0000-0000-000014070000}"/>
    <cellStyle name="p_VERA_Model02_Model_1" xfId="1811" xr:uid="{00000000-0005-0000-0000-000015070000}"/>
    <cellStyle name="p_VERA_Model02_stupid_2" xfId="1812" xr:uid="{00000000-0005-0000-0000-000016070000}"/>
    <cellStyle name="p_VERA_Model3" xfId="1813" xr:uid="{00000000-0005-0000-0000-000017070000}"/>
    <cellStyle name="p_VERA_Model3_Gassman Mods26" xfId="1814" xr:uid="{00000000-0005-0000-0000-000018070000}"/>
    <cellStyle name="p_VERA_Model3_Gassman Mods26_ATT LBO Model 0058" xfId="1815" xr:uid="{00000000-0005-0000-0000-000019070000}"/>
    <cellStyle name="p_VERA_Model3_Gassman Mods26_Rosen Mod_47 no acq NEW NUMBERS1" xfId="1816" xr:uid="{00000000-0005-0000-0000-00001A070000}"/>
    <cellStyle name="p_VERA_Model3_Gassman Mods26_Waterfall Template" xfId="1817" xr:uid="{00000000-0005-0000-0000-00001B070000}"/>
    <cellStyle name="p_VERA_Model3_Italian model9" xfId="1818" xr:uid="{00000000-0005-0000-0000-00001C070000}"/>
    <cellStyle name="p_VERA_Model3_Model_1" xfId="1819" xr:uid="{00000000-0005-0000-0000-00001D070000}"/>
    <cellStyle name="p_VERA_Model3_stupid_2" xfId="1820" xr:uid="{00000000-0005-0000-0000-00001E070000}"/>
    <cellStyle name="p_VERA_New Rosen Mod_20 BG Covenant Mods" xfId="1821" xr:uid="{00000000-0005-0000-0000-00001F070000}"/>
    <cellStyle name="p_VERA_Rosen Mod_47 no acq NEW NUMBERS1" xfId="1822" xr:uid="{00000000-0005-0000-0000-000020070000}"/>
    <cellStyle name="p_VERA_Roundy's" xfId="1823" xr:uid="{00000000-0005-0000-0000-000021070000}"/>
    <cellStyle name="p_VERA_Roundy's_EPIQ Model_42" xfId="1824" xr:uid="{00000000-0005-0000-0000-000022070000}"/>
    <cellStyle name="p_VERA_Roundy's_EPIQ Model_43" xfId="1825" xr:uid="{00000000-0005-0000-0000-000023070000}"/>
    <cellStyle name="p_VERA_Roundy's_Levlad Short Form LBO Model 0003" xfId="1826" xr:uid="{00000000-0005-0000-0000-000024070000}"/>
    <cellStyle name="p_VERA_Roundy's_Model46" xfId="1827" xr:uid="{00000000-0005-0000-0000-000025070000}"/>
    <cellStyle name="p_VERA_stupid_2" xfId="1828" xr:uid="{00000000-0005-0000-0000-000026070000}"/>
    <cellStyle name="p_VERA_Template2" xfId="1829" xr:uid="{00000000-0005-0000-0000-000027070000}"/>
    <cellStyle name="p_VERA_Template2_ATT LBO Model 0058" xfId="1830" xr:uid="{00000000-0005-0000-0000-000028070000}"/>
    <cellStyle name="p_VERA_Template2_Dollarama_Model_31" xfId="1831" xr:uid="{00000000-0005-0000-0000-000029070000}"/>
    <cellStyle name="p_VERA_Template2_Gassman Mods26" xfId="1832" xr:uid="{00000000-0005-0000-0000-00002A070000}"/>
    <cellStyle name="p_VERA_Template2_Levlad Short Form LBO Model 0003" xfId="1833" xr:uid="{00000000-0005-0000-0000-00002B070000}"/>
    <cellStyle name="p_VERA_Template2_Model_1" xfId="1834" xr:uid="{00000000-0005-0000-0000-00002C070000}"/>
    <cellStyle name="p_VERA_Template2_Model112" xfId="1835" xr:uid="{00000000-0005-0000-0000-00002D070000}"/>
    <cellStyle name="p_VERA_Template2_New Rosen Mod_20 BG Covenant Mods" xfId="1836" xr:uid="{00000000-0005-0000-0000-00002E070000}"/>
    <cellStyle name="p_VERA_Template2_Rosen Mod_47 no acq NEW NUMBERS1" xfId="1837" xr:uid="{00000000-0005-0000-0000-00002F070000}"/>
    <cellStyle name="p_VERA_Template2_stupid_2" xfId="1838" xr:uid="{00000000-0005-0000-0000-000030070000}"/>
    <cellStyle name="p_VERA_VERA" xfId="1839" xr:uid="{00000000-0005-0000-0000-000031070000}"/>
    <cellStyle name="p_VERA_VERA_1" xfId="1840" xr:uid="{00000000-0005-0000-0000-000032070000}"/>
    <cellStyle name="p_VERA_VERA_1_ATT LBO Model 0058" xfId="1841" xr:uid="{00000000-0005-0000-0000-000033070000}"/>
    <cellStyle name="p_VERA_VERA_1_Dollarama_Model_31" xfId="1842" xr:uid="{00000000-0005-0000-0000-000034070000}"/>
    <cellStyle name="p_VERA_VERA_1_Gassman Mods26" xfId="1843" xr:uid="{00000000-0005-0000-0000-000035070000}"/>
    <cellStyle name="p_VERA_VERA_1_Levlad Short Form LBO Model 0003" xfId="1844" xr:uid="{00000000-0005-0000-0000-000036070000}"/>
    <cellStyle name="p_VERA_VERA_1_New Rosen Mod_20 BG Covenant Mods" xfId="1845" xr:uid="{00000000-0005-0000-0000-000037070000}"/>
    <cellStyle name="p_VERA_VERA_1_Rosen Mod_47 no acq NEW NUMBERS1" xfId="1846" xr:uid="{00000000-0005-0000-0000-000038070000}"/>
    <cellStyle name="p_VERA_VERA_2" xfId="1847" xr:uid="{00000000-0005-0000-0000-000039070000}"/>
    <cellStyle name="p_VERA_VERA_2_ATT LBO Model 0058" xfId="1848" xr:uid="{00000000-0005-0000-0000-00003A070000}"/>
    <cellStyle name="p_VERA_VERA_2_Dollarama_Model_31" xfId="1849" xr:uid="{00000000-0005-0000-0000-00003B070000}"/>
    <cellStyle name="p_VERA_VERA_2_Gassman Mods26" xfId="1850" xr:uid="{00000000-0005-0000-0000-00003C070000}"/>
    <cellStyle name="p_VERA_VERA_2_Levlad Short Form LBO Model 0003" xfId="1851" xr:uid="{00000000-0005-0000-0000-00003D070000}"/>
    <cellStyle name="p_VERA_VERA_2_Model_1" xfId="1852" xr:uid="{00000000-0005-0000-0000-00003E070000}"/>
    <cellStyle name="p_VERA_VERA_2_Model112" xfId="1853" xr:uid="{00000000-0005-0000-0000-00003F070000}"/>
    <cellStyle name="p_VERA_VERA_2_New Rosen Mod_20 BG Covenant Mods" xfId="1854" xr:uid="{00000000-0005-0000-0000-000040070000}"/>
    <cellStyle name="p_VERA_VERA_2_Rosen Mod_47 no acq NEW NUMBERS1" xfId="1855" xr:uid="{00000000-0005-0000-0000-000041070000}"/>
    <cellStyle name="p_VERA_VERA_2_stupid_2" xfId="1856" xr:uid="{00000000-0005-0000-0000-000042070000}"/>
    <cellStyle name="p_VERA_VERA_ATT LBO Model 0058" xfId="1857" xr:uid="{00000000-0005-0000-0000-000043070000}"/>
    <cellStyle name="p_VERA_VERA_BankBookModel72 - DK" xfId="1858" xr:uid="{00000000-0005-0000-0000-000044070000}"/>
    <cellStyle name="p_VERA_VERA_Dollarama_Model_31" xfId="1859" xr:uid="{00000000-0005-0000-0000-000045070000}"/>
    <cellStyle name="p_VERA_VERA_EPIQ Model_42" xfId="1860" xr:uid="{00000000-0005-0000-0000-000046070000}"/>
    <cellStyle name="p_VERA_VERA_EPIQ Model_43" xfId="1861" xr:uid="{00000000-0005-0000-0000-000047070000}"/>
    <cellStyle name="p_VERA_VERA_Gassman Mods26" xfId="1862" xr:uid="{00000000-0005-0000-0000-000048070000}"/>
    <cellStyle name="p_VERA_VERA_Levlad Short Form LBO Model 0003" xfId="1863" xr:uid="{00000000-0005-0000-0000-000049070000}"/>
    <cellStyle name="p_VERA_VERA_Model46" xfId="1864" xr:uid="{00000000-0005-0000-0000-00004A070000}"/>
    <cellStyle name="p_VERA_VERA_New Rosen Mod_20 BG Covenant Mods" xfId="1865" xr:uid="{00000000-0005-0000-0000-00004B070000}"/>
    <cellStyle name="p_VERA_VERA_Rosen Mod_47 no acq NEW NUMBERS1" xfId="1866" xr:uid="{00000000-0005-0000-0000-00004C070000}"/>
    <cellStyle name="p_VERA_VERA_Template2" xfId="1867" xr:uid="{00000000-0005-0000-0000-00004D070000}"/>
    <cellStyle name="p_VERA_VERA_Template2_ATT LBO Model 0058" xfId="1868" xr:uid="{00000000-0005-0000-0000-00004E070000}"/>
    <cellStyle name="p_VERA_VERA_Template2_Dollarama_Model_31" xfId="1869" xr:uid="{00000000-0005-0000-0000-00004F070000}"/>
    <cellStyle name="p_VERA_VERA_Template2_Gassman Mods26" xfId="1870" xr:uid="{00000000-0005-0000-0000-000050070000}"/>
    <cellStyle name="p_VERA_VERA_Template2_Levlad Short Form LBO Model 0003" xfId="1871" xr:uid="{00000000-0005-0000-0000-000051070000}"/>
    <cellStyle name="p_VERA_VERA_Template2_Model_1" xfId="1872" xr:uid="{00000000-0005-0000-0000-000052070000}"/>
    <cellStyle name="p_VERA_VERA_Template2_Model112" xfId="1873" xr:uid="{00000000-0005-0000-0000-000053070000}"/>
    <cellStyle name="p_VERA_VERA_Template2_New Rosen Mod_20 BG Covenant Mods" xfId="1874" xr:uid="{00000000-0005-0000-0000-000054070000}"/>
    <cellStyle name="p_VERA_VERA_Template2_Rosen Mod_47 no acq NEW NUMBERS1" xfId="1875" xr:uid="{00000000-0005-0000-0000-000055070000}"/>
    <cellStyle name="p_VERA_VERA_Template2_stupid_2" xfId="1876" xr:uid="{00000000-0005-0000-0000-000056070000}"/>
    <cellStyle name="p_VERA_Xerium Model (Dynamic)" xfId="1877" xr:uid="{00000000-0005-0000-0000-000057070000}"/>
    <cellStyle name="p_VERA_Xerium Model (Dynamic)_Gassman Mods26" xfId="1878" xr:uid="{00000000-0005-0000-0000-000058070000}"/>
    <cellStyle name="p_VERA_Xerium Model (Dynamic)_Gassman Mods26_ATT LBO Model 0058" xfId="1879" xr:uid="{00000000-0005-0000-0000-000059070000}"/>
    <cellStyle name="p_VERA_Xerium Model (Dynamic)_Gassman Mods26_Rosen Mod_47 no acq NEW NUMBERS1" xfId="1880" xr:uid="{00000000-0005-0000-0000-00005A070000}"/>
    <cellStyle name="p_VERA_Xerium Model (Dynamic)_Gassman Mods26_Waterfall Template" xfId="1881" xr:uid="{00000000-0005-0000-0000-00005B070000}"/>
    <cellStyle name="p_VERA_Xerium Model (Dynamic)_Model_1" xfId="1882" xr:uid="{00000000-0005-0000-0000-00005C070000}"/>
    <cellStyle name="p_VERA_Xerium Model (Dynamic)_stupid_2" xfId="1883" xr:uid="{00000000-0005-0000-0000-00005D070000}"/>
    <cellStyle name="p_Vitamin Shop_20" xfId="1884" xr:uid="{00000000-0005-0000-0000-00005E070000}"/>
    <cellStyle name="p_Xerium Model (Dynamic)" xfId="1885" xr:uid="{00000000-0005-0000-0000-00005F070000}"/>
    <cellStyle name="p_Xerium Model (Dynamic)_Gassman Mods26" xfId="1886" xr:uid="{00000000-0005-0000-0000-000060070000}"/>
    <cellStyle name="p_Xerium Model (Dynamic)_Gassman Mods26_ATT LBO Model 0058" xfId="1887" xr:uid="{00000000-0005-0000-0000-000061070000}"/>
    <cellStyle name="p_Xerium Model (Dynamic)_Gassman Mods26_Rosen Mod_47 no acq NEW NUMBERS1" xfId="1888" xr:uid="{00000000-0005-0000-0000-000062070000}"/>
    <cellStyle name="p_Xerium Model (Dynamic)_Gassman Mods26_Waterfall Template" xfId="1889" xr:uid="{00000000-0005-0000-0000-000063070000}"/>
    <cellStyle name="p_Xerium Model (Dynamic)_Model_1" xfId="1890" xr:uid="{00000000-0005-0000-0000-000064070000}"/>
    <cellStyle name="p_Xerium Model (Dynamic)_stupid_2" xfId="1891" xr:uid="{00000000-0005-0000-0000-000065070000}"/>
    <cellStyle name="Page Heading" xfId="1892" xr:uid="{00000000-0005-0000-0000-000066070000}"/>
    <cellStyle name="Page Heading Large" xfId="1893" xr:uid="{00000000-0005-0000-0000-000067070000}"/>
    <cellStyle name="Page Heading Small" xfId="1894" xr:uid="{00000000-0005-0000-0000-000068070000}"/>
    <cellStyle name="Page Number" xfId="1895" xr:uid="{00000000-0005-0000-0000-000069070000}"/>
    <cellStyle name="PB Table Heading" xfId="1896" xr:uid="{00000000-0005-0000-0000-00006A070000}"/>
    <cellStyle name="PB Table Highlight1" xfId="1897" xr:uid="{00000000-0005-0000-0000-00006B070000}"/>
    <cellStyle name="PB Table Highlight2" xfId="1898" xr:uid="{00000000-0005-0000-0000-00006C070000}"/>
    <cellStyle name="PB Table Highlight3" xfId="1899" xr:uid="{00000000-0005-0000-0000-00006D070000}"/>
    <cellStyle name="PB Table Standard Row" xfId="1900" xr:uid="{00000000-0005-0000-0000-00006E070000}"/>
    <cellStyle name="PB Table Subtotal Row" xfId="1901" xr:uid="{00000000-0005-0000-0000-00006F070000}"/>
    <cellStyle name="PB Table Total Row" xfId="1902" xr:uid="{00000000-0005-0000-0000-000070070000}"/>
    <cellStyle name="pb_page_heading_LS" xfId="1903" xr:uid="{00000000-0005-0000-0000-000071070000}"/>
    <cellStyle name="per.style" xfId="1904" xr:uid="{00000000-0005-0000-0000-000072070000}"/>
    <cellStyle name="Perc1" xfId="1905" xr:uid="{00000000-0005-0000-0000-000073070000}"/>
    <cellStyle name="Percent" xfId="1906" builtinId="5"/>
    <cellStyle name="Percent (.0)" xfId="1907" xr:uid="{00000000-0005-0000-0000-000075070000}"/>
    <cellStyle name="Percent (0.0%)" xfId="1908" xr:uid="{00000000-0005-0000-0000-000076070000}"/>
    <cellStyle name="Percent (0.00%)" xfId="1909" xr:uid="{00000000-0005-0000-0000-000077070000}"/>
    <cellStyle name="Percent [0]" xfId="1910" xr:uid="{00000000-0005-0000-0000-000078070000}"/>
    <cellStyle name="Percent [0] Total" xfId="1911" xr:uid="{00000000-0005-0000-0000-000079070000}"/>
    <cellStyle name="Percent [0]_ATT LBO Model 0058" xfId="1912" xr:uid="{00000000-0005-0000-0000-00007A070000}"/>
    <cellStyle name="Percent [1]" xfId="1913" xr:uid="{00000000-0005-0000-0000-00007B070000}"/>
    <cellStyle name="Percent [2]" xfId="1914" xr:uid="{00000000-0005-0000-0000-00007C070000}"/>
    <cellStyle name="Percent [2] Total" xfId="1915" xr:uid="{00000000-0005-0000-0000-00007D070000}"/>
    <cellStyle name="Percent [2]_Harvest SAFE CASE $425 2-21-02" xfId="1916" xr:uid="{00000000-0005-0000-0000-00007E070000}"/>
    <cellStyle name="Percent [3]" xfId="1917" xr:uid="{00000000-0005-0000-0000-00007F070000}"/>
    <cellStyle name="Percent 1D" xfId="1918" xr:uid="{00000000-0005-0000-0000-000080070000}"/>
    <cellStyle name="Percent 1D Blue" xfId="1919" xr:uid="{00000000-0005-0000-0000-000081070000}"/>
    <cellStyle name="Percent 1D Blue 8P" xfId="1920" xr:uid="{00000000-0005-0000-0000-000082070000}"/>
    <cellStyle name="Percent 1D Green" xfId="1921" xr:uid="{00000000-0005-0000-0000-000083070000}"/>
    <cellStyle name="Percent 2" xfId="1922" xr:uid="{00000000-0005-0000-0000-000084070000}"/>
    <cellStyle name="Percent 2 2" xfId="1923" xr:uid="{00000000-0005-0000-0000-000085070000}"/>
    <cellStyle name="Percent 2 3" xfId="2163" xr:uid="{00000000-0005-0000-0000-000086070000}"/>
    <cellStyle name="Percent 2D Black" xfId="1924" xr:uid="{00000000-0005-0000-0000-000087070000}"/>
    <cellStyle name="Percent 2D Black Bold" xfId="1925" xr:uid="{00000000-0005-0000-0000-000088070000}"/>
    <cellStyle name="Percent 2D Blue" xfId="1926" xr:uid="{00000000-0005-0000-0000-000089070000}"/>
    <cellStyle name="Percent 3D Black" xfId="1927" xr:uid="{00000000-0005-0000-0000-00008A070000}"/>
    <cellStyle name="Percent 3D Blue" xfId="1928" xr:uid="{00000000-0005-0000-0000-00008B070000}"/>
    <cellStyle name="Percent 4D Blue" xfId="1929" xr:uid="{00000000-0005-0000-0000-00008C070000}"/>
    <cellStyle name="Percent 5" xfId="1930" xr:uid="{00000000-0005-0000-0000-00008D070000}"/>
    <cellStyle name="Percent Hard" xfId="1931" xr:uid="{00000000-0005-0000-0000-00008E070000}"/>
    <cellStyle name="Percent Input" xfId="1932" xr:uid="{00000000-0005-0000-0000-00008F070000}"/>
    <cellStyle name="Percent[i]" xfId="1933" xr:uid="{00000000-0005-0000-0000-000090070000}"/>
    <cellStyle name="Percent1" xfId="1934" xr:uid="{00000000-0005-0000-0000-000091070000}"/>
    <cellStyle name="Percent1Blue" xfId="1935" xr:uid="{00000000-0005-0000-0000-000092070000}"/>
    <cellStyle name="Percent2" xfId="1936" xr:uid="{00000000-0005-0000-0000-000093070000}"/>
    <cellStyle name="Percent2Blue" xfId="1937" xr:uid="{00000000-0005-0000-0000-000094070000}"/>
    <cellStyle name="pound" xfId="1938" xr:uid="{00000000-0005-0000-0000-000095070000}"/>
    <cellStyle name="Price" xfId="1939" xr:uid="{00000000-0005-0000-0000-000096070000}"/>
    <cellStyle name="PriceUn" xfId="1940" xr:uid="{00000000-0005-0000-0000-000097070000}"/>
    <cellStyle name="pricing" xfId="1941" xr:uid="{00000000-0005-0000-0000-000098070000}"/>
    <cellStyle name="prin" xfId="1942" xr:uid="{00000000-0005-0000-0000-000099070000}"/>
    <cellStyle name="Private" xfId="1943" xr:uid="{00000000-0005-0000-0000-00009A070000}"/>
    <cellStyle name="Private1" xfId="1944" xr:uid="{00000000-0005-0000-0000-00009B070000}"/>
    <cellStyle name="Product Title" xfId="1945" xr:uid="{00000000-0005-0000-0000-00009C070000}"/>
    <cellStyle name="PROJECT" xfId="1946" xr:uid="{00000000-0005-0000-0000-00009D070000}"/>
    <cellStyle name="PROJECT R" xfId="1947" xr:uid="{00000000-0005-0000-0000-00009E070000}"/>
    <cellStyle name="PSChar" xfId="1948" xr:uid="{00000000-0005-0000-0000-00009F070000}"/>
    <cellStyle name="PSDate" xfId="1949" xr:uid="{00000000-0005-0000-0000-0000A0070000}"/>
    <cellStyle name="PSDec" xfId="1950" xr:uid="{00000000-0005-0000-0000-0000A1070000}"/>
    <cellStyle name="PSHeading" xfId="1951" xr:uid="{00000000-0005-0000-0000-0000A2070000}"/>
    <cellStyle name="PSInt" xfId="1952" xr:uid="{00000000-0005-0000-0000-0000A3070000}"/>
    <cellStyle name="PSSpacer" xfId="1953" xr:uid="{00000000-0005-0000-0000-0000A4070000}"/>
    <cellStyle name="purple" xfId="1954" xr:uid="{00000000-0005-0000-0000-0000A5070000}"/>
    <cellStyle name="Right" xfId="1955" xr:uid="{00000000-0005-0000-0000-0000A6070000}"/>
    <cellStyle name="RightTitle" xfId="1956" xr:uid="{00000000-0005-0000-0000-0000A7070000}"/>
    <cellStyle name="Salomon Logo" xfId="1957" xr:uid="{00000000-0005-0000-0000-0000A8070000}"/>
    <cellStyle name="SAV" xfId="1958" xr:uid="{00000000-0005-0000-0000-0000A9070000}"/>
    <cellStyle name="SAVE" xfId="1959" xr:uid="{00000000-0005-0000-0000-0000AA070000}"/>
    <cellStyle name="scenario" xfId="1960" xr:uid="{00000000-0005-0000-0000-0000AB070000}"/>
    <cellStyle name="ScotchRule" xfId="1961" xr:uid="{00000000-0005-0000-0000-0000AC070000}"/>
    <cellStyle name="SectionHeaderNormal" xfId="1962" xr:uid="{00000000-0005-0000-0000-0000AD070000}"/>
    <cellStyle name="SectionHeading" xfId="1963" xr:uid="{00000000-0005-0000-0000-0000AE070000}"/>
    <cellStyle name="shaded" xfId="1964" xr:uid="{00000000-0005-0000-0000-0000AF070000}"/>
    <cellStyle name="shaded drk" xfId="1965" xr:uid="{00000000-0005-0000-0000-0000B0070000}"/>
    <cellStyle name="Shaded_2008 04 10 Revised Bank Case-covenants (as sent) v2" xfId="1966" xr:uid="{00000000-0005-0000-0000-0000B1070000}"/>
    <cellStyle name="Shares" xfId="1967" xr:uid="{00000000-0005-0000-0000-0000B2070000}"/>
    <cellStyle name="Shares O/S" xfId="1968" xr:uid="{00000000-0005-0000-0000-0000B3070000}"/>
    <cellStyle name="Shares_2008 04 10 Revised Bank Case-covenants (as sent) v2" xfId="1969" xr:uid="{00000000-0005-0000-0000-0000B4070000}"/>
    <cellStyle name="Sheetmult" xfId="1970" xr:uid="{00000000-0005-0000-0000-0000B5070000}"/>
    <cellStyle name="Shtmultx" xfId="1971" xr:uid="{00000000-0005-0000-0000-0000B6070000}"/>
    <cellStyle name="Single Accounting" xfId="1972" xr:uid="{00000000-0005-0000-0000-0000B7070000}"/>
    <cellStyle name="Style 1" xfId="1973" xr:uid="{00000000-0005-0000-0000-0000B8070000}"/>
    <cellStyle name="Style 21" xfId="1974" xr:uid="{00000000-0005-0000-0000-0000B9070000}"/>
    <cellStyle name="Style 22" xfId="1975" xr:uid="{00000000-0005-0000-0000-0000BA070000}"/>
    <cellStyle name="Style 23" xfId="1976" xr:uid="{00000000-0005-0000-0000-0000BB070000}"/>
    <cellStyle name="Style 24" xfId="1977" xr:uid="{00000000-0005-0000-0000-0000BC070000}"/>
    <cellStyle name="Style 25" xfId="1978" xr:uid="{00000000-0005-0000-0000-0000BD070000}"/>
    <cellStyle name="Style 26" xfId="1979" xr:uid="{00000000-0005-0000-0000-0000BE070000}"/>
    <cellStyle name="Style 27" xfId="1980" xr:uid="{00000000-0005-0000-0000-0000BF070000}"/>
    <cellStyle name="Style 28" xfId="1981" xr:uid="{00000000-0005-0000-0000-0000C0070000}"/>
    <cellStyle name="Style 29" xfId="1982" xr:uid="{00000000-0005-0000-0000-0000C1070000}"/>
    <cellStyle name="Style 30" xfId="1983" xr:uid="{00000000-0005-0000-0000-0000C2070000}"/>
    <cellStyle name="Style 31" xfId="1984" xr:uid="{00000000-0005-0000-0000-0000C3070000}"/>
    <cellStyle name="Style 32" xfId="1985" xr:uid="{00000000-0005-0000-0000-0000C4070000}"/>
    <cellStyle name="Style 33" xfId="1986" xr:uid="{00000000-0005-0000-0000-0000C5070000}"/>
    <cellStyle name="Style 34" xfId="1987" xr:uid="{00000000-0005-0000-0000-0000C6070000}"/>
    <cellStyle name="Style 35" xfId="1988" xr:uid="{00000000-0005-0000-0000-0000C7070000}"/>
    <cellStyle name="Style 36" xfId="1989" xr:uid="{00000000-0005-0000-0000-0000C8070000}"/>
    <cellStyle name="Style 37" xfId="1990" xr:uid="{00000000-0005-0000-0000-0000C9070000}"/>
    <cellStyle name="Style 38" xfId="1991" xr:uid="{00000000-0005-0000-0000-0000CA070000}"/>
    <cellStyle name="Style 39" xfId="1992" xr:uid="{00000000-0005-0000-0000-0000CB070000}"/>
    <cellStyle name="Style 40" xfId="1993" xr:uid="{00000000-0005-0000-0000-0000CC070000}"/>
    <cellStyle name="Style 41" xfId="1994" xr:uid="{00000000-0005-0000-0000-0000CD070000}"/>
    <cellStyle name="Style 42" xfId="1995" xr:uid="{00000000-0005-0000-0000-0000CE070000}"/>
    <cellStyle name="Style 43" xfId="1996" xr:uid="{00000000-0005-0000-0000-0000CF070000}"/>
    <cellStyle name="Style 44" xfId="1997" xr:uid="{00000000-0005-0000-0000-0000D0070000}"/>
    <cellStyle name="Style 45" xfId="1998" xr:uid="{00000000-0005-0000-0000-0000D1070000}"/>
    <cellStyle name="Style 46" xfId="1999" xr:uid="{00000000-0005-0000-0000-0000D2070000}"/>
    <cellStyle name="Style 47" xfId="2000" xr:uid="{00000000-0005-0000-0000-0000D3070000}"/>
    <cellStyle name="Style 48" xfId="2001" xr:uid="{00000000-0005-0000-0000-0000D4070000}"/>
    <cellStyle name="Style 49" xfId="2002" xr:uid="{00000000-0005-0000-0000-0000D5070000}"/>
    <cellStyle name="Style 50" xfId="2003" xr:uid="{00000000-0005-0000-0000-0000D6070000}"/>
    <cellStyle name="Style 51" xfId="2004" xr:uid="{00000000-0005-0000-0000-0000D7070000}"/>
    <cellStyle name="Style 52" xfId="2005" xr:uid="{00000000-0005-0000-0000-0000D8070000}"/>
    <cellStyle name="Style 53" xfId="2006" xr:uid="{00000000-0005-0000-0000-0000D9070000}"/>
    <cellStyle name="Style 54" xfId="2007" xr:uid="{00000000-0005-0000-0000-0000DA070000}"/>
    <cellStyle name="Style 55" xfId="2008" xr:uid="{00000000-0005-0000-0000-0000DB070000}"/>
    <cellStyle name="Style 56" xfId="2009" xr:uid="{00000000-0005-0000-0000-0000DC070000}"/>
    <cellStyle name="Style 57" xfId="2010" xr:uid="{00000000-0005-0000-0000-0000DD070000}"/>
    <cellStyle name="Style 58" xfId="2011" xr:uid="{00000000-0005-0000-0000-0000DE070000}"/>
    <cellStyle name="Style 59" xfId="2012" xr:uid="{00000000-0005-0000-0000-0000DF070000}"/>
    <cellStyle name="Style 60" xfId="2013" xr:uid="{00000000-0005-0000-0000-0000E0070000}"/>
    <cellStyle name="Style 61" xfId="2014" xr:uid="{00000000-0005-0000-0000-0000E1070000}"/>
    <cellStyle name="Style 62" xfId="2015" xr:uid="{00000000-0005-0000-0000-0000E2070000}"/>
    <cellStyle name="Style 63" xfId="2016" xr:uid="{00000000-0005-0000-0000-0000E3070000}"/>
    <cellStyle name="Style 64" xfId="2017" xr:uid="{00000000-0005-0000-0000-0000E4070000}"/>
    <cellStyle name="Style 65" xfId="2018" xr:uid="{00000000-0005-0000-0000-0000E5070000}"/>
    <cellStyle name="Style 66" xfId="2019" xr:uid="{00000000-0005-0000-0000-0000E6070000}"/>
    <cellStyle name="Style 67" xfId="2020" xr:uid="{00000000-0005-0000-0000-0000E7070000}"/>
    <cellStyle name="Style 68" xfId="2021" xr:uid="{00000000-0005-0000-0000-0000E8070000}"/>
    <cellStyle name="Style 69" xfId="2022" xr:uid="{00000000-0005-0000-0000-0000E9070000}"/>
    <cellStyle name="Style 70" xfId="2023" xr:uid="{00000000-0005-0000-0000-0000EA070000}"/>
    <cellStyle name="Style 71" xfId="2024" xr:uid="{00000000-0005-0000-0000-0000EB070000}"/>
    <cellStyle name="Style 72" xfId="2025" xr:uid="{00000000-0005-0000-0000-0000EC070000}"/>
    <cellStyle name="Style 73" xfId="2026" xr:uid="{00000000-0005-0000-0000-0000ED070000}"/>
    <cellStyle name="Style 74" xfId="2027" xr:uid="{00000000-0005-0000-0000-0000EE070000}"/>
    <cellStyle name="Style 75" xfId="2028" xr:uid="{00000000-0005-0000-0000-0000EF070000}"/>
    <cellStyle name="Style 76" xfId="2029" xr:uid="{00000000-0005-0000-0000-0000F0070000}"/>
    <cellStyle name="Style 77" xfId="2030" xr:uid="{00000000-0005-0000-0000-0000F1070000}"/>
    <cellStyle name="Style 78" xfId="2031" xr:uid="{00000000-0005-0000-0000-0000F2070000}"/>
    <cellStyle name="Style 79" xfId="2032" xr:uid="{00000000-0005-0000-0000-0000F3070000}"/>
    <cellStyle name="Style 80" xfId="2033" xr:uid="{00000000-0005-0000-0000-0000F4070000}"/>
    <cellStyle name="Style 81" xfId="2034" xr:uid="{00000000-0005-0000-0000-0000F5070000}"/>
    <cellStyle name="Style 82" xfId="2035" xr:uid="{00000000-0005-0000-0000-0000F6070000}"/>
    <cellStyle name="Style 83" xfId="2036" xr:uid="{00000000-0005-0000-0000-0000F7070000}"/>
    <cellStyle name="Style 84" xfId="2037" xr:uid="{00000000-0005-0000-0000-0000F8070000}"/>
    <cellStyle name="Style 85" xfId="2038" xr:uid="{00000000-0005-0000-0000-0000F9070000}"/>
    <cellStyle name="Style 86" xfId="2039" xr:uid="{00000000-0005-0000-0000-0000FA070000}"/>
    <cellStyle name="Style 87" xfId="2040" xr:uid="{00000000-0005-0000-0000-0000FB070000}"/>
    <cellStyle name="Style 88" xfId="2041" xr:uid="{00000000-0005-0000-0000-0000FC070000}"/>
    <cellStyle name="Style 89" xfId="2042" xr:uid="{00000000-0005-0000-0000-0000FD070000}"/>
    <cellStyle name="Style 90" xfId="2043" xr:uid="{00000000-0005-0000-0000-0000FE070000}"/>
    <cellStyle name="Style 91" xfId="2044" xr:uid="{00000000-0005-0000-0000-0000FF070000}"/>
    <cellStyle name="Style 92" xfId="2045" xr:uid="{00000000-0005-0000-0000-000000080000}"/>
    <cellStyle name="Style 93" xfId="2046" xr:uid="{00000000-0005-0000-0000-000001080000}"/>
    <cellStyle name="Style 94" xfId="2047" xr:uid="{00000000-0005-0000-0000-000002080000}"/>
    <cellStyle name="Style 95" xfId="2048" xr:uid="{00000000-0005-0000-0000-000003080000}"/>
    <cellStyle name="Style 96" xfId="2049" xr:uid="{00000000-0005-0000-0000-000004080000}"/>
    <cellStyle name="Style 97" xfId="2050" xr:uid="{00000000-0005-0000-0000-000005080000}"/>
    <cellStyle name="Style1" xfId="2051" xr:uid="{00000000-0005-0000-0000-000006080000}"/>
    <cellStyle name="Style2" xfId="2052" xr:uid="{00000000-0005-0000-0000-000007080000}"/>
    <cellStyle name="Style3" xfId="2053" xr:uid="{00000000-0005-0000-0000-000008080000}"/>
    <cellStyle name="Style4" xfId="2054" xr:uid="{00000000-0005-0000-0000-000009080000}"/>
    <cellStyle name="Style5" xfId="2055" xr:uid="{00000000-0005-0000-0000-00000A080000}"/>
    <cellStyle name="Style6" xfId="2056" xr:uid="{00000000-0005-0000-0000-00000B080000}"/>
    <cellStyle name="Style7" xfId="2057" xr:uid="{00000000-0005-0000-0000-00000C080000}"/>
    <cellStyle name="Subhead" xfId="2058" xr:uid="{00000000-0005-0000-0000-00000D080000}"/>
    <cellStyle name="Subscribers" xfId="2059" xr:uid="{00000000-0005-0000-0000-00000E080000}"/>
    <cellStyle name="SubScript" xfId="2060" xr:uid="{00000000-0005-0000-0000-00000F080000}"/>
    <cellStyle name="Subtitle" xfId="2061" xr:uid="{00000000-0005-0000-0000-000010080000}"/>
    <cellStyle name="Subtotal_left" xfId="2062" xr:uid="{00000000-0005-0000-0000-000011080000}"/>
    <cellStyle name="Summary" xfId="2063" xr:uid="{00000000-0005-0000-0000-000012080000}"/>
    <cellStyle name="SuperScript" xfId="2064" xr:uid="{00000000-0005-0000-0000-000013080000}"/>
    <cellStyle name="Table Col Head" xfId="2065" xr:uid="{00000000-0005-0000-0000-000014080000}"/>
    <cellStyle name="Table Head" xfId="2066" xr:uid="{00000000-0005-0000-0000-000015080000}"/>
    <cellStyle name="Table Head Aligned" xfId="2067" xr:uid="{00000000-0005-0000-0000-000016080000}"/>
    <cellStyle name="Table Head Blue" xfId="2068" xr:uid="{00000000-0005-0000-0000-000017080000}"/>
    <cellStyle name="Table Head Green" xfId="2069" xr:uid="{00000000-0005-0000-0000-000018080000}"/>
    <cellStyle name="Table Head_2008 04 10 Revised Bank Case-covenants (as sent) v2" xfId="2070" xr:uid="{00000000-0005-0000-0000-000019080000}"/>
    <cellStyle name="Table Heading" xfId="2071" xr:uid="{00000000-0005-0000-0000-00001A080000}"/>
    <cellStyle name="Table Source" xfId="2072" xr:uid="{00000000-0005-0000-0000-00001B080000}"/>
    <cellStyle name="Table Sub Head" xfId="2073" xr:uid="{00000000-0005-0000-0000-00001C080000}"/>
    <cellStyle name="Table Text" xfId="2074" xr:uid="{00000000-0005-0000-0000-00001D080000}"/>
    <cellStyle name="Table Title" xfId="2075" xr:uid="{00000000-0005-0000-0000-00001E080000}"/>
    <cellStyle name="Table Units" xfId="2076" xr:uid="{00000000-0005-0000-0000-00001F080000}"/>
    <cellStyle name="Table_Header" xfId="2077" xr:uid="{00000000-0005-0000-0000-000020080000}"/>
    <cellStyle name="TableBase" xfId="2078" xr:uid="{00000000-0005-0000-0000-000021080000}"/>
    <cellStyle name="TableBody" xfId="2079" xr:uid="{00000000-0005-0000-0000-000022080000}"/>
    <cellStyle name="TableBodyR" xfId="2080" xr:uid="{00000000-0005-0000-0000-000023080000}"/>
    <cellStyle name="TableColHeads" xfId="2081" xr:uid="{00000000-0005-0000-0000-000024080000}"/>
    <cellStyle name="TableColumnHeading" xfId="2082" xr:uid="{00000000-0005-0000-0000-000025080000}"/>
    <cellStyle name="TableHead" xfId="2083" xr:uid="{00000000-0005-0000-0000-000026080000}"/>
    <cellStyle name="TableSubTitleItalic" xfId="2084" xr:uid="{00000000-0005-0000-0000-000027080000}"/>
    <cellStyle name="TableText" xfId="2085" xr:uid="{00000000-0005-0000-0000-000028080000}"/>
    <cellStyle name="TableTitle" xfId="2086" xr:uid="{00000000-0005-0000-0000-000029080000}"/>
    <cellStyle name="Text" xfId="2087" xr:uid="{00000000-0005-0000-0000-00002A080000}"/>
    <cellStyle name="Text 1" xfId="2088" xr:uid="{00000000-0005-0000-0000-00002B080000}"/>
    <cellStyle name="Text 2" xfId="2089" xr:uid="{00000000-0005-0000-0000-00002C080000}"/>
    <cellStyle name="Text 8" xfId="2090" xr:uid="{00000000-0005-0000-0000-00002D080000}"/>
    <cellStyle name="Text Head" xfId="2091" xr:uid="{00000000-0005-0000-0000-00002E080000}"/>
    <cellStyle name="Text Head 1" xfId="2092" xr:uid="{00000000-0005-0000-0000-00002F080000}"/>
    <cellStyle name="Text Head 2" xfId="2093" xr:uid="{00000000-0005-0000-0000-000030080000}"/>
    <cellStyle name="Text Indent 1" xfId="2094" xr:uid="{00000000-0005-0000-0000-000031080000}"/>
    <cellStyle name="Text Indent 2" xfId="2095" xr:uid="{00000000-0005-0000-0000-000032080000}"/>
    <cellStyle name="Text_2008 04 10 Revised Bank Case-covenants (as sent) v2" xfId="2096" xr:uid="{00000000-0005-0000-0000-000033080000}"/>
    <cellStyle name="TextBold" xfId="2097" xr:uid="{00000000-0005-0000-0000-000034080000}"/>
    <cellStyle name="TextItalic" xfId="2098" xr:uid="{00000000-0005-0000-0000-000035080000}"/>
    <cellStyle name="TextNormal" xfId="2099" xr:uid="{00000000-0005-0000-0000-000036080000}"/>
    <cellStyle name="Time" xfId="2101" xr:uid="{00000000-0005-0000-0000-000037080000}"/>
    <cellStyle name="Times [1]" xfId="2102" xr:uid="{00000000-0005-0000-0000-000038080000}"/>
    <cellStyle name="Times [1] Total" xfId="2103" xr:uid="{00000000-0005-0000-0000-000039080000}"/>
    <cellStyle name="Times [1]_FW_K Bank Model-final - CIBC MODS" xfId="2104" xr:uid="{00000000-0005-0000-0000-00003A080000}"/>
    <cellStyle name="Times [2]" xfId="2105" xr:uid="{00000000-0005-0000-0000-00003B080000}"/>
    <cellStyle name="Times [2] Total" xfId="2106" xr:uid="{00000000-0005-0000-0000-00003C080000}"/>
    <cellStyle name="Times [2]_FW_K Bank Model-final - CIBC MODS" xfId="2107" xr:uid="{00000000-0005-0000-0000-00003D080000}"/>
    <cellStyle name="Times 10" xfId="2108" xr:uid="{00000000-0005-0000-0000-00003E080000}"/>
    <cellStyle name="Times 12" xfId="2109" xr:uid="{00000000-0005-0000-0000-00003F080000}"/>
    <cellStyle name="Title" xfId="2110" builtinId="15" customBuiltin="1"/>
    <cellStyle name="Title - PROJECT" xfId="2111" xr:uid="{00000000-0005-0000-0000-000041080000}"/>
    <cellStyle name="Title - Underline" xfId="2112" xr:uid="{00000000-0005-0000-0000-000042080000}"/>
    <cellStyle name="title1" xfId="2113" xr:uid="{00000000-0005-0000-0000-000043080000}"/>
    <cellStyle name="Title10" xfId="2114" xr:uid="{00000000-0005-0000-0000-000044080000}"/>
    <cellStyle name="Title2" xfId="2115" xr:uid="{00000000-0005-0000-0000-000045080000}"/>
    <cellStyle name="Title8" xfId="2116" xr:uid="{00000000-0005-0000-0000-000046080000}"/>
    <cellStyle name="Title8Left" xfId="2117" xr:uid="{00000000-0005-0000-0000-000047080000}"/>
    <cellStyle name="TitleCenter" xfId="2118" xr:uid="{00000000-0005-0000-0000-000048080000}"/>
    <cellStyle name="TitleLeft" xfId="2119" xr:uid="{00000000-0005-0000-0000-000049080000}"/>
    <cellStyle name="TitleNormal" xfId="2120" xr:uid="{00000000-0005-0000-0000-00004A080000}"/>
    <cellStyle name="Titles" xfId="2121" xr:uid="{00000000-0005-0000-0000-00004B080000}"/>
    <cellStyle name="Titles - Col. Headings" xfId="2122" xr:uid="{00000000-0005-0000-0000-00004C080000}"/>
    <cellStyle name="Titles - Other" xfId="2123" xr:uid="{00000000-0005-0000-0000-00004D080000}"/>
    <cellStyle name="TOC 1" xfId="2124" xr:uid="{00000000-0005-0000-0000-00004E080000}"/>
    <cellStyle name="TOC 2" xfId="2125" xr:uid="{00000000-0005-0000-0000-00004F080000}"/>
    <cellStyle name="topline" xfId="2126" xr:uid="{00000000-0005-0000-0000-000050080000}"/>
    <cellStyle name="Total" xfId="2127" builtinId="25" customBuiltin="1"/>
    <cellStyle name="Total Currency" xfId="2128" xr:uid="{00000000-0005-0000-0000-000052080000}"/>
    <cellStyle name="Total Normal" xfId="2129" xr:uid="{00000000-0005-0000-0000-000053080000}"/>
    <cellStyle name="TotalCurrency" xfId="2130" xr:uid="{00000000-0005-0000-0000-000054080000}"/>
    <cellStyle name="TransVal" xfId="2131" xr:uid="{00000000-0005-0000-0000-000055080000}"/>
    <cellStyle name="underline" xfId="2132" xr:uid="{00000000-0005-0000-0000-000056080000}"/>
    <cellStyle name="underline(2)" xfId="2133" xr:uid="{00000000-0005-0000-0000-000057080000}"/>
    <cellStyle name="underlined(2)" xfId="2134" xr:uid="{00000000-0005-0000-0000-000058080000}"/>
    <cellStyle name="UnderMultiple" xfId="2135" xr:uid="{00000000-0005-0000-0000-000059080000}"/>
    <cellStyle name="units" xfId="2136" xr:uid="{00000000-0005-0000-0000-00005A080000}"/>
    <cellStyle name="USD 0D Black" xfId="2137" xr:uid="{00000000-0005-0000-0000-00005B080000}"/>
    <cellStyle name="USD 0D Green" xfId="2138" xr:uid="{00000000-0005-0000-0000-00005C080000}"/>
    <cellStyle name="USD 1D Black" xfId="2139" xr:uid="{00000000-0005-0000-0000-00005D080000}"/>
    <cellStyle name="USD 1D Black 2B" xfId="2140" xr:uid="{00000000-0005-0000-0000-00005E080000}"/>
    <cellStyle name="USD 1D Blue" xfId="2141" xr:uid="{00000000-0005-0000-0000-00005F080000}"/>
    <cellStyle name="USD 1D Green" xfId="2142" xr:uid="{00000000-0005-0000-0000-000060080000}"/>
    <cellStyle name="USD 3D Black" xfId="2143" xr:uid="{00000000-0005-0000-0000-000061080000}"/>
    <cellStyle name="USD 3D Blue" xfId="2144" xr:uid="{00000000-0005-0000-0000-000062080000}"/>
    <cellStyle name="Validation" xfId="2145" xr:uid="{00000000-0005-0000-0000-000063080000}"/>
    <cellStyle name="Warning Text" xfId="2146" builtinId="11" customBuiltin="1"/>
    <cellStyle name="WhiteCells" xfId="2147" xr:uid="{00000000-0005-0000-0000-000065080000}"/>
    <cellStyle name="WhitePattern" xfId="2148" xr:uid="{00000000-0005-0000-0000-000066080000}"/>
    <cellStyle name="WhitePattern1" xfId="2149" xr:uid="{00000000-0005-0000-0000-000067080000}"/>
    <cellStyle name="WhiteText" xfId="2150" xr:uid="{00000000-0005-0000-0000-000068080000}"/>
    <cellStyle name="WingDing" xfId="2151" xr:uid="{00000000-0005-0000-0000-000069080000}"/>
    <cellStyle name="WP" xfId="2152" xr:uid="{00000000-0005-0000-0000-00006A080000}"/>
    <cellStyle name="WP&amp;Co." xfId="2153" xr:uid="{00000000-0005-0000-0000-00006B080000}"/>
    <cellStyle name="wrap" xfId="2154" xr:uid="{00000000-0005-0000-0000-00006C080000}"/>
    <cellStyle name="X Man" xfId="2155" xr:uid="{00000000-0005-0000-0000-00006D080000}"/>
    <cellStyle name="x Men" xfId="2156" xr:uid="{00000000-0005-0000-0000-00006E080000}"/>
    <cellStyle name="year" xfId="2157" xr:uid="{00000000-0005-0000-0000-00006F080000}"/>
    <cellStyle name="Yen" xfId="2158" xr:uid="{00000000-0005-0000-0000-000070080000}"/>
    <cellStyle name="Yes No" xfId="2159" xr:uid="{00000000-0005-0000-0000-000071080000}"/>
    <cellStyle name="YYYY" xfId="2160" xr:uid="{00000000-0005-0000-0000-000072080000}"/>
    <cellStyle name="þ_x001d_ð_x0007_&amp;Qý—&amp;Hý_x000b__x0008_J_x000f__x001e__x0010__x0007__x0001__x0001_" xfId="2100" xr:uid="{00000000-0005-0000-0000-00007308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68</xdr:row>
      <xdr:rowOff>47625</xdr:rowOff>
    </xdr:from>
    <xdr:to>
      <xdr:col>8</xdr:col>
      <xdr:colOff>657225</xdr:colOff>
      <xdr:row>71</xdr:row>
      <xdr:rowOff>104775</xdr:rowOff>
    </xdr:to>
    <xdr:sp macro="" textlink="">
      <xdr:nvSpPr>
        <xdr:cNvPr id="73111" name="Line 11">
          <a:extLst>
            <a:ext uri="{FF2B5EF4-FFF2-40B4-BE49-F238E27FC236}">
              <a16:creationId xmlns:a16="http://schemas.microsoft.com/office/drawing/2014/main" id="{00000000-0008-0000-0100-0000971D0100}"/>
            </a:ext>
          </a:extLst>
        </xdr:cNvPr>
        <xdr:cNvSpPr>
          <a:spLocks noChangeShapeType="1"/>
        </xdr:cNvSpPr>
      </xdr:nvSpPr>
      <xdr:spPr bwMode="auto">
        <a:xfrm>
          <a:off x="5457825" y="10515600"/>
          <a:ext cx="64770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10</xdr:col>
      <xdr:colOff>333375</xdr:colOff>
      <xdr:row>289</xdr:row>
      <xdr:rowOff>133351</xdr:rowOff>
    </xdr:to>
    <xdr:sp macro="" textlink="">
      <xdr:nvSpPr>
        <xdr:cNvPr id="73112" name="AutoShape 1278" descr="S:\principal-strategies\Quarterly Valuation\2015 1Q\Mezz II\Deal Templates\AST\Financials\Bloomberg - MSG Function, Search American Stock Transfer.gif">
          <a:extLst>
            <a:ext uri="{FF2B5EF4-FFF2-40B4-BE49-F238E27FC236}">
              <a16:creationId xmlns:a16="http://schemas.microsoft.com/office/drawing/2014/main" id="{00000000-0008-0000-0100-0000981D0100}"/>
            </a:ext>
          </a:extLst>
        </xdr:cNvPr>
        <xdr:cNvSpPr>
          <a:spLocks noChangeAspect="1" noChangeArrowheads="1"/>
        </xdr:cNvSpPr>
      </xdr:nvSpPr>
      <xdr:spPr bwMode="auto">
        <a:xfrm>
          <a:off x="314325" y="42214800"/>
          <a:ext cx="7010400" cy="502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123260</xdr:colOff>
      <xdr:row>114</xdr:row>
      <xdr:rowOff>67233</xdr:rowOff>
    </xdr:from>
    <xdr:to>
      <xdr:col>16</xdr:col>
      <xdr:colOff>649941</xdr:colOff>
      <xdr:row>114</xdr:row>
      <xdr:rowOff>840441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629484" y="16985764"/>
          <a:ext cx="13413184" cy="7732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u="none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The </a:t>
          </a:r>
          <a:r>
            <a:rPr lang="en-US" sz="1000" b="0" u="none" baseline="0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transaction closed on September 08, 2017. Going forward we will have robust information rights through quarterly financials and a board observer seat</a:t>
          </a:r>
          <a:endParaRPr lang="en-US" sz="1000" b="0" u="none">
            <a:solidFill>
              <a:sysClr val="windowText" lastClr="000000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558375</xdr:colOff>
      <xdr:row>19</xdr:row>
      <xdr:rowOff>101636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913" y="3462130"/>
          <a:ext cx="8923810" cy="19238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athonbarbaro/Desktop/ldnctinas108/ibd_Project%20Sensor/2007%20Projekte/Active/0709.EBS/Symposium/Xls/bubble%20chart%20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athonbarbaro/Desktop/Iblns004vf/jumbopia/Models/2008%2002%2008-%20RBCCM%20Model/2008%2004%2008-%20OC%20Adjustments%20for%20IC%20Memo/cache/OLK7D/Caroline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athonbarbaro/Desktop/ldnctinas044/ibd_Project%20Helios%20(2005)/Documents%20and%20Settings/GillK/Desktop/ATSB%20Loan%20Guarantee/20020514%20-%20AQ%20Inter-Island%20Fares%20May%20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athonbarbaro/Desktop/ACNTLON011/DEPT/Network/Data%20&amp;%20Statistics/charts%20for%202-00%20Blackboo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athonbarbaro/Desktop/Nasldn10/IBD_Pres%20Tech%20Training/dpg/John%20D/CHARTBUILDER/CB%20Problem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V:/DPG/Libera/Material/chartbuilder%20intr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Startup" Target="POWER7.XL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A:/b/beshara/M%20&amp;%20A/Wheel/model_v53j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athonbarbaro/Desktop/Nasldn10/IBD_Pres%20Tech%20Training/FIG/PITCHES/FF_971113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athonbarbaro/Desktop/Iblns004vf/jumbopia/Documents/Industrials/Tyco/Summary%20Sheet2%20v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1302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ed_Column_w_label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gue"/>
      <sheetName val="Column"/>
      <sheetName val="Stacked_Colum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7"/>
      <sheetName val="Dati_Bloomberg"/>
      <sheetName val="POWER7.XLA"/>
    </sheetNames>
    <definedNames>
      <definedName name="ChangeRange"/>
      <definedName name="ContentsHelp"/>
      <definedName name="CreateTable"/>
      <definedName name="DeleteRange"/>
      <definedName name="DeleteTable"/>
      <definedName name="MerrillPrintIt"/>
      <definedName name="NewRange"/>
      <definedName name="RedefinePrintTableRange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 STAT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_dn_idd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/>
  </sheetViews>
  <sheetFormatPr baseColWidth="10" defaultColWidth="8.83203125" defaultRowHeight="13"/>
  <sheetData>
    <row r="1" spans="1:11">
      <c r="A1">
        <v>11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/>
  <dimension ref="A2:AD218"/>
  <sheetViews>
    <sheetView showGridLines="0" zoomScale="85" zoomScaleNormal="85" zoomScalePageLayoutView="85" workbookViewId="0">
      <selection activeCell="C14" sqref="C14"/>
    </sheetView>
  </sheetViews>
  <sheetFormatPr baseColWidth="10" defaultColWidth="8.83203125" defaultRowHeight="18" customHeight="1"/>
  <cols>
    <col min="1" max="1" width="3.6640625" customWidth="1"/>
    <col min="2" max="2" width="20.83203125" customWidth="1"/>
    <col min="3" max="18" width="11.83203125" customWidth="1"/>
    <col min="19" max="19" width="9.33203125" bestFit="1" customWidth="1"/>
    <col min="20" max="26" width="11.83203125" customWidth="1"/>
    <col min="27" max="30" width="9.33203125" bestFit="1" customWidth="1"/>
  </cols>
  <sheetData>
    <row r="2" spans="1:30" ht="18" customHeight="1">
      <c r="B2" s="89" t="s">
        <v>348</v>
      </c>
      <c r="C2" s="84"/>
      <c r="D2" s="13"/>
      <c r="E2" s="84"/>
      <c r="F2" s="84"/>
      <c r="G2" s="84"/>
      <c r="H2" s="84"/>
      <c r="I2" s="84"/>
      <c r="J2" s="84"/>
      <c r="K2" s="12"/>
    </row>
    <row r="3" spans="1:30" ht="18" customHeight="1">
      <c r="C3" s="13"/>
      <c r="D3" s="673"/>
      <c r="F3" s="103"/>
      <c r="G3" s="103"/>
      <c r="H3" s="103"/>
      <c r="I3" s="103"/>
      <c r="J3" s="103" t="s">
        <v>149</v>
      </c>
      <c r="K3" s="103" t="s">
        <v>149</v>
      </c>
      <c r="L3" s="103" t="s">
        <v>150</v>
      </c>
      <c r="M3" s="103" t="s">
        <v>182</v>
      </c>
      <c r="N3" s="103" t="s">
        <v>183</v>
      </c>
      <c r="O3" s="103" t="s">
        <v>184</v>
      </c>
      <c r="AA3" s="39"/>
    </row>
    <row r="4" spans="1:30" ht="18" customHeight="1">
      <c r="B4" t="s">
        <v>122</v>
      </c>
      <c r="C4" s="85"/>
      <c r="D4" s="85"/>
      <c r="E4" s="85"/>
      <c r="F4" s="85"/>
      <c r="G4" s="514"/>
      <c r="H4" s="514"/>
      <c r="I4" s="564"/>
      <c r="J4" s="564">
        <f>Summary!T1</f>
        <v>43008</v>
      </c>
      <c r="K4" s="85">
        <v>43100</v>
      </c>
      <c r="L4" s="85">
        <v>43465</v>
      </c>
      <c r="M4" s="514">
        <f t="shared" ref="M4" si="0">EOMONTH(L4,12)</f>
        <v>43830</v>
      </c>
      <c r="N4" s="514">
        <f t="shared" ref="N4" si="1">EOMONTH(M4,12)</f>
        <v>44196</v>
      </c>
      <c r="O4" s="514">
        <f t="shared" ref="O4" si="2">EOMONTH(N4,12)</f>
        <v>44561</v>
      </c>
    </row>
    <row r="5" spans="1:30" ht="18" customHeight="1">
      <c r="B5" t="s">
        <v>15</v>
      </c>
      <c r="D5" s="14"/>
      <c r="E5" s="104"/>
      <c r="F5" s="105"/>
      <c r="G5" s="497"/>
      <c r="H5" s="105"/>
      <c r="I5" s="105"/>
      <c r="J5" s="619">
        <v>0</v>
      </c>
      <c r="K5" s="707">
        <f>Summary!M141</f>
        <v>57.742769629874992</v>
      </c>
      <c r="L5" s="707">
        <f>Summary!N141</f>
        <v>66.249495272713318</v>
      </c>
      <c r="M5" s="707">
        <f>Summary!O141</f>
        <v>74.234202894693297</v>
      </c>
      <c r="N5" s="707">
        <f>Summary!P141</f>
        <v>82.351874566310343</v>
      </c>
      <c r="O5" s="707">
        <f>Summary!Q141</f>
        <v>90.654581202557281</v>
      </c>
      <c r="R5" s="14"/>
    </row>
    <row r="6" spans="1:30" ht="18" customHeight="1">
      <c r="B6" s="91" t="s">
        <v>178</v>
      </c>
      <c r="D6" s="14"/>
      <c r="E6" s="104"/>
      <c r="F6" s="105"/>
      <c r="G6" s="497"/>
      <c r="H6" s="105"/>
      <c r="I6" s="105"/>
      <c r="J6" s="619">
        <v>0</v>
      </c>
      <c r="K6" s="619">
        <v>0</v>
      </c>
      <c r="L6" s="619">
        <v>0</v>
      </c>
      <c r="M6" s="619">
        <v>0</v>
      </c>
      <c r="N6" s="619">
        <v>-8.3685647068378977</v>
      </c>
      <c r="O6" s="619">
        <v>-10.888322753902493</v>
      </c>
      <c r="R6" s="14"/>
      <c r="S6" s="14"/>
    </row>
    <row r="7" spans="1:30" ht="18" customHeight="1">
      <c r="B7" t="s">
        <v>53</v>
      </c>
      <c r="D7" s="14"/>
      <c r="E7" s="104"/>
      <c r="F7" s="105"/>
      <c r="G7" s="497"/>
      <c r="H7" s="105"/>
      <c r="I7" s="105"/>
      <c r="J7" s="619">
        <v>0</v>
      </c>
      <c r="K7" s="619">
        <v>-2.1337600861305965</v>
      </c>
      <c r="L7" s="619">
        <v>-45.208054793228932</v>
      </c>
      <c r="M7" s="619">
        <v>-42.162760978676211</v>
      </c>
      <c r="N7" s="619">
        <v>-41.653014053240334</v>
      </c>
      <c r="O7" s="619">
        <v>-41.838289071498387</v>
      </c>
      <c r="R7" s="14"/>
      <c r="S7" s="14"/>
    </row>
    <row r="8" spans="1:30" ht="18" customHeight="1">
      <c r="B8" t="s">
        <v>194</v>
      </c>
      <c r="D8" s="14"/>
      <c r="E8" s="104"/>
      <c r="F8" s="105"/>
      <c r="G8" s="497"/>
      <c r="H8" s="105"/>
      <c r="I8" s="105"/>
      <c r="J8" s="619">
        <v>0</v>
      </c>
      <c r="K8" s="619">
        <v>-13.517304899378079</v>
      </c>
      <c r="L8" s="619">
        <v>-23.742910336156235</v>
      </c>
      <c r="M8" s="619">
        <v>-24.065378126123836</v>
      </c>
      <c r="N8" s="619">
        <v>-24.606712749669729</v>
      </c>
      <c r="O8" s="619">
        <v>-25.160386605075782</v>
      </c>
      <c r="R8" s="14"/>
      <c r="S8" s="14"/>
    </row>
    <row r="9" spans="1:30" ht="18" customHeight="1">
      <c r="B9" t="s">
        <v>54</v>
      </c>
      <c r="D9" s="15"/>
      <c r="E9" s="106"/>
      <c r="F9" s="107"/>
      <c r="G9" s="498"/>
      <c r="H9" s="105"/>
      <c r="I9" s="107"/>
      <c r="J9" s="620">
        <v>0</v>
      </c>
      <c r="K9" s="620">
        <v>-0.47268514507420356</v>
      </c>
      <c r="L9" s="620">
        <v>0.46510886772017623</v>
      </c>
      <c r="M9" s="620">
        <v>0.56675920772097821</v>
      </c>
      <c r="N9" s="620">
        <v>0.5663587967990924</v>
      </c>
      <c r="O9" s="620">
        <v>0.5767306240407446</v>
      </c>
    </row>
    <row r="10" spans="1:30" ht="18" customHeight="1">
      <c r="B10" s="16" t="s">
        <v>55</v>
      </c>
      <c r="D10" s="17"/>
      <c r="E10" s="108"/>
      <c r="F10" s="108"/>
      <c r="G10" s="108"/>
      <c r="H10" s="534"/>
      <c r="I10" s="108"/>
      <c r="J10" s="108">
        <f>SUM(J5:J9)</f>
        <v>0</v>
      </c>
      <c r="K10" s="108">
        <f>SUM(K5:K9)</f>
        <v>41.619019499292115</v>
      </c>
      <c r="L10" s="108">
        <f t="shared" ref="L10:M10" si="3">SUM(L5:L9)</f>
        <v>-2.2363609889516729</v>
      </c>
      <c r="M10" s="108">
        <f t="shared" si="3"/>
        <v>8.5728229976142281</v>
      </c>
      <c r="N10" s="108">
        <f t="shared" ref="N10:O10" si="4">SUM(N5:N9)</f>
        <v>8.289941853361471</v>
      </c>
      <c r="O10" s="718">
        <f t="shared" si="4"/>
        <v>13.344313396121356</v>
      </c>
    </row>
    <row r="11" spans="1:30" ht="18" customHeight="1">
      <c r="B11" t="s">
        <v>56</v>
      </c>
      <c r="D11" s="15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>
        <f>+C16*$O$5</f>
        <v>1068.2131485034665</v>
      </c>
      <c r="P11" s="719">
        <f>O11-O13</f>
        <v>1.4850346656203328E-4</v>
      </c>
    </row>
    <row r="12" spans="1:30" ht="18" customHeight="1">
      <c r="B12" t="s">
        <v>73</v>
      </c>
      <c r="C12" s="86"/>
      <c r="D12" s="15"/>
      <c r="E12" s="106"/>
      <c r="F12" s="106"/>
      <c r="G12" s="106"/>
      <c r="H12" s="106"/>
      <c r="I12" s="106"/>
      <c r="J12" s="106">
        <f t="shared" ref="J12:K12" si="5">SUM(J10:J11)</f>
        <v>0</v>
      </c>
      <c r="K12" s="106">
        <f t="shared" si="5"/>
        <v>41.619019499292115</v>
      </c>
      <c r="L12" s="106">
        <f>SUM(L10:L11)</f>
        <v>-2.2363609889516729</v>
      </c>
      <c r="M12" s="106">
        <f>SUM(M10:M11)</f>
        <v>8.5728229976142281</v>
      </c>
      <c r="N12" s="106">
        <f t="shared" ref="N12:O12" si="6">SUM(N10:N11)</f>
        <v>8.289941853361471</v>
      </c>
      <c r="O12" s="106">
        <f t="shared" si="6"/>
        <v>1081.5574618995879</v>
      </c>
    </row>
    <row r="13" spans="1:30" ht="18" customHeight="1">
      <c r="A13" s="499"/>
      <c r="B13" s="500"/>
      <c r="C13" s="41"/>
      <c r="D13" s="40"/>
      <c r="E13" s="41"/>
      <c r="F13" s="41"/>
      <c r="G13" s="41"/>
      <c r="H13" s="40"/>
      <c r="I13" s="14"/>
      <c r="J13" s="14"/>
      <c r="K13" s="14"/>
      <c r="L13" s="14"/>
      <c r="O13" s="493">
        <f>1068.213</f>
        <v>1068.213</v>
      </c>
      <c r="T13" s="14"/>
      <c r="U13" s="14"/>
      <c r="V13" s="14"/>
      <c r="W13" s="14"/>
    </row>
    <row r="14" spans="1:30" ht="18" customHeight="1">
      <c r="B14" s="19" t="s">
        <v>57</v>
      </c>
      <c r="C14" s="18">
        <f>XNPV(C15,J12:O12,J4:O4)</f>
        <v>856.30407018406163</v>
      </c>
      <c r="D14" s="14">
        <f>XNPV(C15,J12:O12,J4:O4)</f>
        <v>856.30407018406163</v>
      </c>
      <c r="E14" s="14"/>
      <c r="F14" s="14"/>
      <c r="G14" s="14"/>
      <c r="H14" s="14"/>
      <c r="J14" s="14"/>
      <c r="K14" s="14"/>
      <c r="L14" s="14"/>
      <c r="M14" s="14"/>
      <c r="N14" s="14"/>
      <c r="T14" s="14"/>
      <c r="U14" s="14"/>
      <c r="V14" s="14"/>
      <c r="W14" s="14"/>
    </row>
    <row r="15" spans="1:30" ht="18" customHeight="1">
      <c r="B15" s="19" t="s">
        <v>58</v>
      </c>
      <c r="C15" s="69">
        <f>WACC!F26</f>
        <v>7.2333333333333333E-2</v>
      </c>
      <c r="D15" s="720">
        <v>7.2404239999999995E-2</v>
      </c>
      <c r="E15" s="14"/>
      <c r="F15" s="160"/>
      <c r="G15" s="14"/>
      <c r="H15" s="14"/>
      <c r="I15" s="14"/>
      <c r="J15" s="14"/>
      <c r="K15" s="14"/>
      <c r="L15" s="14"/>
      <c r="M15" s="14"/>
      <c r="N15" s="14"/>
      <c r="O15" s="14"/>
      <c r="T15" s="14"/>
      <c r="U15" s="14"/>
      <c r="V15" s="14"/>
      <c r="W15" s="14"/>
    </row>
    <row r="16" spans="1:30" s="16" customFormat="1" ht="18" customHeight="1">
      <c r="B16" s="20" t="s">
        <v>59</v>
      </c>
      <c r="C16" s="712">
        <f>+Summary!I203-1</f>
        <v>11.783333333333333</v>
      </c>
      <c r="D16" s="14" t="s">
        <v>195</v>
      </c>
      <c r="E16" s="14"/>
      <c r="F16" s="43"/>
      <c r="G16" s="14"/>
      <c r="H16" s="14"/>
      <c r="I16" s="14"/>
      <c r="J16" s="627"/>
      <c r="K16" s="14"/>
      <c r="L16" s="14"/>
      <c r="M16" s="14"/>
      <c r="N16" s="14"/>
      <c r="O16" s="17"/>
      <c r="T16" s="14"/>
      <c r="U16" s="14"/>
      <c r="V16" s="14"/>
      <c r="W16" s="17"/>
      <c r="AA16"/>
      <c r="AB16"/>
      <c r="AC16"/>
      <c r="AD16"/>
    </row>
    <row r="17" spans="2:23" ht="18" customHeight="1">
      <c r="O17" s="14"/>
      <c r="W17" s="14"/>
    </row>
    <row r="18" spans="2:23" ht="18" customHeight="1">
      <c r="B18" s="16" t="s">
        <v>62</v>
      </c>
    </row>
    <row r="19" spans="2:23" ht="18" customHeight="1">
      <c r="D19" s="21" t="s">
        <v>60</v>
      </c>
      <c r="E19" s="22"/>
      <c r="F19" s="22"/>
      <c r="G19" s="22"/>
      <c r="H19" s="23"/>
      <c r="N19" s="21" t="s">
        <v>61</v>
      </c>
      <c r="O19" s="22"/>
      <c r="P19" s="22"/>
      <c r="Q19" s="22"/>
      <c r="R19" s="23"/>
    </row>
    <row r="20" spans="2:23" ht="18" customHeight="1">
      <c r="B20" s="14"/>
      <c r="C20" s="14"/>
      <c r="D20" s="24" t="s">
        <v>58</v>
      </c>
      <c r="E20" s="24"/>
      <c r="F20" s="24"/>
      <c r="G20" s="24"/>
      <c r="H20" s="24"/>
      <c r="L20" s="14"/>
      <c r="M20" s="14"/>
      <c r="N20" s="24" t="s">
        <v>58</v>
      </c>
      <c r="O20" s="24"/>
      <c r="P20" s="24"/>
      <c r="Q20" s="24"/>
      <c r="R20" s="24"/>
    </row>
    <row r="21" spans="2:23" ht="18" customHeight="1">
      <c r="B21" s="14"/>
      <c r="C21" s="25">
        <f>+C14</f>
        <v>856.30407018406163</v>
      </c>
      <c r="D21" s="496">
        <f>WACC!E26</f>
        <v>7.2333333333333333E-2</v>
      </c>
      <c r="E21" s="469">
        <f>+AVERAGE(D21,F21)</f>
        <v>7.2333333333333333E-2</v>
      </c>
      <c r="F21" s="496">
        <f>WACC!F26</f>
        <v>7.2333333333333333E-2</v>
      </c>
      <c r="G21" s="469">
        <f>+AVERAGE(F21,H21)</f>
        <v>7.2333333333333333E-2</v>
      </c>
      <c r="H21" s="496">
        <f>WACC!G26</f>
        <v>7.2333333333333333E-2</v>
      </c>
      <c r="L21" s="14"/>
      <c r="M21" s="25"/>
      <c r="N21" s="26">
        <f>+D21</f>
        <v>7.2333333333333333E-2</v>
      </c>
      <c r="O21" s="26">
        <f>+E21</f>
        <v>7.2333333333333333E-2</v>
      </c>
      <c r="P21" s="26">
        <f>+F21</f>
        <v>7.2333333333333333E-2</v>
      </c>
      <c r="Q21" s="26">
        <f>+G21</f>
        <v>7.2333333333333333E-2</v>
      </c>
      <c r="R21" s="26">
        <f>+H21</f>
        <v>7.2333333333333333E-2</v>
      </c>
    </row>
    <row r="22" spans="2:23" ht="18" customHeight="1">
      <c r="B22" s="722" t="s">
        <v>152</v>
      </c>
      <c r="C22" s="470">
        <f>+C23-1</f>
        <v>9.7833333333333332</v>
      </c>
      <c r="D22" s="92">
        <f t="dataTable" ref="D22:H26" dt2D="1" dtr="0" r1="C15" r2="C16"/>
        <v>721.60249993164575</v>
      </c>
      <c r="E22" s="93">
        <v>721.60249993164575</v>
      </c>
      <c r="F22" s="93">
        <v>721.60249993164575</v>
      </c>
      <c r="G22" s="93">
        <v>721.60249993164575</v>
      </c>
      <c r="H22" s="94">
        <v>721.60249993164575</v>
      </c>
      <c r="L22" s="722" t="str">
        <f>+B22</f>
        <v>2018 Exit Multiple</v>
      </c>
      <c r="M22" s="27">
        <f>+C22</f>
        <v>9.7833333333333332</v>
      </c>
      <c r="N22" s="28">
        <f>+Summary!$K$39/DCF!D22</f>
        <v>0.58896691743758978</v>
      </c>
      <c r="O22" s="29">
        <f>+Summary!$K$39/DCF!E22</f>
        <v>0.58896691743758978</v>
      </c>
      <c r="P22" s="29">
        <f>+Summary!$K$39/DCF!F22</f>
        <v>0.58896691743758978</v>
      </c>
      <c r="Q22" s="29">
        <f>+Summary!$K$39/DCF!G22</f>
        <v>0.58896691743758978</v>
      </c>
      <c r="R22" s="30">
        <f>+Summary!$K$39/DCF!H22</f>
        <v>0.58896691743758978</v>
      </c>
      <c r="S22" s="31"/>
    </row>
    <row r="23" spans="2:23" ht="18" customHeight="1">
      <c r="B23" s="722"/>
      <c r="C23" s="470">
        <f>+C24-1</f>
        <v>10.783333333333333</v>
      </c>
      <c r="D23" s="95">
        <v>788.95328505785369</v>
      </c>
      <c r="E23" s="96">
        <v>788.95328505785369</v>
      </c>
      <c r="F23" s="96">
        <v>788.95328505785369</v>
      </c>
      <c r="G23" s="96">
        <v>788.95328505785369</v>
      </c>
      <c r="H23" s="97">
        <v>788.95328505785369</v>
      </c>
      <c r="L23" s="722"/>
      <c r="M23" s="27">
        <f>+C23</f>
        <v>10.783333333333333</v>
      </c>
      <c r="N23" s="32">
        <f>+Summary!$K$39/DCF!D23</f>
        <v>0.53868842179779364</v>
      </c>
      <c r="O23" s="33">
        <f>+Summary!$K$39/DCF!E23</f>
        <v>0.53868842179779364</v>
      </c>
      <c r="P23" s="33">
        <f>+Summary!$K$39/DCF!F23</f>
        <v>0.53868842179779364</v>
      </c>
      <c r="Q23" s="33">
        <f>+Summary!$K$39/DCF!G23</f>
        <v>0.53868842179779364</v>
      </c>
      <c r="R23" s="34">
        <f>+Summary!$K$39/DCF!H23</f>
        <v>0.53868842179779364</v>
      </c>
      <c r="S23" s="31"/>
    </row>
    <row r="24" spans="2:23" ht="18" customHeight="1">
      <c r="B24" s="722"/>
      <c r="C24" s="494">
        <f>+Summary!$I$203-1</f>
        <v>11.783333333333333</v>
      </c>
      <c r="D24" s="95">
        <v>856.30407018406163</v>
      </c>
      <c r="E24" s="96">
        <v>856.30407018406163</v>
      </c>
      <c r="F24" s="98">
        <v>856.30407018406163</v>
      </c>
      <c r="G24" s="96">
        <v>856.30407018406163</v>
      </c>
      <c r="H24" s="97">
        <v>856.30407018406163</v>
      </c>
      <c r="L24" s="722"/>
      <c r="M24" s="27">
        <f>+C24</f>
        <v>11.783333333333333</v>
      </c>
      <c r="N24" s="32">
        <f>+Summary!$K$39/DCF!D24</f>
        <v>0.49631902357844299</v>
      </c>
      <c r="O24" s="33">
        <f>+Summary!$K$39/DCF!E24</f>
        <v>0.49631902357844299</v>
      </c>
      <c r="P24" s="88">
        <f>+Summary!$K$39/DCF!F24</f>
        <v>0.49631902357844299</v>
      </c>
      <c r="Q24" s="33">
        <f>+Summary!$K$39/DCF!G24</f>
        <v>0.49631902357844299</v>
      </c>
      <c r="R24" s="34">
        <f>+Summary!$K$39/DCF!H24</f>
        <v>0.49631902357844299</v>
      </c>
    </row>
    <row r="25" spans="2:23" ht="18" customHeight="1">
      <c r="B25" s="722"/>
      <c r="C25" s="470">
        <f>+C24+1</f>
        <v>12.783333333333333</v>
      </c>
      <c r="D25" s="95">
        <v>923.65485531026968</v>
      </c>
      <c r="E25" s="96">
        <v>923.65485531026968</v>
      </c>
      <c r="F25" s="96">
        <v>923.65485531026968</v>
      </c>
      <c r="G25" s="96">
        <v>923.65485531026968</v>
      </c>
      <c r="H25" s="97">
        <v>923.65485531026968</v>
      </c>
      <c r="L25" s="722"/>
      <c r="M25" s="27">
        <f>+C25</f>
        <v>12.783333333333333</v>
      </c>
      <c r="N25" s="32">
        <f>+Summary!$K$39/DCF!D25</f>
        <v>0.46012858326526745</v>
      </c>
      <c r="O25" s="33">
        <f>+Summary!$K$39/DCF!E25</f>
        <v>0.46012858326526745</v>
      </c>
      <c r="P25" s="33">
        <f>+Summary!$K$39/DCF!F25</f>
        <v>0.46012858326526745</v>
      </c>
      <c r="Q25" s="33">
        <f>+Summary!$K$39/DCF!G25</f>
        <v>0.46012858326526745</v>
      </c>
      <c r="R25" s="34">
        <f>+Summary!$K$39/DCF!H25</f>
        <v>0.46012858326526745</v>
      </c>
    </row>
    <row r="26" spans="2:23" ht="18" customHeight="1">
      <c r="B26" s="722"/>
      <c r="C26" s="470">
        <f>+C25+1</f>
        <v>13.783333333333333</v>
      </c>
      <c r="D26" s="99">
        <v>991.00564043647762</v>
      </c>
      <c r="E26" s="100">
        <v>991.00564043647762</v>
      </c>
      <c r="F26" s="100">
        <v>991.00564043647762</v>
      </c>
      <c r="G26" s="100">
        <v>991.00564043647762</v>
      </c>
      <c r="H26" s="101">
        <v>991.00564043647762</v>
      </c>
      <c r="L26" s="722"/>
      <c r="M26" s="27">
        <f>+C26</f>
        <v>13.783333333333333</v>
      </c>
      <c r="N26" s="35">
        <f>+Summary!$K$39/DCF!D26</f>
        <v>0.42885729672821377</v>
      </c>
      <c r="O26" s="36">
        <f>+Summary!$K$39/DCF!E26</f>
        <v>0.42885729672821377</v>
      </c>
      <c r="P26" s="36">
        <f>+Summary!$K$39/DCF!F26</f>
        <v>0.42885729672821377</v>
      </c>
      <c r="Q26" s="36">
        <f>+Summary!$K$39/DCF!G26</f>
        <v>0.42885729672821377</v>
      </c>
      <c r="R26" s="37">
        <f>+Summary!$K$39/DCF!H26</f>
        <v>0.42885729672821377</v>
      </c>
    </row>
    <row r="29" spans="2:23" ht="18" customHeight="1">
      <c r="D29" s="21" t="s">
        <v>77</v>
      </c>
      <c r="E29" s="22"/>
      <c r="F29" s="22"/>
      <c r="G29" s="22"/>
      <c r="H29" s="23"/>
      <c r="N29" s="21" t="s">
        <v>72</v>
      </c>
      <c r="O29" s="22"/>
      <c r="P29" s="22"/>
      <c r="Q29" s="22"/>
      <c r="R29" s="23"/>
    </row>
    <row r="30" spans="2:23" ht="18" customHeight="1">
      <c r="B30" s="14"/>
      <c r="C30" s="14"/>
      <c r="D30" s="24" t="s">
        <v>58</v>
      </c>
      <c r="E30" s="24"/>
      <c r="F30" s="24"/>
      <c r="G30" s="24"/>
      <c r="H30" s="24"/>
      <c r="L30" s="14"/>
      <c r="M30" s="14"/>
      <c r="N30" s="24" t="s">
        <v>58</v>
      </c>
      <c r="O30" s="24"/>
      <c r="P30" s="24"/>
      <c r="Q30" s="24"/>
      <c r="R30" s="24"/>
    </row>
    <row r="31" spans="2:23" ht="18" customHeight="1">
      <c r="B31" s="14"/>
      <c r="C31" s="25">
        <f>+C24</f>
        <v>11.783333333333333</v>
      </c>
      <c r="D31" s="26">
        <f>+D21</f>
        <v>7.2333333333333333E-2</v>
      </c>
      <c r="E31" s="26">
        <f>+E21</f>
        <v>7.2333333333333333E-2</v>
      </c>
      <c r="F31" s="26">
        <f>+F21</f>
        <v>7.2333333333333333E-2</v>
      </c>
      <c r="G31" s="26">
        <f>+G21</f>
        <v>7.2333333333333333E-2</v>
      </c>
      <c r="H31" s="26">
        <f>+H21</f>
        <v>7.2333333333333333E-2</v>
      </c>
      <c r="L31" s="14"/>
      <c r="M31" s="25"/>
      <c r="N31" s="26">
        <f>+N21</f>
        <v>7.2333333333333333E-2</v>
      </c>
      <c r="O31" s="26">
        <f>+O21</f>
        <v>7.2333333333333333E-2</v>
      </c>
      <c r="P31" s="26">
        <f>+P21</f>
        <v>7.2333333333333333E-2</v>
      </c>
      <c r="Q31" s="26">
        <f>+Q21</f>
        <v>7.2333333333333333E-2</v>
      </c>
      <c r="R31" s="26">
        <f>+R21</f>
        <v>7.2333333333333333E-2</v>
      </c>
    </row>
    <row r="32" spans="2:23" ht="18" customHeight="1">
      <c r="B32" s="722" t="s">
        <v>152</v>
      </c>
      <c r="C32" s="27">
        <f>+C22</f>
        <v>9.7833333333333332</v>
      </c>
      <c r="D32" s="92">
        <f>+D22-Summary!$K$39</f>
        <v>296.60249993164575</v>
      </c>
      <c r="E32" s="93">
        <f>+E22-Summary!$K$39</f>
        <v>296.60249993164575</v>
      </c>
      <c r="F32" s="93">
        <f>+F22-Summary!$K$39</f>
        <v>296.60249993164575</v>
      </c>
      <c r="G32" s="93">
        <f>+G22-Summary!$K$39</f>
        <v>296.60249993164575</v>
      </c>
      <c r="H32" s="94">
        <f>+H22-Summary!$K$39</f>
        <v>296.60249993164575</v>
      </c>
      <c r="L32" s="722" t="str">
        <f>+L22</f>
        <v>2018 Exit Multiple</v>
      </c>
      <c r="M32" s="27">
        <f>+M22</f>
        <v>9.7833333333333332</v>
      </c>
      <c r="N32" s="28">
        <f>+D32/Summary!$E$40</f>
        <v>0.57027180961486901</v>
      </c>
      <c r="O32" s="29">
        <f>+E32/Summary!$E$40</f>
        <v>0.57027180961486901</v>
      </c>
      <c r="P32" s="29">
        <f>+F32/Summary!$E$40</f>
        <v>0.57027180961486901</v>
      </c>
      <c r="Q32" s="29">
        <f>+G32/Summary!$E$40</f>
        <v>0.57027180961486901</v>
      </c>
      <c r="R32" s="30">
        <f>+H32/Summary!$E$40</f>
        <v>0.57027180961486901</v>
      </c>
    </row>
    <row r="33" spans="2:18" ht="18" customHeight="1">
      <c r="B33" s="722"/>
      <c r="C33" s="27">
        <f>+C23</f>
        <v>10.783333333333333</v>
      </c>
      <c r="D33" s="95">
        <f>+D23-Summary!$K$39</f>
        <v>363.95328505785369</v>
      </c>
      <c r="E33" s="96">
        <f>+E23-Summary!$K$39</f>
        <v>363.95328505785369</v>
      </c>
      <c r="F33" s="96">
        <f>+F23-Summary!$K$39</f>
        <v>363.95328505785369</v>
      </c>
      <c r="G33" s="96">
        <f>+G23-Summary!$K$39</f>
        <v>363.95328505785369</v>
      </c>
      <c r="H33" s="97">
        <f>+H23-Summary!$K$39</f>
        <v>363.95328505785369</v>
      </c>
      <c r="L33" s="722"/>
      <c r="M33" s="27">
        <f>+M23</f>
        <v>10.783333333333333</v>
      </c>
      <c r="N33" s="32">
        <f>+D33/Summary!$E$40</f>
        <v>0.69976584328537506</v>
      </c>
      <c r="O33" s="33">
        <f>+E33/Summary!$E$40</f>
        <v>0.69976584328537506</v>
      </c>
      <c r="P33" s="33">
        <f>+F33/Summary!$E$40</f>
        <v>0.69976584328537506</v>
      </c>
      <c r="Q33" s="33">
        <f>+G33/Summary!$E$40</f>
        <v>0.69976584328537506</v>
      </c>
      <c r="R33" s="34">
        <f>+H33/Summary!$E$40</f>
        <v>0.69976584328537506</v>
      </c>
    </row>
    <row r="34" spans="2:18" ht="18" customHeight="1">
      <c r="B34" s="722"/>
      <c r="C34" s="27">
        <f>+C24</f>
        <v>11.783333333333333</v>
      </c>
      <c r="D34" s="95">
        <f>+D24-Summary!$K$39</f>
        <v>431.30407018406163</v>
      </c>
      <c r="E34" s="96">
        <f>+E24-Summary!$K$39</f>
        <v>431.30407018406163</v>
      </c>
      <c r="F34" s="98">
        <f>+F24-Summary!$K$39</f>
        <v>431.30407018406163</v>
      </c>
      <c r="G34" s="96">
        <f>+G24-Summary!$K$39</f>
        <v>431.30407018406163</v>
      </c>
      <c r="H34" s="97">
        <f>+H24-Summary!$K$39</f>
        <v>431.30407018406163</v>
      </c>
      <c r="L34" s="722"/>
      <c r="M34" s="27">
        <f>+M24</f>
        <v>11.783333333333333</v>
      </c>
      <c r="N34" s="32">
        <f>+D34/Summary!$E$40</f>
        <v>0.8292598769558811</v>
      </c>
      <c r="O34" s="33">
        <f>+E34/Summary!$E$40</f>
        <v>0.8292598769558811</v>
      </c>
      <c r="P34" s="88">
        <f>+F34/Summary!$E$40</f>
        <v>0.8292598769558811</v>
      </c>
      <c r="Q34" s="33">
        <f>+G34/Summary!$E$40</f>
        <v>0.8292598769558811</v>
      </c>
      <c r="R34" s="34">
        <f>+H34/Summary!$E$40</f>
        <v>0.8292598769558811</v>
      </c>
    </row>
    <row r="35" spans="2:18" ht="18" customHeight="1">
      <c r="B35" s="722"/>
      <c r="C35" s="27">
        <f>+C25</f>
        <v>12.783333333333333</v>
      </c>
      <c r="D35" s="95">
        <f>+D25-Summary!$K$39</f>
        <v>498.65485531026968</v>
      </c>
      <c r="E35" s="96">
        <f>+E25-Summary!$K$39</f>
        <v>498.65485531026968</v>
      </c>
      <c r="F35" s="96">
        <f>+F25-Summary!$K$39</f>
        <v>498.65485531026968</v>
      </c>
      <c r="G35" s="96">
        <f>+G25-Summary!$K$39</f>
        <v>498.65485531026968</v>
      </c>
      <c r="H35" s="97">
        <f>+H25-Summary!$K$39</f>
        <v>498.65485531026968</v>
      </c>
      <c r="L35" s="722"/>
      <c r="M35" s="27">
        <f>+M25</f>
        <v>12.783333333333333</v>
      </c>
      <c r="N35" s="32">
        <f>+D35/Summary!$E$40</f>
        <v>0.95875391062638737</v>
      </c>
      <c r="O35" s="33">
        <f>+E35/Summary!$E$40</f>
        <v>0.95875391062638737</v>
      </c>
      <c r="P35" s="33">
        <f>+F35/Summary!$E$40</f>
        <v>0.95875391062638737</v>
      </c>
      <c r="Q35" s="33">
        <f>+G35/Summary!$E$40</f>
        <v>0.95875391062638737</v>
      </c>
      <c r="R35" s="34">
        <f>+H35/Summary!$E$40</f>
        <v>0.95875391062638737</v>
      </c>
    </row>
    <row r="36" spans="2:18" ht="18" customHeight="1">
      <c r="B36" s="722"/>
      <c r="C36" s="27">
        <f>+C26</f>
        <v>13.783333333333333</v>
      </c>
      <c r="D36" s="99">
        <f>+D26-Summary!$K$39</f>
        <v>566.00564043647762</v>
      </c>
      <c r="E36" s="100">
        <f>+E26-Summary!$K$39</f>
        <v>566.00564043647762</v>
      </c>
      <c r="F36" s="100">
        <f>+F26-Summary!$K$39</f>
        <v>566.00564043647762</v>
      </c>
      <c r="G36" s="100">
        <f>+G26-Summary!$K$39</f>
        <v>566.00564043647762</v>
      </c>
      <c r="H36" s="101">
        <f>+H26-Summary!$K$39</f>
        <v>566.00564043647762</v>
      </c>
      <c r="L36" s="722"/>
      <c r="M36" s="27">
        <f>+M26</f>
        <v>13.783333333333333</v>
      </c>
      <c r="N36" s="35">
        <f>+D36/Summary!$E$40</f>
        <v>1.0882479442968933</v>
      </c>
      <c r="O36" s="36">
        <f>+E36/Summary!$E$40</f>
        <v>1.0882479442968933</v>
      </c>
      <c r="P36" s="36">
        <f>+F36/Summary!$E$40</f>
        <v>1.0882479442968933</v>
      </c>
      <c r="Q36" s="36">
        <f>+G36/Summary!$E$40</f>
        <v>1.0882479442968933</v>
      </c>
      <c r="R36" s="37">
        <f>+H36/Summary!$E$40</f>
        <v>1.0882479442968933</v>
      </c>
    </row>
    <row r="42" spans="2:18" ht="18" customHeight="1">
      <c r="D42" s="14"/>
      <c r="E42" s="14"/>
      <c r="F42" s="14"/>
      <c r="G42" s="14"/>
      <c r="H42" s="14"/>
    </row>
    <row r="136" spans="6:11" ht="18" customHeight="1">
      <c r="F136" s="161"/>
      <c r="J136" s="161"/>
      <c r="K136" s="499"/>
    </row>
    <row r="218" spans="3:3" ht="18" customHeight="1">
      <c r="C218" s="159"/>
    </row>
  </sheetData>
  <mergeCells count="4">
    <mergeCell ref="B22:B26"/>
    <mergeCell ref="L22:L26"/>
    <mergeCell ref="L32:L36"/>
    <mergeCell ref="B32:B36"/>
  </mergeCells>
  <phoneticPr fontId="2" type="noConversion"/>
  <pageMargins left="0.75" right="0.75" top="1" bottom="1" header="0.5" footer="0.5"/>
  <pageSetup scale="42" orientation="landscape" r:id="rId1"/>
  <headerFooter alignWithMargins="0"/>
  <ignoredErrors>
    <ignoredError sqref="F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BK259"/>
  <sheetViews>
    <sheetView showGridLines="0" tabSelected="1" view="pageBreakPreview" zoomScale="143" zoomScaleNormal="115" zoomScaleSheetLayoutView="143" zoomScalePageLayoutView="115" workbookViewId="0">
      <selection activeCell="C8" sqref="C8"/>
    </sheetView>
  </sheetViews>
  <sheetFormatPr baseColWidth="10" defaultColWidth="10.83203125" defaultRowHeight="11"/>
  <cols>
    <col min="1" max="1" width="3.1640625" style="109" customWidth="1"/>
    <col min="2" max="2" width="3.5" style="109" bestFit="1" customWidth="1"/>
    <col min="3" max="3" width="19.1640625" style="109" customWidth="1"/>
    <col min="4" max="17" width="11.5" style="109" customWidth="1"/>
    <col min="18" max="18" width="1.5" style="109" customWidth="1"/>
    <col min="19" max="19" width="10.83203125" style="109"/>
    <col min="20" max="20" width="12.33203125" style="109" bestFit="1" customWidth="1"/>
    <col min="21" max="21" width="14" style="109" bestFit="1" customWidth="1"/>
    <col min="22" max="16384" width="10.83203125" style="109"/>
  </cols>
  <sheetData>
    <row r="1" spans="1:21" ht="12">
      <c r="C1" s="162" t="s">
        <v>358</v>
      </c>
      <c r="D1" s="162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4"/>
      <c r="Q1" s="164" t="str">
        <f>T2&amp;" Valuation"</f>
        <v>Q3 2017 Valuation</v>
      </c>
      <c r="S1" s="109" t="s">
        <v>76</v>
      </c>
      <c r="T1" s="468">
        <v>43008</v>
      </c>
      <c r="U1" s="468"/>
    </row>
    <row r="2" spans="1:21" ht="12">
      <c r="C2" s="165" t="s">
        <v>201</v>
      </c>
      <c r="D2" s="165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535"/>
      <c r="Q2" s="166" t="s">
        <v>200</v>
      </c>
      <c r="T2" s="111" t="str">
        <f>"Q"&amp;TEXT(ROUNDUP(MONTH(T1)/3,0),"#")&amp;" "&amp;YEAR(T1)</f>
        <v>Q3 2017</v>
      </c>
    </row>
    <row r="3" spans="1:21" ht="12">
      <c r="C3" s="165" t="s">
        <v>179</v>
      </c>
      <c r="D3" s="165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6" t="s">
        <v>180</v>
      </c>
      <c r="S3" s="109" t="s">
        <v>181</v>
      </c>
      <c r="T3" s="468">
        <v>42916</v>
      </c>
    </row>
    <row r="4" spans="1:21" ht="6" customHeight="1"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</row>
    <row r="5" spans="1:21" ht="12">
      <c r="B5" s="109" t="s">
        <v>341</v>
      </c>
      <c r="C5" s="167" t="s">
        <v>2</v>
      </c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9" t="s">
        <v>0</v>
      </c>
      <c r="O5" s="168"/>
      <c r="P5" s="169" t="s">
        <v>1</v>
      </c>
      <c r="Q5" s="170"/>
    </row>
    <row r="6" spans="1:21" ht="12">
      <c r="C6" s="723" t="s">
        <v>368</v>
      </c>
      <c r="D6" s="724"/>
      <c r="E6" s="724"/>
      <c r="F6" s="724"/>
      <c r="G6" s="724"/>
      <c r="H6" s="724"/>
      <c r="I6" s="724"/>
      <c r="J6" s="724"/>
      <c r="K6" s="724"/>
      <c r="L6" s="724"/>
      <c r="M6" s="171"/>
      <c r="N6" s="171" t="s">
        <v>356</v>
      </c>
      <c r="O6" s="171"/>
      <c r="P6" s="171" t="s">
        <v>356</v>
      </c>
      <c r="Q6" s="172"/>
    </row>
    <row r="7" spans="1:21" ht="14" customHeight="1">
      <c r="C7" s="725"/>
      <c r="D7" s="726"/>
      <c r="E7" s="726"/>
      <c r="F7" s="726"/>
      <c r="G7" s="726"/>
      <c r="H7" s="726"/>
      <c r="I7" s="726"/>
      <c r="J7" s="726"/>
      <c r="K7" s="726"/>
      <c r="L7" s="726"/>
      <c r="M7" s="173"/>
      <c r="N7" s="173" t="s">
        <v>357</v>
      </c>
      <c r="O7" s="173"/>
      <c r="P7" s="173" t="s">
        <v>357</v>
      </c>
      <c r="Q7" s="174"/>
    </row>
    <row r="8" spans="1:21" ht="12" customHeight="1">
      <c r="C8" s="175" t="s">
        <v>125</v>
      </c>
      <c r="D8" s="176"/>
      <c r="E8" s="176" t="s">
        <v>364</v>
      </c>
      <c r="F8" s="176"/>
      <c r="G8" s="176"/>
      <c r="H8" s="176"/>
      <c r="I8" s="176"/>
      <c r="J8" s="176" t="s">
        <v>349</v>
      </c>
      <c r="K8" s="176"/>
      <c r="L8" s="179" t="s">
        <v>226</v>
      </c>
      <c r="M8" s="176"/>
      <c r="N8" s="176"/>
      <c r="O8" s="176"/>
      <c r="P8" s="176"/>
      <c r="Q8" s="177"/>
    </row>
    <row r="9" spans="1:21" ht="12" customHeight="1">
      <c r="C9" s="175" t="s">
        <v>126</v>
      </c>
      <c r="D9" s="176"/>
      <c r="E9" s="179" t="s">
        <v>364</v>
      </c>
      <c r="F9" s="176"/>
      <c r="G9" s="176"/>
      <c r="H9" s="176"/>
      <c r="I9" s="176"/>
      <c r="J9" s="176" t="s">
        <v>4</v>
      </c>
      <c r="K9" s="176"/>
      <c r="L9" s="305" t="s">
        <v>191</v>
      </c>
      <c r="M9" s="176"/>
      <c r="N9" s="176"/>
      <c r="O9" s="176"/>
      <c r="P9" s="176"/>
      <c r="Q9" s="177"/>
      <c r="U9" s="121" t="s">
        <v>197</v>
      </c>
    </row>
    <row r="10" spans="1:21" ht="12" customHeight="1">
      <c r="C10" s="178" t="s">
        <v>5</v>
      </c>
      <c r="D10" s="179"/>
      <c r="E10" s="179" t="s">
        <v>114</v>
      </c>
      <c r="F10" s="179"/>
      <c r="G10" s="176"/>
      <c r="H10" s="176"/>
      <c r="I10" s="176"/>
      <c r="J10" s="176"/>
      <c r="K10" s="176"/>
      <c r="L10" s="305" t="s">
        <v>143</v>
      </c>
      <c r="M10" s="176"/>
      <c r="N10" s="176"/>
      <c r="O10" s="176"/>
      <c r="P10" s="176"/>
      <c r="Q10" s="177"/>
      <c r="U10" s="576">
        <v>1.31033E-2</v>
      </c>
    </row>
    <row r="11" spans="1:21" ht="12" customHeight="1">
      <c r="C11" s="175" t="s">
        <v>3</v>
      </c>
      <c r="D11" s="176"/>
      <c r="E11" s="176" t="s">
        <v>364</v>
      </c>
      <c r="F11" s="176"/>
      <c r="G11" s="176"/>
      <c r="H11" s="176"/>
      <c r="I11" s="176"/>
      <c r="J11" s="176"/>
      <c r="K11" s="176"/>
      <c r="L11" s="305" t="s">
        <v>192</v>
      </c>
      <c r="M11" s="176"/>
      <c r="N11" s="176"/>
      <c r="O11" s="176"/>
      <c r="P11" s="176"/>
      <c r="Q11" s="177"/>
    </row>
    <row r="12" spans="1:21" ht="12" customHeight="1">
      <c r="C12" s="175" t="s">
        <v>39</v>
      </c>
      <c r="D12" s="176"/>
      <c r="E12" s="181" t="s">
        <v>202</v>
      </c>
      <c r="F12" s="176"/>
      <c r="G12" s="176"/>
      <c r="H12" s="176"/>
      <c r="I12" s="176"/>
      <c r="J12" s="176"/>
      <c r="K12" s="176"/>
      <c r="L12" s="305"/>
      <c r="M12" s="176"/>
      <c r="N12" s="176"/>
      <c r="O12" s="176"/>
      <c r="P12" s="176"/>
      <c r="Q12" s="177"/>
    </row>
    <row r="13" spans="1:21" ht="12" customHeight="1">
      <c r="C13" s="175" t="s">
        <v>159</v>
      </c>
      <c r="D13" s="176"/>
      <c r="E13" s="179" t="s">
        <v>365</v>
      </c>
      <c r="F13" s="182"/>
      <c r="G13" s="176"/>
      <c r="H13" s="176"/>
      <c r="I13" s="176"/>
      <c r="M13" s="176"/>
      <c r="N13" s="176"/>
      <c r="O13" s="176"/>
      <c r="P13" s="176"/>
      <c r="Q13" s="177"/>
    </row>
    <row r="14" spans="1:21" ht="12" customHeight="1">
      <c r="A14" s="121"/>
      <c r="C14" s="183" t="s">
        <v>169</v>
      </c>
      <c r="D14" s="184"/>
      <c r="E14" s="184" t="s">
        <v>364</v>
      </c>
      <c r="F14" s="184"/>
      <c r="G14" s="184"/>
      <c r="H14" s="184"/>
      <c r="I14" s="184"/>
      <c r="J14" s="184"/>
      <c r="K14" s="184"/>
      <c r="L14" s="185"/>
      <c r="M14" s="184"/>
      <c r="N14" s="184"/>
      <c r="O14" s="184"/>
      <c r="P14" s="184"/>
      <c r="Q14" s="186"/>
      <c r="R14" s="118"/>
      <c r="S14" s="118"/>
    </row>
    <row r="15" spans="1:21" ht="12" customHeight="1">
      <c r="A15" s="121"/>
      <c r="C15" s="163"/>
      <c r="D15" s="163"/>
      <c r="E15" s="163"/>
      <c r="F15" s="163"/>
      <c r="G15" s="163"/>
      <c r="H15" s="163"/>
      <c r="I15" s="163"/>
      <c r="J15" s="163"/>
      <c r="K15" s="163"/>
      <c r="L15" s="185"/>
      <c r="M15" s="163"/>
      <c r="N15" s="163"/>
      <c r="O15" s="163"/>
      <c r="P15" s="163"/>
      <c r="Q15" s="163"/>
    </row>
    <row r="16" spans="1:21" ht="12" customHeight="1">
      <c r="A16" s="121"/>
      <c r="B16" s="109" t="s">
        <v>341</v>
      </c>
      <c r="C16" s="167" t="s">
        <v>6</v>
      </c>
      <c r="D16" s="168"/>
      <c r="E16" s="169" t="s">
        <v>11</v>
      </c>
      <c r="F16" s="168"/>
      <c r="G16" s="168"/>
      <c r="H16" s="168"/>
      <c r="I16" s="168"/>
      <c r="J16" s="169"/>
      <c r="K16" s="168"/>
      <c r="L16" s="168"/>
      <c r="M16" s="168"/>
      <c r="N16" s="169"/>
      <c r="O16" s="168"/>
      <c r="P16" s="168"/>
      <c r="Q16" s="170"/>
    </row>
    <row r="17" spans="1:23" ht="12" customHeight="1">
      <c r="A17" s="566"/>
      <c r="C17" s="208" t="s">
        <v>7</v>
      </c>
      <c r="D17" s="176"/>
      <c r="E17" s="187" t="s">
        <v>321</v>
      </c>
      <c r="F17" s="187"/>
      <c r="G17" s="187"/>
      <c r="H17" s="187"/>
      <c r="I17" s="176"/>
      <c r="J17" s="187"/>
      <c r="K17" s="187"/>
      <c r="L17" s="187"/>
      <c r="M17" s="176"/>
      <c r="N17" s="187"/>
      <c r="O17" s="176"/>
      <c r="P17" s="176"/>
      <c r="Q17" s="177"/>
    </row>
    <row r="18" spans="1:23" s="123" customFormat="1" ht="12" customHeight="1">
      <c r="A18" s="567"/>
      <c r="C18" s="686" t="s">
        <v>322</v>
      </c>
      <c r="D18" s="683"/>
      <c r="E18" s="687">
        <f>K37</f>
        <v>125</v>
      </c>
      <c r="F18" s="191"/>
      <c r="G18" s="191"/>
      <c r="H18" s="191"/>
      <c r="I18" s="189"/>
      <c r="J18" s="190"/>
      <c r="K18" s="191"/>
      <c r="L18" s="191"/>
      <c r="M18" s="189"/>
      <c r="N18" s="191"/>
      <c r="O18" s="189"/>
      <c r="P18" s="189"/>
      <c r="Q18" s="192"/>
      <c r="T18" s="538"/>
      <c r="U18" s="538"/>
      <c r="V18" s="539"/>
      <c r="W18" s="539"/>
    </row>
    <row r="19" spans="1:23" s="123" customFormat="1" ht="12" customHeight="1">
      <c r="A19" s="567"/>
      <c r="C19" s="188" t="s">
        <v>323</v>
      </c>
      <c r="D19" s="189"/>
      <c r="E19" s="191">
        <v>25</v>
      </c>
      <c r="F19" s="191"/>
      <c r="G19" s="191"/>
      <c r="H19" s="191"/>
      <c r="I19" s="189"/>
      <c r="J19" s="190"/>
      <c r="K19" s="191"/>
      <c r="L19" s="191"/>
      <c r="M19" s="189"/>
      <c r="N19" s="191"/>
      <c r="O19" s="189"/>
      <c r="P19" s="189"/>
      <c r="Q19" s="192"/>
      <c r="T19" s="538"/>
      <c r="U19" s="538"/>
      <c r="V19" s="539"/>
      <c r="W19" s="539"/>
    </row>
    <row r="20" spans="1:23" s="123" customFormat="1" ht="12" customHeight="1">
      <c r="A20" s="567"/>
      <c r="C20" s="188" t="s">
        <v>350</v>
      </c>
      <c r="D20" s="193"/>
      <c r="E20" s="631">
        <f>(125-150*0.03)*0.833</f>
        <v>100.37649999999999</v>
      </c>
      <c r="F20" s="195"/>
      <c r="G20" s="630"/>
      <c r="H20" s="195"/>
      <c r="I20" s="189"/>
      <c r="J20" s="194"/>
      <c r="K20" s="191"/>
      <c r="L20" s="191"/>
      <c r="M20" s="189"/>
      <c r="N20" s="191"/>
      <c r="O20" s="189"/>
      <c r="P20" s="189"/>
      <c r="Q20" s="192"/>
      <c r="T20" s="540"/>
      <c r="U20" s="538"/>
      <c r="V20" s="541"/>
      <c r="W20" s="541"/>
    </row>
    <row r="21" spans="1:23" s="123" customFormat="1" ht="12" customHeight="1">
      <c r="A21" s="567"/>
      <c r="C21" s="682" t="s">
        <v>351</v>
      </c>
      <c r="D21" s="683"/>
      <c r="E21" s="684">
        <v>0.83299999999999996</v>
      </c>
      <c r="F21" s="191"/>
      <c r="G21" s="191"/>
      <c r="H21" s="191"/>
      <c r="I21" s="189"/>
      <c r="J21" s="196"/>
      <c r="K21" s="189"/>
      <c r="L21" s="197"/>
      <c r="M21" s="189"/>
      <c r="N21" s="196"/>
      <c r="O21" s="189"/>
      <c r="P21" s="189"/>
      <c r="Q21" s="192"/>
      <c r="T21" s="542"/>
      <c r="U21" s="538"/>
      <c r="V21" s="541"/>
      <c r="W21" s="541"/>
    </row>
    <row r="22" spans="1:23" s="123" customFormat="1" ht="12" customHeight="1">
      <c r="A22" s="567"/>
      <c r="C22" s="682" t="s">
        <v>352</v>
      </c>
      <c r="D22" s="683"/>
      <c r="E22" s="685">
        <f>E21*E18</f>
        <v>104.125</v>
      </c>
      <c r="F22" s="198"/>
      <c r="G22" s="191"/>
      <c r="H22" s="191"/>
      <c r="I22" s="189"/>
      <c r="J22" s="194"/>
      <c r="K22" s="191"/>
      <c r="L22" s="191"/>
      <c r="M22" s="189"/>
      <c r="N22" s="199"/>
      <c r="O22" s="189"/>
      <c r="P22" s="189"/>
      <c r="Q22" s="192"/>
      <c r="T22" s="538"/>
      <c r="U22" s="538"/>
      <c r="V22" s="541"/>
      <c r="W22" s="541"/>
    </row>
    <row r="23" spans="1:23" ht="12" customHeight="1">
      <c r="A23" s="566"/>
      <c r="C23" s="680" t="s">
        <v>166</v>
      </c>
      <c r="D23" s="176"/>
      <c r="E23" s="200">
        <v>0.97</v>
      </c>
      <c r="F23" s="200"/>
      <c r="G23" s="187"/>
      <c r="H23" s="187"/>
      <c r="I23" s="176"/>
      <c r="J23" s="200"/>
      <c r="K23" s="200"/>
      <c r="L23" s="187"/>
      <c r="M23" s="176"/>
      <c r="N23" s="199"/>
      <c r="O23" s="176"/>
      <c r="P23" s="176"/>
      <c r="Q23" s="177"/>
      <c r="T23" s="120"/>
      <c r="U23" s="120"/>
      <c r="V23" s="541"/>
      <c r="W23" s="541"/>
    </row>
    <row r="24" spans="1:23" ht="12" customHeight="1">
      <c r="A24" s="568"/>
      <c r="C24" s="680" t="s">
        <v>167</v>
      </c>
      <c r="D24" s="176"/>
      <c r="E24" s="187" t="s">
        <v>203</v>
      </c>
      <c r="F24" s="187"/>
      <c r="G24" s="187"/>
      <c r="H24" s="187"/>
      <c r="I24" s="176"/>
      <c r="J24" s="187"/>
      <c r="K24" s="187"/>
      <c r="L24" s="187"/>
      <c r="M24" s="176"/>
      <c r="N24" s="199"/>
      <c r="O24" s="176"/>
      <c r="P24" s="176"/>
      <c r="Q24" s="177"/>
      <c r="T24" s="120"/>
      <c r="U24" s="538"/>
      <c r="V24" s="541"/>
      <c r="W24" s="541"/>
    </row>
    <row r="25" spans="1:23" ht="12" customHeight="1">
      <c r="A25" s="569"/>
      <c r="C25" s="680" t="s">
        <v>168</v>
      </c>
      <c r="D25" s="176"/>
      <c r="E25" s="187" t="s">
        <v>204</v>
      </c>
      <c r="F25" s="187"/>
      <c r="G25" s="187"/>
      <c r="H25" s="187"/>
      <c r="I25" s="176"/>
      <c r="J25" s="187"/>
      <c r="K25" s="187"/>
      <c r="L25" s="187"/>
      <c r="M25" s="176"/>
      <c r="N25" s="199"/>
      <c r="O25" s="176"/>
      <c r="P25" s="176"/>
      <c r="Q25" s="177"/>
      <c r="T25" s="120"/>
      <c r="U25" s="120"/>
      <c r="V25" s="120"/>
      <c r="W25" s="120"/>
    </row>
    <row r="26" spans="1:23" ht="12" customHeight="1">
      <c r="A26" s="157"/>
      <c r="C26" s="681" t="s">
        <v>8</v>
      </c>
      <c r="D26" s="176"/>
      <c r="E26" s="617">
        <v>45908</v>
      </c>
      <c r="F26" s="187"/>
      <c r="G26" s="187"/>
      <c r="H26" s="187"/>
      <c r="I26" s="176"/>
      <c r="J26" s="201"/>
      <c r="K26" s="187"/>
      <c r="L26" s="187"/>
      <c r="M26" s="176"/>
      <c r="N26" s="199"/>
      <c r="O26" s="176"/>
      <c r="P26" s="176"/>
      <c r="Q26" s="177"/>
    </row>
    <row r="27" spans="1:23" ht="12" customHeight="1">
      <c r="A27" s="566"/>
      <c r="C27" s="681" t="s">
        <v>9</v>
      </c>
      <c r="D27" s="176"/>
      <c r="E27" s="187" t="s">
        <v>320</v>
      </c>
      <c r="F27" s="187"/>
      <c r="G27" s="187"/>
      <c r="H27" s="187"/>
      <c r="I27" s="176"/>
      <c r="J27" s="187"/>
      <c r="K27" s="187"/>
      <c r="L27" s="187"/>
      <c r="M27" s="176"/>
      <c r="N27" s="199"/>
      <c r="O27" s="176"/>
      <c r="P27" s="176"/>
      <c r="Q27" s="177"/>
    </row>
    <row r="28" spans="1:23" ht="12" customHeight="1">
      <c r="A28" s="566"/>
      <c r="C28" s="202" t="s">
        <v>10</v>
      </c>
      <c r="D28" s="184"/>
      <c r="E28" s="203" t="s">
        <v>163</v>
      </c>
      <c r="F28" s="204"/>
      <c r="G28" s="204"/>
      <c r="H28" s="204"/>
      <c r="I28" s="184"/>
      <c r="J28" s="203"/>
      <c r="K28" s="204"/>
      <c r="L28" s="204"/>
      <c r="M28" s="184"/>
      <c r="N28" s="203"/>
      <c r="O28" s="184"/>
      <c r="P28" s="184"/>
      <c r="Q28" s="186"/>
    </row>
    <row r="29" spans="1:23" ht="12">
      <c r="A29" s="121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72"/>
    </row>
    <row r="30" spans="1:23" ht="12">
      <c r="A30" s="121"/>
      <c r="B30" s="109" t="s">
        <v>341</v>
      </c>
      <c r="C30" s="167" t="s">
        <v>14</v>
      </c>
      <c r="D30" s="168"/>
      <c r="E30" s="169"/>
      <c r="F30" s="168"/>
      <c r="G30" s="170"/>
      <c r="H30" s="205"/>
      <c r="I30" s="167" t="s">
        <v>160</v>
      </c>
      <c r="J30" s="168"/>
      <c r="K30" s="169"/>
      <c r="L30" s="168"/>
      <c r="M30" s="170"/>
      <c r="N30" s="176"/>
      <c r="O30" s="167" t="s">
        <v>127</v>
      </c>
      <c r="P30" s="170"/>
      <c r="Q30" s="177"/>
    </row>
    <row r="31" spans="1:23" ht="12">
      <c r="C31" s="508"/>
      <c r="D31" s="171"/>
      <c r="E31" s="503"/>
      <c r="F31" s="504"/>
      <c r="G31" s="505" t="s">
        <v>38</v>
      </c>
      <c r="H31" s="187"/>
      <c r="I31" s="249"/>
      <c r="J31" s="171"/>
      <c r="K31" s="503"/>
      <c r="L31" s="504"/>
      <c r="M31" s="505" t="s">
        <v>38</v>
      </c>
      <c r="N31" s="187"/>
      <c r="O31" s="209"/>
      <c r="P31" s="210"/>
      <c r="Q31" s="207"/>
    </row>
    <row r="32" spans="1:23" ht="12">
      <c r="C32" s="188"/>
      <c r="D32" s="176"/>
      <c r="E32" s="544">
        <v>42986</v>
      </c>
      <c r="F32" s="211" t="s">
        <v>13</v>
      </c>
      <c r="G32" s="212" t="s">
        <v>165</v>
      </c>
      <c r="H32" s="187"/>
      <c r="I32" s="175"/>
      <c r="J32" s="176"/>
      <c r="K32" s="544">
        <f>E32</f>
        <v>42986</v>
      </c>
      <c r="L32" s="211" t="s">
        <v>13</v>
      </c>
      <c r="M32" s="212" t="s">
        <v>165</v>
      </c>
      <c r="N32" s="206"/>
      <c r="O32" s="213" t="s">
        <v>63</v>
      </c>
      <c r="P32" s="212" t="s">
        <v>13</v>
      </c>
      <c r="Q32" s="207"/>
      <c r="T32" s="609" t="s">
        <v>212</v>
      </c>
      <c r="U32" s="609"/>
      <c r="V32" s="157"/>
      <c r="W32" s="157"/>
    </row>
    <row r="33" spans="2:27" ht="12" customHeight="1">
      <c r="C33" s="611" t="s">
        <v>211</v>
      </c>
      <c r="D33" s="176"/>
      <c r="E33" s="214">
        <v>25</v>
      </c>
      <c r="F33" s="610"/>
      <c r="G33" s="216"/>
      <c r="H33" s="187"/>
      <c r="I33" s="611" t="s">
        <v>211</v>
      </c>
      <c r="J33" s="176"/>
      <c r="K33" s="545">
        <v>25</v>
      </c>
      <c r="L33" s="215"/>
      <c r="M33" s="216"/>
      <c r="N33" s="187"/>
      <c r="O33" s="217">
        <f>+K33-E33</f>
        <v>0</v>
      </c>
      <c r="P33" s="216"/>
      <c r="Q33" s="216"/>
      <c r="T33"/>
      <c r="U33" s="575"/>
      <c r="V33" s="157"/>
      <c r="W33" s="157"/>
      <c r="X33" s="157"/>
    </row>
    <row r="34" spans="2:27" ht="4.5" customHeight="1">
      <c r="C34" s="188"/>
      <c r="D34" s="176"/>
      <c r="E34" s="218"/>
      <c r="F34" s="219"/>
      <c r="G34" s="220"/>
      <c r="H34" s="187"/>
      <c r="I34" s="175"/>
      <c r="J34" s="176"/>
      <c r="K34" s="546"/>
      <c r="L34" s="219"/>
      <c r="M34" s="220"/>
      <c r="N34" s="187"/>
      <c r="O34" s="221"/>
      <c r="P34" s="220"/>
      <c r="Q34" s="220"/>
    </row>
    <row r="35" spans="2:27" ht="12">
      <c r="C35" s="188" t="s">
        <v>210</v>
      </c>
      <c r="D35" s="189"/>
      <c r="E35" s="214">
        <v>0</v>
      </c>
      <c r="F35" s="215">
        <f>E35/$E$43</f>
        <v>0</v>
      </c>
      <c r="G35" s="216">
        <f>E35/($E$43-$E$44)</f>
        <v>0</v>
      </c>
      <c r="H35" s="191"/>
      <c r="I35" s="188" t="str">
        <f t="shared" ref="I35:I41" si="0">C35</f>
        <v>Revolver ($50mm)</v>
      </c>
      <c r="J35" s="189"/>
      <c r="K35" s="545">
        <v>0</v>
      </c>
      <c r="L35" s="215">
        <f t="shared" ref="L35:L41" si="1">K35/$K$43</f>
        <v>0</v>
      </c>
      <c r="M35" s="216">
        <f>K35/($K$43-$K$44)</f>
        <v>0</v>
      </c>
      <c r="N35" s="191"/>
      <c r="O35" s="217">
        <f>+K35-E35</f>
        <v>0</v>
      </c>
      <c r="P35" s="222">
        <f t="shared" ref="O35:P43" si="2">+L35-F35</f>
        <v>0</v>
      </c>
      <c r="Q35" s="222"/>
    </row>
    <row r="36" spans="2:27" ht="12">
      <c r="C36" s="188" t="s">
        <v>205</v>
      </c>
      <c r="D36" s="189"/>
      <c r="E36" s="223">
        <v>325</v>
      </c>
      <c r="F36" s="215">
        <f>E36/$E$43</f>
        <v>4.3268142665051323</v>
      </c>
      <c r="G36" s="216">
        <f t="shared" ref="G36:G41" si="3">E36/($E$43-$E$44)</f>
        <v>4.408991629698968</v>
      </c>
      <c r="H36" s="191"/>
      <c r="I36" s="188" t="str">
        <f>C36</f>
        <v>1st Lien (L+475, 1.00% Flr)</v>
      </c>
      <c r="J36" s="189"/>
      <c r="K36" s="547">
        <v>325</v>
      </c>
      <c r="L36" s="215">
        <f t="shared" si="1"/>
        <v>5.7691205692989058</v>
      </c>
      <c r="M36" s="216">
        <f t="shared" ref="M36:M41" si="4">K36/($K$43-$K$44)</f>
        <v>5.9161462474843818</v>
      </c>
      <c r="N36" s="191"/>
      <c r="O36" s="224">
        <f t="shared" si="2"/>
        <v>0</v>
      </c>
      <c r="P36" s="222">
        <f t="shared" si="2"/>
        <v>1.4423063027937735</v>
      </c>
      <c r="Q36" s="222"/>
    </row>
    <row r="37" spans="2:27" ht="12">
      <c r="C37" s="188" t="s">
        <v>206</v>
      </c>
      <c r="D37" s="189"/>
      <c r="E37" s="225">
        <v>125</v>
      </c>
      <c r="F37" s="226">
        <f>+E37/E43</f>
        <v>1.6641593332712048</v>
      </c>
      <c r="G37" s="227">
        <f t="shared" si="3"/>
        <v>1.69576601142268</v>
      </c>
      <c r="H37" s="191"/>
      <c r="I37" s="188" t="str">
        <f>C37</f>
        <v>2nd Lien (L+925, 1.00% Flr)</v>
      </c>
      <c r="J37" s="189"/>
      <c r="K37" s="548">
        <v>125</v>
      </c>
      <c r="L37" s="226">
        <f t="shared" si="1"/>
        <v>2.2188925266534252</v>
      </c>
      <c r="M37" s="227">
        <f t="shared" si="4"/>
        <v>2.2754408644170701</v>
      </c>
      <c r="N37" s="191"/>
      <c r="O37" s="228">
        <f>+K37-E37</f>
        <v>0</v>
      </c>
      <c r="P37" s="229">
        <f>+L37-F37</f>
        <v>0.55473319338222038</v>
      </c>
      <c r="Q37" s="222"/>
      <c r="T37" s="488"/>
      <c r="U37" s="488"/>
    </row>
    <row r="38" spans="2:27" s="110" customFormat="1" ht="12">
      <c r="C38" s="233" t="s">
        <v>96</v>
      </c>
      <c r="D38" s="205"/>
      <c r="E38" s="230">
        <f>SUM(E35:E37)</f>
        <v>450</v>
      </c>
      <c r="F38" s="231">
        <f>E38/$E$43</f>
        <v>5.9909735997763374</v>
      </c>
      <c r="G38" s="220">
        <f t="shared" si="3"/>
        <v>6.1047576411216475</v>
      </c>
      <c r="H38" s="232"/>
      <c r="I38" s="233" t="str">
        <f t="shared" si="0"/>
        <v>Total Debt</v>
      </c>
      <c r="J38" s="205"/>
      <c r="K38" s="237">
        <f>SUM(K35:K37)</f>
        <v>450</v>
      </c>
      <c r="L38" s="231">
        <f>K38/$K$43</f>
        <v>7.988013095952331</v>
      </c>
      <c r="M38" s="220">
        <f t="shared" si="4"/>
        <v>8.1915871119014518</v>
      </c>
      <c r="N38" s="232"/>
      <c r="O38" s="234">
        <f t="shared" si="2"/>
        <v>0</v>
      </c>
      <c r="P38" s="235">
        <f t="shared" si="2"/>
        <v>1.9970394961759936</v>
      </c>
      <c r="Q38" s="235"/>
      <c r="S38" s="126"/>
      <c r="T38" s="488"/>
      <c r="U38" s="488"/>
      <c r="V38" s="109"/>
      <c r="X38" s="109"/>
      <c r="Y38" s="127"/>
      <c r="Z38" s="109"/>
      <c r="AA38" s="127"/>
    </row>
    <row r="39" spans="2:27" s="110" customFormat="1" ht="12">
      <c r="C39" s="233" t="s">
        <v>144</v>
      </c>
      <c r="D39" s="205"/>
      <c r="E39" s="230">
        <f>E38-E33</f>
        <v>425</v>
      </c>
      <c r="F39" s="236">
        <f>E39/$E$43</f>
        <v>5.658141733122096</v>
      </c>
      <c r="G39" s="220">
        <f t="shared" si="3"/>
        <v>5.7656044388371122</v>
      </c>
      <c r="H39" s="232"/>
      <c r="I39" s="233" t="str">
        <f t="shared" si="0"/>
        <v>Total Net Debt</v>
      </c>
      <c r="J39" s="205"/>
      <c r="K39" s="230">
        <f>K38-K33</f>
        <v>425</v>
      </c>
      <c r="L39" s="236">
        <f t="shared" si="1"/>
        <v>7.5442345906216461</v>
      </c>
      <c r="M39" s="220">
        <f t="shared" si="4"/>
        <v>7.7364989390180376</v>
      </c>
      <c r="N39" s="232"/>
      <c r="O39" s="234">
        <f>+K39-E39</f>
        <v>0</v>
      </c>
      <c r="P39" s="235">
        <f t="shared" si="2"/>
        <v>1.8860928574995501</v>
      </c>
      <c r="Q39" s="235"/>
      <c r="S39" s="128"/>
      <c r="T39" s="109"/>
      <c r="U39" s="129"/>
      <c r="V39" s="129"/>
      <c r="X39" s="109"/>
      <c r="Y39" s="129"/>
      <c r="Z39" s="129"/>
    </row>
    <row r="40" spans="2:27" ht="12">
      <c r="C40" s="175" t="s">
        <v>193</v>
      </c>
      <c r="D40" s="176"/>
      <c r="E40" s="225">
        <v>520.10724523092802</v>
      </c>
      <c r="F40" s="226">
        <f>+E40/E43</f>
        <v>6.9243306116241934</v>
      </c>
      <c r="G40" s="227">
        <f t="shared" si="3"/>
        <v>7.0558415100583076</v>
      </c>
      <c r="H40" s="187"/>
      <c r="I40" s="175" t="str">
        <f t="shared" si="0"/>
        <v>Sponsor Equity Contribution</v>
      </c>
      <c r="J40" s="176"/>
      <c r="K40" s="549">
        <f>E40</f>
        <v>520.10724523092802</v>
      </c>
      <c r="L40" s="226">
        <f t="shared" si="1"/>
        <v>9.2324966360096532</v>
      </c>
      <c r="M40" s="227">
        <f t="shared" si="4"/>
        <v>9.4677862374227502</v>
      </c>
      <c r="N40" s="187"/>
      <c r="O40" s="228">
        <f t="shared" si="2"/>
        <v>0</v>
      </c>
      <c r="P40" s="229">
        <f t="shared" si="2"/>
        <v>2.3081660243854598</v>
      </c>
      <c r="Q40" s="222"/>
      <c r="T40" s="488"/>
      <c r="U40" s="488"/>
      <c r="V40" s="488"/>
    </row>
    <row r="41" spans="2:27" s="110" customFormat="1" ht="13" thickBot="1">
      <c r="C41" s="233" t="s">
        <v>12</v>
      </c>
      <c r="D41" s="205"/>
      <c r="E41" s="238">
        <f>+E38+E40</f>
        <v>970.10724523092802</v>
      </c>
      <c r="F41" s="239">
        <f>E41/$E$43</f>
        <v>12.91530421140053</v>
      </c>
      <c r="G41" s="240">
        <f t="shared" si="3"/>
        <v>13.160599151179955</v>
      </c>
      <c r="H41" s="232"/>
      <c r="I41" s="233" t="str">
        <f t="shared" si="0"/>
        <v>Total Capitalization</v>
      </c>
      <c r="J41" s="205"/>
      <c r="K41" s="238">
        <f>+K38+K40</f>
        <v>970.10724523092802</v>
      </c>
      <c r="L41" s="239">
        <f t="shared" si="1"/>
        <v>17.220509731961982</v>
      </c>
      <c r="M41" s="240">
        <f t="shared" si="4"/>
        <v>17.659373349324202</v>
      </c>
      <c r="N41" s="232"/>
      <c r="O41" s="241">
        <f t="shared" si="2"/>
        <v>0</v>
      </c>
      <c r="P41" s="242">
        <f t="shared" si="2"/>
        <v>4.3052055205614526</v>
      </c>
      <c r="Q41" s="235"/>
      <c r="U41" s="129"/>
      <c r="V41" s="129"/>
      <c r="Y41" s="129"/>
      <c r="Z41" s="129"/>
    </row>
    <row r="42" spans="2:27" ht="6.75" customHeight="1" thickTop="1">
      <c r="C42" s="175"/>
      <c r="D42" s="176"/>
      <c r="E42" s="243"/>
      <c r="F42" s="187"/>
      <c r="G42" s="244"/>
      <c r="H42" s="187"/>
      <c r="I42" s="175"/>
      <c r="J42" s="176"/>
      <c r="K42" s="245"/>
      <c r="L42" s="187"/>
      <c r="M42" s="244"/>
      <c r="N42" s="187"/>
      <c r="O42" s="506"/>
      <c r="P42" s="333"/>
      <c r="Q42" s="244"/>
    </row>
    <row r="43" spans="2:27" ht="12">
      <c r="C43" s="208" t="s">
        <v>207</v>
      </c>
      <c r="D43" s="205"/>
      <c r="E43" s="246">
        <v>75.113</v>
      </c>
      <c r="F43" s="187"/>
      <c r="G43" s="244"/>
      <c r="H43" s="187"/>
      <c r="I43" s="208" t="s">
        <v>175</v>
      </c>
      <c r="J43" s="205"/>
      <c r="K43" s="706">
        <f>L144</f>
        <v>56.334409394999994</v>
      </c>
      <c r="L43" s="187"/>
      <c r="M43" s="244"/>
      <c r="N43" s="187"/>
      <c r="O43" s="234">
        <f t="shared" si="2"/>
        <v>-18.778590605000005</v>
      </c>
      <c r="P43" s="244"/>
      <c r="Q43" s="244"/>
    </row>
    <row r="44" spans="2:27" ht="12">
      <c r="C44" s="398" t="s">
        <v>208</v>
      </c>
      <c r="D44" s="509"/>
      <c r="E44" s="510">
        <v>1.4</v>
      </c>
      <c r="F44" s="204"/>
      <c r="G44" s="507"/>
      <c r="H44" s="187"/>
      <c r="I44" s="398" t="s">
        <v>209</v>
      </c>
      <c r="J44" s="536"/>
      <c r="K44" s="543">
        <v>1.4</v>
      </c>
      <c r="L44" s="204"/>
      <c r="M44" s="507"/>
      <c r="N44" s="187"/>
      <c r="O44" s="247">
        <f>+K44-E44</f>
        <v>0</v>
      </c>
      <c r="P44" s="507"/>
      <c r="Q44" s="244"/>
    </row>
    <row r="45" spans="2:27" s="118" customFormat="1" ht="12">
      <c r="C45" s="171"/>
      <c r="D45" s="176"/>
      <c r="E45" s="176"/>
      <c r="F45" s="176"/>
      <c r="G45" s="176"/>
      <c r="H45" s="176"/>
      <c r="I45" s="180"/>
      <c r="J45" s="176"/>
      <c r="K45" s="176"/>
      <c r="L45" s="176"/>
      <c r="M45" s="176"/>
      <c r="N45" s="176"/>
      <c r="O45" s="176"/>
      <c r="P45" s="176"/>
      <c r="Q45" s="186"/>
      <c r="R45" s="120"/>
      <c r="U45" s="131"/>
    </row>
    <row r="46" spans="2:27" s="118" customFormat="1" ht="12">
      <c r="B46" s="688" t="s">
        <v>344</v>
      </c>
      <c r="C46" s="167" t="s">
        <v>100</v>
      </c>
      <c r="D46" s="168"/>
      <c r="E46" s="169"/>
      <c r="F46" s="168"/>
      <c r="G46" s="168"/>
      <c r="H46" s="168"/>
      <c r="I46" s="169"/>
      <c r="J46" s="168"/>
      <c r="K46" s="168"/>
      <c r="L46" s="168"/>
      <c r="M46" s="169"/>
      <c r="N46" s="168"/>
      <c r="O46" s="168"/>
      <c r="P46" s="168"/>
      <c r="Q46" s="168"/>
      <c r="R46" s="120"/>
      <c r="U46" s="131"/>
    </row>
    <row r="47" spans="2:27" s="118" customFormat="1">
      <c r="C47" s="117"/>
      <c r="Q47" s="119"/>
      <c r="R47" s="120"/>
      <c r="U47" s="131"/>
    </row>
    <row r="48" spans="2:27" s="118" customFormat="1" ht="12">
      <c r="C48" s="248" t="s">
        <v>101</v>
      </c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7"/>
      <c r="R48" s="120"/>
      <c r="U48" s="131"/>
    </row>
    <row r="49" spans="3:63" s="118" customFormat="1" ht="12">
      <c r="C49" s="178" t="s">
        <v>359</v>
      </c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7"/>
      <c r="R49" s="120"/>
      <c r="U49" s="131"/>
    </row>
    <row r="50" spans="3:63" s="118" customFormat="1" ht="12">
      <c r="C50" s="175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7"/>
      <c r="R50" s="120"/>
      <c r="U50" s="131"/>
    </row>
    <row r="51" spans="3:63" s="118" customFormat="1" ht="12">
      <c r="C51" s="248" t="s">
        <v>102</v>
      </c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7"/>
      <c r="R51" s="120"/>
      <c r="U51" s="131"/>
    </row>
    <row r="52" spans="3:63" s="118" customFormat="1" ht="12">
      <c r="C52" s="175" t="s">
        <v>346</v>
      </c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7"/>
      <c r="R52" s="120"/>
      <c r="U52" s="131"/>
    </row>
    <row r="53" spans="3:63" s="118" customFormat="1" ht="12">
      <c r="C53" s="175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7"/>
      <c r="R53" s="120"/>
      <c r="U53" s="131"/>
    </row>
    <row r="54" spans="3:63" s="118" customFormat="1" ht="12">
      <c r="C54" s="249"/>
      <c r="D54" s="171"/>
      <c r="E54" s="250" t="s">
        <v>28</v>
      </c>
      <c r="F54" s="251" t="s">
        <v>28</v>
      </c>
      <c r="G54" s="250" t="s">
        <v>103</v>
      </c>
      <c r="H54" s="250" t="s">
        <v>104</v>
      </c>
      <c r="I54" s="252"/>
      <c r="J54" s="253"/>
      <c r="K54" s="171"/>
      <c r="L54" s="171"/>
      <c r="M54" s="171"/>
      <c r="N54" s="171"/>
      <c r="O54" s="171"/>
      <c r="P54" s="171"/>
      <c r="Q54" s="172"/>
      <c r="R54" s="120"/>
      <c r="U54" s="131">
        <v>97.022587269017208</v>
      </c>
    </row>
    <row r="55" spans="3:63" s="118" customFormat="1" ht="12">
      <c r="C55" s="254" t="s">
        <v>66</v>
      </c>
      <c r="D55" s="173"/>
      <c r="E55" s="255" t="s">
        <v>82</v>
      </c>
      <c r="F55" s="255" t="s">
        <v>67</v>
      </c>
      <c r="G55" s="255" t="s">
        <v>68</v>
      </c>
      <c r="H55" s="255" t="s">
        <v>105</v>
      </c>
      <c r="I55" s="256" t="s">
        <v>99</v>
      </c>
      <c r="J55" s="257" t="s">
        <v>106</v>
      </c>
      <c r="K55" s="173"/>
      <c r="L55" s="173"/>
      <c r="M55" s="173"/>
      <c r="N55" s="173"/>
      <c r="O55" s="173"/>
      <c r="P55" s="173"/>
      <c r="Q55" s="174"/>
      <c r="R55" s="120"/>
      <c r="U55" s="131"/>
    </row>
    <row r="56" spans="3:63" s="118" customFormat="1" ht="12">
      <c r="C56" s="175" t="s">
        <v>107</v>
      </c>
      <c r="D56" s="176"/>
      <c r="E56" s="258">
        <f t="shared" ref="E56:G59" si="5">+E174</f>
        <v>15.200373614994596</v>
      </c>
      <c r="F56" s="259">
        <f t="shared" si="5"/>
        <v>856.30407018406163</v>
      </c>
      <c r="G56" s="260">
        <f t="shared" si="5"/>
        <v>0.49631902357844299</v>
      </c>
      <c r="H56" s="260">
        <f t="shared" ref="H56:I58" si="6">+I174</f>
        <v>0.8292598769558811</v>
      </c>
      <c r="I56" s="260">
        <f t="shared" si="6"/>
        <v>0.5</v>
      </c>
      <c r="J56" s="175" t="s">
        <v>190</v>
      </c>
      <c r="K56" s="176"/>
      <c r="L56" s="176"/>
      <c r="M56" s="176"/>
      <c r="N56" s="176"/>
      <c r="O56" s="176"/>
      <c r="P56" s="176"/>
      <c r="Q56" s="177"/>
      <c r="R56" s="120"/>
      <c r="U56" s="131"/>
    </row>
    <row r="57" spans="3:63" s="118" customFormat="1" ht="12">
      <c r="C57" s="221" t="s">
        <v>69</v>
      </c>
      <c r="D57" s="176"/>
      <c r="E57" s="258">
        <f t="shared" si="5"/>
        <v>12.783333333333333</v>
      </c>
      <c r="F57" s="261">
        <f t="shared" si="5"/>
        <v>720.14153343274995</v>
      </c>
      <c r="G57" s="260">
        <f t="shared" si="5"/>
        <v>0.59016176719334912</v>
      </c>
      <c r="H57" s="260">
        <f t="shared" si="6"/>
        <v>0.56746283798009178</v>
      </c>
      <c r="I57" s="260">
        <f t="shared" si="6"/>
        <v>0.25</v>
      </c>
      <c r="J57" s="175" t="s">
        <v>119</v>
      </c>
      <c r="K57" s="176"/>
      <c r="L57" s="176"/>
      <c r="M57" s="176"/>
      <c r="N57" s="176"/>
      <c r="O57" s="176"/>
      <c r="P57" s="176"/>
      <c r="Q57" s="177"/>
      <c r="R57" s="120"/>
      <c r="U57" s="131"/>
    </row>
    <row r="58" spans="3:63" s="118" customFormat="1" ht="12">
      <c r="C58" s="221" t="s">
        <v>70</v>
      </c>
      <c r="D58" s="176"/>
      <c r="E58" s="258">
        <f t="shared" si="5"/>
        <v>11.068085864516748</v>
      </c>
      <c r="F58" s="261">
        <f t="shared" si="5"/>
        <v>623.51408031069889</v>
      </c>
      <c r="G58" s="260">
        <f t="shared" si="5"/>
        <v>0.68162053339392314</v>
      </c>
      <c r="H58" s="260">
        <f t="shared" si="6"/>
        <v>0.38167912893149275</v>
      </c>
      <c r="I58" s="260">
        <f t="shared" si="6"/>
        <v>0.25</v>
      </c>
      <c r="J58" s="175" t="s">
        <v>108</v>
      </c>
      <c r="K58" s="176"/>
      <c r="L58" s="176"/>
      <c r="M58" s="176"/>
      <c r="N58" s="176"/>
      <c r="O58" s="176"/>
      <c r="P58" s="176"/>
      <c r="Q58" s="177"/>
      <c r="R58" s="120"/>
      <c r="U58" s="131"/>
    </row>
    <row r="59" spans="3:63" s="124" customFormat="1" ht="12">
      <c r="C59" s="167" t="s">
        <v>71</v>
      </c>
      <c r="D59" s="169"/>
      <c r="E59" s="262">
        <f t="shared" si="5"/>
        <v>13.563041606959818</v>
      </c>
      <c r="F59" s="263">
        <f t="shared" si="5"/>
        <v>764.06593852789297</v>
      </c>
      <c r="G59" s="264">
        <f t="shared" si="5"/>
        <v>0.55623471557813065</v>
      </c>
      <c r="H59" s="264">
        <f>+I177</f>
        <v>0.65191543020583664</v>
      </c>
      <c r="I59" s="265"/>
      <c r="J59" s="167"/>
      <c r="K59" s="169"/>
      <c r="L59" s="169"/>
      <c r="M59" s="169"/>
      <c r="N59" s="169"/>
      <c r="O59" s="169"/>
      <c r="P59" s="169"/>
      <c r="Q59" s="266"/>
      <c r="R59" s="133"/>
      <c r="U59" s="125"/>
    </row>
    <row r="60" spans="3:63" s="118" customFormat="1" ht="12">
      <c r="C60" s="175"/>
      <c r="D60" s="176"/>
      <c r="E60" s="176"/>
      <c r="F60" s="267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7"/>
      <c r="R60" s="120"/>
      <c r="U60" s="131"/>
    </row>
    <row r="61" spans="3:63" s="118" customFormat="1" ht="12">
      <c r="C61" s="690" t="s">
        <v>109</v>
      </c>
      <c r="D61" s="176"/>
      <c r="E61" s="176"/>
      <c r="F61" s="267"/>
      <c r="G61" s="471"/>
      <c r="H61" s="471"/>
      <c r="I61" s="176"/>
      <c r="J61" s="176"/>
      <c r="K61" s="176"/>
      <c r="L61" s="176"/>
      <c r="M61" s="176"/>
      <c r="N61" s="176"/>
      <c r="O61" s="176"/>
      <c r="P61" s="176"/>
      <c r="Q61" s="177"/>
      <c r="R61" s="120"/>
      <c r="U61" s="131"/>
      <c r="V61" s="158" t="s">
        <v>151</v>
      </c>
      <c r="W61" s="550"/>
    </row>
    <row r="62" spans="3:63" s="118" customFormat="1" ht="6.75" customHeight="1">
      <c r="C62" s="175"/>
      <c r="D62" s="176"/>
      <c r="E62" s="176"/>
      <c r="F62" s="267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7"/>
      <c r="R62" s="120"/>
      <c r="T62" s="122" t="s">
        <v>132</v>
      </c>
      <c r="U62" s="122"/>
      <c r="V62" s="122"/>
      <c r="W62" s="120"/>
    </row>
    <row r="63" spans="3:63" s="118" customFormat="1" ht="12">
      <c r="C63" s="175" t="s">
        <v>110</v>
      </c>
      <c r="D63" s="176"/>
      <c r="E63" s="176"/>
      <c r="F63" s="267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7"/>
      <c r="R63" s="120"/>
      <c r="T63" s="688" t="s">
        <v>133</v>
      </c>
      <c r="V63" s="614">
        <f>T1</f>
        <v>43008</v>
      </c>
      <c r="W63" s="614">
        <v>43008</v>
      </c>
      <c r="Y63" s="120"/>
      <c r="Z63" s="524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</row>
    <row r="64" spans="3:63" s="118" customFormat="1" ht="6.75" customHeight="1">
      <c r="C64" s="175"/>
      <c r="D64" s="176"/>
      <c r="E64" s="176"/>
      <c r="F64" s="267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7"/>
      <c r="R64" s="120"/>
      <c r="T64" s="691"/>
      <c r="V64" s="131"/>
      <c r="W64" s="131"/>
      <c r="Y64" s="120"/>
      <c r="Z64" s="525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</row>
    <row r="65" spans="3:63" s="118" customFormat="1" ht="12">
      <c r="C65" s="175"/>
      <c r="D65" s="268" t="s">
        <v>128</v>
      </c>
      <c r="E65" s="269"/>
      <c r="F65" s="270"/>
      <c r="G65" s="269"/>
      <c r="H65" s="269"/>
      <c r="I65" s="269"/>
      <c r="J65" s="269"/>
      <c r="K65" s="269"/>
      <c r="L65" s="269"/>
      <c r="M65" s="269"/>
      <c r="N65" s="269"/>
      <c r="O65" s="269"/>
      <c r="P65" s="271"/>
      <c r="Q65" s="177"/>
      <c r="R65" s="120"/>
      <c r="T65" s="691" t="s">
        <v>134</v>
      </c>
      <c r="V65" s="615">
        <f>E26</f>
        <v>45908</v>
      </c>
      <c r="W65" s="615">
        <v>45908</v>
      </c>
      <c r="Y65" s="120"/>
      <c r="Z65" s="526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</row>
    <row r="66" spans="3:63" s="118" customFormat="1" ht="12">
      <c r="C66" s="175"/>
      <c r="D66" s="272"/>
      <c r="E66" s="273"/>
      <c r="F66" s="274" t="s">
        <v>111</v>
      </c>
      <c r="G66" s="274"/>
      <c r="H66" s="275"/>
      <c r="I66" s="273"/>
      <c r="J66" s="275"/>
      <c r="K66" s="275"/>
      <c r="L66" s="275"/>
      <c r="M66" s="276"/>
      <c r="N66" s="273"/>
      <c r="O66" s="273"/>
      <c r="P66" s="277"/>
      <c r="Q66" s="177"/>
      <c r="R66" s="120"/>
      <c r="T66" s="691" t="s">
        <v>135</v>
      </c>
      <c r="V66" s="667">
        <v>0.1056033</v>
      </c>
      <c r="W66" s="667">
        <v>0.1056033</v>
      </c>
      <c r="Y66" s="527"/>
      <c r="Z66" s="120"/>
      <c r="AA66" s="528"/>
      <c r="AB66" s="528"/>
      <c r="AC66" s="529"/>
      <c r="AD66" s="529"/>
      <c r="AE66" s="529"/>
      <c r="AF66" s="529"/>
      <c r="AG66" s="529"/>
      <c r="AH66" s="529"/>
      <c r="AI66" s="529"/>
      <c r="AJ66" s="529"/>
      <c r="AK66" s="529"/>
      <c r="AL66" s="529"/>
      <c r="AM66" s="529"/>
      <c r="AN66" s="529"/>
      <c r="AO66" s="529"/>
      <c r="AP66" s="529"/>
      <c r="AQ66" s="529"/>
      <c r="AR66" s="529"/>
      <c r="AS66" s="529"/>
      <c r="AT66" s="529"/>
      <c r="AU66" s="529"/>
      <c r="AV66" s="529"/>
      <c r="AW66" s="529"/>
      <c r="AX66" s="529"/>
      <c r="AY66" s="529"/>
      <c r="AZ66" s="529"/>
      <c r="BA66" s="529"/>
      <c r="BB66" s="529"/>
      <c r="BC66" s="529"/>
      <c r="BD66" s="529"/>
      <c r="BE66" s="528"/>
      <c r="BF66" s="529"/>
      <c r="BG66" s="120"/>
      <c r="BH66" s="120"/>
      <c r="BI66" s="120"/>
      <c r="BJ66" s="120"/>
      <c r="BK66" s="120"/>
    </row>
    <row r="67" spans="3:63" s="118" customFormat="1" ht="12">
      <c r="C67" s="175"/>
      <c r="D67" s="272"/>
      <c r="E67" s="273"/>
      <c r="F67" s="278" t="s">
        <v>367</v>
      </c>
      <c r="G67" s="501" t="str">
        <f>$T$2</f>
        <v>Q3 2017</v>
      </c>
      <c r="H67" s="279" t="s">
        <v>112</v>
      </c>
      <c r="I67" s="273"/>
      <c r="J67" s="280" t="s">
        <v>176</v>
      </c>
      <c r="K67" s="281"/>
      <c r="L67" s="282"/>
      <c r="M67" s="283" t="s">
        <v>113</v>
      </c>
      <c r="N67" s="281"/>
      <c r="O67" s="281"/>
      <c r="P67" s="284"/>
      <c r="Q67" s="177"/>
      <c r="R67" s="120"/>
      <c r="S67" s="109"/>
      <c r="T67" s="691" t="s">
        <v>136</v>
      </c>
      <c r="V67" s="616">
        <f>L72</f>
        <v>0.1262872485816301</v>
      </c>
      <c r="W67" s="616">
        <v>0.11128724858163</v>
      </c>
      <c r="Y67" s="120"/>
      <c r="Z67" s="120"/>
      <c r="AA67" s="53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</row>
    <row r="68" spans="3:63" s="118" customFormat="1" ht="12">
      <c r="C68" s="175"/>
      <c r="D68" s="285" t="s">
        <v>162</v>
      </c>
      <c r="E68" s="286"/>
      <c r="F68" s="586">
        <v>0.1132</v>
      </c>
      <c r="G68" s="586">
        <v>0.1132</v>
      </c>
      <c r="H68" s="287">
        <f>+G68-F68</f>
        <v>0</v>
      </c>
      <c r="I68" s="273"/>
      <c r="J68" s="288" t="s">
        <v>177</v>
      </c>
      <c r="K68" s="273"/>
      <c r="L68" s="490">
        <f>+F69</f>
        <v>0.11128724858163011</v>
      </c>
      <c r="M68" s="290" t="s">
        <v>114</v>
      </c>
      <c r="N68" s="288"/>
      <c r="O68" s="273"/>
      <c r="P68" s="277"/>
      <c r="Q68" s="177"/>
      <c r="R68" s="120"/>
      <c r="S68" s="109"/>
      <c r="T68" s="691" t="s">
        <v>137</v>
      </c>
      <c r="V68" s="135">
        <v>100</v>
      </c>
      <c r="W68" s="135">
        <v>100</v>
      </c>
      <c r="Y68" s="120"/>
      <c r="Z68" s="120"/>
      <c r="AA68" s="120"/>
      <c r="AB68" s="531"/>
      <c r="AC68" s="531"/>
      <c r="AD68" s="531"/>
      <c r="AE68" s="531"/>
      <c r="AF68" s="531"/>
      <c r="AG68" s="531"/>
      <c r="AH68" s="531"/>
      <c r="AI68" s="531"/>
      <c r="AJ68" s="531"/>
      <c r="AK68" s="531"/>
      <c r="AL68" s="531"/>
      <c r="AM68" s="531"/>
      <c r="AN68" s="531"/>
      <c r="AO68" s="531"/>
      <c r="AP68" s="531"/>
      <c r="AQ68" s="531"/>
      <c r="AR68" s="531"/>
      <c r="AS68" s="531"/>
      <c r="AT68" s="531"/>
      <c r="AU68" s="531"/>
      <c r="AV68" s="531"/>
      <c r="AW68" s="531"/>
      <c r="AX68" s="531"/>
      <c r="AY68" s="531"/>
      <c r="AZ68" s="531"/>
      <c r="BA68" s="531"/>
      <c r="BB68" s="531"/>
      <c r="BC68" s="531"/>
      <c r="BD68" s="531"/>
      <c r="BE68" s="531"/>
      <c r="BF68" s="120"/>
      <c r="BG68" s="120"/>
      <c r="BH68" s="120"/>
      <c r="BI68" s="120"/>
      <c r="BJ68" s="120"/>
      <c r="BK68" s="120"/>
    </row>
    <row r="69" spans="3:63" s="118" customFormat="1" ht="12">
      <c r="C69" s="175"/>
      <c r="D69" s="291" t="s">
        <v>360</v>
      </c>
      <c r="E69" s="292"/>
      <c r="F69" s="666">
        <v>0.11128724858163011</v>
      </c>
      <c r="G69" s="464">
        <f>+L72</f>
        <v>0.1262872485816301</v>
      </c>
      <c r="H69" s="294">
        <f>+G69-F69</f>
        <v>1.4999999999999986E-2</v>
      </c>
      <c r="I69" s="273"/>
      <c r="J69" s="288" t="s">
        <v>115</v>
      </c>
      <c r="K69" s="273"/>
      <c r="L69" s="289">
        <f>+H68</f>
        <v>0</v>
      </c>
      <c r="M69" s="290" t="s">
        <v>114</v>
      </c>
      <c r="N69" s="288"/>
      <c r="O69" s="273"/>
      <c r="P69" s="277"/>
      <c r="Q69" s="177"/>
      <c r="R69" s="120"/>
      <c r="S69" s="109"/>
      <c r="T69" s="691" t="s">
        <v>138</v>
      </c>
      <c r="V69" s="135">
        <v>4</v>
      </c>
      <c r="W69" s="135">
        <v>4</v>
      </c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531"/>
      <c r="BF69" s="120"/>
      <c r="BG69" s="120"/>
      <c r="BH69" s="120"/>
      <c r="BI69" s="120"/>
      <c r="BJ69" s="120"/>
      <c r="BK69" s="120"/>
    </row>
    <row r="70" spans="3:63" s="118" customFormat="1" ht="12">
      <c r="C70" s="175"/>
      <c r="D70" s="295" t="s">
        <v>361</v>
      </c>
      <c r="E70" s="296"/>
      <c r="F70" s="297">
        <f>F39</f>
        <v>5.658141733122096</v>
      </c>
      <c r="G70" s="298">
        <f>L39</f>
        <v>7.5442345906216461</v>
      </c>
      <c r="H70" s="465">
        <f>+G70-F70</f>
        <v>1.8860928574995501</v>
      </c>
      <c r="I70" s="273"/>
      <c r="J70" s="288" t="s">
        <v>121</v>
      </c>
      <c r="K70" s="273"/>
      <c r="L70" s="490">
        <f>(ROUNDDOWN(P39/0.5,0)*0.5%)</f>
        <v>1.4999999999999999E-2</v>
      </c>
      <c r="M70" s="290" t="s">
        <v>114</v>
      </c>
      <c r="N70" s="288"/>
      <c r="O70" s="273"/>
      <c r="P70" s="277"/>
      <c r="Q70" s="177"/>
      <c r="R70" s="120"/>
      <c r="T70" s="118" t="s">
        <v>139</v>
      </c>
      <c r="V70" s="135">
        <v>0</v>
      </c>
      <c r="W70" s="135">
        <v>0</v>
      </c>
      <c r="Y70" s="120"/>
      <c r="Z70" s="532"/>
      <c r="AA70" s="531"/>
      <c r="AB70" s="531"/>
      <c r="AC70" s="531"/>
      <c r="AD70" s="531"/>
      <c r="AE70" s="531"/>
      <c r="AF70" s="531"/>
      <c r="AG70" s="531"/>
      <c r="AH70" s="531"/>
      <c r="AI70" s="531"/>
      <c r="AJ70" s="531"/>
      <c r="AK70" s="531"/>
      <c r="AL70" s="531"/>
      <c r="AM70" s="531"/>
      <c r="AN70" s="531"/>
      <c r="AO70" s="531"/>
      <c r="AP70" s="531"/>
      <c r="AQ70" s="531"/>
      <c r="AR70" s="531"/>
      <c r="AS70" s="531"/>
      <c r="AT70" s="531"/>
      <c r="AU70" s="531"/>
      <c r="AV70" s="531"/>
      <c r="AW70" s="531"/>
      <c r="AX70" s="531"/>
      <c r="AY70" s="531"/>
      <c r="AZ70" s="531"/>
      <c r="BA70" s="531"/>
      <c r="BB70" s="531"/>
      <c r="BC70" s="531"/>
      <c r="BD70" s="531"/>
      <c r="BE70" s="531"/>
      <c r="BF70" s="120"/>
      <c r="BG70" s="120"/>
      <c r="BH70" s="120"/>
      <c r="BI70" s="120"/>
      <c r="BJ70" s="120"/>
      <c r="BK70" s="120"/>
    </row>
    <row r="71" spans="3:63" s="118" customFormat="1" ht="12">
      <c r="C71" s="175"/>
      <c r="D71" s="272"/>
      <c r="E71" s="273"/>
      <c r="F71" s="275"/>
      <c r="G71" s="275"/>
      <c r="H71" s="275"/>
      <c r="I71" s="273"/>
      <c r="J71" s="288" t="s">
        <v>95</v>
      </c>
      <c r="K71" s="273"/>
      <c r="L71" s="293">
        <v>0</v>
      </c>
      <c r="M71" s="290" t="s">
        <v>114</v>
      </c>
      <c r="N71" s="273"/>
      <c r="O71" s="273"/>
      <c r="P71" s="277"/>
      <c r="Q71" s="177"/>
      <c r="R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</row>
    <row r="72" spans="3:63" s="118" customFormat="1" ht="12">
      <c r="C72" s="175"/>
      <c r="D72" s="272"/>
      <c r="E72" s="273"/>
      <c r="F72" s="276"/>
      <c r="G72" s="276"/>
      <c r="H72" s="276"/>
      <c r="I72" s="273"/>
      <c r="J72" s="475" t="str">
        <f>"Implied Yield @ "&amp;TEXT($T$1,"mm/dd/yy")</f>
        <v>Implied Yield @ 09/30/17</v>
      </c>
      <c r="K72" s="476"/>
      <c r="L72" s="692">
        <f>SUM(L68:L71)</f>
        <v>0.1262872485816301</v>
      </c>
      <c r="M72" s="289"/>
      <c r="N72" s="273"/>
      <c r="O72" s="273"/>
      <c r="P72" s="277"/>
      <c r="Q72" s="177"/>
      <c r="R72" s="120"/>
      <c r="T72" s="118" t="s">
        <v>140</v>
      </c>
      <c r="U72" s="131"/>
      <c r="V72" s="138">
        <f>PRICE(V63,V65,V66,V67,V68,V69)</f>
        <v>89.717616477138762</v>
      </c>
      <c r="W72" s="138">
        <v>97.022587269017208</v>
      </c>
      <c r="X72" s="134"/>
      <c r="Y72" s="120"/>
      <c r="Z72" s="533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</row>
    <row r="73" spans="3:63" s="118" customFormat="1" ht="12">
      <c r="C73" s="175"/>
      <c r="D73" s="291"/>
      <c r="E73" s="273"/>
      <c r="F73" s="273"/>
      <c r="G73" s="273"/>
      <c r="H73" s="273"/>
      <c r="I73" s="273"/>
      <c r="J73" s="477" t="s">
        <v>116</v>
      </c>
      <c r="K73" s="478"/>
      <c r="L73" s="491">
        <f>+V74</f>
        <v>89.717616477138762</v>
      </c>
      <c r="M73" s="730" t="str">
        <f>"&lt;&lt; Lower of calc'd ($"&amp;TEXT(V72,"0.00")&amp;") and first call price ($"&amp;TEXT(V73,"0.00")&amp;")"</f>
        <v>&lt;&lt; Lower of calc'd ($89.72) and first call price ($102.00)</v>
      </c>
      <c r="N73" s="730"/>
      <c r="O73" s="730"/>
      <c r="P73" s="731"/>
      <c r="Q73" s="177"/>
      <c r="R73" s="120"/>
      <c r="S73" s="120"/>
      <c r="T73" s="118" t="s">
        <v>196</v>
      </c>
      <c r="U73" s="131"/>
      <c r="V73" s="537">
        <v>102</v>
      </c>
      <c r="W73" s="537">
        <v>102</v>
      </c>
      <c r="X73" s="109"/>
    </row>
    <row r="74" spans="3:63" s="118" customFormat="1" ht="12">
      <c r="C74" s="175"/>
      <c r="D74" s="299"/>
      <c r="E74" s="288"/>
      <c r="F74" s="288"/>
      <c r="G74" s="288"/>
      <c r="H74" s="288"/>
      <c r="I74" s="288"/>
      <c r="J74" s="300"/>
      <c r="K74" s="288"/>
      <c r="L74" s="301"/>
      <c r="M74" s="730"/>
      <c r="N74" s="730"/>
      <c r="O74" s="730"/>
      <c r="P74" s="731"/>
      <c r="Q74" s="177"/>
      <c r="R74" s="120"/>
      <c r="T74" s="118" t="s">
        <v>141</v>
      </c>
      <c r="U74" s="131"/>
      <c r="V74" s="138">
        <f>MIN(V72,V73)</f>
        <v>89.717616477138762</v>
      </c>
      <c r="W74" s="138">
        <v>97.022587269017208</v>
      </c>
      <c r="X74" s="157"/>
      <c r="Y74" s="120"/>
      <c r="Z74" s="120"/>
    </row>
    <row r="75" spans="3:63" s="118" customFormat="1" ht="4.5" customHeight="1">
      <c r="C75" s="175"/>
      <c r="D75" s="728" t="s">
        <v>120</v>
      </c>
      <c r="E75" s="728"/>
      <c r="F75" s="728"/>
      <c r="G75" s="728"/>
      <c r="H75" s="728"/>
      <c r="I75" s="728"/>
      <c r="J75" s="728"/>
      <c r="K75" s="728"/>
      <c r="L75" s="728"/>
      <c r="M75" s="728"/>
      <c r="N75" s="728"/>
      <c r="O75" s="728"/>
      <c r="P75" s="728"/>
      <c r="Q75" s="177"/>
      <c r="R75" s="120"/>
      <c r="V75" s="136"/>
      <c r="Z75" s="502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L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7"/>
      <c r="BD75" s="137"/>
      <c r="BE75" s="137"/>
      <c r="BF75" s="137"/>
      <c r="BG75" s="137"/>
    </row>
    <row r="76" spans="3:63" s="118" customFormat="1" ht="21" customHeight="1">
      <c r="C76" s="175"/>
      <c r="D76" s="729"/>
      <c r="E76" s="729"/>
      <c r="F76" s="729"/>
      <c r="G76" s="729"/>
      <c r="H76" s="729"/>
      <c r="I76" s="729"/>
      <c r="J76" s="729"/>
      <c r="K76" s="729"/>
      <c r="L76" s="729"/>
      <c r="M76" s="729"/>
      <c r="N76" s="729"/>
      <c r="O76" s="729"/>
      <c r="P76" s="729"/>
      <c r="Q76" s="177"/>
      <c r="R76" s="120"/>
      <c r="V76" s="136"/>
    </row>
    <row r="77" spans="3:63" s="118" customFormat="1" ht="12">
      <c r="C77" s="248"/>
      <c r="D77" s="398" t="s">
        <v>117</v>
      </c>
      <c r="E77" s="184"/>
      <c r="F77" s="492"/>
      <c r="G77" s="184"/>
      <c r="H77" s="184"/>
      <c r="I77" s="184"/>
      <c r="J77" s="184"/>
      <c r="K77" s="184"/>
      <c r="L77" s="184"/>
      <c r="M77" s="184"/>
      <c r="N77" s="184"/>
      <c r="O77" s="184"/>
      <c r="P77" s="186"/>
      <c r="Q77" s="177"/>
      <c r="R77" s="120"/>
    </row>
    <row r="78" spans="3:63" s="118" customFormat="1" ht="12">
      <c r="C78" s="248"/>
      <c r="D78" s="565" t="s">
        <v>353</v>
      </c>
      <c r="E78" s="551"/>
      <c r="F78" s="551"/>
      <c r="G78" s="551"/>
      <c r="H78" s="551"/>
      <c r="I78" s="551"/>
      <c r="J78" s="551"/>
      <c r="K78" s="171"/>
      <c r="L78" s="171"/>
      <c r="M78" s="171"/>
      <c r="N78" s="171"/>
      <c r="O78" s="171"/>
      <c r="P78" s="172"/>
      <c r="Q78" s="177"/>
      <c r="R78" s="120"/>
    </row>
    <row r="79" spans="3:63" s="118" customFormat="1" ht="11.25" customHeight="1">
      <c r="C79" s="248"/>
      <c r="D79" s="202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4"/>
      <c r="Q79" s="302"/>
      <c r="R79" s="120"/>
    </row>
    <row r="80" spans="3:63" s="118" customFormat="1" ht="12">
      <c r="C80" s="248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7"/>
      <c r="R80" s="120"/>
    </row>
    <row r="81" spans="1:21" s="118" customFormat="1" ht="12">
      <c r="C81" s="248" t="s">
        <v>118</v>
      </c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7"/>
      <c r="R81" s="120"/>
      <c r="U81" s="131"/>
    </row>
    <row r="82" spans="1:21" s="118" customFormat="1" ht="12">
      <c r="C82" s="202" t="s">
        <v>366</v>
      </c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6"/>
      <c r="R82" s="120"/>
      <c r="U82" s="131"/>
    </row>
    <row r="83" spans="1:21" s="118" customFormat="1" ht="12">
      <c r="C83" s="176"/>
      <c r="D83" s="179"/>
      <c r="E83" s="179"/>
      <c r="F83" s="179"/>
      <c r="G83" s="179"/>
      <c r="H83" s="179"/>
      <c r="I83" s="305"/>
      <c r="J83" s="179"/>
      <c r="K83" s="179"/>
      <c r="L83" s="179"/>
      <c r="M83" s="179"/>
      <c r="N83" s="176"/>
      <c r="O83" s="176"/>
      <c r="P83" s="176"/>
      <c r="Q83" s="176"/>
      <c r="R83" s="120"/>
      <c r="U83" s="131"/>
    </row>
    <row r="84" spans="1:21" ht="12">
      <c r="B84" s="688" t="s">
        <v>343</v>
      </c>
      <c r="C84" s="167" t="s">
        <v>158</v>
      </c>
      <c r="D84" s="168"/>
      <c r="E84" s="169"/>
      <c r="F84" s="168"/>
      <c r="G84" s="168"/>
      <c r="H84" s="168"/>
      <c r="I84" s="169"/>
      <c r="J84" s="168"/>
      <c r="K84" s="168"/>
      <c r="L84" s="168"/>
      <c r="M84" s="169"/>
      <c r="N84" s="168"/>
      <c r="O84" s="168"/>
      <c r="P84" s="168"/>
      <c r="Q84" s="170"/>
    </row>
    <row r="85" spans="1:21" ht="13">
      <c r="C85" s="306"/>
      <c r="D85" s="163"/>
      <c r="E85" s="163"/>
      <c r="F85"/>
      <c r="G85" s="635"/>
      <c r="H85" s="635"/>
      <c r="I85" s="635"/>
      <c r="J85" s="635"/>
      <c r="K85" s="587"/>
      <c r="L85" s="588" t="s">
        <v>188</v>
      </c>
      <c r="M85" s="588"/>
      <c r="N85" s="588"/>
      <c r="O85" s="588"/>
      <c r="P85" s="588"/>
      <c r="Q85" s="210"/>
    </row>
    <row r="86" spans="1:21" ht="15">
      <c r="A86" s="157"/>
      <c r="C86" s="307"/>
      <c r="D86" s="163"/>
      <c r="E86" s="163"/>
      <c r="F86" s="636" t="s">
        <v>314</v>
      </c>
      <c r="G86" s="637"/>
      <c r="H86" s="644"/>
      <c r="I86" s="644"/>
      <c r="J86" s="644"/>
      <c r="K86" s="587"/>
      <c r="L86" s="589" t="str">
        <f>J87</f>
        <v>June 2016</v>
      </c>
      <c r="M86" s="589">
        <f>G86</f>
        <v>0</v>
      </c>
      <c r="N86" s="590" t="s">
        <v>171</v>
      </c>
      <c r="O86" s="589"/>
      <c r="P86" s="590" t="s">
        <v>171</v>
      </c>
      <c r="Q86" s="561"/>
    </row>
    <row r="87" spans="1:21" ht="14">
      <c r="A87" s="157"/>
      <c r="C87" s="306"/>
      <c r="D87" s="163"/>
      <c r="E87" s="163"/>
      <c r="F87" s="638" t="s">
        <v>311</v>
      </c>
      <c r="G87" s="638" t="s">
        <v>312</v>
      </c>
      <c r="H87" s="639"/>
      <c r="I87" s="678" t="s">
        <v>313</v>
      </c>
      <c r="J87" s="640" t="s">
        <v>307</v>
      </c>
      <c r="L87" s="632"/>
      <c r="M87" s="591" t="s">
        <v>172</v>
      </c>
      <c r="N87" s="590" t="s">
        <v>172</v>
      </c>
      <c r="O87" s="591" t="s">
        <v>20</v>
      </c>
      <c r="P87" s="590" t="s">
        <v>173</v>
      </c>
      <c r="Q87" s="561"/>
      <c r="S87" s="157"/>
    </row>
    <row r="88" spans="1:21" ht="13">
      <c r="A88" s="157"/>
      <c r="C88" s="308" t="s">
        <v>174</v>
      </c>
      <c r="D88" s="163"/>
      <c r="E88" s="163"/>
      <c r="G88" s="606"/>
      <c r="H88"/>
      <c r="I88" s="679"/>
      <c r="J88" s="163"/>
      <c r="L88" s="592"/>
      <c r="M88" s="587"/>
      <c r="N88" s="587"/>
      <c r="O88" s="587"/>
      <c r="P88" s="587"/>
      <c r="Q88" s="562"/>
      <c r="S88" s="157"/>
    </row>
    <row r="89" spans="1:21" ht="12">
      <c r="A89" s="157"/>
      <c r="C89" s="309" t="s">
        <v>217</v>
      </c>
      <c r="D89" s="176"/>
      <c r="E89" s="176"/>
      <c r="F89" s="214">
        <v>80.470836758980553</v>
      </c>
      <c r="G89" s="214">
        <v>82.584942389948608</v>
      </c>
      <c r="H89" s="642"/>
      <c r="I89" s="674" t="str">
        <f>"-- "</f>
        <v xml:space="preserve">-- </v>
      </c>
      <c r="J89" s="674" t="str">
        <f>"-- "</f>
        <v xml:space="preserve">-- </v>
      </c>
      <c r="L89" s="593">
        <v>109.80800000000001</v>
      </c>
      <c r="M89" s="593">
        <v>111.245</v>
      </c>
      <c r="N89" s="594">
        <f>L89/M89-1</f>
        <v>-1.2917434491437785E-2</v>
      </c>
      <c r="O89" s="593">
        <v>116.55</v>
      </c>
      <c r="P89" s="594">
        <f>L89/O89-1</f>
        <v>-5.7846417846417753E-2</v>
      </c>
      <c r="Q89" s="562"/>
      <c r="S89" s="157"/>
    </row>
    <row r="90" spans="1:21" s="112" customFormat="1">
      <c r="A90" s="651"/>
      <c r="C90" s="652" t="s">
        <v>315</v>
      </c>
      <c r="D90" s="140"/>
      <c r="E90" s="140"/>
      <c r="F90" s="657" t="str">
        <f>"-- "</f>
        <v xml:space="preserve">-- </v>
      </c>
      <c r="G90" s="653">
        <f>IFERROR(G89/F89-1,"-- ")</f>
        <v>2.6271699364827539E-2</v>
      </c>
      <c r="H90" s="653"/>
      <c r="I90" s="675" t="str">
        <f t="shared" ref="I90:I98" si="7">"-- "</f>
        <v xml:space="preserve">-- </v>
      </c>
      <c r="J90" s="676" t="str">
        <f>IFERROR(J89/I89-1,"-- ")</f>
        <v xml:space="preserve">-- </v>
      </c>
      <c r="L90" s="660"/>
      <c r="M90" s="660"/>
      <c r="N90" s="648"/>
      <c r="O90" s="660"/>
      <c r="P90" s="648"/>
      <c r="Q90" s="661"/>
      <c r="S90" s="651"/>
    </row>
    <row r="91" spans="1:21" ht="12">
      <c r="A91" s="157"/>
      <c r="C91" s="309" t="s">
        <v>218</v>
      </c>
      <c r="D91" s="176"/>
      <c r="E91" s="176"/>
      <c r="F91" s="223">
        <v>46.636119000000001</v>
      </c>
      <c r="G91" s="223">
        <v>70.626984499999992</v>
      </c>
      <c r="H91" s="642"/>
      <c r="I91" s="674" t="str">
        <f t="shared" si="7"/>
        <v xml:space="preserve">-- </v>
      </c>
      <c r="J91" s="674" t="str">
        <f>"-- "</f>
        <v xml:space="preserve">-- </v>
      </c>
      <c r="L91" s="593">
        <v>109.80800000000001</v>
      </c>
      <c r="M91" s="593">
        <v>111.245</v>
      </c>
      <c r="N91" s="594">
        <f t="shared" ref="N91:N95" si="8">L91/M91-1</f>
        <v>-1.2917434491437785E-2</v>
      </c>
      <c r="O91" s="593">
        <v>116.55</v>
      </c>
      <c r="P91" s="594">
        <f t="shared" ref="P91:P95" si="9">L91/O91-1</f>
        <v>-5.7846417846417753E-2</v>
      </c>
      <c r="Q91" s="562"/>
      <c r="S91" s="157"/>
    </row>
    <row r="92" spans="1:21" s="112" customFormat="1" ht="12">
      <c r="A92" s="651"/>
      <c r="C92" s="652" t="s">
        <v>315</v>
      </c>
      <c r="D92" s="140"/>
      <c r="E92" s="140"/>
      <c r="F92" s="657" t="str">
        <f>"-- "</f>
        <v xml:space="preserve">-- </v>
      </c>
      <c r="G92" s="653">
        <f>IFERROR(G91/F91-1,"-- ")</f>
        <v>0.51442671505319715</v>
      </c>
      <c r="H92" s="654"/>
      <c r="I92" s="675" t="str">
        <f t="shared" si="7"/>
        <v xml:space="preserve">-- </v>
      </c>
      <c r="J92" s="676" t="str">
        <f>IFERROR(J91/I91-1,"-- ")</f>
        <v xml:space="preserve">-- </v>
      </c>
      <c r="L92" s="658"/>
      <c r="M92" s="658"/>
      <c r="N92" s="594"/>
      <c r="O92" s="658"/>
      <c r="P92" s="594"/>
      <c r="Q92" s="656"/>
      <c r="S92" s="651"/>
    </row>
    <row r="93" spans="1:21" ht="12">
      <c r="A93" s="157"/>
      <c r="C93" s="309" t="s">
        <v>219</v>
      </c>
      <c r="D93" s="176"/>
      <c r="E93" s="176"/>
      <c r="F93" s="223">
        <v>46.009773241019445</v>
      </c>
      <c r="G93" s="223">
        <v>49.126975110051397</v>
      </c>
      <c r="H93" s="642"/>
      <c r="I93" s="674" t="str">
        <f t="shared" si="7"/>
        <v xml:space="preserve">-- </v>
      </c>
      <c r="J93" s="674" t="str">
        <f>"-- "</f>
        <v xml:space="preserve">-- </v>
      </c>
      <c r="L93" s="593">
        <v>109.80800000000001</v>
      </c>
      <c r="M93" s="593">
        <v>111.245</v>
      </c>
      <c r="N93" s="594">
        <f t="shared" si="8"/>
        <v>-1.2917434491437785E-2</v>
      </c>
      <c r="O93" s="593">
        <v>116.55</v>
      </c>
      <c r="P93" s="594">
        <f t="shared" si="9"/>
        <v>-5.7846417846417753E-2</v>
      </c>
      <c r="Q93" s="563"/>
    </row>
    <row r="94" spans="1:21" s="112" customFormat="1" ht="12">
      <c r="A94" s="651"/>
      <c r="C94" s="652" t="s">
        <v>315</v>
      </c>
      <c r="D94" s="140"/>
      <c r="E94" s="140"/>
      <c r="F94" s="657" t="str">
        <f>"-- "</f>
        <v xml:space="preserve">-- </v>
      </c>
      <c r="G94" s="653">
        <f>IFERROR(G93/F93-1,"-- ")</f>
        <v>6.7750863554633778E-2</v>
      </c>
      <c r="H94" s="654"/>
      <c r="I94" s="675" t="str">
        <f t="shared" si="7"/>
        <v xml:space="preserve">-- </v>
      </c>
      <c r="J94" s="676" t="str">
        <f>IFERROR(J93/I93-1,"-- ")</f>
        <v xml:space="preserve">-- </v>
      </c>
      <c r="L94" s="658"/>
      <c r="M94" s="658"/>
      <c r="N94" s="594"/>
      <c r="O94" s="658"/>
      <c r="P94" s="594"/>
      <c r="Q94" s="659"/>
    </row>
    <row r="95" spans="1:21" ht="12">
      <c r="A95" s="157"/>
      <c r="C95" s="309" t="s">
        <v>220</v>
      </c>
      <c r="D95" s="176"/>
      <c r="E95" s="176"/>
      <c r="F95" s="223">
        <v>0.46976799999999996</v>
      </c>
      <c r="G95" s="223">
        <v>1.1127</v>
      </c>
      <c r="H95" s="642"/>
      <c r="I95" s="674" t="str">
        <f t="shared" si="7"/>
        <v xml:space="preserve">-- </v>
      </c>
      <c r="J95" s="674" t="str">
        <f>"-- "</f>
        <v xml:space="preserve">-- </v>
      </c>
      <c r="L95" s="593">
        <v>109.80800000000001</v>
      </c>
      <c r="M95" s="593">
        <v>111.245</v>
      </c>
      <c r="N95" s="594">
        <f t="shared" si="8"/>
        <v>-1.2917434491437785E-2</v>
      </c>
      <c r="O95" s="593">
        <v>116.55</v>
      </c>
      <c r="P95" s="594">
        <f t="shared" si="9"/>
        <v>-5.7846417846417753E-2</v>
      </c>
      <c r="Q95" s="562"/>
      <c r="S95" s="157"/>
    </row>
    <row r="96" spans="1:21" ht="12">
      <c r="A96" s="157"/>
      <c r="C96" s="309" t="s">
        <v>317</v>
      </c>
      <c r="D96" s="176"/>
      <c r="E96" s="176"/>
      <c r="F96" s="223">
        <v>19.2</v>
      </c>
      <c r="G96" s="223">
        <v>68.924999999999997</v>
      </c>
      <c r="H96" s="642"/>
      <c r="I96" s="674" t="str">
        <f t="shared" si="7"/>
        <v xml:space="preserve">-- </v>
      </c>
      <c r="J96" s="674" t="str">
        <f>"-- "</f>
        <v xml:space="preserve">-- </v>
      </c>
      <c r="L96" s="593"/>
      <c r="M96" s="593"/>
      <c r="N96" s="594"/>
      <c r="O96" s="593"/>
      <c r="P96" s="594"/>
      <c r="Q96" s="562"/>
      <c r="S96" s="157"/>
    </row>
    <row r="97" spans="1:17" ht="12">
      <c r="A97" s="157"/>
      <c r="C97" s="310" t="s">
        <v>310</v>
      </c>
      <c r="D97" s="171"/>
      <c r="E97" s="171"/>
      <c r="F97" s="634">
        <f>F89+F91+F93+F95+F96</f>
        <v>192.78649699999997</v>
      </c>
      <c r="G97" s="634">
        <f>G89+G91+G93+G95+G96</f>
        <v>272.37660199999999</v>
      </c>
      <c r="H97" s="645"/>
      <c r="I97" s="677" t="str">
        <f t="shared" si="7"/>
        <v xml:space="preserve">-- </v>
      </c>
      <c r="J97" s="641">
        <v>304.18545182999998</v>
      </c>
      <c r="L97" s="595">
        <f>SUM(L89:L95)</f>
        <v>439.23200000000003</v>
      </c>
      <c r="M97" s="595">
        <f>SUM(M89:M95)</f>
        <v>444.98</v>
      </c>
      <c r="N97" s="596">
        <f t="shared" ref="N97" si="10">L97/M97-1</f>
        <v>-1.2917434491437785E-2</v>
      </c>
      <c r="O97" s="595">
        <f>SUM(O89:O95)</f>
        <v>466.2</v>
      </c>
      <c r="P97" s="596">
        <f t="shared" ref="P97" si="11">L97/O97-1</f>
        <v>-5.7846417846417753E-2</v>
      </c>
      <c r="Q97" s="562"/>
    </row>
    <row r="98" spans="1:17" s="112" customFormat="1" ht="12">
      <c r="A98" s="651"/>
      <c r="C98" s="652" t="s">
        <v>315</v>
      </c>
      <c r="D98" s="140"/>
      <c r="E98" s="140"/>
      <c r="F98" s="657" t="str">
        <f>"-- "</f>
        <v xml:space="preserve">-- </v>
      </c>
      <c r="G98" s="653">
        <f>IFERROR(G97/F97-1,"-- ")</f>
        <v>0.41284066176066281</v>
      </c>
      <c r="H98" s="654"/>
      <c r="I98" s="675" t="str">
        <f t="shared" si="7"/>
        <v xml:space="preserve">-- </v>
      </c>
      <c r="J98" s="676" t="str">
        <f>IFERROR(J97/I97-1,"-- ")</f>
        <v xml:space="preserve">-- </v>
      </c>
      <c r="L98" s="655"/>
      <c r="M98" s="655"/>
      <c r="N98" s="596"/>
      <c r="O98" s="655"/>
      <c r="P98" s="596"/>
      <c r="Q98" s="656"/>
    </row>
    <row r="99" spans="1:17" ht="12">
      <c r="A99" s="157"/>
      <c r="C99" s="585"/>
      <c r="D99" s="176"/>
      <c r="E99" s="176"/>
      <c r="F99" s="595"/>
      <c r="G99" s="595"/>
      <c r="H99" s="596"/>
      <c r="I99" s="596"/>
      <c r="J99" s="633"/>
      <c r="L99" s="595"/>
      <c r="M99" s="595"/>
      <c r="N99" s="596"/>
      <c r="O99" s="595"/>
      <c r="P99" s="596"/>
      <c r="Q99" s="562"/>
    </row>
    <row r="100" spans="1:17" ht="12">
      <c r="A100" s="157"/>
      <c r="C100" s="308" t="s">
        <v>308</v>
      </c>
      <c r="D100" s="176"/>
      <c r="E100" s="176"/>
      <c r="F100" s="595"/>
      <c r="G100" s="595"/>
      <c r="H100" s="596"/>
      <c r="I100" s="596"/>
      <c r="J100" s="633"/>
      <c r="L100" s="595"/>
      <c r="M100" s="595"/>
      <c r="N100" s="596"/>
      <c r="O100" s="595"/>
      <c r="P100" s="596"/>
      <c r="Q100" s="562"/>
    </row>
    <row r="101" spans="1:17" ht="12">
      <c r="A101" s="157"/>
      <c r="C101" s="309" t="str">
        <f>C89</f>
        <v>Commercial P&amp;C</v>
      </c>
      <c r="D101" s="176"/>
      <c r="E101" s="176"/>
      <c r="F101" s="214">
        <v>24.876805021776804</v>
      </c>
      <c r="G101" s="214">
        <v>27.627505781247365</v>
      </c>
      <c r="H101" s="642"/>
      <c r="I101" s="674" t="str">
        <f>"-- "</f>
        <v xml:space="preserve">-- </v>
      </c>
      <c r="J101" s="674" t="str">
        <f>"-- "</f>
        <v xml:space="preserve">-- </v>
      </c>
      <c r="L101" s="595"/>
      <c r="M101" s="595"/>
      <c r="N101" s="596"/>
      <c r="O101" s="595"/>
      <c r="P101" s="596"/>
      <c r="Q101" s="562"/>
    </row>
    <row r="102" spans="1:17" s="112" customFormat="1" ht="12">
      <c r="A102" s="651"/>
      <c r="C102" s="652" t="s">
        <v>316</v>
      </c>
      <c r="D102" s="140"/>
      <c r="E102" s="140"/>
      <c r="F102" s="653">
        <f>IFERROR(F101/F89,"-- ")</f>
        <v>0.30914062812948878</v>
      </c>
      <c r="G102" s="653">
        <f>IFERROR(G101/G89,"-- ")</f>
        <v>0.33453441973472758</v>
      </c>
      <c r="H102" s="654"/>
      <c r="I102" s="676" t="str">
        <f>IFERROR(I101/I89,"-- ")</f>
        <v xml:space="preserve">-- </v>
      </c>
      <c r="J102" s="676" t="str">
        <f>IFERROR(J101/J89,"-- ")</f>
        <v xml:space="preserve">-- </v>
      </c>
      <c r="L102" s="655"/>
      <c r="M102" s="655"/>
      <c r="N102" s="596"/>
      <c r="O102" s="655"/>
      <c r="P102" s="596"/>
      <c r="Q102" s="656"/>
    </row>
    <row r="103" spans="1:17" ht="12">
      <c r="A103" s="157"/>
      <c r="C103" s="309" t="str">
        <f>C91</f>
        <v>Employee Benefits</v>
      </c>
      <c r="D103" s="176"/>
      <c r="E103" s="176"/>
      <c r="F103" s="223">
        <v>9.0870599945937514</v>
      </c>
      <c r="G103" s="223">
        <v>12.640534548298739</v>
      </c>
      <c r="H103" s="642"/>
      <c r="I103" s="674" t="str">
        <f>"-- "</f>
        <v xml:space="preserve">-- </v>
      </c>
      <c r="J103" s="674" t="str">
        <f>"-- "</f>
        <v xml:space="preserve">-- </v>
      </c>
      <c r="L103" s="595"/>
      <c r="M103" s="595"/>
      <c r="N103" s="596"/>
      <c r="O103" s="595"/>
      <c r="P103" s="596"/>
      <c r="Q103" s="562"/>
    </row>
    <row r="104" spans="1:17" s="112" customFormat="1" ht="12">
      <c r="A104" s="651"/>
      <c r="C104" s="652" t="s">
        <v>316</v>
      </c>
      <c r="D104" s="311"/>
      <c r="E104" s="311"/>
      <c r="F104" s="653">
        <f>IFERROR(F103/F91,"-- ")</f>
        <v>0.19485026175942624</v>
      </c>
      <c r="G104" s="653">
        <f>IFERROR(G103/G91,"-- ")</f>
        <v>0.17897599108593884</v>
      </c>
      <c r="H104" s="654"/>
      <c r="I104" s="676" t="str">
        <f>IFERROR(I103/I91,"-- ")</f>
        <v xml:space="preserve">-- </v>
      </c>
      <c r="J104" s="676" t="str">
        <f>IFERROR(J103/J91,"-- ")</f>
        <v xml:space="preserve">-- </v>
      </c>
      <c r="L104" s="655"/>
      <c r="M104" s="655"/>
      <c r="N104" s="596"/>
      <c r="O104" s="655"/>
      <c r="P104" s="596"/>
      <c r="Q104" s="656"/>
    </row>
    <row r="105" spans="1:17" ht="12">
      <c r="A105" s="157"/>
      <c r="C105" s="309" t="str">
        <f>C93</f>
        <v>Specialty / Programs</v>
      </c>
      <c r="D105" s="176"/>
      <c r="E105" s="176"/>
      <c r="F105" s="223">
        <v>17.791062029598187</v>
      </c>
      <c r="G105" s="223">
        <v>18.783022113850144</v>
      </c>
      <c r="H105" s="642"/>
      <c r="I105" s="674" t="str">
        <f>"-- "</f>
        <v xml:space="preserve">-- </v>
      </c>
      <c r="J105" s="674" t="str">
        <f>"-- "</f>
        <v xml:space="preserve">-- </v>
      </c>
      <c r="L105" s="595"/>
      <c r="M105" s="595"/>
      <c r="N105" s="596"/>
      <c r="O105" s="595"/>
      <c r="P105" s="596"/>
      <c r="Q105" s="562"/>
    </row>
    <row r="106" spans="1:17" s="112" customFormat="1" ht="12">
      <c r="A106" s="651"/>
      <c r="C106" s="652" t="s">
        <v>316</v>
      </c>
      <c r="D106" s="311"/>
      <c r="E106" s="311"/>
      <c r="F106" s="653">
        <f>IFERROR(F105/F93,"-- ")</f>
        <v>0.38668006330743626</v>
      </c>
      <c r="G106" s="653">
        <f>IFERROR(G105/G93,"-- ")</f>
        <v>0.38233622305817749</v>
      </c>
      <c r="H106" s="654"/>
      <c r="I106" s="676" t="str">
        <f>IFERROR(I105/I93,"-- ")</f>
        <v xml:space="preserve">-- </v>
      </c>
      <c r="J106" s="676" t="str">
        <f>IFERROR(J105/J93,"-- ")</f>
        <v xml:space="preserve">-- </v>
      </c>
      <c r="L106" s="655"/>
      <c r="M106" s="655"/>
      <c r="N106" s="596"/>
      <c r="O106" s="655"/>
      <c r="P106" s="596"/>
      <c r="Q106" s="656"/>
    </row>
    <row r="107" spans="1:17" ht="12">
      <c r="A107" s="157"/>
      <c r="C107" s="309" t="str">
        <f>C95</f>
        <v>Corporate</v>
      </c>
      <c r="D107" s="176"/>
      <c r="E107" s="176"/>
      <c r="F107" s="223">
        <v>-18.661081595511252</v>
      </c>
      <c r="G107" s="223">
        <v>-20.865865001006256</v>
      </c>
      <c r="H107" s="642"/>
      <c r="I107" s="674" t="str">
        <f>"-- "</f>
        <v xml:space="preserve">-- </v>
      </c>
      <c r="J107" s="674" t="str">
        <f>"-- "</f>
        <v xml:space="preserve">-- </v>
      </c>
      <c r="L107" s="595"/>
      <c r="M107" s="595"/>
      <c r="N107" s="596"/>
      <c r="O107" s="595"/>
      <c r="P107" s="596"/>
      <c r="Q107" s="562"/>
    </row>
    <row r="108" spans="1:17" ht="12">
      <c r="A108" s="157"/>
      <c r="C108" s="309" t="str">
        <f>C96</f>
        <v>Adjustments (1)</v>
      </c>
      <c r="D108" s="176"/>
      <c r="E108" s="176"/>
      <c r="F108" s="223">
        <v>5.3</v>
      </c>
      <c r="G108" s="223">
        <v>28.5</v>
      </c>
      <c r="H108" s="642"/>
      <c r="I108" s="674" t="str">
        <f>"-- "</f>
        <v xml:space="preserve">-- </v>
      </c>
      <c r="J108" s="674" t="str">
        <f>"-- "</f>
        <v xml:space="preserve">-- </v>
      </c>
      <c r="L108" s="595"/>
      <c r="M108" s="595"/>
      <c r="N108" s="596"/>
      <c r="O108" s="595"/>
      <c r="P108" s="596"/>
      <c r="Q108" s="562"/>
    </row>
    <row r="109" spans="1:17" ht="12">
      <c r="A109" s="157"/>
      <c r="C109" s="310" t="s">
        <v>309</v>
      </c>
      <c r="D109" s="171"/>
      <c r="E109" s="171"/>
      <c r="F109" s="634">
        <f>F101+F103+F105+F107+F108</f>
        <v>38.393845450457491</v>
      </c>
      <c r="G109" s="634">
        <f>G101+G103+G105+G107+G108</f>
        <v>66.685197442389992</v>
      </c>
      <c r="H109" s="645"/>
      <c r="I109" s="677" t="str">
        <f>"-- "</f>
        <v xml:space="preserve">-- </v>
      </c>
      <c r="J109" s="711">
        <f>75.11254586*(0.75)</f>
        <v>56.334409394999994</v>
      </c>
      <c r="L109" s="595">
        <v>1</v>
      </c>
      <c r="M109" s="595">
        <v>1</v>
      </c>
      <c r="N109" s="596">
        <f>L109-M109</f>
        <v>0</v>
      </c>
      <c r="O109" s="595">
        <v>1</v>
      </c>
      <c r="P109" s="596">
        <f>L109-O109</f>
        <v>0</v>
      </c>
      <c r="Q109" s="562"/>
    </row>
    <row r="110" spans="1:17" s="112" customFormat="1" ht="12">
      <c r="A110" s="651"/>
      <c r="C110" s="652" t="s">
        <v>316</v>
      </c>
      <c r="D110" s="140"/>
      <c r="E110" s="140"/>
      <c r="F110" s="653">
        <f>F109/F97</f>
        <v>0.19915215042502429</v>
      </c>
      <c r="G110" s="653">
        <f>G109/G97</f>
        <v>0.24482718762454492</v>
      </c>
      <c r="H110" s="649"/>
      <c r="I110" s="676" t="str">
        <f>IFERROR(I109/I97,"-- ")</f>
        <v xml:space="preserve">-- </v>
      </c>
      <c r="J110" s="653">
        <f>IFERROR(J109/J97,"-- ")</f>
        <v>0.18519757949003948</v>
      </c>
      <c r="K110" s="662"/>
      <c r="L110" s="663"/>
      <c r="M110" s="655"/>
      <c r="N110" s="596"/>
      <c r="O110" s="655"/>
      <c r="P110" s="596"/>
      <c r="Q110" s="656"/>
    </row>
    <row r="111" spans="1:17" ht="12">
      <c r="A111" s="157"/>
      <c r="C111" s="646"/>
      <c r="D111" s="118"/>
      <c r="E111" s="118"/>
      <c r="F111" s="647"/>
      <c r="G111" s="647"/>
      <c r="H111" s="649"/>
      <c r="I111" s="643"/>
      <c r="J111" s="647"/>
      <c r="K111" s="607"/>
      <c r="L111" s="608"/>
      <c r="M111" s="595"/>
      <c r="N111" s="596"/>
      <c r="O111" s="595"/>
      <c r="P111" s="596"/>
      <c r="Q111" s="562"/>
    </row>
    <row r="112" spans="1:17" s="140" customFormat="1" ht="9.75" customHeight="1">
      <c r="A112" s="579"/>
      <c r="C112" s="650" t="s">
        <v>324</v>
      </c>
      <c r="D112" s="312"/>
      <c r="E112" s="313"/>
      <c r="F112" s="312"/>
      <c r="G112" s="314"/>
      <c r="H112" s="313"/>
      <c r="I112" s="313"/>
      <c r="J112" s="314"/>
      <c r="K112" s="312"/>
      <c r="L112" s="313"/>
      <c r="M112" s="312"/>
      <c r="N112" s="314"/>
      <c r="O112" s="313"/>
      <c r="P112" s="313"/>
      <c r="Q112" s="315"/>
    </row>
    <row r="113" spans="1:19" s="140" customFormat="1">
      <c r="C113" s="139"/>
      <c r="D113" s="141"/>
      <c r="E113" s="141"/>
      <c r="F113" s="141"/>
      <c r="G113" s="141"/>
      <c r="H113" s="142"/>
      <c r="I113" s="141"/>
      <c r="J113" s="141"/>
      <c r="K113" s="141"/>
      <c r="L113" s="141"/>
      <c r="M113" s="118"/>
      <c r="N113" s="143"/>
      <c r="O113" s="144"/>
      <c r="P113" s="145"/>
      <c r="Q113" s="145"/>
    </row>
    <row r="114" spans="1:19" ht="12">
      <c r="B114" s="109" t="s">
        <v>341</v>
      </c>
      <c r="C114" s="167" t="s">
        <v>157</v>
      </c>
      <c r="D114" s="168"/>
      <c r="E114" s="169"/>
      <c r="F114" s="168"/>
      <c r="G114" s="168"/>
      <c r="H114" s="168"/>
      <c r="I114" s="169"/>
      <c r="J114" s="168"/>
      <c r="K114" s="168"/>
      <c r="L114" s="168"/>
      <c r="M114" s="169"/>
      <c r="N114" s="168"/>
      <c r="O114" s="168"/>
      <c r="P114" s="168"/>
      <c r="Q114" s="170"/>
    </row>
    <row r="115" spans="1:19" ht="78.75" customHeight="1">
      <c r="A115" s="157"/>
      <c r="C115" s="741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3"/>
    </row>
    <row r="116" spans="1:19" ht="10.25" customHeight="1">
      <c r="C116" s="316"/>
      <c r="D116" s="317"/>
      <c r="E116" s="317"/>
      <c r="F116" s="317"/>
      <c r="G116" s="317"/>
      <c r="H116" s="317"/>
      <c r="I116" s="317"/>
      <c r="J116" s="317"/>
      <c r="K116" s="317"/>
      <c r="L116" s="317"/>
      <c r="M116" s="317"/>
      <c r="N116" s="317"/>
      <c r="O116" s="317"/>
      <c r="P116" s="317"/>
      <c r="Q116" s="317"/>
    </row>
    <row r="117" spans="1:19" ht="12">
      <c r="A117" s="146"/>
      <c r="B117" s="109" t="s">
        <v>341</v>
      </c>
      <c r="C117" s="167" t="s">
        <v>16</v>
      </c>
      <c r="D117" s="168"/>
      <c r="E117" s="169"/>
      <c r="F117" s="168"/>
      <c r="G117" s="168"/>
      <c r="H117" s="168"/>
      <c r="I117" s="169"/>
      <c r="J117" s="168"/>
      <c r="K117" s="168"/>
      <c r="L117" s="168"/>
      <c r="M117" s="169"/>
      <c r="N117" s="168"/>
      <c r="O117" s="168"/>
      <c r="P117" s="168"/>
      <c r="Q117" s="170"/>
    </row>
    <row r="118" spans="1:19" s="124" customFormat="1" ht="12" customHeight="1">
      <c r="A118" s="146"/>
      <c r="C118" s="318" t="s">
        <v>17</v>
      </c>
      <c r="D118" s="319"/>
      <c r="E118" s="320"/>
      <c r="F118" s="321"/>
      <c r="G118" s="322"/>
      <c r="H118" s="322"/>
      <c r="I118" s="322"/>
      <c r="J118" s="322"/>
      <c r="K118" s="322" t="s">
        <v>18</v>
      </c>
      <c r="L118" s="322"/>
      <c r="M118" s="322"/>
      <c r="N118" s="322"/>
      <c r="O118" s="319"/>
      <c r="P118" s="319"/>
      <c r="Q118" s="323"/>
      <c r="S118" s="554"/>
    </row>
    <row r="119" spans="1:19" s="118" customFormat="1" ht="12" customHeight="1">
      <c r="A119" s="120"/>
      <c r="C119" s="732" t="s">
        <v>225</v>
      </c>
      <c r="D119" s="733"/>
      <c r="E119" s="733"/>
      <c r="F119" s="733"/>
      <c r="G119" s="733"/>
      <c r="H119" s="733"/>
      <c r="I119" s="733"/>
      <c r="J119" s="733"/>
      <c r="K119" s="733" t="s">
        <v>222</v>
      </c>
      <c r="L119" s="733"/>
      <c r="M119" s="733"/>
      <c r="N119" s="733"/>
      <c r="O119" s="733"/>
      <c r="P119" s="733"/>
      <c r="Q119" s="740"/>
      <c r="R119" s="613"/>
      <c r="S119" s="555"/>
    </row>
    <row r="120" spans="1:19" s="118" customFormat="1" ht="12" customHeight="1">
      <c r="A120" s="120"/>
      <c r="C120" s="734"/>
      <c r="D120" s="735"/>
      <c r="E120" s="735"/>
      <c r="F120" s="735"/>
      <c r="G120" s="735"/>
      <c r="H120" s="735"/>
      <c r="I120" s="735"/>
      <c r="J120" s="735"/>
      <c r="K120" s="735"/>
      <c r="L120" s="735"/>
      <c r="M120" s="735"/>
      <c r="N120" s="735"/>
      <c r="O120" s="735"/>
      <c r="P120" s="735"/>
      <c r="Q120" s="739"/>
      <c r="R120" s="613"/>
      <c r="S120" s="555"/>
    </row>
    <row r="121" spans="1:19" s="118" customFormat="1" ht="12" customHeight="1">
      <c r="A121" s="120"/>
      <c r="C121" s="734" t="s">
        <v>363</v>
      </c>
      <c r="D121" s="735"/>
      <c r="E121" s="735"/>
      <c r="F121" s="735"/>
      <c r="G121" s="735"/>
      <c r="H121" s="735"/>
      <c r="I121" s="735"/>
      <c r="J121" s="735"/>
      <c r="K121" s="735" t="s">
        <v>224</v>
      </c>
      <c r="L121" s="735"/>
      <c r="M121" s="735"/>
      <c r="N121" s="735"/>
      <c r="O121" s="735"/>
      <c r="P121" s="735"/>
      <c r="Q121" s="739"/>
      <c r="S121" s="556"/>
    </row>
    <row r="122" spans="1:19" s="118" customFormat="1" ht="12" customHeight="1">
      <c r="A122" s="120"/>
      <c r="C122" s="734"/>
      <c r="D122" s="735"/>
      <c r="E122" s="735"/>
      <c r="F122" s="735"/>
      <c r="G122" s="735"/>
      <c r="H122" s="735"/>
      <c r="I122" s="735"/>
      <c r="J122" s="735"/>
      <c r="K122" s="735"/>
      <c r="L122" s="735"/>
      <c r="M122" s="735"/>
      <c r="N122" s="735"/>
      <c r="O122" s="735"/>
      <c r="P122" s="735"/>
      <c r="Q122" s="739"/>
      <c r="S122" s="556"/>
    </row>
    <row r="123" spans="1:19" s="118" customFormat="1" ht="12" customHeight="1">
      <c r="A123" s="574"/>
      <c r="C123" s="734" t="s">
        <v>221</v>
      </c>
      <c r="D123" s="735"/>
      <c r="E123" s="735"/>
      <c r="F123" s="735"/>
      <c r="G123" s="735"/>
      <c r="H123" s="735"/>
      <c r="I123" s="735"/>
      <c r="J123" s="735"/>
      <c r="K123" s="735" t="s">
        <v>223</v>
      </c>
      <c r="L123" s="735"/>
      <c r="M123" s="735"/>
      <c r="N123" s="735"/>
      <c r="O123" s="735"/>
      <c r="P123" s="735"/>
      <c r="Q123" s="739"/>
      <c r="S123" s="555"/>
    </row>
    <row r="124" spans="1:19" s="118" customFormat="1" ht="12" customHeight="1">
      <c r="A124" s="120"/>
      <c r="C124" s="734"/>
      <c r="D124" s="735"/>
      <c r="E124" s="735"/>
      <c r="F124" s="735"/>
      <c r="G124" s="735"/>
      <c r="H124" s="735"/>
      <c r="I124" s="735"/>
      <c r="J124" s="735"/>
      <c r="K124" s="735"/>
      <c r="L124" s="735"/>
      <c r="M124" s="735"/>
      <c r="N124" s="735"/>
      <c r="O124" s="735"/>
      <c r="P124" s="735"/>
      <c r="Q124" s="739"/>
      <c r="S124" s="555"/>
    </row>
    <row r="125" spans="1:19" s="118" customFormat="1" ht="12" customHeight="1">
      <c r="A125" s="120"/>
      <c r="C125" s="612"/>
      <c r="D125" s="613"/>
      <c r="E125" s="613"/>
      <c r="F125" s="613"/>
      <c r="G125" s="613"/>
      <c r="H125" s="613"/>
      <c r="I125" s="613"/>
      <c r="J125" s="613"/>
      <c r="K125" s="735" t="s">
        <v>362</v>
      </c>
      <c r="L125" s="735"/>
      <c r="M125" s="735"/>
      <c r="N125" s="735"/>
      <c r="O125" s="735"/>
      <c r="P125" s="735"/>
      <c r="Q125" s="739"/>
      <c r="S125" s="555"/>
    </row>
    <row r="126" spans="1:19" s="118" customFormat="1" ht="12" customHeight="1">
      <c r="A126" s="120"/>
      <c r="C126" s="612"/>
      <c r="D126" s="613"/>
      <c r="E126" s="613"/>
      <c r="F126" s="613"/>
      <c r="G126" s="613"/>
      <c r="H126" s="613"/>
      <c r="I126" s="613"/>
      <c r="J126" s="613"/>
      <c r="K126" s="735"/>
      <c r="L126" s="735"/>
      <c r="M126" s="735"/>
      <c r="N126" s="735"/>
      <c r="O126" s="735"/>
      <c r="P126" s="735"/>
      <c r="Q126" s="739"/>
      <c r="S126" s="555"/>
    </row>
    <row r="127" spans="1:19" s="118" customFormat="1" ht="12" customHeight="1">
      <c r="A127" s="120"/>
      <c r="C127" s="573"/>
      <c r="D127" s="572"/>
      <c r="E127" s="572"/>
      <c r="F127" s="572"/>
      <c r="G127" s="572"/>
      <c r="H127" s="572"/>
      <c r="I127" s="572"/>
      <c r="J127" s="572"/>
      <c r="K127" s="735"/>
      <c r="L127" s="735"/>
      <c r="M127" s="735"/>
      <c r="N127" s="735"/>
      <c r="O127" s="735"/>
      <c r="P127" s="735"/>
      <c r="Q127" s="739"/>
      <c r="S127" s="555"/>
    </row>
    <row r="128" spans="1:19" s="118" customFormat="1" ht="12">
      <c r="A128" s="120"/>
      <c r="C128" s="570"/>
      <c r="D128" s="571"/>
      <c r="E128" s="571"/>
      <c r="F128" s="571"/>
      <c r="G128" s="571"/>
      <c r="H128" s="571"/>
      <c r="I128" s="571"/>
      <c r="J128" s="571"/>
      <c r="K128" s="204"/>
      <c r="L128" s="204"/>
      <c r="M128" s="204"/>
      <c r="N128" s="204"/>
      <c r="O128" s="184"/>
      <c r="P128" s="184"/>
      <c r="Q128" s="186"/>
    </row>
    <row r="129" spans="1:24" ht="12">
      <c r="B129" s="688" t="s">
        <v>342</v>
      </c>
      <c r="C129" s="327" t="s">
        <v>80</v>
      </c>
      <c r="D129" s="328"/>
      <c r="E129" s="329"/>
      <c r="F129" s="328"/>
      <c r="G129" s="328"/>
      <c r="H129" s="328"/>
      <c r="I129" s="329"/>
      <c r="J129" s="328"/>
      <c r="K129" s="328"/>
      <c r="L129" s="328"/>
      <c r="M129" s="329"/>
      <c r="N129" s="328"/>
      <c r="O129" s="328"/>
      <c r="P129" s="328"/>
      <c r="Q129" s="330"/>
    </row>
    <row r="130" spans="1:24" s="118" customFormat="1">
      <c r="C130" s="520"/>
      <c r="D130" s="113"/>
      <c r="E130" s="114"/>
      <c r="F130" s="113"/>
      <c r="G130" s="113"/>
      <c r="H130" s="113"/>
      <c r="I130" s="114"/>
      <c r="J130" s="113"/>
      <c r="K130" s="113"/>
      <c r="L130" s="113"/>
      <c r="M130" s="114"/>
      <c r="N130" s="113"/>
      <c r="O130" s="113"/>
      <c r="P130" s="113"/>
      <c r="Q130" s="466"/>
    </row>
    <row r="131" spans="1:24" ht="12">
      <c r="B131" s="109" t="s">
        <v>341</v>
      </c>
      <c r="C131" s="167" t="s">
        <v>142</v>
      </c>
      <c r="D131" s="168"/>
      <c r="E131" s="169"/>
      <c r="F131" s="168"/>
      <c r="G131" s="168"/>
      <c r="H131" s="168"/>
      <c r="I131" s="169"/>
      <c r="J131" s="168"/>
      <c r="K131" s="168"/>
      <c r="L131" s="168"/>
      <c r="M131" s="169"/>
      <c r="N131" s="168"/>
      <c r="O131" s="168"/>
      <c r="P131" s="168"/>
      <c r="Q131" s="170"/>
    </row>
    <row r="132" spans="1:24" ht="12">
      <c r="C132" s="175"/>
      <c r="D132" s="176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76"/>
      <c r="P132" s="176"/>
      <c r="Q132" s="177"/>
    </row>
    <row r="133" spans="1:24" ht="13">
      <c r="A133" s="157"/>
      <c r="C133" s="253"/>
      <c r="D133" s="171"/>
      <c r="E133" s="558"/>
      <c r="F133" s="559"/>
      <c r="G133" s="559"/>
      <c r="H133" s="403"/>
      <c r="I133" s="403"/>
      <c r="J133" s="403"/>
      <c r="K133" s="583" t="s">
        <v>198</v>
      </c>
      <c r="L133" s="582" t="s">
        <v>123</v>
      </c>
      <c r="M133" s="736" t="s">
        <v>213</v>
      </c>
      <c r="N133" s="737"/>
      <c r="O133" s="737"/>
      <c r="P133" s="737"/>
      <c r="Q133" s="738"/>
    </row>
    <row r="134" spans="1:24" ht="12">
      <c r="A134" s="157"/>
      <c r="C134" s="175"/>
      <c r="D134" s="176"/>
      <c r="E134" s="557"/>
      <c r="F134" s="557"/>
      <c r="G134" s="557"/>
      <c r="H134" s="557"/>
      <c r="I134" s="557"/>
      <c r="J134" s="557"/>
      <c r="K134" s="581" t="s">
        <v>189</v>
      </c>
      <c r="L134" s="479">
        <v>42916</v>
      </c>
      <c r="M134" s="472">
        <v>43100</v>
      </c>
      <c r="N134" s="331">
        <f>+M134+365</f>
        <v>43465</v>
      </c>
      <c r="O134" s="331">
        <f>+N134+365</f>
        <v>43830</v>
      </c>
      <c r="P134" s="331">
        <f>+O134+365</f>
        <v>44195</v>
      </c>
      <c r="Q134" s="332">
        <f>+P134+365</f>
        <v>44560</v>
      </c>
      <c r="U134" s="668"/>
      <c r="V134" s="668"/>
    </row>
    <row r="135" spans="1:24" ht="6" customHeight="1">
      <c r="A135" s="157"/>
      <c r="C135" s="175"/>
      <c r="D135" s="176"/>
      <c r="E135" s="206"/>
      <c r="F135" s="206"/>
      <c r="G135" s="206"/>
      <c r="H135" s="187"/>
      <c r="I135" s="187"/>
      <c r="J135" s="187"/>
      <c r="K135" s="187"/>
      <c r="L135" s="480"/>
      <c r="M135" s="187"/>
      <c r="N135" s="503"/>
      <c r="O135" s="503"/>
      <c r="P135" s="503"/>
      <c r="Q135" s="333"/>
      <c r="U135" s="668"/>
      <c r="V135" s="668"/>
    </row>
    <row r="136" spans="1:24" s="111" customFormat="1" ht="12">
      <c r="A136" s="577"/>
      <c r="C136" s="221" t="s">
        <v>23</v>
      </c>
      <c r="D136" s="245"/>
      <c r="E136" s="334"/>
      <c r="F136" s="334"/>
      <c r="G136" s="214"/>
      <c r="H136" s="214"/>
      <c r="I136" s="214"/>
      <c r="J136" s="214"/>
      <c r="K136" s="214"/>
      <c r="L136" s="485"/>
      <c r="M136" s="214">
        <v>306.04218339631331</v>
      </c>
      <c r="N136" s="214">
        <v>339.03679936244544</v>
      </c>
      <c r="O136" s="214">
        <v>374.57267382859766</v>
      </c>
      <c r="P136" s="214">
        <v>410.09853802170272</v>
      </c>
      <c r="Q136" s="335">
        <v>445.88369789584908</v>
      </c>
      <c r="U136" s="669"/>
      <c r="V136" s="669"/>
    </row>
    <row r="137" spans="1:24" s="118" customFormat="1" ht="12">
      <c r="A137" s="120"/>
      <c r="C137" s="336" t="s">
        <v>21</v>
      </c>
      <c r="D137" s="176"/>
      <c r="E137" s="337"/>
      <c r="F137" s="337"/>
      <c r="G137" s="337"/>
      <c r="H137" s="337"/>
      <c r="I137" s="337"/>
      <c r="J137" s="337"/>
      <c r="K137" s="337"/>
      <c r="L137" s="481"/>
      <c r="M137" s="337">
        <f>+M136/K138-1</f>
        <v>0.12350287590423403</v>
      </c>
      <c r="N137" s="337">
        <f>+N136/M136-1</f>
        <v>0.10781068021399309</v>
      </c>
      <c r="O137" s="337">
        <f>+O136/N136-1</f>
        <v>0.10481421053106033</v>
      </c>
      <c r="P137" s="337">
        <f>+P136/O136-1</f>
        <v>9.4843715720067445E-2</v>
      </c>
      <c r="Q137" s="338">
        <f>+Q136/P136-1</f>
        <v>8.7259905989356623E-2</v>
      </c>
      <c r="U137" s="670"/>
      <c r="V137" s="670"/>
    </row>
    <row r="138" spans="1:24" s="147" customFormat="1" ht="12">
      <c r="A138" s="578"/>
      <c r="C138" s="339" t="s">
        <v>24</v>
      </c>
      <c r="D138" s="324"/>
      <c r="E138" s="214"/>
      <c r="F138" s="214"/>
      <c r="G138" s="214"/>
      <c r="H138" s="340"/>
      <c r="I138" s="340"/>
      <c r="J138" s="340"/>
      <c r="K138" s="340">
        <v>272.39999999999998</v>
      </c>
      <c r="L138" s="486">
        <f>J97</f>
        <v>304.18545182999998</v>
      </c>
      <c r="M138" s="340" t="s">
        <v>19</v>
      </c>
      <c r="N138" s="340" t="s">
        <v>19</v>
      </c>
      <c r="O138" s="340" t="s">
        <v>19</v>
      </c>
      <c r="P138" s="340" t="s">
        <v>19</v>
      </c>
      <c r="Q138" s="341" t="s">
        <v>19</v>
      </c>
      <c r="T138" s="584"/>
      <c r="U138" s="671"/>
      <c r="V138" s="672"/>
      <c r="W138" s="578"/>
      <c r="X138" s="578"/>
    </row>
    <row r="139" spans="1:24" s="140" customFormat="1" ht="12">
      <c r="A139" s="579"/>
      <c r="C139" s="336" t="s">
        <v>21</v>
      </c>
      <c r="D139" s="311"/>
      <c r="E139" s="337"/>
      <c r="F139" s="337"/>
      <c r="G139" s="337"/>
      <c r="H139" s="337"/>
      <c r="I139" s="337"/>
      <c r="J139" s="337"/>
      <c r="K139" s="337"/>
      <c r="L139" s="597"/>
      <c r="M139" s="340" t="s">
        <v>19</v>
      </c>
      <c r="N139" s="340" t="s">
        <v>19</v>
      </c>
      <c r="O139" s="340" t="s">
        <v>19</v>
      </c>
      <c r="P139" s="340" t="s">
        <v>19</v>
      </c>
      <c r="Q139" s="341" t="s">
        <v>19</v>
      </c>
      <c r="T139" s="579"/>
      <c r="U139" s="579"/>
      <c r="V139" s="579"/>
      <c r="W139" s="579"/>
      <c r="X139" s="579"/>
    </row>
    <row r="140" spans="1:24" s="118" customFormat="1" ht="7.25" customHeight="1">
      <c r="A140" s="120"/>
      <c r="C140" s="336"/>
      <c r="D140" s="176"/>
      <c r="E140" s="187"/>
      <c r="F140" s="187"/>
      <c r="G140" s="187"/>
      <c r="H140" s="187"/>
      <c r="I140" s="187"/>
      <c r="J140" s="187"/>
      <c r="K140" s="187"/>
      <c r="L140" s="598"/>
      <c r="M140" s="187"/>
      <c r="N140" s="187"/>
      <c r="O140" s="187"/>
      <c r="P140" s="187"/>
      <c r="Q140" s="244"/>
      <c r="T140" s="120"/>
      <c r="U140" s="120"/>
      <c r="V140" s="120"/>
      <c r="W140" s="120"/>
      <c r="X140" s="120"/>
    </row>
    <row r="141" spans="1:24" s="130" customFormat="1" ht="12">
      <c r="A141" s="542"/>
      <c r="C141" s="221" t="s">
        <v>186</v>
      </c>
      <c r="D141" s="245"/>
      <c r="E141" s="342"/>
      <c r="F141" s="342"/>
      <c r="G141" s="214"/>
      <c r="H141" s="214"/>
      <c r="I141" s="214"/>
      <c r="J141" s="214"/>
      <c r="K141" s="214"/>
      <c r="L141" s="599"/>
      <c r="M141" s="710">
        <f>L144*(1+M143)</f>
        <v>57.742769629874992</v>
      </c>
      <c r="N141" s="710">
        <f>M141*(1+N143)</f>
        <v>66.249495272713318</v>
      </c>
      <c r="O141" s="710">
        <f>N141*(1+O143)</f>
        <v>74.234202894693297</v>
      </c>
      <c r="P141" s="710">
        <f>O141*(1+P143)</f>
        <v>82.351874566310343</v>
      </c>
      <c r="Q141" s="710">
        <f>P141*(1+Q143)</f>
        <v>90.654581202557281</v>
      </c>
      <c r="T141" s="542"/>
      <c r="U141" s="542"/>
      <c r="V141" s="542"/>
      <c r="W141" s="542"/>
      <c r="X141" s="542"/>
    </row>
    <row r="142" spans="1:24" s="140" customFormat="1" ht="12">
      <c r="A142" s="579"/>
      <c r="C142" s="343" t="s">
        <v>22</v>
      </c>
      <c r="D142" s="311"/>
      <c r="E142" s="344"/>
      <c r="F142" s="344"/>
      <c r="G142" s="337"/>
      <c r="H142" s="337"/>
      <c r="I142" s="337"/>
      <c r="J142" s="337"/>
      <c r="K142" s="337"/>
      <c r="L142" s="597"/>
      <c r="M142" s="337">
        <f>+M141/M$136</f>
        <v>0.18867585177008178</v>
      </c>
      <c r="N142" s="337">
        <f>+N141/N$136</f>
        <v>0.19540502800077952</v>
      </c>
      <c r="O142" s="337">
        <f>+O141/O$136</f>
        <v>0.19818371195081477</v>
      </c>
      <c r="P142" s="337">
        <f>+P141/P$136</f>
        <v>0.20080996865673348</v>
      </c>
      <c r="Q142" s="338">
        <f>+Q141/Q$136</f>
        <v>0.20331441052983432</v>
      </c>
      <c r="T142" s="579"/>
      <c r="U142" s="579"/>
      <c r="V142" s="579"/>
      <c r="W142" s="579"/>
      <c r="X142" s="579"/>
    </row>
    <row r="143" spans="1:24" s="118" customFormat="1" ht="12">
      <c r="A143" s="120"/>
      <c r="C143" s="343" t="s">
        <v>21</v>
      </c>
      <c r="D143" s="176"/>
      <c r="E143" s="344"/>
      <c r="F143" s="344"/>
      <c r="G143" s="337"/>
      <c r="H143" s="337"/>
      <c r="I143" s="337"/>
      <c r="J143" s="337"/>
      <c r="K143" s="337"/>
      <c r="L143" s="597"/>
      <c r="M143" s="708">
        <v>2.5000000000000001E-2</v>
      </c>
      <c r="N143" s="708">
        <v>0.14732105330876122</v>
      </c>
      <c r="O143" s="708">
        <v>0.12052480685492406</v>
      </c>
      <c r="P143" s="708">
        <v>0.10935217669316888</v>
      </c>
      <c r="Q143" s="709">
        <v>0.10081988637139694</v>
      </c>
      <c r="T143" s="120"/>
      <c r="U143" s="120"/>
      <c r="V143" s="120"/>
      <c r="W143" s="120"/>
      <c r="X143" s="120"/>
    </row>
    <row r="144" spans="1:24" s="118" customFormat="1" ht="13">
      <c r="A144" s="120"/>
      <c r="C144" s="175" t="s">
        <v>187</v>
      </c>
      <c r="D144" s="176"/>
      <c r="E144" s="214"/>
      <c r="F144" s="214"/>
      <c r="G144" s="340"/>
      <c r="H144" s="340"/>
      <c r="I144" s="340"/>
      <c r="J144" s="340"/>
      <c r="K144" s="340">
        <v>66.7</v>
      </c>
      <c r="L144" s="486">
        <f>J109</f>
        <v>56.334409394999994</v>
      </c>
      <c r="M144" s="340" t="s">
        <v>19</v>
      </c>
      <c r="N144" s="340" t="s">
        <v>19</v>
      </c>
      <c r="O144" s="340" t="s">
        <v>19</v>
      </c>
      <c r="P144" s="340" t="s">
        <v>19</v>
      </c>
      <c r="Q144" s="341" t="s">
        <v>19</v>
      </c>
      <c r="T144" s="584"/>
      <c r="U144"/>
      <c r="V144"/>
      <c r="W144" s="120"/>
      <c r="X144" s="120"/>
    </row>
    <row r="145" spans="1:24" s="140" customFormat="1" ht="12">
      <c r="A145" s="579"/>
      <c r="C145" s="343" t="s">
        <v>22</v>
      </c>
      <c r="D145" s="311"/>
      <c r="E145" s="337"/>
      <c r="F145" s="337"/>
      <c r="G145" s="337"/>
      <c r="H145" s="337"/>
      <c r="I145" s="337"/>
      <c r="J145" s="337"/>
      <c r="K145" s="337">
        <f t="shared" ref="K145" si="12">K144/K138</f>
        <v>0.24486049926578565</v>
      </c>
      <c r="L145" s="481">
        <f>+L144/L138</f>
        <v>0.18519757949003948</v>
      </c>
      <c r="M145" s="340" t="s">
        <v>19</v>
      </c>
      <c r="N145" s="340" t="s">
        <v>19</v>
      </c>
      <c r="O145" s="340" t="s">
        <v>19</v>
      </c>
      <c r="P145" s="340" t="s">
        <v>19</v>
      </c>
      <c r="Q145" s="341" t="s">
        <v>19</v>
      </c>
      <c r="T145" s="579"/>
      <c r="U145" s="579"/>
      <c r="V145" s="579"/>
      <c r="W145" s="579"/>
      <c r="X145" s="579"/>
    </row>
    <row r="146" spans="1:24" s="118" customFormat="1" ht="12">
      <c r="A146" s="120"/>
      <c r="C146" s="343" t="s">
        <v>21</v>
      </c>
      <c r="D146" s="176"/>
      <c r="E146" s="337"/>
      <c r="F146" s="337"/>
      <c r="G146" s="337"/>
      <c r="H146" s="337"/>
      <c r="I146" s="337"/>
      <c r="J146" s="337"/>
      <c r="K146" s="337"/>
      <c r="L146" s="481"/>
      <c r="M146" s="340" t="s">
        <v>19</v>
      </c>
      <c r="N146" s="340" t="s">
        <v>19</v>
      </c>
      <c r="O146" s="340" t="s">
        <v>19</v>
      </c>
      <c r="P146" s="340" t="s">
        <v>19</v>
      </c>
      <c r="Q146" s="341" t="s">
        <v>19</v>
      </c>
    </row>
    <row r="147" spans="1:24" s="118" customFormat="1" ht="12">
      <c r="A147" s="120"/>
      <c r="C147" s="343"/>
      <c r="D147" s="176"/>
      <c r="E147" s="337"/>
      <c r="F147" s="337"/>
      <c r="G147" s="337"/>
      <c r="H147" s="337"/>
      <c r="I147" s="337"/>
      <c r="J147" s="340"/>
      <c r="K147" s="340"/>
      <c r="L147" s="481"/>
      <c r="M147" s="340"/>
      <c r="N147" s="340"/>
      <c r="O147" s="340"/>
      <c r="P147" s="340"/>
      <c r="Q147" s="341"/>
    </row>
    <row r="148" spans="1:24" s="118" customFormat="1" ht="12">
      <c r="A148" s="120"/>
      <c r="C148" s="175" t="s">
        <v>25</v>
      </c>
      <c r="D148" s="176"/>
      <c r="E148" s="342"/>
      <c r="F148" s="342"/>
      <c r="G148" s="340"/>
      <c r="H148" s="340"/>
      <c r="I148" s="340"/>
      <c r="J148" s="340"/>
      <c r="K148" s="340"/>
      <c r="L148" s="486"/>
      <c r="M148" s="340">
        <v>1.5</v>
      </c>
      <c r="N148" s="340">
        <v>1.620554793228933</v>
      </c>
      <c r="O148" s="340">
        <v>1.7752609786762086</v>
      </c>
      <c r="P148" s="340">
        <v>1.9655140532403315</v>
      </c>
      <c r="Q148" s="341">
        <v>2.1507890714983877</v>
      </c>
    </row>
    <row r="149" spans="1:24" s="118" customFormat="1" ht="12">
      <c r="A149" s="120"/>
      <c r="C149" s="343" t="s">
        <v>124</v>
      </c>
      <c r="D149" s="176"/>
      <c r="E149" s="344"/>
      <c r="F149" s="344"/>
      <c r="G149" s="337"/>
      <c r="H149" s="337"/>
      <c r="I149" s="337"/>
      <c r="J149" s="337"/>
      <c r="K149" s="337"/>
      <c r="L149" s="481"/>
      <c r="M149" s="337">
        <f>+M148/M$136</f>
        <v>4.9012851213963383E-3</v>
      </c>
      <c r="N149" s="337">
        <f>+N148/N$136</f>
        <v>4.7798787514404528E-3</v>
      </c>
      <c r="O149" s="337">
        <f>+O148/O$136</f>
        <v>4.7394300297745641E-3</v>
      </c>
      <c r="P149" s="337">
        <f>+P148/P$136</f>
        <v>4.792784833425363E-3</v>
      </c>
      <c r="Q149" s="338">
        <f>+Q148/Q$136</f>
        <v>4.8236548715462927E-3</v>
      </c>
    </row>
    <row r="150" spans="1:24" s="140" customFormat="1" ht="12">
      <c r="A150" s="579"/>
      <c r="C150" s="175" t="s">
        <v>26</v>
      </c>
      <c r="D150" s="311"/>
      <c r="E150" s="214"/>
      <c r="F150" s="214"/>
      <c r="G150" s="340"/>
      <c r="H150" s="340"/>
      <c r="I150" s="340"/>
      <c r="J150" s="340"/>
      <c r="K150" s="340">
        <v>1.4</v>
      </c>
      <c r="L150" s="486"/>
      <c r="M150" s="340" t="s">
        <v>19</v>
      </c>
      <c r="N150" s="340" t="s">
        <v>19</v>
      </c>
      <c r="O150" s="340" t="s">
        <v>19</v>
      </c>
      <c r="P150" s="340" t="s">
        <v>19</v>
      </c>
      <c r="Q150" s="341" t="s">
        <v>19</v>
      </c>
    </row>
    <row r="151" spans="1:24" s="140" customFormat="1" ht="12">
      <c r="A151" s="579"/>
      <c r="C151" s="343" t="s">
        <v>124</v>
      </c>
      <c r="D151" s="311"/>
      <c r="E151" s="337"/>
      <c r="F151" s="337"/>
      <c r="G151" s="337"/>
      <c r="H151" s="337"/>
      <c r="I151" s="337"/>
      <c r="J151" s="337"/>
      <c r="K151" s="337">
        <f t="shared" ref="K151" si="13">K150/K138</f>
        <v>5.1395007342143906E-3</v>
      </c>
      <c r="L151" s="481"/>
      <c r="M151" s="340" t="s">
        <v>19</v>
      </c>
      <c r="N151" s="340" t="s">
        <v>19</v>
      </c>
      <c r="O151" s="340" t="s">
        <v>19</v>
      </c>
      <c r="P151" s="340" t="s">
        <v>19</v>
      </c>
      <c r="Q151" s="341" t="s">
        <v>19</v>
      </c>
    </row>
    <row r="152" spans="1:24" s="140" customFormat="1" ht="7.25" customHeight="1">
      <c r="A152" s="579"/>
      <c r="C152" s="343"/>
      <c r="D152" s="311"/>
      <c r="E152" s="345"/>
      <c r="F152" s="346"/>
      <c r="G152" s="346"/>
      <c r="H152" s="346"/>
      <c r="I152" s="346"/>
      <c r="J152" s="346"/>
      <c r="K152" s="346"/>
      <c r="L152" s="482"/>
      <c r="M152" s="346"/>
      <c r="N152" s="346"/>
      <c r="O152" s="346"/>
      <c r="P152" s="346"/>
      <c r="Q152" s="347"/>
    </row>
    <row r="153" spans="1:24" s="140" customFormat="1" ht="12">
      <c r="A153" s="579"/>
      <c r="C153" s="343"/>
      <c r="D153" s="311"/>
      <c r="E153" s="345"/>
      <c r="F153" s="346"/>
      <c r="G153" s="467"/>
      <c r="H153" s="346"/>
      <c r="I153" s="346"/>
      <c r="J153" s="346"/>
      <c r="K153" s="187" t="s">
        <v>185</v>
      </c>
      <c r="L153" s="483"/>
      <c r="M153" s="346"/>
      <c r="N153" s="346"/>
      <c r="O153" s="346"/>
      <c r="P153" s="346"/>
      <c r="Q153" s="347"/>
    </row>
    <row r="154" spans="1:24" s="118" customFormat="1" ht="12">
      <c r="A154" s="120"/>
      <c r="C154" s="175" t="s">
        <v>147</v>
      </c>
      <c r="D154" s="189"/>
      <c r="E154" s="258"/>
      <c r="F154" s="348"/>
      <c r="G154" s="349"/>
      <c r="H154" s="349"/>
      <c r="I154" s="349"/>
      <c r="J154" s="349"/>
      <c r="K154" s="354"/>
      <c r="L154" s="487"/>
      <c r="M154" s="349">
        <v>5.9108804884751391</v>
      </c>
      <c r="N154" s="349">
        <v>5.3272894749393584</v>
      </c>
      <c r="O154" s="349">
        <v>4.8058931384135244</v>
      </c>
      <c r="P154" s="349">
        <v>4.3747872352079735</v>
      </c>
      <c r="Q154" s="350">
        <v>3.9575524838027185</v>
      </c>
    </row>
    <row r="155" spans="1:24" s="148" customFormat="1" ht="12">
      <c r="A155" s="580"/>
      <c r="C155" s="175" t="s">
        <v>148</v>
      </c>
      <c r="D155" s="176"/>
      <c r="E155" s="206"/>
      <c r="F155" s="348"/>
      <c r="G155" s="349"/>
      <c r="H155" s="349"/>
      <c r="I155" s="349"/>
      <c r="J155" s="349"/>
      <c r="K155" s="560">
        <f>+F38</f>
        <v>5.9909735997763374</v>
      </c>
      <c r="L155" s="487">
        <f>+L38</f>
        <v>7.988013095952331</v>
      </c>
      <c r="M155" s="340" t="s">
        <v>19</v>
      </c>
      <c r="N155" s="340" t="s">
        <v>19</v>
      </c>
      <c r="O155" s="340" t="s">
        <v>19</v>
      </c>
      <c r="P155" s="340" t="s">
        <v>19</v>
      </c>
      <c r="Q155" s="341" t="s">
        <v>19</v>
      </c>
    </row>
    <row r="156" spans="1:24" s="118" customFormat="1" ht="7.25" customHeight="1">
      <c r="A156" s="120"/>
      <c r="C156" s="175"/>
      <c r="D156" s="176"/>
      <c r="E156" s="206"/>
      <c r="F156" s="352"/>
      <c r="G156" s="352"/>
      <c r="H156" s="352"/>
      <c r="I156" s="352"/>
      <c r="J156" s="352"/>
      <c r="K156" s="367"/>
      <c r="L156" s="484"/>
      <c r="M156" s="352"/>
      <c r="N156" s="352"/>
      <c r="O156" s="352"/>
      <c r="P156" s="352"/>
      <c r="Q156" s="353"/>
    </row>
    <row r="157" spans="1:24" s="118" customFormat="1" ht="12">
      <c r="A157" s="120"/>
      <c r="C157" s="175" t="s">
        <v>145</v>
      </c>
      <c r="D157" s="189"/>
      <c r="E157" s="258"/>
      <c r="F157" s="348"/>
      <c r="G157" s="349"/>
      <c r="H157" s="349"/>
      <c r="I157" s="349"/>
      <c r="J157" s="349"/>
      <c r="K157" s="354"/>
      <c r="L157" s="487"/>
      <c r="M157" s="349">
        <v>5.8459560691224493</v>
      </c>
      <c r="N157" s="349">
        <v>5.2707016356720029</v>
      </c>
      <c r="O157" s="349">
        <v>4.7553919456499401</v>
      </c>
      <c r="P157" s="349">
        <v>4.3292640967270479</v>
      </c>
      <c r="Q157" s="350">
        <v>3.916198635591829</v>
      </c>
    </row>
    <row r="158" spans="1:24" s="148" customFormat="1" ht="12">
      <c r="A158" s="580"/>
      <c r="C158" s="175" t="s">
        <v>146</v>
      </c>
      <c r="D158" s="176"/>
      <c r="E158" s="206"/>
      <c r="F158" s="348"/>
      <c r="G158" s="349"/>
      <c r="H158" s="349"/>
      <c r="I158" s="349"/>
      <c r="J158" s="349"/>
      <c r="K158" s="560">
        <f>+F39</f>
        <v>5.658141733122096</v>
      </c>
      <c r="L158" s="487">
        <f>+L39</f>
        <v>7.5442345906216461</v>
      </c>
      <c r="M158" s="340" t="s">
        <v>19</v>
      </c>
      <c r="N158" s="340" t="s">
        <v>19</v>
      </c>
      <c r="O158" s="340" t="s">
        <v>19</v>
      </c>
      <c r="P158" s="340" t="s">
        <v>19</v>
      </c>
      <c r="Q158" s="341" t="s">
        <v>19</v>
      </c>
    </row>
    <row r="159" spans="1:24" s="118" customFormat="1" ht="7.25" customHeight="1">
      <c r="A159" s="120"/>
      <c r="C159" s="175"/>
      <c r="D159" s="176"/>
      <c r="E159" s="206"/>
      <c r="F159" s="352"/>
      <c r="G159" s="352"/>
      <c r="H159" s="352"/>
      <c r="I159" s="352"/>
      <c r="J159" s="352"/>
      <c r="K159" s="367"/>
      <c r="L159" s="484"/>
      <c r="M159" s="352"/>
      <c r="N159" s="352"/>
      <c r="O159" s="352"/>
      <c r="P159" s="352"/>
      <c r="Q159" s="353"/>
    </row>
    <row r="160" spans="1:24" s="118" customFormat="1" ht="12">
      <c r="A160" s="120"/>
      <c r="C160" s="175" t="s">
        <v>41</v>
      </c>
      <c r="D160" s="189"/>
      <c r="E160" s="258"/>
      <c r="F160" s="349"/>
      <c r="G160" s="349"/>
      <c r="H160" s="349"/>
      <c r="I160" s="349"/>
      <c r="J160" s="349"/>
      <c r="K160" s="354"/>
      <c r="L160" s="487"/>
      <c r="M160" s="349">
        <v>2.3080248678737116</v>
      </c>
      <c r="N160" s="349">
        <v>2.4981349529379093</v>
      </c>
      <c r="O160" s="349">
        <v>2.5745537525746198</v>
      </c>
      <c r="P160" s="349">
        <v>2.7150370635504495</v>
      </c>
      <c r="Q160" s="350">
        <v>2.9068087883435694</v>
      </c>
    </row>
    <row r="161" spans="1:49" s="148" customFormat="1" ht="12">
      <c r="A161" s="580"/>
      <c r="C161" s="175" t="s">
        <v>40</v>
      </c>
      <c r="D161" s="176"/>
      <c r="E161" s="206"/>
      <c r="F161" s="354"/>
      <c r="G161" s="349"/>
      <c r="H161" s="349"/>
      <c r="I161" s="349"/>
      <c r="J161" s="349"/>
      <c r="K161" s="560">
        <f>+E43/(E36*0.0575+E37*0.1025)</f>
        <v>2.3845396825396827</v>
      </c>
      <c r="L161" s="487">
        <f>+L144/(K36*(0.0475+U10)+K37*(0.0925+U10))</f>
        <v>1.7124750378345892</v>
      </c>
      <c r="M161" s="340" t="s">
        <v>19</v>
      </c>
      <c r="N161" s="340" t="s">
        <v>19</v>
      </c>
      <c r="O161" s="340" t="s">
        <v>19</v>
      </c>
      <c r="P161" s="340" t="s">
        <v>19</v>
      </c>
      <c r="Q161" s="341" t="s">
        <v>19</v>
      </c>
    </row>
    <row r="162" spans="1:49" s="148" customFormat="1" ht="7.25" customHeight="1">
      <c r="A162" s="580"/>
      <c r="C162" s="355"/>
      <c r="D162" s="176"/>
      <c r="E162" s="206"/>
      <c r="F162" s="348"/>
      <c r="G162" s="351"/>
      <c r="H162" s="348"/>
      <c r="I162" s="348"/>
      <c r="J162" s="348"/>
      <c r="K162" s="356"/>
      <c r="L162" s="600"/>
      <c r="M162" s="348"/>
      <c r="N162" s="348"/>
      <c r="O162" s="348"/>
      <c r="P162" s="348"/>
      <c r="Q162" s="356"/>
    </row>
    <row r="163" spans="1:49" s="148" customFormat="1" ht="12" customHeight="1">
      <c r="C163" s="601" t="s">
        <v>354</v>
      </c>
      <c r="D163" s="168"/>
      <c r="E163" s="357"/>
      <c r="F163" s="357"/>
      <c r="G163" s="602"/>
      <c r="H163" s="602"/>
      <c r="I163" s="603"/>
      <c r="J163" s="602"/>
      <c r="K163" s="602"/>
      <c r="L163" s="602"/>
      <c r="M163" s="602"/>
      <c r="N163" s="604"/>
      <c r="O163" s="604"/>
      <c r="P163" s="604"/>
      <c r="Q163" s="605"/>
    </row>
    <row r="164" spans="1:49" s="148" customFormat="1" ht="8.25" customHeight="1">
      <c r="C164" s="351"/>
      <c r="D164" s="351"/>
      <c r="E164" s="358"/>
      <c r="F164" s="359"/>
      <c r="G164" s="358"/>
      <c r="H164" s="358"/>
      <c r="I164" s="360"/>
      <c r="J164" s="360"/>
      <c r="K164" s="360"/>
      <c r="L164" s="360"/>
      <c r="M164" s="360"/>
      <c r="N164" s="358"/>
      <c r="O164" s="351"/>
      <c r="P164" s="351"/>
      <c r="Q164" s="351"/>
    </row>
    <row r="165" spans="1:49" ht="12">
      <c r="B165" s="109" t="s">
        <v>341</v>
      </c>
      <c r="C165" s="167" t="s">
        <v>153</v>
      </c>
      <c r="D165" s="168"/>
      <c r="E165" s="169"/>
      <c r="F165" s="168"/>
      <c r="G165" s="168"/>
      <c r="H165" s="168"/>
      <c r="I165" s="169"/>
      <c r="J165" s="168"/>
      <c r="K165" s="168"/>
      <c r="L165" s="168"/>
      <c r="M165" s="168"/>
      <c r="N165" s="170"/>
      <c r="O165" s="171"/>
      <c r="P165" s="171"/>
      <c r="Q165" s="172"/>
      <c r="X165" s="110"/>
    </row>
    <row r="166" spans="1:49" ht="12">
      <c r="C166" s="361" t="s">
        <v>33</v>
      </c>
      <c r="D166" s="689" t="s">
        <v>156</v>
      </c>
      <c r="E166" s="362" t="s">
        <v>76</v>
      </c>
      <c r="F166" s="362" t="s">
        <v>34</v>
      </c>
      <c r="G166" s="362" t="s">
        <v>35</v>
      </c>
      <c r="H166" s="204"/>
      <c r="I166" s="362" t="s">
        <v>37</v>
      </c>
      <c r="J166" s="362" t="s">
        <v>36</v>
      </c>
      <c r="K166" s="362"/>
      <c r="L166" s="362"/>
      <c r="M166" s="362"/>
      <c r="N166" s="363"/>
      <c r="O166" s="176"/>
      <c r="P166" s="176"/>
      <c r="Q166" s="177"/>
      <c r="T166" s="111"/>
      <c r="X166" s="150"/>
      <c r="Y166" s="150"/>
      <c r="Z166" s="150"/>
      <c r="AA166" s="151"/>
      <c r="AB166" s="150"/>
      <c r="AC166" s="150"/>
      <c r="AD166" s="150"/>
      <c r="AE166" s="150"/>
      <c r="AF166" s="150"/>
      <c r="AG166" s="150"/>
      <c r="AH166" s="150"/>
      <c r="AI166" s="150"/>
      <c r="AJ166" s="150"/>
      <c r="AK166" s="150"/>
      <c r="AL166" s="150"/>
      <c r="AM166" s="150"/>
      <c r="AN166" s="150"/>
      <c r="AO166" s="150"/>
      <c r="AP166" s="150"/>
      <c r="AQ166" s="150"/>
      <c r="AR166" s="150"/>
      <c r="AS166" s="150"/>
      <c r="AT166" s="150"/>
      <c r="AU166" s="150"/>
      <c r="AV166" s="150"/>
    </row>
    <row r="167" spans="1:49" ht="12">
      <c r="A167" s="157"/>
      <c r="C167" s="364" t="s">
        <v>154</v>
      </c>
      <c r="D167" s="365" t="s">
        <v>114</v>
      </c>
      <c r="E167" s="366">
        <f>$T$1</f>
        <v>43008</v>
      </c>
      <c r="F167" s="366">
        <v>45543</v>
      </c>
      <c r="G167" s="367" t="s">
        <v>214</v>
      </c>
      <c r="H167" s="368"/>
      <c r="I167" s="369" t="s">
        <v>114</v>
      </c>
      <c r="J167" s="368" t="s">
        <v>216</v>
      </c>
      <c r="K167" s="368"/>
      <c r="L167" s="368"/>
      <c r="M167" s="368"/>
      <c r="N167" s="370"/>
      <c r="O167" s="176"/>
      <c r="P167" s="176"/>
      <c r="Q167" s="177"/>
      <c r="S167" s="127"/>
      <c r="T167" s="127"/>
      <c r="U167" s="152"/>
      <c r="AA167" s="153"/>
    </row>
    <row r="168" spans="1:49" ht="12">
      <c r="A168" s="157"/>
      <c r="C168" s="364" t="s">
        <v>155</v>
      </c>
      <c r="D168" s="365" t="s">
        <v>114</v>
      </c>
      <c r="E168" s="366">
        <f>$T$1</f>
        <v>43008</v>
      </c>
      <c r="F168" s="366">
        <f>E26</f>
        <v>45908</v>
      </c>
      <c r="G168" s="367" t="s">
        <v>215</v>
      </c>
      <c r="H168" s="368"/>
      <c r="I168" s="369" t="s">
        <v>114</v>
      </c>
      <c r="J168" s="368" t="str">
        <f>E25</f>
        <v xml:space="preserve">NC-1: 102/101/par </v>
      </c>
      <c r="K168" s="368"/>
      <c r="L168" s="368"/>
      <c r="M168" s="368"/>
      <c r="N168" s="370"/>
      <c r="O168" s="176"/>
      <c r="P168" s="176"/>
      <c r="Q168" s="177"/>
      <c r="S168" s="127"/>
      <c r="T168" s="127"/>
      <c r="V168" s="134"/>
      <c r="W168" s="134"/>
      <c r="X168" s="129"/>
      <c r="AS168" s="134"/>
      <c r="AT168" s="134"/>
      <c r="AU168" s="134"/>
      <c r="AV168" s="134"/>
      <c r="AW168" s="134"/>
    </row>
    <row r="169" spans="1:49" ht="4.25" customHeight="1">
      <c r="C169" s="371"/>
      <c r="D169" s="372"/>
      <c r="E169" s="373"/>
      <c r="F169" s="374"/>
      <c r="G169" s="375"/>
      <c r="H169" s="376"/>
      <c r="I169" s="377"/>
      <c r="J169" s="376"/>
      <c r="K169" s="376"/>
      <c r="L169" s="376"/>
      <c r="M169" s="376"/>
      <c r="N169" s="378"/>
      <c r="O169" s="360"/>
      <c r="P169" s="360"/>
      <c r="Q169" s="379"/>
      <c r="R169" s="149"/>
      <c r="S169" s="149"/>
    </row>
    <row r="170" spans="1:49" ht="12">
      <c r="C170" s="175"/>
      <c r="D170" s="176"/>
      <c r="E170" s="176"/>
      <c r="F170" s="176"/>
      <c r="G170" s="176"/>
      <c r="H170" s="176"/>
      <c r="I170" s="176"/>
      <c r="J170" s="176"/>
      <c r="K170" s="176"/>
      <c r="L170" s="360"/>
      <c r="M170" s="360"/>
      <c r="N170" s="360"/>
      <c r="O170" s="360"/>
      <c r="P170" s="360"/>
      <c r="Q170" s="379"/>
      <c r="R170" s="149"/>
      <c r="S170" s="149"/>
    </row>
    <row r="171" spans="1:49" ht="11.25" customHeight="1">
      <c r="B171" s="109" t="s">
        <v>345</v>
      </c>
      <c r="C171" s="167" t="s">
        <v>81</v>
      </c>
      <c r="D171" s="168"/>
      <c r="E171" s="380"/>
      <c r="F171" s="381"/>
      <c r="G171" s="357"/>
      <c r="H171" s="381"/>
      <c r="I171" s="357"/>
      <c r="J171" s="170"/>
      <c r="K171" s="176"/>
      <c r="L171" s="360"/>
      <c r="M171" s="360"/>
      <c r="N171" s="360"/>
      <c r="O171" s="360"/>
      <c r="P171" s="360"/>
      <c r="Q171" s="379"/>
      <c r="R171" s="149"/>
      <c r="S171" s="149"/>
      <c r="T171" s="127"/>
    </row>
    <row r="172" spans="1:49" ht="11.25" customHeight="1">
      <c r="C172" s="208"/>
      <c r="D172" s="176"/>
      <c r="E172" s="382" t="s">
        <v>28</v>
      </c>
      <c r="F172" s="383" t="s">
        <v>28</v>
      </c>
      <c r="G172" s="384" t="s">
        <v>65</v>
      </c>
      <c r="H172" s="385" t="s">
        <v>75</v>
      </c>
      <c r="I172" s="385" t="s">
        <v>78</v>
      </c>
      <c r="J172" s="386"/>
      <c r="K172" s="176"/>
      <c r="L172" s="360"/>
      <c r="M172" s="360"/>
      <c r="N172" s="360"/>
      <c r="O172" s="360"/>
      <c r="P172" s="360"/>
      <c r="Q172" s="379"/>
      <c r="R172" s="149"/>
      <c r="S172" s="149"/>
      <c r="T172" s="118"/>
    </row>
    <row r="173" spans="1:49" s="110" customFormat="1" ht="11.25" customHeight="1">
      <c r="C173" s="254" t="s">
        <v>66</v>
      </c>
      <c r="D173" s="173"/>
      <c r="E173" s="255" t="s">
        <v>82</v>
      </c>
      <c r="F173" s="387" t="s">
        <v>67</v>
      </c>
      <c r="G173" s="388" t="s">
        <v>68</v>
      </c>
      <c r="H173" s="255" t="s">
        <v>67</v>
      </c>
      <c r="I173" s="255" t="s">
        <v>79</v>
      </c>
      <c r="J173" s="389" t="s">
        <v>99</v>
      </c>
      <c r="K173" s="205"/>
      <c r="L173" s="360"/>
      <c r="M173" s="360"/>
      <c r="N173" s="360"/>
      <c r="O173" s="360"/>
      <c r="P173" s="360"/>
      <c r="Q173" s="379"/>
      <c r="R173" s="149"/>
      <c r="S173" s="149"/>
      <c r="T173" s="124"/>
      <c r="U173" s="109"/>
      <c r="V173" s="109"/>
      <c r="W173" s="109"/>
      <c r="X173" s="109"/>
      <c r="Y173" s="109"/>
      <c r="Z173" s="109"/>
      <c r="AA173" s="109"/>
      <c r="AB173" s="109"/>
      <c r="AC173" s="109"/>
    </row>
    <row r="174" spans="1:49" ht="11.25" customHeight="1">
      <c r="C174" s="175" t="s">
        <v>129</v>
      </c>
      <c r="D174" s="176"/>
      <c r="E174" s="258">
        <f>+F174/$K$43</f>
        <v>15.200373614994596</v>
      </c>
      <c r="F174" s="259">
        <f>+G186</f>
        <v>856.30407018406163</v>
      </c>
      <c r="G174" s="390">
        <f>+$K$39/F174</f>
        <v>0.49631902357844299</v>
      </c>
      <c r="H174" s="259">
        <f>+F174-$K$39</f>
        <v>431.30407018406163</v>
      </c>
      <c r="I174" s="260">
        <f>+H174/$E$40</f>
        <v>0.8292598769558811</v>
      </c>
      <c r="J174" s="391">
        <v>0.5</v>
      </c>
      <c r="K174" s="176"/>
      <c r="L174" s="360"/>
      <c r="M174" s="360"/>
      <c r="N174" s="360"/>
      <c r="O174" s="360"/>
      <c r="P174" s="360"/>
      <c r="Q174" s="379"/>
      <c r="R174" s="149"/>
      <c r="S174" s="149"/>
      <c r="T174" s="118"/>
      <c r="U174" s="118"/>
      <c r="V174" s="118"/>
      <c r="W174" s="118"/>
      <c r="X174" s="118"/>
      <c r="Y174" s="118"/>
      <c r="Z174" s="118"/>
      <c r="AA174" s="118"/>
      <c r="AB174" s="118"/>
    </row>
    <row r="175" spans="1:49" ht="11.25" customHeight="1">
      <c r="C175" s="221" t="s">
        <v>69</v>
      </c>
      <c r="D175" s="176"/>
      <c r="E175" s="258">
        <f>+I203</f>
        <v>12.783333333333333</v>
      </c>
      <c r="F175" s="261">
        <f>+E175*$K$43</f>
        <v>720.14153343274995</v>
      </c>
      <c r="G175" s="390">
        <f>+$K$39/F175</f>
        <v>0.59016176719334912</v>
      </c>
      <c r="H175" s="261">
        <f>+F175-$K$39</f>
        <v>295.14153343274995</v>
      </c>
      <c r="I175" s="260">
        <f>+H175/$E$40</f>
        <v>0.56746283798009178</v>
      </c>
      <c r="J175" s="391">
        <v>0.25</v>
      </c>
      <c r="K175" s="176"/>
      <c r="L175" s="176"/>
      <c r="M175" s="176"/>
      <c r="N175" s="176"/>
      <c r="O175" s="176"/>
      <c r="P175" s="176"/>
      <c r="Q175" s="177"/>
      <c r="S175" s="118"/>
      <c r="AB175" s="118"/>
    </row>
    <row r="176" spans="1:49" ht="11.25" customHeight="1">
      <c r="C176" s="392" t="s">
        <v>70</v>
      </c>
      <c r="D176" s="184"/>
      <c r="E176" s="393">
        <f>+I238</f>
        <v>11.068085864516748</v>
      </c>
      <c r="F176" s="394">
        <f>+E176*$K$43</f>
        <v>623.51408031069889</v>
      </c>
      <c r="G176" s="390">
        <f>+$K$39/F176</f>
        <v>0.68162053339392314</v>
      </c>
      <c r="H176" s="394">
        <f>+F176-$K$39</f>
        <v>198.51408031069889</v>
      </c>
      <c r="I176" s="396">
        <f>+H176/$E$40</f>
        <v>0.38167912893149275</v>
      </c>
      <c r="J176" s="397">
        <v>0.25</v>
      </c>
      <c r="K176" s="176"/>
      <c r="L176" s="176"/>
      <c r="M176" s="176"/>
      <c r="N176" s="176"/>
      <c r="O176" s="176"/>
      <c r="P176" s="176"/>
      <c r="Q176" s="177"/>
      <c r="S176" s="118"/>
      <c r="AB176" s="124"/>
    </row>
    <row r="177" spans="2:28" ht="11.25" customHeight="1">
      <c r="C177" s="398" t="s">
        <v>71</v>
      </c>
      <c r="D177" s="184"/>
      <c r="E177" s="399">
        <f>+SUMPRODUCT(E174:E176,$J$174:$J$176)/(SUM($J$174:$J$176)/1)</f>
        <v>13.563041606959818</v>
      </c>
      <c r="F177" s="400">
        <f>+SUMPRODUCT(F174:F176,$J$174:$J$176)/(SUM($J$174:$J$176)/1)</f>
        <v>764.06593852789297</v>
      </c>
      <c r="G177" s="264">
        <f>+$K$39/F177</f>
        <v>0.55623471557813065</v>
      </c>
      <c r="H177" s="400">
        <f>+SUMPRODUCT(H174:H176,$J$174:$J$176)/(SUM($J$174:$J$176)/1)</f>
        <v>339.06593852789297</v>
      </c>
      <c r="I177" s="395">
        <f>+SUMPRODUCT(I174:I176,$J$174:$J$176)/(SUM($J$174:$J$176)/1)</f>
        <v>0.65191543020583664</v>
      </c>
      <c r="J177" s="363"/>
      <c r="K177" s="184"/>
      <c r="L177" s="184"/>
      <c r="M177" s="184"/>
      <c r="N177" s="184"/>
      <c r="O177" s="184"/>
      <c r="P177" s="184"/>
      <c r="Q177" s="186"/>
      <c r="S177" s="118"/>
      <c r="AB177" s="118"/>
    </row>
    <row r="178" spans="2:28" ht="11.25" customHeight="1">
      <c r="C178" s="401"/>
      <c r="D178" s="401"/>
      <c r="E178" s="401"/>
      <c r="F178" s="401"/>
      <c r="G178" s="401"/>
      <c r="H178" s="401"/>
      <c r="I178" s="401"/>
      <c r="J178" s="401"/>
      <c r="K178" s="402"/>
      <c r="L178" s="163"/>
      <c r="M178" s="163"/>
      <c r="N178" s="163"/>
      <c r="O178" s="163"/>
      <c r="P178" s="163"/>
      <c r="Q178" s="163"/>
      <c r="S178" s="118"/>
      <c r="AB178" s="118"/>
    </row>
    <row r="179" spans="2:28" ht="12">
      <c r="B179" s="109" t="s">
        <v>341</v>
      </c>
      <c r="C179" s="167" t="s">
        <v>355</v>
      </c>
      <c r="D179" s="168"/>
      <c r="E179" s="169"/>
      <c r="F179" s="168"/>
      <c r="G179" s="168"/>
      <c r="H179" s="168"/>
      <c r="I179" s="169"/>
      <c r="J179" s="168"/>
      <c r="K179" s="168"/>
      <c r="L179" s="168"/>
      <c r="M179" s="169"/>
      <c r="N179" s="168"/>
      <c r="O179" s="168"/>
      <c r="P179" s="168"/>
      <c r="Q179" s="170"/>
    </row>
    <row r="180" spans="2:28" ht="8.25" customHeight="1">
      <c r="C180" s="253"/>
      <c r="D180" s="176"/>
      <c r="E180" s="169"/>
      <c r="F180" s="168"/>
      <c r="G180" s="168"/>
      <c r="H180" s="168"/>
      <c r="I180" s="169"/>
      <c r="J180" s="403"/>
      <c r="K180" s="403"/>
      <c r="L180" s="169"/>
      <c r="M180" s="169"/>
      <c r="N180" s="169"/>
      <c r="O180" s="169"/>
      <c r="P180" s="169"/>
      <c r="Q180" s="172"/>
    </row>
    <row r="181" spans="2:28" ht="12">
      <c r="C181" s="175"/>
      <c r="D181" s="176"/>
      <c r="E181" s="404" t="str">
        <f>+DCF!D19</f>
        <v>DCF - Enterprise Value</v>
      </c>
      <c r="F181" s="405"/>
      <c r="G181" s="405"/>
      <c r="H181" s="405"/>
      <c r="I181" s="406"/>
      <c r="J181" s="175"/>
      <c r="K181" s="177"/>
      <c r="L181" s="404" t="str">
        <f>+DCF!N19</f>
        <v>Mezzanine Investment Loan to Value</v>
      </c>
      <c r="M181" s="405"/>
      <c r="N181" s="405"/>
      <c r="O181" s="405"/>
      <c r="P181" s="406"/>
      <c r="Q181" s="177"/>
    </row>
    <row r="182" spans="2:28" ht="12">
      <c r="C182" s="407"/>
      <c r="D182" s="408"/>
      <c r="E182" s="409" t="s">
        <v>83</v>
      </c>
      <c r="F182" s="409"/>
      <c r="G182" s="409"/>
      <c r="H182" s="409"/>
      <c r="I182" s="409"/>
      <c r="J182" s="408"/>
      <c r="K182" s="408"/>
      <c r="L182" s="409" t="s">
        <v>83</v>
      </c>
      <c r="M182" s="409"/>
      <c r="N182" s="409"/>
      <c r="O182" s="409"/>
      <c r="P182" s="409"/>
      <c r="Q182" s="177"/>
    </row>
    <row r="183" spans="2:28" ht="12">
      <c r="C183" s="407"/>
      <c r="D183" s="410">
        <f>+DCF!C21</f>
        <v>856.30407018406163</v>
      </c>
      <c r="E183" s="411">
        <f>+DCF!D21</f>
        <v>7.2333333333333333E-2</v>
      </c>
      <c r="F183" s="411">
        <f>+DCF!E21</f>
        <v>7.2333333333333333E-2</v>
      </c>
      <c r="G183" s="411">
        <f>+DCF!F21</f>
        <v>7.2333333333333333E-2</v>
      </c>
      <c r="H183" s="411">
        <f>+DCF!G21</f>
        <v>7.2333333333333333E-2</v>
      </c>
      <c r="I183" s="411">
        <f>+DCF!H21</f>
        <v>7.2333333333333333E-2</v>
      </c>
      <c r="J183" s="408"/>
      <c r="K183" s="412">
        <f>+DCF!M21</f>
        <v>0</v>
      </c>
      <c r="L183" s="411">
        <f>+DCF!N21</f>
        <v>7.2333333333333333E-2</v>
      </c>
      <c r="M183" s="411">
        <f>+DCF!O21</f>
        <v>7.2333333333333333E-2</v>
      </c>
      <c r="N183" s="411">
        <f>+DCF!P21</f>
        <v>7.2333333333333333E-2</v>
      </c>
      <c r="O183" s="411">
        <f>+DCF!Q21</f>
        <v>7.2333333333333333E-2</v>
      </c>
      <c r="P183" s="413">
        <f>+DCF!R21</f>
        <v>7.2333333333333333E-2</v>
      </c>
      <c r="Q183" s="177"/>
    </row>
    <row r="184" spans="2:28" s="154" customFormat="1" ht="11.25" customHeight="1">
      <c r="C184" s="727" t="s">
        <v>170</v>
      </c>
      <c r="D184" s="325">
        <f>+DCF!C22</f>
        <v>9.7833333333333332</v>
      </c>
      <c r="E184" s="414">
        <f>+DCF!D22</f>
        <v>721.60249993164575</v>
      </c>
      <c r="F184" s="415">
        <f>+DCF!E22</f>
        <v>721.60249993164575</v>
      </c>
      <c r="G184" s="415">
        <f>+DCF!F22</f>
        <v>721.60249993164575</v>
      </c>
      <c r="H184" s="415">
        <f>+DCF!G22</f>
        <v>721.60249993164575</v>
      </c>
      <c r="I184" s="416">
        <f>+DCF!H22</f>
        <v>721.60249993164575</v>
      </c>
      <c r="J184" s="727" t="s">
        <v>170</v>
      </c>
      <c r="K184" s="325">
        <f>+DCF!M22</f>
        <v>9.7833333333333332</v>
      </c>
      <c r="L184" s="417">
        <f>+DCF!N22</f>
        <v>0.58896691743758978</v>
      </c>
      <c r="M184" s="418">
        <f>+DCF!O22</f>
        <v>0.58896691743758978</v>
      </c>
      <c r="N184" s="418">
        <f>+DCF!P22</f>
        <v>0.58896691743758978</v>
      </c>
      <c r="O184" s="418">
        <f>+DCF!Q22</f>
        <v>0.58896691743758978</v>
      </c>
      <c r="P184" s="419">
        <f>+DCF!R22</f>
        <v>0.58896691743758978</v>
      </c>
      <c r="Q184" s="207"/>
    </row>
    <row r="185" spans="2:28" s="154" customFormat="1" ht="11.25" customHeight="1">
      <c r="C185" s="727">
        <v>0</v>
      </c>
      <c r="D185" s="325">
        <f>+DCF!C23</f>
        <v>10.783333333333333</v>
      </c>
      <c r="E185" s="420">
        <f>+DCF!D23</f>
        <v>788.95328505785369</v>
      </c>
      <c r="F185" s="421">
        <f>+DCF!E23</f>
        <v>788.95328505785369</v>
      </c>
      <c r="G185" s="421">
        <f>+DCF!F23</f>
        <v>788.95328505785369</v>
      </c>
      <c r="H185" s="421">
        <f>+DCF!G23</f>
        <v>788.95328505785369</v>
      </c>
      <c r="I185" s="422">
        <f>+DCF!H23</f>
        <v>788.95328505785369</v>
      </c>
      <c r="J185" s="727">
        <v>0</v>
      </c>
      <c r="K185" s="325">
        <f>+DCF!M23</f>
        <v>10.783333333333333</v>
      </c>
      <c r="L185" s="423">
        <f>+DCF!N23</f>
        <v>0.53868842179779364</v>
      </c>
      <c r="M185" s="292">
        <f>+DCF!O23</f>
        <v>0.53868842179779364</v>
      </c>
      <c r="N185" s="292">
        <f>+DCF!P23</f>
        <v>0.53868842179779364</v>
      </c>
      <c r="O185" s="292">
        <f>+DCF!Q23</f>
        <v>0.53868842179779364</v>
      </c>
      <c r="P185" s="424">
        <f>+DCF!R23</f>
        <v>0.53868842179779364</v>
      </c>
      <c r="Q185" s="207"/>
    </row>
    <row r="186" spans="2:28" s="154" customFormat="1" ht="11.25" customHeight="1">
      <c r="C186" s="727">
        <v>0</v>
      </c>
      <c r="D186" s="325">
        <f>+DCF!C24</f>
        <v>11.783333333333333</v>
      </c>
      <c r="E186" s="420">
        <f>+DCF!D24</f>
        <v>856.30407018406163</v>
      </c>
      <c r="F186" s="421">
        <f>+DCF!E24</f>
        <v>856.30407018406163</v>
      </c>
      <c r="G186" s="473">
        <f>+DCF!F24</f>
        <v>856.30407018406163</v>
      </c>
      <c r="H186" s="421">
        <f>+DCF!G24</f>
        <v>856.30407018406163</v>
      </c>
      <c r="I186" s="422">
        <f>+DCF!H24</f>
        <v>856.30407018406163</v>
      </c>
      <c r="J186" s="727">
        <v>0</v>
      </c>
      <c r="K186" s="325">
        <f>+DCF!M24</f>
        <v>11.783333333333333</v>
      </c>
      <c r="L186" s="423">
        <f>+DCF!N24</f>
        <v>0.49631902357844299</v>
      </c>
      <c r="M186" s="292">
        <f>+DCF!O24</f>
        <v>0.49631902357844299</v>
      </c>
      <c r="N186" s="474">
        <f>+DCF!P24</f>
        <v>0.49631902357844299</v>
      </c>
      <c r="O186" s="292">
        <f>+DCF!Q24</f>
        <v>0.49631902357844299</v>
      </c>
      <c r="P186" s="424">
        <f>+DCF!R24</f>
        <v>0.49631902357844299</v>
      </c>
      <c r="Q186" s="207"/>
    </row>
    <row r="187" spans="2:28" s="154" customFormat="1" ht="11.25" customHeight="1">
      <c r="C187" s="727">
        <v>0</v>
      </c>
      <c r="D187" s="325">
        <f>+DCF!C25</f>
        <v>12.783333333333333</v>
      </c>
      <c r="E187" s="420">
        <f>+DCF!D25</f>
        <v>923.65485531026968</v>
      </c>
      <c r="F187" s="421">
        <f>+DCF!E25</f>
        <v>923.65485531026968</v>
      </c>
      <c r="G187" s="421">
        <f>+DCF!F25</f>
        <v>923.65485531026968</v>
      </c>
      <c r="H187" s="421">
        <f>+DCF!G25</f>
        <v>923.65485531026968</v>
      </c>
      <c r="I187" s="422">
        <f>+DCF!H25</f>
        <v>923.65485531026968</v>
      </c>
      <c r="J187" s="727">
        <v>0</v>
      </c>
      <c r="K187" s="325">
        <f>+DCF!M25</f>
        <v>12.783333333333333</v>
      </c>
      <c r="L187" s="423">
        <f>+DCF!N25</f>
        <v>0.46012858326526745</v>
      </c>
      <c r="M187" s="292">
        <f>+DCF!O25</f>
        <v>0.46012858326526745</v>
      </c>
      <c r="N187" s="292">
        <f>+DCF!P25</f>
        <v>0.46012858326526745</v>
      </c>
      <c r="O187" s="292">
        <f>+DCF!Q25</f>
        <v>0.46012858326526745</v>
      </c>
      <c r="P187" s="424">
        <f>+DCF!R25</f>
        <v>0.46012858326526745</v>
      </c>
      <c r="Q187" s="207"/>
    </row>
    <row r="188" spans="2:28" ht="11.25" customHeight="1">
      <c r="C188" s="727">
        <v>0</v>
      </c>
      <c r="D188" s="325">
        <f>+DCF!C26</f>
        <v>13.783333333333333</v>
      </c>
      <c r="E188" s="425">
        <f>+DCF!D26</f>
        <v>991.00564043647762</v>
      </c>
      <c r="F188" s="426">
        <f>+DCF!E26</f>
        <v>991.00564043647762</v>
      </c>
      <c r="G188" s="426">
        <f>+DCF!F26</f>
        <v>991.00564043647762</v>
      </c>
      <c r="H188" s="426">
        <f>+DCF!G26</f>
        <v>991.00564043647762</v>
      </c>
      <c r="I188" s="427">
        <f>+DCF!H26</f>
        <v>991.00564043647762</v>
      </c>
      <c r="J188" s="727">
        <v>0</v>
      </c>
      <c r="K188" s="325">
        <f>+DCF!M26</f>
        <v>13.783333333333333</v>
      </c>
      <c r="L188" s="428">
        <f>+DCF!N26</f>
        <v>0.42885729672821377</v>
      </c>
      <c r="M188" s="296">
        <f>+DCF!O26</f>
        <v>0.42885729672821377</v>
      </c>
      <c r="N188" s="296">
        <f>+DCF!P26</f>
        <v>0.42885729672821377</v>
      </c>
      <c r="O188" s="296">
        <f>+DCF!Q26</f>
        <v>0.42885729672821377</v>
      </c>
      <c r="P188" s="429">
        <f>+DCF!R26</f>
        <v>0.42885729672821377</v>
      </c>
      <c r="Q188" s="177"/>
    </row>
    <row r="189" spans="2:28" ht="6.75" customHeight="1">
      <c r="C189" s="430"/>
      <c r="D189" s="431"/>
      <c r="E189" s="432"/>
      <c r="F189" s="432"/>
      <c r="G189" s="432"/>
      <c r="H189" s="432"/>
      <c r="I189" s="432"/>
      <c r="J189" s="433"/>
      <c r="K189" s="431"/>
      <c r="L189" s="292"/>
      <c r="M189" s="292"/>
      <c r="N189" s="292"/>
      <c r="O189" s="292"/>
      <c r="P189" s="292"/>
      <c r="Q189" s="177"/>
    </row>
    <row r="190" spans="2:28" ht="12">
      <c r="C190" s="434" t="s">
        <v>164</v>
      </c>
      <c r="D190" s="431"/>
      <c r="E190" s="432"/>
      <c r="F190" s="432"/>
      <c r="G190" s="432"/>
      <c r="H190" s="432"/>
      <c r="I190" s="432"/>
      <c r="J190" s="433"/>
      <c r="K190" s="431"/>
      <c r="L190" s="292"/>
      <c r="M190" s="292"/>
      <c r="N190" s="292"/>
      <c r="O190" s="292"/>
      <c r="P190" s="292"/>
      <c r="Q190" s="177"/>
    </row>
    <row r="191" spans="2:28" ht="12">
      <c r="C191" s="435" t="s">
        <v>199</v>
      </c>
      <c r="D191" s="436"/>
      <c r="E191" s="436"/>
      <c r="F191" s="436"/>
      <c r="G191" s="436"/>
      <c r="H191" s="436"/>
      <c r="I191" s="436"/>
      <c r="J191" s="436"/>
      <c r="K191" s="436"/>
      <c r="L191" s="436"/>
      <c r="M191" s="436"/>
      <c r="N191" s="436"/>
      <c r="O191" s="436"/>
      <c r="P191" s="436"/>
      <c r="Q191" s="186"/>
    </row>
    <row r="192" spans="2:28" ht="7.5" customHeight="1"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</row>
    <row r="193" spans="2:32" ht="12">
      <c r="B193" s="109" t="s">
        <v>341</v>
      </c>
      <c r="C193" s="621" t="s">
        <v>74</v>
      </c>
      <c r="D193" s="168"/>
      <c r="E193" s="169"/>
      <c r="F193" s="168"/>
      <c r="G193" s="168"/>
      <c r="H193" s="168"/>
      <c r="I193" s="169"/>
      <c r="J193" s="168"/>
      <c r="K193" s="168"/>
      <c r="L193" s="168"/>
      <c r="M193" s="169"/>
      <c r="N193" s="168"/>
      <c r="O193" s="168"/>
      <c r="P193" s="168"/>
      <c r="Q193" s="170"/>
      <c r="V193" s="157"/>
    </row>
    <row r="194" spans="2:32" ht="6.75" customHeight="1">
      <c r="C194" s="132"/>
      <c r="D194" s="115"/>
      <c r="E194" s="155"/>
      <c r="F194" s="155"/>
      <c r="G194" s="155"/>
      <c r="H194" s="155"/>
      <c r="I194" s="155"/>
      <c r="J194" s="155"/>
      <c r="K194" s="155"/>
      <c r="L194" s="155"/>
      <c r="M194" s="155"/>
      <c r="N194" s="155"/>
      <c r="O194" s="115"/>
      <c r="P194" s="115"/>
      <c r="Q194" s="116"/>
    </row>
    <row r="195" spans="2:32" s="121" customFormat="1" ht="12">
      <c r="C195" s="437"/>
      <c r="D195" s="438"/>
      <c r="E195" s="438"/>
      <c r="F195" s="438"/>
      <c r="G195" s="438"/>
      <c r="H195" s="438"/>
      <c r="I195" s="439"/>
      <c r="J195" s="187"/>
      <c r="K195" s="440"/>
      <c r="L195" s="440"/>
      <c r="M195" s="440"/>
      <c r="N195" s="440"/>
      <c r="O195" s="440"/>
      <c r="P195" s="440"/>
      <c r="Q195" s="441"/>
      <c r="T195" s="552"/>
    </row>
    <row r="196" spans="2:32" s="121" customFormat="1" ht="12">
      <c r="C196" s="442" t="s">
        <v>42</v>
      </c>
      <c r="D196" s="211"/>
      <c r="E196" s="322" t="s">
        <v>30</v>
      </c>
      <c r="F196" s="211" t="s">
        <v>27</v>
      </c>
      <c r="G196" s="211" t="s">
        <v>28</v>
      </c>
      <c r="H196" s="211" t="s">
        <v>52</v>
      </c>
      <c r="I196" s="212" t="s">
        <v>29</v>
      </c>
      <c r="J196" s="322" t="s">
        <v>31</v>
      </c>
      <c r="K196" s="443"/>
      <c r="L196" s="443"/>
      <c r="M196" s="443"/>
      <c r="N196" s="443"/>
      <c r="O196" s="443"/>
      <c r="P196" s="443"/>
      <c r="Q196" s="444"/>
    </row>
    <row r="197" spans="2:32" ht="12">
      <c r="C197" s="175" t="s">
        <v>335</v>
      </c>
      <c r="D197" s="205"/>
      <c r="E197" s="553" t="s">
        <v>227</v>
      </c>
      <c r="F197" s="445">
        <v>10810</v>
      </c>
      <c r="G197" s="445">
        <v>13400</v>
      </c>
      <c r="H197" s="445">
        <v>952</v>
      </c>
      <c r="I197" s="446">
        <v>14.1</v>
      </c>
      <c r="J197" s="618" t="s">
        <v>233</v>
      </c>
      <c r="K197" s="232"/>
      <c r="L197" s="232"/>
      <c r="M197" s="232"/>
      <c r="N197" s="232"/>
      <c r="O197" s="205"/>
      <c r="P197" s="205"/>
      <c r="Q197" s="326"/>
      <c r="T197" s="156"/>
      <c r="U197" s="156"/>
      <c r="V197" s="156"/>
      <c r="X197" s="153"/>
      <c r="Y197" s="153"/>
      <c r="Z197" s="153"/>
      <c r="AA197" s="153"/>
      <c r="AB197" s="153"/>
      <c r="AC197" s="153"/>
      <c r="AD197" s="153"/>
      <c r="AE197" s="153"/>
      <c r="AF197" s="153"/>
    </row>
    <row r="198" spans="2:32" ht="12">
      <c r="C198" s="175" t="s">
        <v>336</v>
      </c>
      <c r="D198" s="205"/>
      <c r="E198" s="553" t="s">
        <v>228</v>
      </c>
      <c r="F198" s="622">
        <v>36169</v>
      </c>
      <c r="G198" s="622">
        <v>38819</v>
      </c>
      <c r="H198" s="622">
        <v>2877</v>
      </c>
      <c r="I198" s="446">
        <v>13.5</v>
      </c>
      <c r="J198" s="618" t="s">
        <v>235</v>
      </c>
      <c r="K198" s="232"/>
      <c r="L198" s="232"/>
      <c r="M198" s="232"/>
      <c r="N198" s="232"/>
      <c r="O198" s="205"/>
      <c r="P198" s="205"/>
      <c r="Q198" s="326"/>
      <c r="T198" s="156"/>
      <c r="U198" s="156"/>
      <c r="V198" s="156"/>
      <c r="X198" s="153"/>
      <c r="Y198" s="153"/>
      <c r="Z198" s="153"/>
      <c r="AA198" s="153"/>
      <c r="AB198" s="153"/>
      <c r="AC198" s="153"/>
      <c r="AD198" s="153"/>
      <c r="AE198" s="153"/>
      <c r="AF198" s="153"/>
    </row>
    <row r="199" spans="2:32" ht="12">
      <c r="C199" s="175" t="s">
        <v>337</v>
      </c>
      <c r="D199" s="205"/>
      <c r="E199" s="553" t="s">
        <v>229</v>
      </c>
      <c r="F199" s="622">
        <v>6479</v>
      </c>
      <c r="G199" s="622">
        <v>6834</v>
      </c>
      <c r="H199" s="622">
        <v>597</v>
      </c>
      <c r="I199" s="446">
        <v>11.4</v>
      </c>
      <c r="J199" s="618" t="s">
        <v>234</v>
      </c>
      <c r="K199" s="232"/>
      <c r="L199" s="232"/>
      <c r="M199" s="232"/>
      <c r="N199" s="232"/>
      <c r="O199" s="205"/>
      <c r="P199" s="205"/>
      <c r="Q199" s="326"/>
      <c r="T199" s="156"/>
      <c r="U199" s="156"/>
      <c r="V199" s="156"/>
      <c r="X199" s="153"/>
      <c r="Y199" s="153"/>
      <c r="Z199" s="153"/>
      <c r="AA199" s="153"/>
      <c r="AB199" s="153"/>
      <c r="AC199" s="153"/>
      <c r="AD199" s="153"/>
      <c r="AE199" s="153"/>
      <c r="AF199" s="153"/>
    </row>
    <row r="200" spans="2:32" ht="12">
      <c r="C200" s="175" t="s">
        <v>338</v>
      </c>
      <c r="D200" s="205"/>
      <c r="E200" s="553" t="s">
        <v>230</v>
      </c>
      <c r="F200" s="622">
        <v>41617</v>
      </c>
      <c r="G200" s="622">
        <v>46373</v>
      </c>
      <c r="H200" s="622">
        <v>3357</v>
      </c>
      <c r="I200" s="446">
        <v>13.8</v>
      </c>
      <c r="J200" s="618" t="s">
        <v>236</v>
      </c>
      <c r="K200" s="232"/>
      <c r="L200" s="232"/>
      <c r="M200" s="232"/>
      <c r="N200" s="232"/>
      <c r="O200" s="205"/>
      <c r="P200" s="205"/>
      <c r="Q200" s="326"/>
      <c r="T200" s="156"/>
      <c r="U200" s="156"/>
      <c r="V200" s="156"/>
      <c r="X200" s="153"/>
      <c r="Y200" s="153"/>
      <c r="Z200" s="153"/>
      <c r="AA200" s="153"/>
      <c r="AB200" s="153"/>
      <c r="AC200" s="153"/>
      <c r="AD200" s="153"/>
      <c r="AE200" s="153"/>
      <c r="AF200" s="153"/>
    </row>
    <row r="201" spans="2:32" ht="12">
      <c r="C201" s="175" t="s">
        <v>339</v>
      </c>
      <c r="D201" s="205"/>
      <c r="E201" s="553" t="s">
        <v>231</v>
      </c>
      <c r="F201" s="622">
        <v>20468</v>
      </c>
      <c r="G201" s="622">
        <v>23979</v>
      </c>
      <c r="H201" s="622">
        <v>1657</v>
      </c>
      <c r="I201" s="446">
        <v>14.5</v>
      </c>
      <c r="J201" s="618" t="s">
        <v>237</v>
      </c>
      <c r="K201" s="232"/>
      <c r="L201" s="232"/>
      <c r="M201" s="232"/>
      <c r="N201" s="232"/>
      <c r="O201" s="205"/>
      <c r="P201" s="205"/>
      <c r="Q201" s="326"/>
      <c r="T201" s="156"/>
      <c r="U201" s="156"/>
      <c r="V201" s="156"/>
      <c r="X201" s="153"/>
      <c r="Y201" s="153"/>
      <c r="Z201" s="153"/>
      <c r="AA201" s="153"/>
      <c r="AB201" s="153"/>
      <c r="AC201" s="153"/>
      <c r="AD201" s="153"/>
      <c r="AE201" s="153"/>
      <c r="AF201" s="153"/>
    </row>
    <row r="202" spans="2:32" ht="12">
      <c r="C202" s="175" t="s">
        <v>340</v>
      </c>
      <c r="D202" s="205"/>
      <c r="E202" s="553" t="s">
        <v>232</v>
      </c>
      <c r="F202" s="622">
        <v>4214</v>
      </c>
      <c r="G202" s="622">
        <v>5535</v>
      </c>
      <c r="H202" s="622">
        <v>589</v>
      </c>
      <c r="I202" s="446">
        <v>9.4</v>
      </c>
      <c r="J202" s="618" t="s">
        <v>238</v>
      </c>
      <c r="K202" s="232"/>
      <c r="L202" s="232"/>
      <c r="M202" s="232"/>
      <c r="N202" s="232"/>
      <c r="O202" s="205"/>
      <c r="P202" s="205"/>
      <c r="Q202" s="326"/>
      <c r="T202" s="156"/>
      <c r="U202" s="156"/>
      <c r="V202" s="156"/>
      <c r="X202" s="153"/>
      <c r="Y202" s="153"/>
      <c r="Z202" s="153"/>
      <c r="AA202" s="153"/>
      <c r="AB202" s="153"/>
      <c r="AC202" s="153"/>
      <c r="AD202" s="153"/>
      <c r="AE202" s="153"/>
      <c r="AF202" s="153"/>
    </row>
    <row r="203" spans="2:32" s="112" customFormat="1" ht="12">
      <c r="C203" s="447" t="s">
        <v>130</v>
      </c>
      <c r="D203" s="314"/>
      <c r="E203" s="448"/>
      <c r="F203" s="449"/>
      <c r="G203" s="449"/>
      <c r="H203" s="450" t="s">
        <v>32</v>
      </c>
      <c r="I203" s="451">
        <f>AVERAGE(I197:I202)</f>
        <v>12.783333333333333</v>
      </c>
      <c r="J203" s="449"/>
      <c r="K203" s="449"/>
      <c r="L203" s="449"/>
      <c r="M203" s="449"/>
      <c r="N203" s="449"/>
      <c r="O203" s="314"/>
      <c r="P203" s="314"/>
      <c r="Q203" s="452"/>
      <c r="T203" s="511"/>
      <c r="U203" s="511"/>
      <c r="V203" s="512"/>
    </row>
    <row r="204" spans="2:32" ht="12"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T204" s="513"/>
      <c r="U204" s="512"/>
      <c r="V204" s="513"/>
    </row>
    <row r="205" spans="2:32" ht="12">
      <c r="B205" s="109" t="s">
        <v>341</v>
      </c>
      <c r="C205" s="621" t="s">
        <v>64</v>
      </c>
      <c r="D205" s="168"/>
      <c r="E205" s="169"/>
      <c r="F205" s="168"/>
      <c r="G205" s="168"/>
      <c r="H205" s="168"/>
      <c r="I205" s="169"/>
      <c r="J205" s="168"/>
      <c r="K205" s="168"/>
      <c r="L205" s="168"/>
      <c r="M205" s="169"/>
      <c r="N205" s="168"/>
      <c r="O205" s="168"/>
      <c r="P205" s="168"/>
      <c r="Q205" s="170"/>
    </row>
    <row r="206" spans="2:32" ht="6" customHeight="1">
      <c r="C206" s="175"/>
      <c r="D206" s="176"/>
      <c r="E206" s="187"/>
      <c r="F206" s="187"/>
      <c r="G206" s="163"/>
      <c r="H206" s="187"/>
      <c r="I206" s="187"/>
      <c r="J206" s="187"/>
      <c r="K206" s="187"/>
      <c r="L206" s="187"/>
      <c r="M206" s="187"/>
      <c r="N206" s="187"/>
      <c r="O206" s="176"/>
      <c r="P206" s="176"/>
      <c r="Q206" s="177"/>
    </row>
    <row r="207" spans="2:32" s="154" customFormat="1" ht="12">
      <c r="C207" s="361" t="s">
        <v>42</v>
      </c>
      <c r="D207" s="362" t="s">
        <v>43</v>
      </c>
      <c r="E207" s="362"/>
      <c r="F207" s="453" t="s">
        <v>44</v>
      </c>
      <c r="G207" s="453" t="s">
        <v>45</v>
      </c>
      <c r="H207" s="453" t="s">
        <v>15</v>
      </c>
      <c r="I207" s="453" t="s">
        <v>29</v>
      </c>
      <c r="J207" s="362" t="s">
        <v>31</v>
      </c>
      <c r="K207" s="453"/>
      <c r="L207" s="453"/>
      <c r="M207" s="453"/>
      <c r="N207" s="453"/>
      <c r="O207" s="453"/>
      <c r="P207" s="453"/>
      <c r="Q207" s="454"/>
    </row>
    <row r="208" spans="2:32" s="154" customFormat="1" ht="12">
      <c r="C208" s="364" t="s">
        <v>293</v>
      </c>
      <c r="D208" s="626" t="s">
        <v>289</v>
      </c>
      <c r="E208" s="232"/>
      <c r="F208" s="455">
        <v>42912</v>
      </c>
      <c r="G208" s="456">
        <v>1100</v>
      </c>
      <c r="H208" s="456">
        <v>155</v>
      </c>
      <c r="I208" s="457">
        <f>G208/H208</f>
        <v>7.096774193548387</v>
      </c>
      <c r="J208" s="157" t="s">
        <v>294</v>
      </c>
      <c r="K208" s="206"/>
      <c r="L208" s="206"/>
      <c r="M208" s="206"/>
      <c r="N208" s="206"/>
      <c r="O208" s="206"/>
      <c r="P208" s="206"/>
      <c r="Q208" s="207"/>
    </row>
    <row r="209" spans="3:17" s="154" customFormat="1" ht="12">
      <c r="C209" s="364" t="s">
        <v>289</v>
      </c>
      <c r="D209" s="187" t="s">
        <v>290</v>
      </c>
      <c r="E209" s="232"/>
      <c r="F209" s="455">
        <v>42795</v>
      </c>
      <c r="G209" s="622">
        <v>4300</v>
      </c>
      <c r="H209" s="622">
        <v>359</v>
      </c>
      <c r="I209" s="457">
        <f>G209/H209</f>
        <v>11.977715877437326</v>
      </c>
      <c r="J209" s="157" t="s">
        <v>292</v>
      </c>
      <c r="K209" s="206"/>
      <c r="L209" s="206"/>
      <c r="M209" s="206"/>
      <c r="N209" s="206"/>
      <c r="O209" s="206"/>
      <c r="P209" s="206"/>
      <c r="Q209" s="207"/>
    </row>
    <row r="210" spans="3:17" s="154" customFormat="1" ht="12">
      <c r="C210" s="364" t="s">
        <v>239</v>
      </c>
      <c r="D210" s="187" t="s">
        <v>260</v>
      </c>
      <c r="E210" s="232"/>
      <c r="F210" s="455">
        <v>42603</v>
      </c>
      <c r="G210" s="456" t="str">
        <f>"-- "</f>
        <v xml:space="preserve">-- </v>
      </c>
      <c r="H210" s="456" t="str">
        <f>IFERROR(G210/I210,"-- ")</f>
        <v xml:space="preserve">-- </v>
      </c>
      <c r="I210" s="457">
        <v>12</v>
      </c>
      <c r="J210" s="157" t="s">
        <v>280</v>
      </c>
      <c r="K210" s="623"/>
      <c r="L210" s="623"/>
      <c r="M210" s="623"/>
      <c r="N210" s="623"/>
      <c r="O210" s="623"/>
      <c r="P210" s="623"/>
      <c r="Q210" s="562"/>
    </row>
    <row r="211" spans="3:17" s="154" customFormat="1" ht="12">
      <c r="C211" s="364" t="s">
        <v>240</v>
      </c>
      <c r="D211" s="366" t="s">
        <v>261</v>
      </c>
      <c r="E211" s="232"/>
      <c r="F211" s="455">
        <v>42593</v>
      </c>
      <c r="G211" s="622">
        <v>2600</v>
      </c>
      <c r="H211" s="622">
        <f t="shared" ref="H211:H236" si="14">IFERROR(G211/I211,"-- ")</f>
        <v>203.125</v>
      </c>
      <c r="I211" s="457">
        <v>12.8</v>
      </c>
      <c r="J211" s="157" t="s">
        <v>281</v>
      </c>
      <c r="K211" s="623"/>
      <c r="L211" s="623"/>
      <c r="M211" s="623"/>
      <c r="N211" s="623"/>
      <c r="O211" s="623"/>
      <c r="P211" s="623"/>
      <c r="Q211" s="562"/>
    </row>
    <row r="212" spans="3:17" s="154" customFormat="1" ht="12">
      <c r="C212" s="364" t="s">
        <v>241</v>
      </c>
      <c r="D212" s="366" t="s">
        <v>262</v>
      </c>
      <c r="E212" s="232"/>
      <c r="F212" s="455">
        <v>42424</v>
      </c>
      <c r="G212" s="622">
        <v>500</v>
      </c>
      <c r="H212" s="622">
        <f t="shared" si="14"/>
        <v>54.347826086956523</v>
      </c>
      <c r="I212" s="457">
        <v>9.1999999999999993</v>
      </c>
      <c r="J212" s="157" t="s">
        <v>282</v>
      </c>
      <c r="K212" s="623"/>
      <c r="L212" s="623"/>
      <c r="M212" s="623"/>
      <c r="N212" s="623"/>
      <c r="O212" s="623"/>
      <c r="P212" s="623"/>
      <c r="Q212" s="562"/>
    </row>
    <row r="213" spans="3:17" s="154" customFormat="1" ht="12">
      <c r="C213" s="364" t="s">
        <v>242</v>
      </c>
      <c r="D213" s="366" t="s">
        <v>263</v>
      </c>
      <c r="E213" s="232"/>
      <c r="F213" s="455">
        <v>42297</v>
      </c>
      <c r="G213" s="622" t="s">
        <v>279</v>
      </c>
      <c r="H213" s="622" t="str">
        <f t="shared" si="14"/>
        <v xml:space="preserve">-- </v>
      </c>
      <c r="I213" s="457">
        <v>12.5</v>
      </c>
      <c r="J213" s="157" t="s">
        <v>283</v>
      </c>
      <c r="K213" s="623"/>
      <c r="L213" s="623"/>
      <c r="M213" s="623"/>
      <c r="N213" s="623"/>
      <c r="O213" s="623"/>
      <c r="P213" s="623"/>
      <c r="Q213" s="562"/>
    </row>
    <row r="214" spans="3:17" s="154" customFormat="1" ht="12">
      <c r="C214" s="364" t="s">
        <v>243</v>
      </c>
      <c r="D214" s="366" t="s">
        <v>264</v>
      </c>
      <c r="E214" s="232"/>
      <c r="F214" s="455">
        <v>42221</v>
      </c>
      <c r="G214" s="622" t="s">
        <v>279</v>
      </c>
      <c r="H214" s="622" t="str">
        <f t="shared" si="14"/>
        <v xml:space="preserve">-- </v>
      </c>
      <c r="I214" s="457">
        <v>11.5</v>
      </c>
      <c r="J214" s="157" t="s">
        <v>284</v>
      </c>
      <c r="K214" s="623"/>
      <c r="L214" s="623"/>
      <c r="M214" s="623"/>
      <c r="N214" s="623"/>
      <c r="O214" s="623"/>
      <c r="P214" s="623"/>
      <c r="Q214" s="562"/>
    </row>
    <row r="215" spans="3:17" s="154" customFormat="1" ht="12">
      <c r="C215" s="364" t="s">
        <v>244</v>
      </c>
      <c r="D215" s="366" t="s">
        <v>265</v>
      </c>
      <c r="E215" s="232"/>
      <c r="F215" s="455">
        <v>42205</v>
      </c>
      <c r="G215" s="622">
        <v>1776</v>
      </c>
      <c r="H215" s="622">
        <v>146.77685950413223</v>
      </c>
      <c r="I215" s="457">
        <v>12.1</v>
      </c>
      <c r="J215" s="157" t="s">
        <v>285</v>
      </c>
      <c r="K215" s="623"/>
      <c r="L215" s="623"/>
      <c r="M215" s="623"/>
      <c r="N215" s="623"/>
      <c r="O215" s="623"/>
      <c r="P215" s="623"/>
      <c r="Q215" s="562"/>
    </row>
    <row r="216" spans="3:17" s="154" customFormat="1" ht="12">
      <c r="C216" s="364" t="s">
        <v>245</v>
      </c>
      <c r="D216" s="366" t="s">
        <v>266</v>
      </c>
      <c r="E216" s="232"/>
      <c r="F216" s="455">
        <v>42178</v>
      </c>
      <c r="G216" s="622">
        <v>3304</v>
      </c>
      <c r="H216" s="622">
        <v>268.6178861788618</v>
      </c>
      <c r="I216" s="457">
        <v>12.3</v>
      </c>
      <c r="J216" s="157" t="s">
        <v>286</v>
      </c>
      <c r="K216" s="623"/>
      <c r="L216" s="623"/>
      <c r="M216" s="623"/>
      <c r="N216" s="623"/>
      <c r="O216" s="623"/>
      <c r="P216" s="623"/>
      <c r="Q216" s="562"/>
    </row>
    <row r="217" spans="3:17" s="154" customFormat="1" ht="12">
      <c r="C217" s="364" t="s">
        <v>246</v>
      </c>
      <c r="D217" s="366" t="s">
        <v>267</v>
      </c>
      <c r="E217" s="232"/>
      <c r="F217" s="455">
        <v>41778</v>
      </c>
      <c r="G217" s="622">
        <v>500</v>
      </c>
      <c r="H217" s="622">
        <v>42.016806722689076</v>
      </c>
      <c r="I217" s="457">
        <v>11.9</v>
      </c>
      <c r="J217" s="157" t="s">
        <v>287</v>
      </c>
      <c r="K217" s="623"/>
      <c r="L217" s="623"/>
      <c r="M217" s="623"/>
      <c r="N217" s="623"/>
      <c r="O217" s="623"/>
      <c r="P217" s="623"/>
      <c r="Q217" s="562"/>
    </row>
    <row r="218" spans="3:17" s="154" customFormat="1" ht="12">
      <c r="C218" s="364" t="s">
        <v>247</v>
      </c>
      <c r="D218" s="366" t="s">
        <v>267</v>
      </c>
      <c r="E218" s="232"/>
      <c r="F218" s="455">
        <v>41735</v>
      </c>
      <c r="G218" s="622">
        <v>939</v>
      </c>
      <c r="H218" s="622">
        <f t="shared" si="14"/>
        <v>91.165048543689309</v>
      </c>
      <c r="I218" s="457">
        <v>10.3</v>
      </c>
      <c r="J218" s="157" t="s">
        <v>288</v>
      </c>
      <c r="K218" s="623"/>
      <c r="L218" s="623"/>
      <c r="M218" s="623"/>
      <c r="N218" s="623"/>
      <c r="O218" s="623"/>
      <c r="P218" s="623"/>
      <c r="Q218" s="562"/>
    </row>
    <row r="219" spans="3:17" s="154" customFormat="1" ht="12">
      <c r="C219" s="364" t="s">
        <v>248</v>
      </c>
      <c r="D219" s="366" t="s">
        <v>267</v>
      </c>
      <c r="E219" s="232"/>
      <c r="F219" s="455">
        <v>41730</v>
      </c>
      <c r="G219" s="622">
        <v>330</v>
      </c>
      <c r="H219" s="622">
        <f t="shared" si="14"/>
        <v>34.375</v>
      </c>
      <c r="I219" s="457">
        <v>9.6</v>
      </c>
      <c r="J219" s="157" t="s">
        <v>295</v>
      </c>
      <c r="K219" s="623"/>
      <c r="L219" s="623"/>
      <c r="M219" s="623"/>
      <c r="N219" s="623"/>
      <c r="O219" s="623"/>
      <c r="P219" s="623"/>
      <c r="Q219" s="562"/>
    </row>
    <row r="220" spans="3:17" s="154" customFormat="1" ht="12">
      <c r="C220" s="364" t="s">
        <v>318</v>
      </c>
      <c r="D220" s="366" t="s">
        <v>260</v>
      </c>
      <c r="E220" s="232"/>
      <c r="F220" s="455">
        <v>41640</v>
      </c>
      <c r="G220" s="622">
        <f>H220*I220</f>
        <v>463.1</v>
      </c>
      <c r="H220" s="622">
        <v>42.1</v>
      </c>
      <c r="I220" s="457">
        <v>11</v>
      </c>
      <c r="J220" s="157" t="s">
        <v>319</v>
      </c>
      <c r="K220" s="623"/>
      <c r="L220" s="623"/>
      <c r="M220" s="623"/>
      <c r="N220" s="623"/>
      <c r="O220" s="623"/>
      <c r="P220" s="623"/>
      <c r="Q220" s="562"/>
    </row>
    <row r="221" spans="3:17" s="154" customFormat="1" ht="12">
      <c r="C221" s="364" t="s">
        <v>249</v>
      </c>
      <c r="D221" s="366" t="s">
        <v>268</v>
      </c>
      <c r="E221" s="232"/>
      <c r="F221" s="455">
        <v>41655</v>
      </c>
      <c r="G221" s="622" t="s">
        <v>279</v>
      </c>
      <c r="H221" s="622" t="str">
        <f t="shared" si="14"/>
        <v xml:space="preserve">-- </v>
      </c>
      <c r="I221" s="457">
        <v>11.9</v>
      </c>
      <c r="J221" s="157" t="s">
        <v>296</v>
      </c>
      <c r="K221" s="623"/>
      <c r="L221" s="623"/>
      <c r="M221" s="623"/>
      <c r="N221" s="623"/>
      <c r="O221" s="623"/>
      <c r="P221" s="623"/>
      <c r="Q221" s="562"/>
    </row>
    <row r="222" spans="3:17" s="154" customFormat="1" ht="12">
      <c r="C222" s="364" t="s">
        <v>250</v>
      </c>
      <c r="D222" s="366" t="s">
        <v>269</v>
      </c>
      <c r="E222" s="232"/>
      <c r="F222" s="455">
        <v>41611</v>
      </c>
      <c r="G222" s="622" t="s">
        <v>279</v>
      </c>
      <c r="H222" s="622" t="str">
        <f t="shared" si="14"/>
        <v xml:space="preserve">-- </v>
      </c>
      <c r="I222" s="457">
        <v>13</v>
      </c>
      <c r="J222" s="157" t="s">
        <v>297</v>
      </c>
      <c r="K222" s="623"/>
      <c r="L222" s="623"/>
      <c r="M222" s="623"/>
      <c r="N222" s="623"/>
      <c r="O222" s="623"/>
      <c r="P222" s="623"/>
      <c r="Q222" s="562"/>
    </row>
    <row r="223" spans="3:17" s="154" customFormat="1" ht="12">
      <c r="C223" s="364" t="s">
        <v>251</v>
      </c>
      <c r="D223" s="366" t="s">
        <v>240</v>
      </c>
      <c r="E223" s="232"/>
      <c r="F223" s="455">
        <v>41611</v>
      </c>
      <c r="G223" s="622" t="s">
        <v>279</v>
      </c>
      <c r="H223" s="622" t="str">
        <f t="shared" si="14"/>
        <v xml:space="preserve">-- </v>
      </c>
      <c r="I223" s="457">
        <v>9.5</v>
      </c>
      <c r="J223" s="157" t="s">
        <v>298</v>
      </c>
      <c r="K223" s="623"/>
      <c r="L223" s="623"/>
      <c r="M223" s="623"/>
      <c r="N223" s="623"/>
      <c r="O223" s="623"/>
      <c r="P223" s="623"/>
      <c r="Q223" s="562"/>
    </row>
    <row r="224" spans="3:17" s="154" customFormat="1" ht="12">
      <c r="C224" s="364" t="s">
        <v>252</v>
      </c>
      <c r="D224" s="366" t="s">
        <v>270</v>
      </c>
      <c r="E224" s="232"/>
      <c r="F224" s="455">
        <v>41491</v>
      </c>
      <c r="G224" s="622">
        <v>4264</v>
      </c>
      <c r="H224" s="622">
        <v>364.44444444444446</v>
      </c>
      <c r="I224" s="457">
        <v>11.7</v>
      </c>
      <c r="J224" s="157" t="s">
        <v>299</v>
      </c>
      <c r="K224" s="623"/>
      <c r="L224" s="623"/>
      <c r="M224" s="623"/>
      <c r="N224" s="623"/>
      <c r="O224" s="623"/>
      <c r="P224" s="623"/>
      <c r="Q224" s="562"/>
    </row>
    <row r="225" spans="3:21" s="154" customFormat="1" ht="12">
      <c r="C225" s="364" t="s">
        <v>253</v>
      </c>
      <c r="D225" s="366" t="s">
        <v>267</v>
      </c>
      <c r="E225" s="232"/>
      <c r="F225" s="455">
        <v>41487</v>
      </c>
      <c r="G225" s="622">
        <v>312</v>
      </c>
      <c r="H225" s="622">
        <v>35.454545454545453</v>
      </c>
      <c r="I225" s="457">
        <v>8.8000000000000007</v>
      </c>
      <c r="J225" s="157" t="s">
        <v>300</v>
      </c>
      <c r="K225" s="623"/>
      <c r="L225" s="623"/>
      <c r="M225" s="623"/>
      <c r="N225" s="623"/>
      <c r="O225" s="623"/>
      <c r="P225" s="623"/>
      <c r="Q225" s="562"/>
    </row>
    <row r="226" spans="3:21" s="154" customFormat="1" ht="12">
      <c r="C226" s="364" t="s">
        <v>254</v>
      </c>
      <c r="D226" s="366" t="s">
        <v>268</v>
      </c>
      <c r="E226" s="232"/>
      <c r="F226" s="455">
        <v>41415</v>
      </c>
      <c r="G226" s="622">
        <v>454</v>
      </c>
      <c r="H226" s="622">
        <v>33.138686131386862</v>
      </c>
      <c r="I226" s="457">
        <v>13.7</v>
      </c>
      <c r="J226" s="157" t="s">
        <v>301</v>
      </c>
      <c r="K226" s="623"/>
      <c r="L226" s="623"/>
      <c r="M226" s="623"/>
      <c r="N226" s="623"/>
      <c r="O226" s="623"/>
      <c r="P226" s="623"/>
      <c r="Q226" s="562"/>
    </row>
    <row r="227" spans="3:21" s="154" customFormat="1" ht="12">
      <c r="C227" s="364" t="s">
        <v>255</v>
      </c>
      <c r="D227" s="366" t="s">
        <v>271</v>
      </c>
      <c r="E227" s="232"/>
      <c r="F227" s="455">
        <v>41379</v>
      </c>
      <c r="G227" s="622">
        <v>1299</v>
      </c>
      <c r="H227" s="622">
        <f t="shared" si="14"/>
        <v>141.19565217391306</v>
      </c>
      <c r="I227" s="457">
        <v>9.1999999999999993</v>
      </c>
      <c r="J227" s="157" t="s">
        <v>302</v>
      </c>
      <c r="K227" s="623"/>
      <c r="L227" s="623"/>
      <c r="M227" s="623"/>
      <c r="N227" s="623"/>
      <c r="O227" s="623"/>
      <c r="P227" s="623"/>
      <c r="Q227" s="562"/>
    </row>
    <row r="228" spans="3:21" s="154" customFormat="1" ht="12">
      <c r="C228" s="364" t="s">
        <v>256</v>
      </c>
      <c r="D228" s="366" t="s">
        <v>272</v>
      </c>
      <c r="E228" s="232"/>
      <c r="F228" s="455">
        <v>41239</v>
      </c>
      <c r="G228" s="628">
        <v>2291</v>
      </c>
      <c r="H228" s="622">
        <v>243.72340425531914</v>
      </c>
      <c r="I228" s="457">
        <v>9.4</v>
      </c>
      <c r="J228" s="157" t="s">
        <v>292</v>
      </c>
      <c r="K228" s="623"/>
      <c r="L228" s="623"/>
      <c r="M228" s="623"/>
      <c r="N228" s="623"/>
      <c r="O228" s="623"/>
      <c r="P228" s="623"/>
      <c r="Q228" s="562"/>
    </row>
    <row r="229" spans="3:21" s="154" customFormat="1" ht="12">
      <c r="C229" s="364" t="s">
        <v>245</v>
      </c>
      <c r="D229" s="366" t="s">
        <v>273</v>
      </c>
      <c r="E229" s="232"/>
      <c r="F229" s="455">
        <v>41236</v>
      </c>
      <c r="G229" s="622">
        <v>1760</v>
      </c>
      <c r="H229" s="622">
        <f t="shared" si="14"/>
        <v>157.14285714285714</v>
      </c>
      <c r="I229" s="457">
        <v>11.2</v>
      </c>
      <c r="J229" s="157" t="s">
        <v>286</v>
      </c>
      <c r="K229" s="623"/>
      <c r="L229" s="623"/>
      <c r="M229" s="623"/>
      <c r="N229" s="623"/>
      <c r="O229" s="623"/>
      <c r="P229" s="623"/>
      <c r="Q229" s="562"/>
    </row>
    <row r="230" spans="3:21" s="154" customFormat="1" ht="12">
      <c r="C230" s="364" t="s">
        <v>240</v>
      </c>
      <c r="D230" s="366" t="s">
        <v>274</v>
      </c>
      <c r="E230" s="232"/>
      <c r="F230" s="455">
        <v>41006</v>
      </c>
      <c r="G230" s="622">
        <v>1300</v>
      </c>
      <c r="H230" s="622">
        <f t="shared" si="14"/>
        <v>118.18181818181819</v>
      </c>
      <c r="I230" s="457">
        <v>11</v>
      </c>
      <c r="J230" s="157" t="s">
        <v>281</v>
      </c>
      <c r="K230" s="623"/>
      <c r="L230" s="623"/>
      <c r="M230" s="623"/>
      <c r="N230" s="623"/>
      <c r="O230" s="623"/>
      <c r="P230" s="623"/>
      <c r="Q230" s="562"/>
    </row>
    <row r="231" spans="3:21" s="154" customFormat="1" ht="12">
      <c r="C231" s="364" t="s">
        <v>257</v>
      </c>
      <c r="D231" s="366" t="s">
        <v>268</v>
      </c>
      <c r="E231" s="232"/>
      <c r="F231" s="455">
        <v>40893</v>
      </c>
      <c r="G231" s="622">
        <v>400</v>
      </c>
      <c r="H231" s="622">
        <f t="shared" si="14"/>
        <v>40</v>
      </c>
      <c r="I231" s="457">
        <v>10</v>
      </c>
      <c r="J231" s="157" t="s">
        <v>303</v>
      </c>
      <c r="K231" s="623"/>
      <c r="L231" s="623"/>
      <c r="M231" s="623"/>
      <c r="N231" s="623"/>
      <c r="O231" s="623"/>
      <c r="P231" s="623"/>
      <c r="Q231" s="562"/>
    </row>
    <row r="232" spans="3:21" s="154" customFormat="1" ht="12">
      <c r="C232" s="364" t="s">
        <v>258</v>
      </c>
      <c r="D232" s="366" t="s">
        <v>275</v>
      </c>
      <c r="E232" s="232"/>
      <c r="F232" s="455">
        <v>39919</v>
      </c>
      <c r="G232" s="622">
        <v>1654</v>
      </c>
      <c r="H232" s="622">
        <f t="shared" si="14"/>
        <v>124.36090225563909</v>
      </c>
      <c r="I232" s="457">
        <v>13.3</v>
      </c>
      <c r="J232" s="157" t="s">
        <v>304</v>
      </c>
      <c r="K232" s="623"/>
      <c r="L232" s="623"/>
      <c r="M232" s="623"/>
      <c r="N232" s="623"/>
      <c r="O232" s="623"/>
      <c r="P232" s="623"/>
      <c r="Q232" s="562"/>
    </row>
    <row r="233" spans="3:21" s="154" customFormat="1" ht="12">
      <c r="C233" s="364" t="s">
        <v>259</v>
      </c>
      <c r="D233" s="366" t="s">
        <v>276</v>
      </c>
      <c r="E233" s="232"/>
      <c r="F233" s="455">
        <v>39606</v>
      </c>
      <c r="G233" s="622">
        <v>1854</v>
      </c>
      <c r="H233" s="622">
        <f t="shared" si="14"/>
        <v>178.26923076923077</v>
      </c>
      <c r="I233" s="457">
        <v>10.4</v>
      </c>
      <c r="J233" s="157" t="s">
        <v>305</v>
      </c>
      <c r="K233" s="623"/>
      <c r="L233" s="623"/>
      <c r="M233" s="623"/>
      <c r="N233" s="623"/>
      <c r="O233" s="623"/>
      <c r="P233" s="623"/>
      <c r="Q233" s="562"/>
    </row>
    <row r="234" spans="3:21" s="154" customFormat="1" ht="12">
      <c r="C234" s="364" t="s">
        <v>245</v>
      </c>
      <c r="D234" s="366" t="s">
        <v>277</v>
      </c>
      <c r="E234" s="232"/>
      <c r="F234" s="455">
        <v>39236</v>
      </c>
      <c r="G234" s="622">
        <v>1138</v>
      </c>
      <c r="H234" s="622">
        <f t="shared" si="14"/>
        <v>97.264957264957275</v>
      </c>
      <c r="I234" s="457">
        <v>11.7</v>
      </c>
      <c r="J234" s="157" t="s">
        <v>286</v>
      </c>
      <c r="K234" s="623"/>
      <c r="L234" s="623"/>
      <c r="M234" s="623"/>
      <c r="N234" s="623"/>
      <c r="O234" s="623"/>
      <c r="P234" s="623"/>
      <c r="Q234" s="562"/>
    </row>
    <row r="235" spans="3:21" s="154" customFormat="1" ht="12">
      <c r="C235" s="364" t="s">
        <v>252</v>
      </c>
      <c r="D235" s="366" t="s">
        <v>278</v>
      </c>
      <c r="E235" s="232"/>
      <c r="F235" s="455">
        <v>39139</v>
      </c>
      <c r="G235" s="622">
        <v>1866</v>
      </c>
      <c r="H235" s="622">
        <f t="shared" si="14"/>
        <v>162.2608695652174</v>
      </c>
      <c r="I235" s="457">
        <v>11.5</v>
      </c>
      <c r="J235" s="157" t="s">
        <v>299</v>
      </c>
      <c r="K235" s="623"/>
      <c r="L235" s="623"/>
      <c r="M235" s="623"/>
      <c r="N235" s="623"/>
      <c r="O235" s="623"/>
      <c r="P235" s="623"/>
      <c r="Q235" s="562"/>
    </row>
    <row r="236" spans="3:21" s="154" customFormat="1" ht="12">
      <c r="C236" s="364" t="s">
        <v>256</v>
      </c>
      <c r="D236" s="366" t="s">
        <v>291</v>
      </c>
      <c r="E236" s="232"/>
      <c r="F236" s="455">
        <v>39097</v>
      </c>
      <c r="G236" s="622">
        <v>1392</v>
      </c>
      <c r="H236" s="622">
        <f t="shared" si="14"/>
        <v>133.84615384615384</v>
      </c>
      <c r="I236" s="457">
        <v>10.4</v>
      </c>
      <c r="J236" s="157" t="s">
        <v>292</v>
      </c>
      <c r="K236" s="623"/>
      <c r="L236" s="623"/>
      <c r="M236" s="623"/>
      <c r="N236" s="623"/>
      <c r="O236" s="623"/>
      <c r="P236" s="623"/>
      <c r="Q236" s="562"/>
    </row>
    <row r="237" spans="3:21" s="154" customFormat="1" ht="6" customHeight="1">
      <c r="C237" s="364"/>
      <c r="D237" s="366"/>
      <c r="E237" s="232"/>
      <c r="F237" s="455"/>
      <c r="G237" s="622"/>
      <c r="H237" s="622"/>
      <c r="I237" s="457"/>
      <c r="J237" s="157"/>
      <c r="K237" s="623"/>
      <c r="L237" s="623"/>
      <c r="M237" s="623"/>
      <c r="N237" s="623"/>
      <c r="O237" s="623"/>
      <c r="P237" s="623"/>
      <c r="Q237" s="562"/>
    </row>
    <row r="238" spans="3:21" ht="12">
      <c r="C238" s="392"/>
      <c r="D238" s="458"/>
      <c r="E238" s="459"/>
      <c r="F238" s="204"/>
      <c r="G238" s="204"/>
      <c r="H238" s="450" t="s">
        <v>32</v>
      </c>
      <c r="I238" s="460">
        <f>AVERAGE(I208:I236)</f>
        <v>11.068085864516748</v>
      </c>
      <c r="J238" s="376"/>
      <c r="K238" s="376"/>
      <c r="L238" s="376"/>
      <c r="M238" s="376"/>
      <c r="N238" s="376"/>
      <c r="O238" s="624"/>
      <c r="P238" s="624"/>
      <c r="Q238" s="625"/>
    </row>
    <row r="239" spans="3:21" ht="5.25" customHeight="1">
      <c r="C239" s="187"/>
      <c r="D239" s="440"/>
      <c r="E239" s="461"/>
      <c r="F239" s="187"/>
      <c r="G239" s="187"/>
      <c r="H239" s="462"/>
      <c r="I239" s="463"/>
      <c r="J239" s="187"/>
      <c r="K239" s="187"/>
      <c r="L239" s="187"/>
      <c r="M239" s="187"/>
      <c r="N239" s="187"/>
      <c r="O239" s="176"/>
      <c r="P239" s="176"/>
      <c r="Q239" s="176"/>
    </row>
    <row r="240" spans="3:21" ht="11.25" customHeight="1"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18"/>
      <c r="S240" s="118"/>
      <c r="T240" s="118"/>
      <c r="U240" s="118"/>
    </row>
    <row r="241" spans="1:17" ht="12">
      <c r="C241" s="621" t="s">
        <v>306</v>
      </c>
      <c r="D241" s="168"/>
      <c r="E241" s="169"/>
      <c r="F241" s="168"/>
      <c r="G241" s="168"/>
      <c r="H241" s="168"/>
      <c r="I241" s="169"/>
      <c r="J241" s="168"/>
      <c r="K241" s="168"/>
      <c r="L241" s="168"/>
      <c r="M241" s="169"/>
      <c r="N241" s="168"/>
      <c r="O241" s="168"/>
      <c r="P241" s="168"/>
      <c r="Q241" s="170"/>
    </row>
    <row r="242" spans="1:17" ht="12">
      <c r="C242" s="163"/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  <c r="P242" s="163"/>
      <c r="Q242" s="163"/>
    </row>
    <row r="243" spans="1:17">
      <c r="A243" s="157"/>
      <c r="C243" s="157"/>
      <c r="D243" s="157"/>
      <c r="E243" s="157"/>
      <c r="F243" s="157"/>
      <c r="G243" s="120"/>
      <c r="H243" s="157"/>
      <c r="N243" s="157"/>
    </row>
    <row r="244" spans="1:17">
      <c r="A244" s="157"/>
      <c r="C244" s="157"/>
      <c r="D244" s="157"/>
      <c r="E244" s="157"/>
      <c r="F244" s="157"/>
      <c r="G244" s="120"/>
      <c r="H244" s="157"/>
      <c r="N244" s="157"/>
    </row>
    <row r="245" spans="1:17">
      <c r="A245" s="157"/>
      <c r="C245" s="157"/>
      <c r="D245" s="157"/>
      <c r="E245" s="157"/>
      <c r="F245" s="157"/>
      <c r="G245" s="120"/>
      <c r="H245" s="157"/>
      <c r="N245" s="157"/>
    </row>
    <row r="246" spans="1:17">
      <c r="C246" s="157"/>
      <c r="D246" s="157"/>
      <c r="E246" s="157"/>
      <c r="F246" s="157"/>
      <c r="G246" s="120"/>
      <c r="H246" s="157"/>
      <c r="N246" s="157"/>
    </row>
    <row r="247" spans="1:17">
      <c r="C247" s="157"/>
      <c r="D247" s="157"/>
      <c r="E247" s="157"/>
      <c r="F247" s="157"/>
      <c r="G247" s="120"/>
      <c r="H247" s="157"/>
      <c r="N247" s="157"/>
    </row>
    <row r="248" spans="1:17">
      <c r="C248" s="157"/>
      <c r="D248" s="157"/>
      <c r="E248" s="157"/>
      <c r="F248" s="157"/>
      <c r="G248" s="157"/>
      <c r="H248" s="157"/>
      <c r="N248" s="157"/>
    </row>
    <row r="249" spans="1:17">
      <c r="C249" s="157"/>
      <c r="D249" s="157"/>
      <c r="E249" s="157"/>
      <c r="F249" s="157"/>
      <c r="G249" s="157"/>
      <c r="H249" s="157"/>
      <c r="N249" s="157"/>
    </row>
    <row r="250" spans="1:17">
      <c r="C250" s="157"/>
      <c r="D250" s="157"/>
      <c r="E250" s="157"/>
      <c r="F250" s="157"/>
      <c r="G250" s="157"/>
      <c r="H250" s="157"/>
      <c r="N250" s="157"/>
    </row>
    <row r="251" spans="1:17">
      <c r="C251" s="157"/>
      <c r="D251" s="157"/>
      <c r="E251" s="157"/>
      <c r="F251" s="157"/>
      <c r="G251" s="157"/>
      <c r="H251" s="157"/>
      <c r="N251" s="157"/>
    </row>
    <row r="252" spans="1:17">
      <c r="C252" s="157"/>
      <c r="D252" s="157"/>
    </row>
    <row r="254" spans="1:17" ht="13">
      <c r="C254"/>
    </row>
    <row r="256" spans="1:17" ht="13">
      <c r="C256"/>
    </row>
    <row r="259" spans="4:4" s="118" customFormat="1" ht="13">
      <c r="D259"/>
    </row>
  </sheetData>
  <mergeCells count="15">
    <mergeCell ref="C6:L7"/>
    <mergeCell ref="C184:C188"/>
    <mergeCell ref="J184:J188"/>
    <mergeCell ref="D75:P76"/>
    <mergeCell ref="M73:P74"/>
    <mergeCell ref="C119:J120"/>
    <mergeCell ref="M133:Q133"/>
    <mergeCell ref="K121:Q122"/>
    <mergeCell ref="K123:Q124"/>
    <mergeCell ref="K125:Q126"/>
    <mergeCell ref="K127:Q127"/>
    <mergeCell ref="K119:Q120"/>
    <mergeCell ref="C121:J122"/>
    <mergeCell ref="C123:J124"/>
    <mergeCell ref="C115:Q115"/>
  </mergeCells>
  <phoneticPr fontId="2" type="noConversion"/>
  <printOptions horizontalCentered="1"/>
  <pageMargins left="0.24" right="0.25" top="0.37" bottom="0.23" header="0.25" footer="0.23"/>
  <pageSetup scale="53" fitToHeight="3" orientation="portrait" r:id="rId1"/>
  <headerFooter alignWithMargins="0"/>
  <rowBreaks count="1" manualBreakCount="1">
    <brk id="116" min="1" max="17" man="1"/>
  </rowBreaks>
  <customProperties>
    <customPr name="Guid" r:id="rId2"/>
  </customProperties>
  <ignoredErrors>
    <ignoredError sqref="G177 N97 P97 I90:J106" formula="1"/>
  </ignoredError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3:Y51"/>
  <sheetViews>
    <sheetView showGridLines="0" zoomScale="115" zoomScaleNormal="115" zoomScalePageLayoutView="115" workbookViewId="0">
      <selection activeCell="D8" sqref="D8"/>
    </sheetView>
  </sheetViews>
  <sheetFormatPr baseColWidth="10" defaultColWidth="8.83203125" defaultRowHeight="11"/>
  <cols>
    <col min="1" max="1" width="4.83203125" style="42" customWidth="1"/>
    <col min="2" max="2" width="8.83203125" style="38"/>
    <col min="3" max="3" width="18.1640625" style="38" customWidth="1"/>
    <col min="4" max="5" width="14" style="42" customWidth="1"/>
    <col min="6" max="6" width="14" style="46" customWidth="1"/>
    <col min="7" max="8" width="14" style="42" customWidth="1"/>
    <col min="9" max="16" width="13.6640625" style="42" customWidth="1"/>
    <col min="17" max="17" width="16.33203125" style="42" customWidth="1"/>
    <col min="18" max="16384" width="8.83203125" style="42"/>
  </cols>
  <sheetData>
    <row r="3" spans="2:16">
      <c r="B3" s="44" t="s">
        <v>84</v>
      </c>
      <c r="C3" s="44"/>
      <c r="D3" s="45"/>
    </row>
    <row r="4" spans="2:16">
      <c r="B4" s="47" t="s">
        <v>85</v>
      </c>
      <c r="C4" s="48"/>
      <c r="D4" s="693">
        <f>Summary!T1</f>
        <v>43008</v>
      </c>
    </row>
    <row r="5" spans="2:16">
      <c r="B5" s="49" t="s">
        <v>94</v>
      </c>
      <c r="C5" s="50"/>
      <c r="D5" s="51">
        <v>0.4</v>
      </c>
    </row>
    <row r="6" spans="2:16">
      <c r="B6" s="49" t="s">
        <v>131</v>
      </c>
      <c r="C6" s="50"/>
      <c r="D6" s="664">
        <v>2.2050699999999999E-2</v>
      </c>
    </row>
    <row r="7" spans="2:16">
      <c r="B7" s="52" t="s">
        <v>86</v>
      </c>
      <c r="C7" s="53"/>
      <c r="D7" s="87">
        <v>0.06</v>
      </c>
    </row>
    <row r="8" spans="2:16">
      <c r="B8" s="52" t="s">
        <v>87</v>
      </c>
      <c r="C8" s="53"/>
      <c r="D8" s="716">
        <f>D9/(100%-D9)</f>
        <v>0.2338062924120913</v>
      </c>
      <c r="E8" s="721">
        <v>0.23374929999999999</v>
      </c>
      <c r="F8" s="715">
        <f>D8-E8</f>
        <v>5.6992412091311229E-5</v>
      </c>
      <c r="H8" s="521"/>
      <c r="I8" s="522"/>
      <c r="J8" s="522"/>
    </row>
    <row r="9" spans="2:16">
      <c r="B9" s="52" t="s">
        <v>88</v>
      </c>
      <c r="C9" s="50"/>
      <c r="D9" s="694">
        <f>F21</f>
        <v>0.1895</v>
      </c>
    </row>
    <row r="10" spans="2:16">
      <c r="B10" s="52" t="s">
        <v>98</v>
      </c>
      <c r="C10" s="50"/>
      <c r="D10" s="665">
        <v>4.2299999999999997E-2</v>
      </c>
      <c r="F10" s="102"/>
    </row>
    <row r="11" spans="2:16">
      <c r="B11" s="54" t="s">
        <v>95</v>
      </c>
      <c r="C11" s="55"/>
      <c r="D11" s="70">
        <v>0</v>
      </c>
      <c r="E11" s="489" t="s">
        <v>347</v>
      </c>
      <c r="F11" s="42"/>
    </row>
    <row r="12" spans="2:16">
      <c r="H12" s="2"/>
    </row>
    <row r="13" spans="2:16" s="56" customFormat="1" ht="32.25" customHeight="1">
      <c r="B13" s="703" t="s">
        <v>30</v>
      </c>
      <c r="C13" s="703" t="s">
        <v>42</v>
      </c>
      <c r="D13" s="704" t="s">
        <v>96</v>
      </c>
      <c r="E13" s="704" t="s">
        <v>27</v>
      </c>
      <c r="F13" s="700" t="s">
        <v>89</v>
      </c>
      <c r="G13" s="704" t="s">
        <v>161</v>
      </c>
      <c r="H13" s="705" t="s">
        <v>90</v>
      </c>
      <c r="I13" s="700" t="s">
        <v>91</v>
      </c>
      <c r="J13" s="700" t="s">
        <v>92</v>
      </c>
      <c r="K13" s="71"/>
    </row>
    <row r="14" spans="2:16">
      <c r="B14" s="90" t="s">
        <v>227</v>
      </c>
      <c r="C14" s="38" t="s">
        <v>335</v>
      </c>
      <c r="D14" s="57">
        <v>3112.8</v>
      </c>
      <c r="E14" s="57">
        <v>10809.8</v>
      </c>
      <c r="F14" s="58">
        <v>0.224</v>
      </c>
      <c r="G14" s="59">
        <v>1.17</v>
      </c>
      <c r="H14" s="59">
        <v>1</v>
      </c>
      <c r="I14" s="59">
        <v>1.1399999999999999</v>
      </c>
      <c r="J14" s="58">
        <v>7.8E-2</v>
      </c>
      <c r="K14" s="699">
        <f>D14/(D14+E14)</f>
        <v>0.22357892922299</v>
      </c>
      <c r="L14" s="698">
        <f>K14-F14</f>
        <v>-4.210707770100075E-4</v>
      </c>
      <c r="M14" s="701">
        <f t="shared" ref="M14:M19" si="0">H14*(1+$D$8*(1-$D$5))</f>
        <v>1.1402837754472548</v>
      </c>
      <c r="N14" s="697">
        <f t="shared" ref="N14:N19" si="1">I14-M14</f>
        <v>-2.837754472548859E-4</v>
      </c>
      <c r="O14" s="702">
        <f>($I14*$D$7+$D$6)*(1-$D$9)+($D$10+$D$11)*(1-$D$5)*$D$9</f>
        <v>7.8119802350000003E-2</v>
      </c>
      <c r="P14" s="696">
        <f t="shared" ref="P14:P19" si="2">O14-J14</f>
        <v>1.1980235000000339E-4</v>
      </c>
    </row>
    <row r="15" spans="2:16">
      <c r="B15" s="90" t="s">
        <v>228</v>
      </c>
      <c r="C15" s="38" t="s">
        <v>336</v>
      </c>
      <c r="D15" s="629">
        <v>5923</v>
      </c>
      <c r="E15" s="629">
        <v>36169</v>
      </c>
      <c r="F15" s="58">
        <v>0.14099999999999999</v>
      </c>
      <c r="G15" s="59">
        <v>0.7</v>
      </c>
      <c r="H15" s="59">
        <v>0.64</v>
      </c>
      <c r="I15" s="59">
        <v>0.72</v>
      </c>
      <c r="J15" s="58">
        <v>5.8000000000000003E-2</v>
      </c>
      <c r="K15" s="699">
        <f t="shared" ref="K15:K18" si="3">D15/(D15+E15)</f>
        <v>0.14071557540625296</v>
      </c>
      <c r="L15" s="698">
        <f t="shared" ref="L15:L18" si="4">K15-F15</f>
        <v>-2.8442459374702911E-4</v>
      </c>
      <c r="M15" s="701">
        <f t="shared" si="0"/>
        <v>0.72978161628624305</v>
      </c>
      <c r="N15" s="697">
        <f t="shared" si="1"/>
        <v>-9.7816162862430778E-3</v>
      </c>
      <c r="O15" s="702">
        <f t="shared" ref="O15:O19" si="5">($I15*$D$7+$D$6)*(1-$D$9)+($D$10+$D$11)*(1-$D$5)*$D$9</f>
        <v>5.7695202349999988E-2</v>
      </c>
      <c r="P15" s="696">
        <f t="shared" si="2"/>
        <v>-3.0479765000001463E-4</v>
      </c>
    </row>
    <row r="16" spans="2:16">
      <c r="B16" s="90" t="s">
        <v>229</v>
      </c>
      <c r="C16" s="38" t="s">
        <v>337</v>
      </c>
      <c r="D16" s="629">
        <v>985</v>
      </c>
      <c r="E16" s="629">
        <v>6479</v>
      </c>
      <c r="F16" s="58">
        <v>0.13200000000000001</v>
      </c>
      <c r="G16" s="59">
        <v>1</v>
      </c>
      <c r="H16" s="59">
        <v>0.92</v>
      </c>
      <c r="I16" s="59">
        <v>1.05</v>
      </c>
      <c r="J16" s="58">
        <v>7.3999999999999996E-2</v>
      </c>
      <c r="K16" s="699">
        <f t="shared" si="3"/>
        <v>0.13196677384780278</v>
      </c>
      <c r="L16" s="698">
        <f t="shared" si="4"/>
        <v>-3.3226152197224357E-5</v>
      </c>
      <c r="M16" s="701">
        <f t="shared" si="0"/>
        <v>1.0490610734114745</v>
      </c>
      <c r="N16" s="697">
        <f t="shared" si="1"/>
        <v>9.3892658852556821E-4</v>
      </c>
      <c r="O16" s="702">
        <f t="shared" si="5"/>
        <v>7.3743102350000006E-2</v>
      </c>
      <c r="P16" s="696">
        <f t="shared" si="2"/>
        <v>-2.5689764999999032E-4</v>
      </c>
    </row>
    <row r="17" spans="2:25">
      <c r="B17" s="90" t="s">
        <v>230</v>
      </c>
      <c r="C17" s="38" t="s">
        <v>338</v>
      </c>
      <c r="D17" s="629">
        <v>5641</v>
      </c>
      <c r="E17" s="629">
        <v>41617</v>
      </c>
      <c r="F17" s="58">
        <v>0.11899999999999999</v>
      </c>
      <c r="G17" s="59">
        <v>0.92</v>
      </c>
      <c r="H17" s="59">
        <v>0.85</v>
      </c>
      <c r="I17" s="59">
        <v>0.97</v>
      </c>
      <c r="J17" s="58">
        <v>7.0000000000000007E-2</v>
      </c>
      <c r="K17" s="699">
        <f t="shared" si="3"/>
        <v>0.11936603326420923</v>
      </c>
      <c r="L17" s="698">
        <f t="shared" si="4"/>
        <v>3.6603326420923954E-4</v>
      </c>
      <c r="M17" s="701">
        <f t="shared" si="0"/>
        <v>0.96924120913016654</v>
      </c>
      <c r="N17" s="697">
        <f t="shared" si="1"/>
        <v>7.5879086983343669E-4</v>
      </c>
      <c r="O17" s="702">
        <f t="shared" si="5"/>
        <v>6.9852702350000004E-2</v>
      </c>
      <c r="P17" s="696">
        <f t="shared" si="2"/>
        <v>-1.4729765000000283E-4</v>
      </c>
    </row>
    <row r="18" spans="2:25">
      <c r="B18" s="90" t="s">
        <v>231</v>
      </c>
      <c r="C18" s="38" t="s">
        <v>339</v>
      </c>
      <c r="D18" s="629">
        <v>4182</v>
      </c>
      <c r="E18" s="629">
        <v>20468</v>
      </c>
      <c r="F18" s="58">
        <v>0.17</v>
      </c>
      <c r="G18" s="59">
        <v>1.35</v>
      </c>
      <c r="H18" s="59">
        <v>1.2</v>
      </c>
      <c r="I18" s="59">
        <v>1.37</v>
      </c>
      <c r="J18" s="58">
        <v>8.8999999999999996E-2</v>
      </c>
      <c r="K18" s="699">
        <f t="shared" si="3"/>
        <v>0.1696551724137931</v>
      </c>
      <c r="L18" s="698">
        <f t="shared" si="4"/>
        <v>-3.4482758620690834E-4</v>
      </c>
      <c r="M18" s="701">
        <f t="shared" si="0"/>
        <v>1.3683405305367058</v>
      </c>
      <c r="N18" s="697">
        <f t="shared" si="1"/>
        <v>1.6594694632943163E-3</v>
      </c>
      <c r="O18" s="702">
        <f t="shared" si="5"/>
        <v>8.9304702350000001E-2</v>
      </c>
      <c r="P18" s="696">
        <f t="shared" si="2"/>
        <v>3.0470235000000512E-4</v>
      </c>
    </row>
    <row r="19" spans="2:25">
      <c r="B19" s="90" t="s">
        <v>232</v>
      </c>
      <c r="C19" s="38" t="s">
        <v>340</v>
      </c>
      <c r="D19" s="629">
        <v>2284</v>
      </c>
      <c r="E19" s="629">
        <v>4214</v>
      </c>
      <c r="F19" s="58">
        <v>0.35099999999999998</v>
      </c>
      <c r="G19" s="59">
        <v>1.01</v>
      </c>
      <c r="H19" s="59">
        <v>0.77</v>
      </c>
      <c r="I19" s="59">
        <v>0.87</v>
      </c>
      <c r="J19" s="58">
        <v>6.5000000000000002E-2</v>
      </c>
      <c r="K19" s="714">
        <f>D19/(D19+E19)</f>
        <v>0.35149276700523235</v>
      </c>
      <c r="L19" s="698">
        <f>K19-F19</f>
        <v>4.9276700523237515E-4</v>
      </c>
      <c r="M19" s="701">
        <f t="shared" si="0"/>
        <v>0.87801850709438622</v>
      </c>
      <c r="N19" s="697">
        <f t="shared" si="1"/>
        <v>-8.0185070943862291E-3</v>
      </c>
      <c r="O19" s="702">
        <f t="shared" si="5"/>
        <v>6.4989702349999998E-2</v>
      </c>
      <c r="P19" s="696">
        <f t="shared" si="2"/>
        <v>-1.0297650000004599E-5</v>
      </c>
    </row>
    <row r="20" spans="2:25" ht="13">
      <c r="B20" s="60"/>
      <c r="D20" s="57"/>
      <c r="E20" s="57"/>
      <c r="F20" s="58"/>
      <c r="G20" s="59"/>
      <c r="H20" s="59"/>
      <c r="I20" s="59"/>
      <c r="J20" s="58"/>
      <c r="K20" s="72"/>
    </row>
    <row r="21" spans="2:25" s="2" customFormat="1" ht="12" thickBot="1">
      <c r="B21" s="61" t="s">
        <v>32</v>
      </c>
      <c r="C21" s="61"/>
      <c r="D21" s="62">
        <f>AVERAGE(D14:D20)</f>
        <v>3687.9666666666667</v>
      </c>
      <c r="E21" s="62">
        <f t="shared" ref="E21:H21" si="6">AVERAGE(E14:E20)</f>
        <v>19959.466666666667</v>
      </c>
      <c r="F21" s="695">
        <f>AVERAGE(F14:F20)</f>
        <v>0.1895</v>
      </c>
      <c r="G21" s="63">
        <f t="shared" si="6"/>
        <v>1.0250000000000001</v>
      </c>
      <c r="H21" s="63">
        <f t="shared" si="6"/>
        <v>0.89666666666666683</v>
      </c>
      <c r="I21" s="63">
        <f>AVERAGE(I14:I20)</f>
        <v>1.02</v>
      </c>
      <c r="J21" s="717">
        <f>AVERAGE(J14:J20)</f>
        <v>7.2333333333333333E-2</v>
      </c>
      <c r="K21" s="713">
        <f>AVERAGE(K14:K20)</f>
        <v>0.18946254186004674</v>
      </c>
      <c r="L21" s="698">
        <f>K21-F21</f>
        <v>-3.7458139953261416E-5</v>
      </c>
      <c r="M21" s="701">
        <f>H21*(1+$D$8*(1-$D$5))</f>
        <v>1.0224544519843719</v>
      </c>
      <c r="N21" s="697">
        <f>I21-M21</f>
        <v>-2.4544519843718859E-3</v>
      </c>
      <c r="O21" s="702">
        <f t="shared" ref="O21" si="7">($I21*$D$7+$D$6)*(1-$D$9)+$D$10*(1-$D$5)*$D$9</f>
        <v>7.2284202350000007E-2</v>
      </c>
      <c r="P21" s="696">
        <f>O21-J21</f>
        <v>-4.9130983333325884E-5</v>
      </c>
    </row>
    <row r="22" spans="2:25" ht="14" thickTop="1">
      <c r="C22" s="73"/>
      <c r="D22" s="74"/>
      <c r="E22" s="519"/>
      <c r="F22" s="76"/>
      <c r="G22" s="74"/>
      <c r="K22" s="53"/>
    </row>
    <row r="23" spans="2:25" ht="13">
      <c r="C23" s="73"/>
      <c r="D23" s="74"/>
      <c r="E23" s="75"/>
      <c r="F23" s="76"/>
      <c r="G23" s="74"/>
      <c r="I23" s="523"/>
      <c r="J23" s="523"/>
      <c r="K23" s="523"/>
      <c r="L23" s="523"/>
      <c r="M23" s="523"/>
      <c r="N23" s="523"/>
      <c r="O23" s="523"/>
      <c r="P23" s="523"/>
      <c r="Q23" s="523"/>
      <c r="R23" s="523"/>
      <c r="S23" s="523"/>
      <c r="T23" s="523"/>
      <c r="U23" s="523"/>
      <c r="V23" s="523"/>
      <c r="W23" s="523"/>
      <c r="X23" s="523"/>
      <c r="Y23" s="523"/>
    </row>
    <row r="24" spans="2:25" ht="13">
      <c r="C24" s="73"/>
      <c r="D24" s="74"/>
      <c r="E24" s="744" t="s">
        <v>86</v>
      </c>
      <c r="F24" s="744"/>
      <c r="G24" s="744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  <c r="T24" s="523"/>
      <c r="U24" s="523"/>
      <c r="V24" s="523"/>
      <c r="W24" s="523"/>
      <c r="X24" s="523"/>
      <c r="Y24" s="523"/>
    </row>
    <row r="25" spans="2:25" s="65" customFormat="1" ht="18">
      <c r="B25" s="66"/>
      <c r="C25" s="73"/>
      <c r="D25" s="77">
        <f>+J21</f>
        <v>7.2333333333333333E-2</v>
      </c>
      <c r="E25" s="78">
        <v>0.05</v>
      </c>
      <c r="F25" s="78">
        <f>E25+0.005</f>
        <v>5.5E-2</v>
      </c>
      <c r="G25" s="78">
        <f>F25+0.005</f>
        <v>0.06</v>
      </c>
      <c r="I25" s="523"/>
      <c r="J25" s="523"/>
      <c r="K25" s="523"/>
      <c r="L25" s="523"/>
      <c r="M25" s="523"/>
      <c r="N25" s="523"/>
      <c r="O25" s="523"/>
      <c r="P25" s="523"/>
      <c r="Q25" s="523"/>
      <c r="R25" s="523"/>
      <c r="S25" s="523"/>
      <c r="T25" s="523"/>
      <c r="U25" s="523"/>
      <c r="V25" s="523"/>
      <c r="W25" s="523"/>
      <c r="X25" s="523"/>
      <c r="Y25" s="523"/>
    </row>
    <row r="26" spans="2:25" s="65" customFormat="1" ht="18">
      <c r="C26" s="79" t="s">
        <v>93</v>
      </c>
      <c r="D26" s="80"/>
      <c r="E26" s="81">
        <f t="dataTable" ref="E26:G26" dt2D="1" dtr="0" r1="D7" r2="A26"/>
        <v>7.2333333333333333E-2</v>
      </c>
      <c r="F26" s="81">
        <v>7.2333333333333333E-2</v>
      </c>
      <c r="G26" s="82">
        <v>7.2333333333333333E-2</v>
      </c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</row>
    <row r="27" spans="2:25" ht="13">
      <c r="B27" s="42"/>
      <c r="C27" s="74"/>
      <c r="D27" s="74"/>
      <c r="E27" s="75"/>
      <c r="F27" s="76"/>
      <c r="G27" s="495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  <c r="T27" s="523"/>
      <c r="U27" s="523"/>
      <c r="V27" s="523"/>
      <c r="W27" s="523"/>
      <c r="X27" s="523"/>
      <c r="Y27" s="523"/>
    </row>
    <row r="28" spans="2:25" ht="13">
      <c r="B28" s="42"/>
      <c r="C28" s="74"/>
      <c r="D28" s="74"/>
      <c r="E28" s="75"/>
      <c r="F28" s="76"/>
      <c r="G28" s="495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  <c r="T28" s="523"/>
      <c r="U28" s="523"/>
      <c r="V28" s="523"/>
      <c r="W28" s="523"/>
      <c r="X28" s="523"/>
      <c r="Y28" s="523"/>
    </row>
    <row r="29" spans="2:25">
      <c r="B29" s="42"/>
      <c r="C29" s="42"/>
      <c r="E29" s="64"/>
      <c r="I29" s="523"/>
      <c r="J29" s="523"/>
      <c r="K29" s="523"/>
      <c r="L29" s="523"/>
      <c r="M29" s="523"/>
      <c r="N29" s="523"/>
      <c r="O29" s="523"/>
      <c r="P29" s="523"/>
      <c r="Q29" s="523"/>
      <c r="R29" s="523"/>
      <c r="S29" s="523"/>
      <c r="T29" s="523"/>
      <c r="U29" s="523"/>
      <c r="V29" s="523"/>
      <c r="W29" s="523"/>
      <c r="X29" s="523"/>
      <c r="Y29" s="523"/>
    </row>
    <row r="30" spans="2:25">
      <c r="B30" s="83" t="s">
        <v>97</v>
      </c>
      <c r="C30" s="42"/>
      <c r="E30" s="64"/>
      <c r="I30" s="523"/>
      <c r="J30" s="523"/>
      <c r="K30" s="523"/>
      <c r="L30" s="523"/>
      <c r="M30" s="523"/>
      <c r="N30" s="523"/>
      <c r="O30" s="523"/>
      <c r="P30" s="523"/>
      <c r="Q30" s="523"/>
      <c r="R30" s="523"/>
      <c r="S30" s="523"/>
      <c r="T30" s="523"/>
      <c r="U30" s="523"/>
      <c r="V30" s="523"/>
      <c r="W30" s="523"/>
      <c r="X30" s="523"/>
      <c r="Y30" s="523"/>
    </row>
    <row r="31" spans="2:25">
      <c r="B31" s="42"/>
      <c r="C31" s="42"/>
      <c r="E31" s="64"/>
      <c r="I31" s="523"/>
      <c r="J31" s="523"/>
      <c r="K31" s="523"/>
      <c r="L31" s="523"/>
      <c r="M31" s="523"/>
      <c r="N31" s="523"/>
      <c r="O31" s="523"/>
      <c r="P31" s="523"/>
      <c r="Q31" s="523"/>
      <c r="R31" s="523"/>
      <c r="S31" s="523"/>
      <c r="T31" s="523"/>
      <c r="U31" s="523"/>
      <c r="V31" s="523"/>
      <c r="W31" s="523"/>
      <c r="X31" s="523"/>
      <c r="Y31" s="523"/>
    </row>
    <row r="32" spans="2:25">
      <c r="E32" s="64"/>
      <c r="I32" s="523"/>
      <c r="J32" s="523"/>
      <c r="K32" s="523"/>
      <c r="L32" s="523"/>
      <c r="M32" s="523"/>
      <c r="N32" s="523"/>
      <c r="O32" s="523"/>
      <c r="P32" s="523"/>
      <c r="Q32" s="523"/>
      <c r="R32" s="523"/>
      <c r="S32" s="523"/>
      <c r="T32" s="523"/>
      <c r="U32" s="523"/>
      <c r="V32" s="523"/>
      <c r="W32" s="523"/>
      <c r="X32" s="523"/>
      <c r="Y32" s="523"/>
    </row>
    <row r="33" spans="1:25">
      <c r="E33" s="518"/>
      <c r="I33" s="523"/>
      <c r="J33" s="523"/>
      <c r="K33" s="523"/>
      <c r="L33" s="523"/>
      <c r="M33" s="523"/>
      <c r="N33" s="523"/>
      <c r="O33" s="523"/>
      <c r="P33" s="523"/>
      <c r="Q33" s="523"/>
      <c r="R33" s="523"/>
      <c r="S33" s="523"/>
      <c r="T33" s="523"/>
      <c r="U33" s="523"/>
      <c r="V33" s="523"/>
      <c r="W33" s="523"/>
      <c r="X33" s="523"/>
      <c r="Y33" s="523"/>
    </row>
    <row r="34" spans="1:25">
      <c r="D34" s="515"/>
      <c r="E34" s="515"/>
      <c r="F34" s="516"/>
      <c r="I34" s="523"/>
      <c r="J34" s="523"/>
      <c r="K34" s="523"/>
      <c r="L34" s="523"/>
      <c r="M34" s="523"/>
      <c r="N34" s="523"/>
      <c r="O34" s="523"/>
      <c r="P34" s="523"/>
      <c r="Q34" s="523"/>
      <c r="R34" s="523"/>
      <c r="S34" s="523"/>
      <c r="T34" s="523"/>
      <c r="U34" s="523"/>
      <c r="V34" s="523"/>
      <c r="W34" s="523"/>
      <c r="X34" s="523"/>
      <c r="Y34" s="523"/>
    </row>
    <row r="35" spans="1:25">
      <c r="D35" s="517"/>
      <c r="E35" s="517"/>
      <c r="F35" s="516"/>
      <c r="I35" s="523"/>
      <c r="J35" s="523"/>
      <c r="K35" s="523"/>
      <c r="L35" s="523"/>
      <c r="M35" s="523"/>
      <c r="N35" s="523"/>
      <c r="O35" s="523"/>
      <c r="P35" s="523"/>
      <c r="Q35" s="523"/>
      <c r="R35" s="523"/>
      <c r="S35" s="523"/>
      <c r="T35" s="523"/>
      <c r="U35" s="523"/>
      <c r="V35" s="523"/>
      <c r="W35" s="523"/>
      <c r="X35" s="523"/>
      <c r="Y35" s="523"/>
    </row>
    <row r="36" spans="1:25">
      <c r="I36" s="523"/>
      <c r="J36" s="523"/>
      <c r="K36" s="523"/>
      <c r="L36" s="523"/>
      <c r="M36" s="523"/>
      <c r="N36" s="523"/>
      <c r="O36" s="523"/>
      <c r="P36" s="523"/>
      <c r="Q36" s="523"/>
      <c r="R36" s="523"/>
      <c r="S36" s="523"/>
      <c r="T36" s="523"/>
      <c r="U36" s="523"/>
      <c r="V36" s="523"/>
      <c r="W36" s="523"/>
      <c r="X36" s="523"/>
      <c r="Y36" s="523"/>
    </row>
    <row r="37" spans="1:25">
      <c r="I37" s="523"/>
      <c r="J37" s="523"/>
      <c r="K37" s="523"/>
      <c r="L37" s="523"/>
      <c r="M37" s="523"/>
      <c r="N37" s="523"/>
      <c r="O37" s="523"/>
      <c r="P37" s="523"/>
      <c r="Q37" s="523"/>
      <c r="R37" s="523"/>
      <c r="S37" s="523"/>
      <c r="T37" s="523"/>
      <c r="U37" s="523"/>
      <c r="V37" s="523"/>
      <c r="W37" s="523"/>
      <c r="X37" s="523"/>
      <c r="Y37" s="523"/>
    </row>
    <row r="38" spans="1:25">
      <c r="A38" s="53"/>
      <c r="B38" s="53"/>
      <c r="C38" s="53"/>
      <c r="D38" s="53"/>
      <c r="E38" s="53"/>
      <c r="F38" s="67"/>
      <c r="I38" s="523"/>
      <c r="J38" s="523"/>
      <c r="K38" s="523"/>
      <c r="L38" s="523"/>
      <c r="M38" s="523"/>
      <c r="N38" s="523"/>
      <c r="O38" s="523"/>
      <c r="P38" s="523"/>
      <c r="Q38" s="523"/>
      <c r="R38" s="523"/>
      <c r="S38" s="523"/>
      <c r="T38" s="523"/>
      <c r="U38" s="523"/>
      <c r="V38" s="523"/>
      <c r="W38" s="523"/>
      <c r="X38" s="523"/>
      <c r="Y38" s="523"/>
    </row>
    <row r="39" spans="1:25">
      <c r="A39" s="53"/>
      <c r="B39" s="50"/>
      <c r="C39" s="50"/>
      <c r="D39" s="53"/>
      <c r="E39" s="53"/>
      <c r="F39" s="67"/>
      <c r="I39" s="523"/>
      <c r="J39" s="523"/>
      <c r="K39" s="523"/>
      <c r="L39" s="523"/>
      <c r="M39" s="523"/>
      <c r="N39" s="523"/>
      <c r="O39" s="523"/>
      <c r="P39" s="523"/>
      <c r="Q39" s="523"/>
      <c r="R39" s="523"/>
      <c r="S39" s="523"/>
      <c r="T39" s="523"/>
      <c r="U39" s="523"/>
      <c r="V39" s="523"/>
      <c r="W39" s="523"/>
      <c r="X39" s="523"/>
      <c r="Y39" s="523"/>
    </row>
    <row r="40" spans="1:25">
      <c r="A40" s="53"/>
      <c r="B40" s="50"/>
      <c r="C40" s="50"/>
      <c r="D40" s="53"/>
      <c r="E40" s="53"/>
      <c r="F40" s="67"/>
      <c r="I40" s="523"/>
      <c r="J40" s="523"/>
      <c r="K40" s="523"/>
      <c r="L40" s="523"/>
      <c r="M40" s="523"/>
      <c r="N40" s="523"/>
      <c r="O40" s="523"/>
      <c r="P40" s="523"/>
      <c r="Q40" s="523"/>
      <c r="R40" s="523"/>
      <c r="S40" s="523"/>
      <c r="T40" s="523"/>
      <c r="U40" s="523"/>
      <c r="V40" s="523"/>
      <c r="W40" s="523"/>
      <c r="X40" s="523"/>
      <c r="Y40" s="523"/>
    </row>
    <row r="41" spans="1:25">
      <c r="A41" s="53"/>
      <c r="B41" s="50"/>
      <c r="C41" s="50"/>
      <c r="D41" s="53"/>
      <c r="E41" s="53"/>
      <c r="F41" s="67"/>
      <c r="I41" s="523"/>
      <c r="J41" s="523"/>
      <c r="K41" s="523"/>
      <c r="L41" s="523"/>
      <c r="M41" s="523"/>
      <c r="N41" s="523"/>
      <c r="O41" s="523"/>
      <c r="P41" s="523"/>
      <c r="Q41" s="523"/>
      <c r="R41" s="523"/>
      <c r="S41" s="523"/>
      <c r="T41" s="523"/>
      <c r="U41" s="523"/>
      <c r="V41" s="523"/>
      <c r="W41" s="523"/>
      <c r="X41" s="523"/>
      <c r="Y41" s="523"/>
    </row>
    <row r="42" spans="1:25">
      <c r="A42" s="53"/>
      <c r="B42" s="1"/>
      <c r="C42" s="53"/>
      <c r="D42" s="68"/>
      <c r="E42" s="53"/>
      <c r="F42" s="67"/>
      <c r="I42" s="523"/>
      <c r="J42" s="523"/>
      <c r="K42" s="523"/>
      <c r="L42" s="523"/>
      <c r="M42" s="523"/>
      <c r="N42" s="523"/>
      <c r="O42" s="523"/>
      <c r="P42" s="523"/>
      <c r="Q42" s="523"/>
      <c r="R42" s="523"/>
      <c r="S42" s="523"/>
      <c r="T42" s="523"/>
      <c r="U42" s="523"/>
      <c r="V42" s="523"/>
      <c r="W42" s="523"/>
      <c r="X42" s="523"/>
      <c r="Y42" s="523"/>
    </row>
    <row r="43" spans="1:25">
      <c r="A43" s="53"/>
      <c r="B43" s="50"/>
      <c r="C43" s="50"/>
      <c r="D43" s="53"/>
      <c r="E43" s="53"/>
      <c r="F43" s="67"/>
      <c r="I43" s="523"/>
      <c r="J43" s="523"/>
      <c r="K43" s="523"/>
      <c r="L43" s="523"/>
      <c r="M43" s="523"/>
      <c r="N43" s="523"/>
      <c r="O43" s="523"/>
      <c r="P43" s="523"/>
      <c r="Q43" s="523"/>
      <c r="R43" s="523"/>
      <c r="S43" s="523"/>
      <c r="T43" s="523"/>
      <c r="U43" s="523"/>
      <c r="V43" s="523"/>
      <c r="W43" s="523"/>
      <c r="X43" s="523"/>
      <c r="Y43" s="523"/>
    </row>
    <row r="44" spans="1:25">
      <c r="A44" s="53"/>
      <c r="B44" s="50"/>
      <c r="C44" s="50"/>
      <c r="D44" s="53"/>
      <c r="E44" s="53"/>
      <c r="F44" s="67"/>
      <c r="I44" s="523"/>
      <c r="J44" s="523"/>
      <c r="K44" s="523"/>
      <c r="L44" s="523"/>
      <c r="M44" s="523"/>
      <c r="N44" s="523"/>
      <c r="O44" s="523"/>
      <c r="P44" s="523"/>
      <c r="Q44" s="523"/>
      <c r="R44" s="523"/>
      <c r="S44" s="523"/>
      <c r="T44" s="523"/>
      <c r="U44" s="523"/>
      <c r="V44" s="523"/>
      <c r="W44" s="523"/>
      <c r="X44" s="523"/>
      <c r="Y44" s="523"/>
    </row>
    <row r="45" spans="1:25">
      <c r="A45" s="53"/>
      <c r="B45" s="50"/>
      <c r="C45" s="50"/>
      <c r="D45" s="53"/>
      <c r="E45" s="53"/>
      <c r="F45" s="67"/>
    </row>
    <row r="46" spans="1:25">
      <c r="A46" s="53"/>
      <c r="B46" s="50"/>
      <c r="C46" s="50"/>
      <c r="D46" s="53"/>
      <c r="E46" s="53"/>
      <c r="F46" s="67"/>
    </row>
    <row r="47" spans="1:25">
      <c r="A47" s="53"/>
      <c r="B47" s="50"/>
      <c r="C47" s="50"/>
      <c r="D47" s="53"/>
      <c r="E47" s="53"/>
      <c r="F47" s="67"/>
    </row>
    <row r="48" spans="1:25">
      <c r="A48" s="53"/>
      <c r="B48" s="50"/>
      <c r="C48" s="50"/>
      <c r="D48" s="53"/>
      <c r="E48" s="53"/>
      <c r="F48" s="67"/>
    </row>
    <row r="49" spans="1:6">
      <c r="A49" s="53"/>
      <c r="B49" s="50"/>
      <c r="C49" s="50"/>
      <c r="D49" s="53"/>
      <c r="E49" s="53"/>
      <c r="F49" s="67"/>
    </row>
    <row r="50" spans="1:6">
      <c r="A50" s="53"/>
      <c r="B50" s="50"/>
      <c r="C50" s="50"/>
      <c r="D50" s="53"/>
      <c r="E50" s="53"/>
      <c r="F50" s="67"/>
    </row>
    <row r="51" spans="1:6">
      <c r="A51" s="53"/>
      <c r="B51" s="50"/>
      <c r="C51" s="50"/>
      <c r="D51" s="53"/>
      <c r="E51" s="53"/>
      <c r="F51" s="67"/>
    </row>
  </sheetData>
  <mergeCells count="1">
    <mergeCell ref="E24:G24"/>
  </mergeCells>
  <phoneticPr fontId="2" type="noConversion"/>
  <printOptions horizontalCentered="1"/>
  <pageMargins left="0.75" right="0.75" top="1" bottom="1" header="0.5" footer="0.5"/>
  <pageSetup scale="99" fitToHeight="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20"/>
  <sheetViews>
    <sheetView zoomScale="115" workbookViewId="0"/>
  </sheetViews>
  <sheetFormatPr baseColWidth="10" defaultColWidth="8.83203125" defaultRowHeight="13"/>
  <cols>
    <col min="1" max="1" width="9.1640625" style="12" customWidth="1"/>
    <col min="2" max="2" width="12.33203125" customWidth="1"/>
    <col min="4" max="6" width="16.33203125" customWidth="1"/>
  </cols>
  <sheetData>
    <row r="2" spans="1:13">
      <c r="B2" s="3" t="s">
        <v>46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/>
      <c r="B3" s="4"/>
      <c r="C3" s="4"/>
      <c r="D3" s="745" t="s">
        <v>49</v>
      </c>
      <c r="E3" s="745"/>
      <c r="F3" s="745"/>
      <c r="G3" s="4"/>
      <c r="H3" s="4"/>
      <c r="I3" s="4"/>
      <c r="J3" s="4"/>
      <c r="K3" s="4"/>
      <c r="L3" s="4"/>
      <c r="M3" s="4"/>
    </row>
    <row r="4" spans="1:13">
      <c r="A4" s="5"/>
      <c r="B4" s="4"/>
      <c r="C4" s="4"/>
      <c r="D4" s="6">
        <v>1</v>
      </c>
      <c r="E4" s="6">
        <v>2</v>
      </c>
      <c r="F4" s="6">
        <v>3</v>
      </c>
      <c r="G4" s="4"/>
      <c r="H4" s="4"/>
      <c r="I4" s="4"/>
      <c r="J4" s="4"/>
      <c r="K4" s="4"/>
      <c r="L4" s="4"/>
      <c r="M4" s="4"/>
    </row>
    <row r="5" spans="1:13" ht="69" customHeight="1">
      <c r="A5" s="5"/>
      <c r="B5" s="5"/>
      <c r="C5" s="7" t="s">
        <v>48</v>
      </c>
      <c r="D5" s="8"/>
      <c r="E5" s="8"/>
      <c r="F5" s="8"/>
      <c r="G5" s="4"/>
      <c r="H5" s="4"/>
      <c r="I5" s="4"/>
      <c r="J5" s="4"/>
      <c r="K5" s="4"/>
      <c r="L5" s="4"/>
      <c r="M5" s="4"/>
    </row>
    <row r="6" spans="1:13" ht="69" customHeight="1">
      <c r="A6" s="5"/>
      <c r="B6" s="9" t="s">
        <v>47</v>
      </c>
      <c r="C6" s="7" t="s">
        <v>50</v>
      </c>
      <c r="D6" s="8"/>
      <c r="E6" s="10"/>
      <c r="F6" s="8"/>
      <c r="G6" s="4"/>
      <c r="H6" s="4"/>
      <c r="I6" s="4"/>
      <c r="J6" s="4"/>
      <c r="K6" s="4"/>
      <c r="L6" s="4"/>
      <c r="M6" s="4"/>
    </row>
    <row r="7" spans="1:13" ht="69" customHeight="1">
      <c r="A7" s="5"/>
      <c r="B7" s="5"/>
      <c r="C7" s="7" t="s">
        <v>51</v>
      </c>
      <c r="D7" s="8"/>
      <c r="E7" s="8"/>
      <c r="F7" s="8"/>
      <c r="G7" s="4"/>
      <c r="H7" s="4"/>
      <c r="I7" s="4"/>
      <c r="J7" s="4"/>
      <c r="K7" s="4"/>
      <c r="L7" s="4"/>
      <c r="M7" s="4"/>
    </row>
    <row r="8" spans="1:13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5"/>
      <c r="B10" s="4"/>
      <c r="C10" s="11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5"/>
      <c r="B11" s="4"/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5"/>
      <c r="B12" s="4"/>
      <c r="C12" s="11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5"/>
      <c r="B15" s="4"/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5"/>
      <c r="B16" s="4"/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5"/>
      <c r="B17" s="4"/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mergeCells count="1">
    <mergeCell ref="D3:F3"/>
  </mergeCells>
  <phoneticPr fontId="2" type="noConversion"/>
  <pageMargins left="0.75" right="0.75" top="1" bottom="1" header="0.5" footer="0.5"/>
  <pageSetup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DCF</vt:lpstr>
      <vt:lpstr>Summary</vt:lpstr>
      <vt:lpstr>WACC</vt:lpstr>
      <vt:lpstr>Valuation Matrix</vt:lpstr>
      <vt:lpstr>DCF!Print_Area</vt:lpstr>
      <vt:lpstr>Summary!Print_Area</vt:lpstr>
      <vt:lpstr>'Valuation Matrix'!Print_Area</vt:lpstr>
      <vt:lpstr>WACC!Print_Area</vt:lpstr>
      <vt:lpstr>Summary!Print_Titles</vt:lpstr>
    </vt:vector>
  </TitlesOfParts>
  <Company>Highbridge Capital Management,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mrubenst</dc:creator>
  <cp:lastModifiedBy>Rafael Nicolas Fermin Cota</cp:lastModifiedBy>
  <cp:lastPrinted>2017-09-15T20:10:25Z</cp:lastPrinted>
  <dcterms:created xsi:type="dcterms:W3CDTF">2008-10-06T16:57:31Z</dcterms:created>
  <dcterms:modified xsi:type="dcterms:W3CDTF">2022-02-04T20:53:58Z</dcterms:modified>
</cp:coreProperties>
</file>