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emf" ContentType="image/x-em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812" codeName="{8C4F1C90-05EB-6A55-5F09-09C24B55AC0B}"/>
  <workbookPr backupFile="1" codeName="ThisWorkbook" autoCompressPictures="0"/>
  <bookViews>
    <workbookView xWindow="0" yWindow="20" windowWidth="31660" windowHeight="19140" tabRatio="961" activeTab="4"/>
  </bookViews>
  <sheets>
    <sheet name="1_BASICS" sheetId="15" r:id="rId1"/>
    <sheet name="2_STRINGS" sheetId="29" r:id="rId2"/>
    <sheet name="3_LOOKUP" sheetId="6" r:id="rId3"/>
    <sheet name="4_PIVOT" sheetId="27" r:id="rId4"/>
    <sheet name="5_ARRAY_FORMULAE" sheetId="19" r:id="rId5"/>
    <sheet name="6_VALIDATION" sheetId="17" r:id="rId6"/>
    <sheet name="7_RANGE_NAMES" sheetId="7" r:id="rId7"/>
    <sheet name="8_CONTROLS" sheetId="2" r:id="rId8"/>
    <sheet name="9_AUDITING" sheetId="20" r:id="rId9"/>
    <sheet name="10_NAVIGATION" sheetId="12" r:id="rId10"/>
    <sheet name="11_CALCULATION" sheetId="8" r:id="rId11"/>
    <sheet name="12_DOCUMENTATION" sheetId="9" r:id="rId12"/>
    <sheet name="13_SAVING" sheetId="11" r:id="rId13"/>
    <sheet name="14_PROTECTION" sheetId="18" r:id="rId14"/>
  </sheets>
  <definedNames>
    <definedName name="Data">'7_RANGE_NAMES'!$B$25:$C$29</definedName>
    <definedName name="Expenses">'7_RANGE_NAMES'!$E$38:$E$43</definedName>
    <definedName name="InputAge">'7_RANGE_NAMES'!$C$7</definedName>
    <definedName name="Interest">'7_RANGE_NAMES'!$D$38:$D$43</definedName>
    <definedName name="Interest_Rate">'7_RANGE_NAMES'!$D$35</definedName>
    <definedName name="Round1">ROUND('7_RANGE_NAMES'!XFD1,1)</definedName>
    <definedName name="Salary">'7_RANGE_NAMES'!$C$8</definedName>
    <definedName name="StartBalance">'7_RANGE_NAMES'!$C$38:$C$43</definedName>
    <definedName name="X_Values">OFFSET('7_RANGE_NAMES'!$B$83,1,0,COUNT('7_RANGE_NAMES'!$C$84:$C$999),1)</definedName>
    <definedName name="Y_Values">OFFSET('7_RANGE_NAMES'!$C$83,1,0,COUNT('7_RANGE_NAMES'!$C$84:$C$999),1)</definedName>
  </definedNames>
  <calcPr calcId="140001" iterateDelta="9.9999999999994451E-4" concurrentCalc="0"/>
  <pivotCaches>
    <pivotCache cacheId="6" r:id="rId15"/>
    <pivotCache cacheId="7"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G104" i="6" l="1"/>
  <c r="G107" i="6"/>
  <c r="G108" i="6"/>
  <c r="G109" i="6"/>
  <c r="G110" i="6"/>
  <c r="G111" i="6"/>
  <c r="H128" i="6"/>
  <c r="H130" i="6"/>
  <c r="H134" i="6"/>
  <c r="F99" i="19"/>
  <c r="G40" i="20"/>
  <c r="E36" i="20"/>
  <c r="D36" i="20"/>
  <c r="D35" i="20"/>
  <c r="D34" i="20"/>
  <c r="D33" i="20"/>
  <c r="D40" i="20"/>
  <c r="F91" i="6"/>
  <c r="B36" i="29"/>
  <c r="B34" i="29"/>
  <c r="C30" i="29"/>
  <c r="B30" i="29"/>
  <c r="B18" i="29"/>
  <c r="B14" i="29"/>
  <c r="B26" i="29"/>
  <c r="B10" i="29"/>
  <c r="B12" i="29"/>
  <c r="B8" i="29"/>
  <c r="B6" i="29"/>
  <c r="I35" i="27"/>
  <c r="I34" i="27"/>
  <c r="I33" i="27"/>
  <c r="J91" i="6"/>
  <c r="L30" i="27"/>
  <c r="C51" i="7"/>
  <c r="C50" i="7"/>
  <c r="C23" i="20"/>
  <c r="D23" i="20"/>
  <c r="C24" i="20"/>
  <c r="D24" i="20"/>
  <c r="C25" i="20"/>
  <c r="D25" i="20"/>
  <c r="C26" i="20"/>
  <c r="D26" i="20"/>
  <c r="I67" i="19" a="1"/>
  <c r="I67" i="19"/>
  <c r="I66" i="19" a="1"/>
  <c r="I66" i="19"/>
  <c r="I65" i="19" a="1"/>
  <c r="I65" i="19"/>
  <c r="I64" i="19" a="1"/>
  <c r="I64" i="19"/>
  <c r="H67" i="19" a="1"/>
  <c r="H67" i="19"/>
  <c r="H66" i="19" a="1"/>
  <c r="H66" i="19"/>
  <c r="H65" i="19" a="1"/>
  <c r="H65" i="19"/>
  <c r="H64" i="19" a="1"/>
  <c r="H64" i="19"/>
  <c r="K53" i="19" a="1"/>
  <c r="K53" i="19"/>
  <c r="J53" i="19" a="1"/>
  <c r="J53" i="19"/>
  <c r="I53" i="19" a="1"/>
  <c r="I53" i="19"/>
  <c r="H53" i="19" a="1"/>
  <c r="H53" i="19"/>
  <c r="K52" i="19" a="1"/>
  <c r="K52" i="19"/>
  <c r="J52" i="19" a="1"/>
  <c r="J52" i="19"/>
  <c r="I52" i="19" a="1"/>
  <c r="I52" i="19"/>
  <c r="H52" i="19" a="1"/>
  <c r="H52" i="19"/>
  <c r="K51" i="19" a="1"/>
  <c r="K51" i="19"/>
  <c r="K54" i="19"/>
  <c r="J51" i="19" a="1"/>
  <c r="J51" i="19"/>
  <c r="J54" i="19"/>
  <c r="I51" i="19" a="1"/>
  <c r="I51" i="19"/>
  <c r="I54" i="19"/>
  <c r="H51" i="19" a="1"/>
  <c r="H51" i="19"/>
  <c r="H54" i="19"/>
  <c r="G53" i="19" a="1"/>
  <c r="G53" i="19"/>
  <c r="G52" i="19" a="1"/>
  <c r="G52" i="19"/>
  <c r="G51" i="19" a="1"/>
  <c r="G51" i="19"/>
  <c r="G46" i="19" a="1"/>
  <c r="G46" i="19"/>
  <c r="G43" i="19" a="1"/>
  <c r="G43" i="19"/>
  <c r="G40" i="19" a="1"/>
  <c r="G40" i="19"/>
  <c r="G39" i="19" a="1"/>
  <c r="G39" i="19"/>
  <c r="G38" i="19" a="1"/>
  <c r="G38" i="19"/>
  <c r="H29" i="19" a="1"/>
  <c r="H29" i="19"/>
  <c r="L22" i="19"/>
  <c r="J22" i="19"/>
  <c r="H25" i="19" a="1"/>
  <c r="H25" i="19"/>
  <c r="H15" i="19" a="1"/>
  <c r="H15" i="19"/>
  <c r="H12" i="19"/>
  <c r="J7" i="19"/>
  <c r="I32" i="6"/>
  <c r="I31" i="6"/>
  <c r="I30" i="6"/>
  <c r="D19" i="7"/>
  <c r="D39" i="9"/>
  <c r="D43" i="7"/>
  <c r="F43" i="7"/>
  <c r="D42" i="7"/>
  <c r="F42" i="7"/>
  <c r="D41" i="7"/>
  <c r="F41" i="7"/>
  <c r="D40" i="7"/>
  <c r="F40" i="7"/>
  <c r="D39" i="7"/>
  <c r="F39" i="7"/>
  <c r="D38" i="7"/>
  <c r="F38" i="7"/>
  <c r="G26" i="7"/>
  <c r="C9" i="7"/>
  <c r="D76" i="6"/>
  <c r="D75" i="6"/>
  <c r="B19" i="6"/>
  <c r="B20" i="6"/>
  <c r="B21" i="6"/>
  <c r="B18" i="6"/>
  <c r="G12" i="6"/>
  <c r="G11" i="6"/>
  <c r="G19" i="6"/>
  <c r="J64" i="2"/>
  <c r="J70" i="2"/>
  <c r="I58" i="2"/>
  <c r="M59" i="2"/>
  <c r="P55" i="2"/>
  <c r="O55" i="2"/>
  <c r="Q55" i="2"/>
  <c r="P54" i="2"/>
  <c r="O54" i="2"/>
  <c r="Q54" i="2"/>
  <c r="P53" i="2"/>
  <c r="O53" i="2"/>
  <c r="Q53" i="2"/>
  <c r="P52" i="2"/>
  <c r="O52" i="2"/>
  <c r="Q52" i="2"/>
  <c r="M60" i="2"/>
  <c r="M58" i="2"/>
  <c r="N55" i="2"/>
  <c r="N54" i="2"/>
  <c r="N53" i="2"/>
  <c r="N52" i="2"/>
  <c r="I60" i="2"/>
  <c r="I59" i="2"/>
  <c r="J65" i="2"/>
  <c r="K55" i="2"/>
  <c r="K54" i="2"/>
  <c r="K53" i="2"/>
  <c r="K52" i="2"/>
  <c r="L53" i="19"/>
  <c r="E23" i="20"/>
  <c r="F23" i="20"/>
  <c r="G54" i="19"/>
  <c r="L54" i="19"/>
  <c r="L51" i="19"/>
  <c r="L52" i="19"/>
  <c r="C27" i="20"/>
  <c r="D27" i="20"/>
  <c r="C59" i="6"/>
  <c r="J67" i="2"/>
  <c r="J68" i="2"/>
  <c r="J69" i="2"/>
  <c r="E24" i="20"/>
  <c r="F24" i="20"/>
  <c r="E25" i="20"/>
  <c r="F25" i="20"/>
  <c r="F26" i="20"/>
  <c r="E26" i="20"/>
  <c r="E27" i="20"/>
  <c r="F27" i="20"/>
</calcChain>
</file>

<file path=xl/comments1.xml><?xml version="1.0" encoding="utf-8"?>
<comments xmlns="http://schemas.openxmlformats.org/spreadsheetml/2006/main">
  <authors>
    <author>Nico</author>
  </authors>
  <commentList>
    <comment ref="C7" authorId="0">
      <text>
        <r>
          <rPr>
            <b/>
            <sz val="9"/>
            <color indexed="81"/>
            <rFont val="Tahoma"/>
            <family val="2"/>
          </rPr>
          <t>Help notes:</t>
        </r>
        <r>
          <rPr>
            <sz val="9"/>
            <color indexed="81"/>
            <rFont val="Tahoma"/>
            <family val="2"/>
          </rPr>
          <t xml:space="preserve">
Please enter your current age - it must be between 15 and 65</t>
        </r>
      </text>
    </comment>
  </commentList>
</comments>
</file>

<file path=xl/sharedStrings.xml><?xml version="1.0" encoding="utf-8"?>
<sst xmlns="http://schemas.openxmlformats.org/spreadsheetml/2006/main" count="2107" uniqueCount="312">
  <si>
    <t>Using dropdowns and other controls</t>
  </si>
  <si>
    <t>Here is a normal dropdown</t>
  </si>
  <si>
    <t>(try using it)</t>
  </si>
  <si>
    <t>Item A</t>
  </si>
  <si>
    <t>Item B</t>
  </si>
  <si>
    <t>Item C</t>
  </si>
  <si>
    <t>Item D</t>
  </si>
  <si>
    <t>So how do you create it?</t>
  </si>
  <si>
    <t xml:space="preserve">2. Draw/resize the dropdown on the screen </t>
  </si>
  <si>
    <t>3. Rightclick the dropdown and select Format Control</t>
  </si>
  <si>
    <t>1. Make the Forms toolbar visible (it should look like the screen cap below) and click the circled icon</t>
  </si>
  <si>
    <t>How can you use it?</t>
  </si>
  <si>
    <t>Sales</t>
  </si>
  <si>
    <t>Profit</t>
  </si>
  <si>
    <t>Show</t>
  </si>
  <si>
    <t>Items for dropdown 1</t>
  </si>
  <si>
    <t>User selection</t>
  </si>
  <si>
    <t>Costs</t>
  </si>
  <si>
    <t>Centre AA</t>
  </si>
  <si>
    <t>Centre BB</t>
  </si>
  <si>
    <t>All centres</t>
  </si>
  <si>
    <t>Items for dropdown 2</t>
  </si>
  <si>
    <t>Centre</t>
  </si>
  <si>
    <t>Data used in chart</t>
  </si>
  <si>
    <t>Title:</t>
  </si>
  <si>
    <t>Data column</t>
  </si>
  <si>
    <t>Year</t>
  </si>
  <si>
    <t>Value</t>
  </si>
  <si>
    <t>Raw Data</t>
  </si>
  <si>
    <t>Data validation</t>
  </si>
  <si>
    <t>Age</t>
  </si>
  <si>
    <t>Salary</t>
  </si>
  <si>
    <t>Category</t>
  </si>
  <si>
    <t>Category A</t>
  </si>
  <si>
    <t>A</t>
  </si>
  <si>
    <t>B</t>
  </si>
  <si>
    <t>C</t>
  </si>
  <si>
    <t>Total</t>
  </si>
  <si>
    <t>ID</t>
  </si>
  <si>
    <t>Lookup</t>
  </si>
  <si>
    <t>Vlookup</t>
  </si>
  <si>
    <t>Income</t>
  </si>
  <si>
    <t>Income level</t>
  </si>
  <si>
    <t>From</t>
  </si>
  <si>
    <t>To</t>
  </si>
  <si>
    <t>Tax %</t>
  </si>
  <si>
    <t>Find the taxrate for the salary below</t>
  </si>
  <si>
    <t>Tax rate</t>
  </si>
  <si>
    <t>Find the salary for the IDs below</t>
  </si>
  <si>
    <t>Index &amp; Match</t>
  </si>
  <si>
    <t>Some people prefer to do lookups with Index &amp; Match</t>
  </si>
  <si>
    <t>Range names</t>
  </si>
  <si>
    <t>Here is an example, using the first table in this worksheet</t>
  </si>
  <si>
    <t>Benefit</t>
  </si>
  <si>
    <t>How to create range names</t>
  </si>
  <si>
    <t>Try naming this cell</t>
  </si>
  <si>
    <t>Let's use this name in a formula</t>
  </si>
  <si>
    <t>Balance</t>
  </si>
  <si>
    <t>Look up the balance at age 30</t>
  </si>
  <si>
    <t>Using range names in table formulae</t>
  </si>
  <si>
    <t>Interest</t>
  </si>
  <si>
    <t>Start Balance</t>
  </si>
  <si>
    <t>End Balance</t>
  </si>
  <si>
    <t>Interest rate</t>
  </si>
  <si>
    <t>Expenses</t>
  </si>
  <si>
    <t>Dynamic range names</t>
  </si>
  <si>
    <t>Rounded</t>
  </si>
  <si>
    <t>Rating</t>
  </si>
  <si>
    <t>AAA</t>
  </si>
  <si>
    <t>BBB</t>
  </si>
  <si>
    <t>CCC</t>
  </si>
  <si>
    <t>DDD</t>
  </si>
  <si>
    <t>Manager</t>
  </si>
  <si>
    <t>EEE</t>
  </si>
  <si>
    <t>Calculation</t>
  </si>
  <si>
    <t>Documentation</t>
  </si>
  <si>
    <t>In-sheet explanations</t>
  </si>
  <si>
    <t>You can paste in bits of documents to make it easy for users to see where you got your inputs</t>
  </si>
  <si>
    <t>Investment return</t>
  </si>
  <si>
    <t>External links</t>
  </si>
  <si>
    <t>Link to website</t>
  </si>
  <si>
    <t>Press Ctrl-K to create/edit a hyperlink</t>
  </si>
  <si>
    <t>Expenditure</t>
  </si>
  <si>
    <t>Adjustments</t>
  </si>
  <si>
    <t>Note 1</t>
  </si>
  <si>
    <t>Note 2</t>
  </si>
  <si>
    <t>Note 3</t>
  </si>
  <si>
    <t>Use version control</t>
  </si>
  <si>
    <t>Version</t>
  </si>
  <si>
    <r>
      <t>☼</t>
    </r>
    <r>
      <rPr>
        <b/>
        <sz val="10"/>
        <color indexed="12"/>
        <rFont val="Arial"/>
        <family val="2"/>
      </rPr>
      <t xml:space="preserve"> Comments</t>
    </r>
  </si>
  <si>
    <r>
      <t xml:space="preserve">☼ </t>
    </r>
    <r>
      <rPr>
        <b/>
        <sz val="10"/>
        <color indexed="12"/>
        <rFont val="Arial"/>
        <family val="2"/>
      </rPr>
      <t>Cut &amp; Paste</t>
    </r>
  </si>
  <si>
    <r>
      <t xml:space="preserve">☼ </t>
    </r>
    <r>
      <rPr>
        <b/>
        <sz val="10"/>
        <color indexed="12"/>
        <rFont val="Arial"/>
        <family val="2"/>
      </rPr>
      <t>Textboxes</t>
    </r>
  </si>
  <si>
    <t>Another good example….</t>
  </si>
  <si>
    <t>Data validation range is in green below</t>
  </si>
  <si>
    <t>aaa</t>
  </si>
  <si>
    <t>bbb</t>
  </si>
  <si>
    <t>ccc</t>
  </si>
  <si>
    <t>ddd</t>
  </si>
  <si>
    <t>eee</t>
  </si>
  <si>
    <t>Input</t>
  </si>
  <si>
    <t>Saving and protecting your work</t>
  </si>
  <si>
    <t>Menus &amp; Navigation</t>
  </si>
  <si>
    <t>Useful functions</t>
  </si>
  <si>
    <t>IF</t>
  </si>
  <si>
    <t>=IF(A10=3,B14,0)</t>
  </si>
  <si>
    <t>=IF(A10=3,B14,1)*A3 + 5</t>
  </si>
  <si>
    <t>Function</t>
  </si>
  <si>
    <t>Examples</t>
  </si>
  <si>
    <t>AND</t>
  </si>
  <si>
    <t>Provides a choice of results based on a test</t>
  </si>
  <si>
    <t>TRUE if both items are true, otherwise false</t>
  </si>
  <si>
    <t>Notes</t>
  </si>
  <si>
    <t>=AND(C4=3,C2=4)</t>
  </si>
  <si>
    <t>TRUE/FALSE</t>
  </si>
  <si>
    <t>TRUE becomes 1 when multiplied/added, FALSE becomes 0</t>
  </si>
  <si>
    <t>=(C4&lt;&gt;0)*A4</t>
  </si>
  <si>
    <t>=IF(A10=3,IF(C9&gt;0,B14,D9),0)</t>
  </si>
  <si>
    <t>IF statements can be nested</t>
  </si>
  <si>
    <t>Returns A4 if C4&lt;&gt;0 (ie 1 * A4), else 0 (ie 0 * A4)</t>
  </si>
  <si>
    <t>SUM</t>
  </si>
  <si>
    <t>MAX</t>
  </si>
  <si>
    <t>MIN</t>
  </si>
  <si>
    <t>=SUM(A4:A10)</t>
  </si>
  <si>
    <t>=MAX(A4:A10)</t>
  </si>
  <si>
    <t>=MIN(A4:A10)</t>
  </si>
  <si>
    <t>OFFSET</t>
  </si>
  <si>
    <t>=OFFSET(A$4,3,0)</t>
  </si>
  <si>
    <t>Will return the cell 3 down and 0 across from A4, ie A7</t>
  </si>
  <si>
    <t>=OFFSET(C$4,A2,-1)</t>
  </si>
  <si>
    <t>Will return B6 if A2=2 (offsets can be negative)</t>
  </si>
  <si>
    <t>COUNT</t>
  </si>
  <si>
    <t>=COUNT(A10:A21)</t>
  </si>
  <si>
    <t>Will count the non-blank cells in the range</t>
  </si>
  <si>
    <t>Cell References</t>
  </si>
  <si>
    <t>C4</t>
  </si>
  <si>
    <t>C4:C10</t>
  </si>
  <si>
    <t>Refers to cell C4</t>
  </si>
  <si>
    <t>Refers to cells C4, C5,..,C10</t>
  </si>
  <si>
    <t>C4:F44</t>
  </si>
  <si>
    <t>C$4</t>
  </si>
  <si>
    <t>Copying cells</t>
  </si>
  <si>
    <t>will become C5 if copied down, and D4 if copied to the right</t>
  </si>
  <si>
    <t>$C4</t>
  </si>
  <si>
    <t>$C$4</t>
  </si>
  <si>
    <t>will not change if copied in any direction</t>
  </si>
  <si>
    <t>will stay C4 if copied down, and change to D4 if copied to the right</t>
  </si>
  <si>
    <t>will become C5 if copied down, and stay the same if copied to the right</t>
  </si>
  <si>
    <t>Protection</t>
  </si>
  <si>
    <t>Basics</t>
  </si>
  <si>
    <t>C4:F5</t>
  </si>
  <si>
    <t>Refers to cells C4, D4, E4, F4, C5, D5, E5, F5</t>
  </si>
  <si>
    <t>Refers to all the cells between C4 and F44, ie C4, C5, C6,. .. C44</t>
  </si>
  <si>
    <t>=OFFSET(A$4,3,2,24,3)</t>
  </si>
  <si>
    <t>Will return a range of 24 rows x 3 columns starting with C7</t>
  </si>
  <si>
    <t>Use this for looking up data in a table</t>
  </si>
  <si>
    <t>A more powerful version of Vlookup</t>
  </si>
  <si>
    <t>Offset</t>
  </si>
  <si>
    <t>Use this for looking up sequential data in a table</t>
  </si>
  <si>
    <t>Sequence</t>
  </si>
  <si>
    <t>ID No</t>
  </si>
  <si>
    <t>Name</t>
  </si>
  <si>
    <t>AAAA</t>
  </si>
  <si>
    <t>BBBB</t>
  </si>
  <si>
    <t>CCCC</t>
  </si>
  <si>
    <t>DDDD</t>
  </si>
  <si>
    <t>EEEE</t>
  </si>
  <si>
    <t xml:space="preserve">Lookup </t>
  </si>
  <si>
    <t>A dropdown makes it easy for users to make choices and see the results - see if you can figure this out below…</t>
  </si>
  <si>
    <t>Using array formulae</t>
  </si>
  <si>
    <t>Sex</t>
  </si>
  <si>
    <t>M</t>
  </si>
  <si>
    <t>F</t>
  </si>
  <si>
    <t>Class</t>
  </si>
  <si>
    <t>Females =</t>
  </si>
  <si>
    <t xml:space="preserve">Answer = </t>
  </si>
  <si>
    <t>&lt;&lt; check the formula</t>
  </si>
  <si>
    <t>Let's start with one cell - we want to know if the person in row 4 is male</t>
  </si>
  <si>
    <t>An array formula lets you test this for all the data at once, and add up the number of males</t>
  </si>
  <si>
    <t>&lt;&lt; it's giving the wrong answer, but look at it anyway</t>
  </si>
  <si>
    <t>You see we've used the whole column, and put SUM in front to add everything up, and the whole</t>
  </si>
  <si>
    <t>&lt;&lt; check the formula, which is a logical test returning TRUE or FALSE</t>
  </si>
  <si>
    <t>You could use COUNTIF</t>
  </si>
  <si>
    <t>It's giving the wrong answer because you can't add up TRUE and FALSE. We need to turn them into</t>
  </si>
  <si>
    <t>thing is surrounded by curly brackets. You don't put the curly brackets in yourself. Instead, you</t>
  </si>
  <si>
    <t>press Ctrl-Shift-Enter instead of just Enter, so Excel knows this is an array formula.</t>
  </si>
  <si>
    <t>numbers first. Fortunately, if you add/subtract/multiply/divide TRUE or FALSE, they turn into 1and 0.</t>
  </si>
  <si>
    <t>See this for yourself.</t>
  </si>
  <si>
    <t>So if we multiply our logical test by 1 before summing it, then it works.</t>
  </si>
  <si>
    <t>We could have done this more simply with SUMIF, but the real power of array formulae is that</t>
  </si>
  <si>
    <t>Answer =</t>
  </si>
  <si>
    <t>you can chain logical tests one after the other. Let's find out how many males are aged 41-50 in category A.</t>
  </si>
  <si>
    <t>&lt;&lt; check the formula carefully</t>
  </si>
  <si>
    <t>Examples - calculating totals for subsets of data</t>
  </si>
  <si>
    <t>How many people are in each category?</t>
  </si>
  <si>
    <t>How many people have a salary below $40,000?</t>
  </si>
  <si>
    <t>Answer:</t>
  </si>
  <si>
    <t>How many people have a salary between $40,000 and $60,000?</t>
  </si>
  <si>
    <t>Provide a summary of salaries grouped by category and age</t>
  </si>
  <si>
    <t>Up to 30</t>
  </si>
  <si>
    <t>30-40</t>
  </si>
  <si>
    <t>40-50</t>
  </si>
  <si>
    <t>50-60</t>
  </si>
  <si>
    <t>60 or over</t>
  </si>
  <si>
    <t>Examples - adding up multiple records for each individual</t>
  </si>
  <si>
    <t>Amount $</t>
  </si>
  <si>
    <t>Add up the total amounts for each person alongside</t>
  </si>
  <si>
    <t>Total $</t>
  </si>
  <si>
    <t>Count</t>
  </si>
  <si>
    <t>Alternative functions</t>
  </si>
  <si>
    <t>General</t>
  </si>
  <si>
    <t>Options</t>
  </si>
  <si>
    <t>You can make calculation manual (See under Tools, Options)</t>
  </si>
  <si>
    <t>Auditing</t>
  </si>
  <si>
    <t>Term</t>
  </si>
  <si>
    <t>Earning rate</t>
  </si>
  <si>
    <t>Contribution</t>
  </si>
  <si>
    <t>All these green cells collectively have the name Data. If you select all of them, you'll see the name appear in the name box at top left.</t>
  </si>
  <si>
    <t>1.00 Sept 2008</t>
  </si>
  <si>
    <t>References:</t>
  </si>
  <si>
    <t>http://www.cpearson.com/excel/TablesAndLookups.aspx</t>
  </si>
  <si>
    <t>http://www.cpearson.com/excel/Rank.aspx</t>
  </si>
  <si>
    <t>=SERIES('4_RANGE_NAMES'!$C$84,EUM_WEEK_3_EXAMPLES.xlsm!X_Values,EUM_WEEK_3_EXAMPLES.xlsm!Y_Values,1)</t>
  </si>
  <si>
    <t>HHH</t>
  </si>
  <si>
    <t>GGG</t>
  </si>
  <si>
    <t>FFF</t>
  </si>
  <si>
    <t>INDEX</t>
  </si>
  <si>
    <t>=INDEX($B$4:$B$13,5)</t>
  </si>
  <si>
    <t>Pick out the 5th number, from B4 to B13</t>
  </si>
  <si>
    <t>Using Pivot Tables</t>
  </si>
  <si>
    <t>Bruhns</t>
  </si>
  <si>
    <t>Scholl</t>
  </si>
  <si>
    <t>USA</t>
  </si>
  <si>
    <t>Petersen</t>
  </si>
  <si>
    <t>Dressler</t>
  </si>
  <si>
    <t>Dodsworth</t>
  </si>
  <si>
    <t>Davolio</t>
  </si>
  <si>
    <t>Callahan</t>
  </si>
  <si>
    <t>Fuller</t>
  </si>
  <si>
    <t>Kiel</t>
  </si>
  <si>
    <t>Country</t>
  </si>
  <si>
    <t>Sales Person</t>
  </si>
  <si>
    <t>Amount</t>
  </si>
  <si>
    <t>Date</t>
  </si>
  <si>
    <t>Order No</t>
  </si>
  <si>
    <t>Canada</t>
  </si>
  <si>
    <t>Zeilenbeschriftungen</t>
  </si>
  <si>
    <t>Gesamtergebnis</t>
  </si>
  <si>
    <t>Summe von Amount</t>
  </si>
  <si>
    <t>Spaltenbeschriftungen</t>
  </si>
  <si>
    <t>Qrtl1</t>
  </si>
  <si>
    <t>Qrtl2</t>
  </si>
  <si>
    <t>Qrtl3</t>
  </si>
  <si>
    <t>Qrtl4</t>
  </si>
  <si>
    <t>2010</t>
  </si>
  <si>
    <t>Total orders</t>
  </si>
  <si>
    <t>% of total sales</t>
  </si>
  <si>
    <t>Bonus paid</t>
  </si>
  <si>
    <t>Total bonuses paid</t>
  </si>
  <si>
    <t>Using and manipulating text / strings in Excel</t>
  </si>
  <si>
    <t>This is some sample text</t>
  </si>
  <si>
    <t>=LEFT(B3;10)</t>
  </si>
  <si>
    <t>=RIGHT(B3;10)</t>
  </si>
  <si>
    <t>=LEN(B3)</t>
  </si>
  <si>
    <t>=MID(B3;10;10)</t>
  </si>
  <si>
    <t>and want to merge them to one</t>
  </si>
  <si>
    <t xml:space="preserve">Consider you have several cells </t>
  </si>
  <si>
    <t xml:space="preserve">with text and numbers </t>
  </si>
  <si>
    <t>=CONCENATE(B14;B15;B16)</t>
  </si>
  <si>
    <t>=FIND("some";B3)</t>
  </si>
  <si>
    <t>&lt;&lt; Enter  a word you want to find in the text above</t>
  </si>
  <si>
    <t>text</t>
  </si>
  <si>
    <t>=MID(B3;FIND(B16;B3);LEN(B16))</t>
  </si>
  <si>
    <t>&lt;&lt; Enter some number</t>
  </si>
  <si>
    <t>Some other text</t>
  </si>
  <si>
    <t>=REPLACE(B32;6;5;"more")</t>
  </si>
  <si>
    <t>=SUBSTITUTE(B32;"other";"more")</t>
  </si>
  <si>
    <t>Extracting Data from Pivot Tables</t>
  </si>
  <si>
    <t>Creating cell references dynamically</t>
  </si>
  <si>
    <t>Enter the column here (B, C, or D)</t>
  </si>
  <si>
    <t>Enter the row here (87 up to 94)</t>
  </si>
  <si>
    <t>Indirect</t>
  </si>
  <si>
    <t>INDEX Training</t>
  </si>
  <si>
    <t>There are some dollar values in the list on the left. Use the INDEX formula to complete the following tasks:</t>
  </si>
  <si>
    <t>Pick the 5th number:</t>
  </si>
  <si>
    <t>Pick every 2nd number (there is a simple trick to make this easier):</t>
  </si>
  <si>
    <t>Train the use of the index formula</t>
  </si>
  <si>
    <t>Apply the offset formula</t>
  </si>
  <si>
    <t>&lt;-- Create formula here</t>
  </si>
  <si>
    <t>By entering the sequence the other cells should display name and salary:</t>
  </si>
  <si>
    <t>&lt;-- Enter sequence here manually</t>
  </si>
  <si>
    <t>INDEX &amp; MATCH &amp; VLOOKUP</t>
  </si>
  <si>
    <t>Let's apply the combination of INDEX &amp; MATCH and compare it to the VLOOKUP</t>
  </si>
  <si>
    <t>Get the salary for ID 9 with VLOOKUP</t>
  </si>
  <si>
    <t>Get the salary for ID 9 with INDEX &amp; MATCH</t>
  </si>
  <si>
    <t>Get the age for EEE with VLOOKUP (do NOT use ID!)</t>
  </si>
  <si>
    <t>Get the age for EEE with INDEX &amp; MATCH (do NOT use ID)</t>
  </si>
  <si>
    <t>Group</t>
  </si>
  <si>
    <t>Parameter</t>
  </si>
  <si>
    <t>Gender</t>
  </si>
  <si>
    <t>m</t>
  </si>
  <si>
    <t>f</t>
  </si>
  <si>
    <t>How many people are over 30?</t>
  </si>
  <si>
    <t>How many people are in group C and have an income of less then 20.000?</t>
  </si>
  <si>
    <t>What is the average salary of all female people (you need to combine SUM with COUNTIF)?</t>
  </si>
  <si>
    <t>Provide a summary of salaries grouped by gender and age</t>
  </si>
  <si>
    <t>female</t>
  </si>
  <si>
    <t>male</t>
  </si>
  <si>
    <t>up to 30</t>
  </si>
  <si>
    <t>30 to 40</t>
  </si>
  <si>
    <t>40 to 50</t>
  </si>
  <si>
    <t>over 50</t>
  </si>
  <si>
    <t>Practice: Training for array formulae</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</si>
</sst>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5" formatCode="&quot;$&quot;#,##0_);\(&quot;$&quot;#,##0\)"/>
    <numFmt numFmtId="7" formatCode="&quot;$&quot;#,##0.00_);\(&quot;$&quot;#,##0.00\)"/>
    <numFmt numFmtId="44" formatCode="_(&quot;$&quot;* #,##0.00_);_(&quot;$&quot;* \(#,##0.00\);_(&quot;$&quot;* &quot;-&quot;??_);_(@_)"/>
    <numFmt numFmtId="43" formatCode="_(* #,##0.00_);_(* \(#,##0.00\);_(* &quot;-&quot;??_);_(@_)"/>
    <numFmt numFmtId="164" formatCode="_-* #,##0.00\ &quot;€&quot;_-;\-* #,##0.00\ &quot;€&quot;_-;_-* &quot;-&quot;??\ &quot;€&quot;_-;_-@_-"/>
    <numFmt numFmtId="165" formatCode="&quot;$&quot;#,##0"/>
    <numFmt numFmtId="166" formatCode="0.0"/>
    <numFmt numFmtId="167" formatCode="&quot;$&quot;#,##0.00"/>
    <numFmt numFmtId="168" formatCode="mmm\ d/yy"/>
    <numFmt numFmtId="170" formatCode="#,##0_)\x;\(#,##0\)\x;0_)\x;@_)_x"/>
    <numFmt numFmtId="171" formatCode="0.000%"/>
    <numFmt numFmtId="172" formatCode="General_)"/>
    <numFmt numFmtId="173" formatCode="&quot;$&quot;\ #,##0.00;\-&quot;$&quot;\ #,##0.00;&quot;-&quot;"/>
    <numFmt numFmtId="174" formatCode="#,###.0;[Red]\ \-#,###.0;&quot; - &quot;\ "/>
    <numFmt numFmtId="175" formatCode="0.00&quot;%&quot;"/>
    <numFmt numFmtId="176" formatCode="#,##0.0%;[Red]\-#,##0.0%;&quot; - &quot;"/>
    <numFmt numFmtId="177" formatCode="d\.m\.yy"/>
    <numFmt numFmtId="178" formatCode="_-[$€-2]* #,##0.00_-;\-[$€-2]* #,##0.00_-;_-[$€-2]* &quot;-&quot;??_-"/>
    <numFmt numFmtId="179" formatCode="#,##0.0000"/>
    <numFmt numFmtId="180" formatCode="#,##0;[Red]\ \ \(#,##0\);\ &quot; - &quot;;"/>
    <numFmt numFmtId="181" formatCode="#,##0.00;[Red]\ \ \(#,##0.00\);\ &quot; - &quot;;"/>
    <numFmt numFmtId="182" formatCode="#,##0.0#;[Red]\ \ \(#,##0.0#\);\ &quot; - &quot;;"/>
    <numFmt numFmtId="183" formatCode="0.000"/>
    <numFmt numFmtId="184" formatCode="#,##0.00\ [$€-407];\-#,##0.00\ [$€-407]"/>
    <numFmt numFmtId="185" formatCode="dd\.mm\.yy;@"/>
    <numFmt numFmtId="186" formatCode="_-* #,##0\ &quot;€&quot;_-;\-* #,##0\ &quot;€&quot;_-;_-* &quot;-&quot;??\ &quot;€&quot;_-;_-@_-"/>
  </numFmts>
  <fonts count="43" x14ac:knownFonts="1">
    <font>
      <sz val="10"/>
      <name val="Arial"/>
    </font>
    <font>
      <sz val="10"/>
      <name val="Arial"/>
      <family val="2"/>
    </font>
    <font>
      <sz val="14"/>
      <color indexed="12"/>
      <name val="Arial"/>
      <family val="2"/>
    </font>
    <font>
      <b/>
      <sz val="10"/>
      <name val="Arial"/>
      <family val="2"/>
    </font>
    <font>
      <b/>
      <sz val="10"/>
      <color indexed="12"/>
      <name val="Arial"/>
      <family val="2"/>
    </font>
    <font>
      <sz val="10"/>
      <name val="Arial"/>
      <family val="2"/>
    </font>
    <font>
      <sz val="8"/>
      <name val="Arial"/>
      <family val="2"/>
    </font>
    <font>
      <u/>
      <sz val="10"/>
      <name val="Arial"/>
      <family val="2"/>
    </font>
    <font>
      <b/>
      <sz val="10"/>
      <color indexed="60"/>
      <name val="Arial"/>
      <family val="2"/>
    </font>
    <font>
      <sz val="10"/>
      <color indexed="60"/>
      <name val="Arial"/>
      <family val="2"/>
    </font>
    <font>
      <u/>
      <sz val="10"/>
      <color indexed="12"/>
      <name val="Arial"/>
      <family val="2"/>
    </font>
    <font>
      <i/>
      <sz val="10"/>
      <name val="Arial"/>
      <family val="2"/>
    </font>
    <font>
      <b/>
      <sz val="12"/>
      <color indexed="10"/>
      <name val="Arial"/>
      <family val="2"/>
    </font>
    <font>
      <sz val="10"/>
      <color indexed="10"/>
      <name val="Arial"/>
      <family val="2"/>
    </font>
    <font>
      <sz val="10"/>
      <color indexed="12"/>
      <name val="Arial"/>
      <family val="2"/>
    </font>
    <font>
      <b/>
      <sz val="10"/>
      <color indexed="10"/>
      <name val="Arial"/>
      <family val="2"/>
    </font>
    <font>
      <sz val="9"/>
      <color indexed="81"/>
      <name val="Tahoma"/>
      <family val="2"/>
    </font>
    <font>
      <b/>
      <sz val="9"/>
      <color indexed="81"/>
      <name val="Tahoma"/>
      <family val="2"/>
    </font>
    <font>
      <sz val="11"/>
      <name val="Times New Roman"/>
      <family val="1"/>
    </font>
    <font>
      <sz val="10"/>
      <color rgb="FFFF0000"/>
      <name val="Arial"/>
      <family val="2"/>
    </font>
    <font>
      <sz val="10"/>
      <color rgb="FF0070C0"/>
      <name val="Arial"/>
      <family val="2"/>
    </font>
    <font>
      <sz val="10"/>
      <color indexed="8"/>
      <name val="Arial"/>
      <family val="2"/>
    </font>
    <font>
      <sz val="10"/>
      <color indexed="9"/>
      <name val="Arial"/>
      <family val="2"/>
    </font>
    <font>
      <b/>
      <sz val="9"/>
      <color indexed="12"/>
      <name val="Tahoma"/>
      <family val="2"/>
    </font>
    <font>
      <sz val="10"/>
      <color indexed="12"/>
      <name val="Helv"/>
    </font>
    <font>
      <sz val="9"/>
      <name val="Geneva"/>
    </font>
    <font>
      <sz val="10"/>
      <color theme="1"/>
      <name val="Courier New"/>
      <family val="2"/>
    </font>
    <font>
      <sz val="10"/>
      <name val="Geneva"/>
    </font>
    <font>
      <sz val="14"/>
      <name val="Helv"/>
    </font>
    <font>
      <b/>
      <sz val="10"/>
      <color indexed="8"/>
      <name val="Arial"/>
      <family val="2"/>
    </font>
    <font>
      <b/>
      <sz val="9"/>
      <color indexed="46"/>
      <name val="Arial"/>
      <family val="2"/>
    </font>
    <font>
      <u/>
      <sz val="6"/>
      <color indexed="12"/>
      <name val="Times New Roman"/>
      <family val="1"/>
    </font>
    <font>
      <u/>
      <sz val="10"/>
      <color theme="10"/>
      <name val="Arial"/>
      <family val="2"/>
    </font>
    <font>
      <u/>
      <sz val="6.3"/>
      <color theme="10"/>
      <name val="Courier New"/>
      <family val="2"/>
    </font>
    <font>
      <u/>
      <sz val="10"/>
      <color theme="10"/>
      <name val="Courier New"/>
      <family val="2"/>
    </font>
    <font>
      <sz val="10"/>
      <color indexed="10"/>
      <name val="Courier"/>
      <family val="3"/>
    </font>
    <font>
      <b/>
      <sz val="18"/>
      <color indexed="62"/>
      <name val="Cambria"/>
      <family val="2"/>
    </font>
    <font>
      <sz val="10"/>
      <name val="Arial"/>
      <family val="2"/>
    </font>
    <font>
      <b/>
      <sz val="10"/>
      <name val="Geneva"/>
    </font>
    <font>
      <sz val="10"/>
      <name val="Tms Rmn"/>
    </font>
    <font>
      <b/>
      <sz val="10"/>
      <color rgb="FFFF0000"/>
      <name val="Arial"/>
      <family val="2"/>
    </font>
    <font>
      <b/>
      <sz val="13.2"/>
      <name val="Arial"/>
      <family val="2"/>
    </font>
    <font>
      <u/>
      <sz val="10"/>
      <color theme="11"/>
      <name val="Arial"/>
    </font>
  </fonts>
  <fills count="24">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indexed="61"/>
        <bgColor indexed="64"/>
      </patternFill>
    </fill>
    <fill>
      <patternFill patternType="solid">
        <fgColor indexed="46"/>
        <bgColor indexed="64"/>
      </patternFill>
    </fill>
    <fill>
      <patternFill patternType="solid">
        <fgColor rgb="FFFFFF00"/>
        <bgColor indexed="64"/>
      </patternFill>
    </fill>
    <fill>
      <patternFill patternType="solid">
        <fgColor rgb="FFFFC000"/>
        <bgColor indexed="64"/>
      </patternFill>
    </fill>
    <fill>
      <patternFill patternType="solid">
        <fgColor indexed="47"/>
        <bgColor indexed="47"/>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55"/>
        <bgColor indexed="55"/>
      </patternFill>
    </fill>
    <fill>
      <patternFill patternType="solid">
        <fgColor indexed="26"/>
        <bgColor indexed="26"/>
      </patternFill>
    </fill>
    <fill>
      <patternFill patternType="solid">
        <fgColor indexed="43"/>
        <bgColor indexed="43"/>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63"/>
        <bgColor indexed="64"/>
      </patternFill>
    </fill>
    <fill>
      <patternFill patternType="solid">
        <fgColor theme="3" tint="0.79998168889431442"/>
        <bgColor indexed="64"/>
      </patternFill>
    </fill>
    <fill>
      <patternFill patternType="solid">
        <fgColor theme="4" tint="0.59999389629810485"/>
        <bgColor indexed="64"/>
      </patternFill>
    </fill>
  </fills>
  <borders count="24">
    <border>
      <left/>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indexed="23"/>
      </left>
      <right style="thin">
        <color indexed="23"/>
      </right>
      <top style="thin">
        <color indexed="23"/>
      </top>
      <bottom style="thin">
        <color indexed="23"/>
      </bottom>
      <diagonal/>
    </border>
    <border>
      <left style="medium">
        <color indexed="63"/>
      </left>
      <right style="medium">
        <color indexed="63"/>
      </right>
      <top style="medium">
        <color indexed="63"/>
      </top>
      <bottom style="medium">
        <color indexed="63"/>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
      <left style="thin">
        <color auto="1"/>
      </left>
      <right/>
      <top style="thin">
        <color auto="1"/>
      </top>
      <bottom style="double">
        <color auto="1"/>
      </bottom>
      <diagonal/>
    </border>
    <border>
      <left style="thin">
        <color auto="1"/>
      </left>
      <right style="double">
        <color auto="1"/>
      </right>
      <top style="thin">
        <color auto="1"/>
      </top>
      <bottom/>
      <diagonal/>
    </border>
  </borders>
  <cellStyleXfs count="97">
    <xf numFmtId="0" fontId="0" fillId="0" borderId="0"/>
    <xf numFmtId="0" fontId="10" fillId="0" borderId="0" applyNumberFormat="0" applyFill="0" applyBorder="0" applyAlignment="0" applyProtection="0">
      <alignment vertical="top"/>
      <protection locked="0"/>
    </xf>
    <xf numFmtId="0" fontId="5" fillId="0" borderId="0"/>
    <xf numFmtId="9" fontId="1" fillId="0" borderId="0" applyFont="0" applyFill="0" applyBorder="0" applyAlignment="0" applyProtection="0"/>
    <xf numFmtId="0" fontId="1" fillId="0" borderId="0"/>
    <xf numFmtId="0" fontId="6" fillId="0" borderId="0"/>
    <xf numFmtId="9" fontId="6" fillId="0" borderId="0" applyFont="0" applyFill="0" applyBorder="0" applyAlignment="0" applyProtection="0"/>
    <xf numFmtId="0" fontId="1" fillId="0" borderId="0"/>
    <xf numFmtId="43" fontId="18" fillId="0" borderId="0" applyFont="0" applyFill="0" applyBorder="0" applyAlignment="0" applyProtection="0"/>
    <xf numFmtId="168" fontId="1" fillId="0" borderId="0" applyFont="0" applyFill="0" applyBorder="0" applyAlignment="0" applyProtection="0"/>
    <xf numFmtId="0" fontId="6" fillId="0" borderId="0"/>
    <xf numFmtId="9" fontId="6" fillId="0" borderId="0" applyFont="0" applyFill="0" applyBorder="0" applyAlignment="0" applyProtection="0"/>
    <xf numFmtId="170" fontId="1" fillId="0" borderId="0" applyFont="0" applyFill="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1" fillId="10"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2" fillId="13" borderId="0" applyNumberFormat="0" applyBorder="0" applyAlignment="0" applyProtection="0"/>
    <xf numFmtId="0" fontId="21" fillId="10" borderId="0" applyNumberFormat="0" applyBorder="0" applyAlignment="0" applyProtection="0"/>
    <xf numFmtId="0" fontId="21" fillId="13" borderId="0" applyNumberFormat="0" applyBorder="0" applyAlignment="0" applyProtection="0"/>
    <xf numFmtId="0" fontId="22"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2" fillId="12"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171" fontId="23" fillId="7" borderId="0"/>
    <xf numFmtId="172" fontId="24" fillId="0" borderId="0"/>
    <xf numFmtId="172" fontId="24" fillId="0" borderId="0"/>
    <xf numFmtId="173" fontId="1" fillId="0" borderId="0" applyFont="0" applyFill="0" applyBorder="0" applyProtection="0">
      <alignment horizontal="right"/>
    </xf>
    <xf numFmtId="43" fontId="25"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43" fontId="26" fillId="0" borderId="0" applyFont="0" applyFill="0" applyBorder="0" applyAlignment="0" applyProtection="0"/>
    <xf numFmtId="43" fontId="1" fillId="0" borderId="0" applyFill="0" applyBorder="0" applyAlignment="0" applyProtection="0"/>
    <xf numFmtId="174" fontId="1" fillId="0" borderId="0" applyFont="0" applyFill="0" applyBorder="0" applyProtection="0">
      <alignment horizontal="right"/>
    </xf>
    <xf numFmtId="43" fontId="1" fillId="0" borderId="0" applyFont="0" applyFill="0" applyBorder="0" applyAlignment="0" applyProtection="0"/>
    <xf numFmtId="174" fontId="1" fillId="0" borderId="0" applyFont="0" applyFill="0" applyBorder="0" applyProtection="0">
      <alignment horizontal="right"/>
    </xf>
    <xf numFmtId="175" fontId="1" fillId="0" borderId="0" applyFont="0" applyFill="0" applyBorder="0" applyAlignment="0" applyProtection="0"/>
    <xf numFmtId="174" fontId="1" fillId="0" borderId="0" applyFont="0" applyFill="0" applyBorder="0" applyProtection="0">
      <alignment horizontal="right"/>
    </xf>
    <xf numFmtId="174" fontId="1" fillId="0" borderId="0" applyFont="0" applyFill="0" applyBorder="0" applyProtection="0">
      <alignment horizontal="right"/>
    </xf>
    <xf numFmtId="176" fontId="1" fillId="0" borderId="0" applyFont="0" applyFill="0" applyBorder="0" applyProtection="0">
      <alignment horizontal="right"/>
    </xf>
    <xf numFmtId="176" fontId="1" fillId="0" borderId="0" applyFont="0" applyFill="0" applyBorder="0" applyProtection="0">
      <alignment horizontal="right"/>
    </xf>
    <xf numFmtId="176" fontId="1" fillId="0" borderId="0" applyFont="0" applyFill="0" applyBorder="0" applyProtection="0">
      <alignment horizontal="right"/>
    </xf>
    <xf numFmtId="3" fontId="1" fillId="0" borderId="0" applyFont="0" applyFill="0" applyBorder="0" applyAlignment="0" applyProtection="0"/>
    <xf numFmtId="172" fontId="24" fillId="0" borderId="0"/>
    <xf numFmtId="172" fontId="24" fillId="0" borderId="0"/>
    <xf numFmtId="172" fontId="24" fillId="0" borderId="0"/>
    <xf numFmtId="172" fontId="24" fillId="0" borderId="0"/>
    <xf numFmtId="44" fontId="1" fillId="0" borderId="0" applyFont="0" applyFill="0" applyBorder="0" applyAlignment="0" applyProtection="0"/>
    <xf numFmtId="44" fontId="27" fillId="0" borderId="0" applyFont="0" applyFill="0" applyBorder="0" applyAlignment="0" applyProtection="0"/>
    <xf numFmtId="5" fontId="1" fillId="0" borderId="0" applyFont="0" applyFill="0" applyBorder="0" applyAlignment="0" applyProtection="0"/>
    <xf numFmtId="177" fontId="28" fillId="0" borderId="0"/>
    <xf numFmtId="0" fontId="29" fillId="17" borderId="0" applyNumberFormat="0" applyBorder="0" applyAlignment="0" applyProtection="0"/>
    <xf numFmtId="0" fontId="29" fillId="18" borderId="0" applyNumberFormat="0" applyBorder="0" applyAlignment="0" applyProtection="0"/>
    <xf numFmtId="0" fontId="29" fillId="19" borderId="0" applyNumberFormat="0" applyBorder="0" applyAlignment="0" applyProtection="0"/>
    <xf numFmtId="178" fontId="1" fillId="0" borderId="0" applyFont="0" applyFill="0" applyBorder="0" applyAlignment="0" applyProtection="0"/>
    <xf numFmtId="179" fontId="4" fillId="20" borderId="15">
      <alignment horizontal="center"/>
    </xf>
    <xf numFmtId="2" fontId="1" fillId="0" borderId="0" applyFont="0" applyFill="0" applyBorder="0" applyAlignment="0" applyProtection="0"/>
    <xf numFmtId="0" fontId="30" fillId="21" borderId="16">
      <alignment horizontal="left"/>
    </xf>
    <xf numFmtId="0" fontId="1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1" fillId="0" borderId="0"/>
    <xf numFmtId="0" fontId="1" fillId="0" borderId="0" applyFont="0" applyFill="0" applyBorder="0" applyAlignment="0" applyProtection="0"/>
    <xf numFmtId="0" fontId="1" fillId="0" borderId="0" applyFont="0" applyFill="0" applyBorder="0" applyAlignment="0" applyProtection="0"/>
    <xf numFmtId="0" fontId="1" fillId="0" borderId="0"/>
    <xf numFmtId="0" fontId="26" fillId="0" borderId="0"/>
    <xf numFmtId="0" fontId="26" fillId="0" borderId="0"/>
    <xf numFmtId="0" fontId="26" fillId="0" borderId="0"/>
    <xf numFmtId="1" fontId="1" fillId="0" borderId="0" applyFont="0" applyFill="0" applyBorder="0" applyAlignment="0" applyProtection="0">
      <protection locked="0"/>
    </xf>
    <xf numFmtId="1" fontId="1" fillId="0" borderId="0" applyFont="0" applyFill="0" applyBorder="0" applyAlignment="0" applyProtection="0">
      <protection locked="0"/>
    </xf>
    <xf numFmtId="180" fontId="1" fillId="0" borderId="0"/>
    <xf numFmtId="181" fontId="1" fillId="0" borderId="0"/>
    <xf numFmtId="182" fontId="1" fillId="0" borderId="0"/>
    <xf numFmtId="183" fontId="1" fillId="20" borderId="15" applyProtection="0">
      <alignment horizontal="center"/>
    </xf>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alignment horizontal="right" indent="1"/>
    </xf>
    <xf numFmtId="9" fontId="1"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0" fontId="1" fillId="0" borderId="0" applyFont="0" applyFill="0" applyBorder="0" applyProtection="0">
      <alignment horizontal="right" indent="1"/>
    </xf>
    <xf numFmtId="166" fontId="35" fillId="0" borderId="0">
      <alignment horizontal="center"/>
    </xf>
    <xf numFmtId="0" fontId="36" fillId="0" borderId="0" applyNumberFormat="0" applyFill="0" applyBorder="0" applyAlignment="0" applyProtection="0"/>
    <xf numFmtId="2" fontId="1" fillId="0" borderId="0" applyBorder="0">
      <alignment horizontal="center"/>
    </xf>
    <xf numFmtId="164" fontId="37"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cellStyleXfs>
  <cellXfs count="147">
    <xf numFmtId="0" fontId="0" fillId="0" borderId="0" xfId="0"/>
    <xf numFmtId="0" fontId="0" fillId="0" borderId="0" xfId="0" applyAlignment="1">
      <alignment horizontal="center"/>
    </xf>
    <xf numFmtId="0" fontId="0" fillId="2" borderId="0" xfId="0" applyFill="1" applyAlignment="1">
      <alignment horizontal="center"/>
    </xf>
    <xf numFmtId="0" fontId="3" fillId="0" borderId="0" xfId="0" applyFont="1"/>
    <xf numFmtId="0" fontId="4" fillId="0" borderId="0" xfId="0" applyFont="1"/>
    <xf numFmtId="0" fontId="0" fillId="0" borderId="0" xfId="0" applyAlignment="1">
      <alignment horizontal="right"/>
    </xf>
    <xf numFmtId="0" fontId="5" fillId="0" borderId="0" xfId="0" applyFont="1"/>
    <xf numFmtId="0" fontId="0" fillId="0" borderId="1" xfId="0" applyBorder="1" applyAlignment="1">
      <alignment horizontal="right"/>
    </xf>
    <xf numFmtId="0" fontId="0" fillId="0" borderId="2" xfId="0" applyBorder="1" applyAlignment="1">
      <alignment horizontal="right"/>
    </xf>
    <xf numFmtId="0" fontId="0" fillId="0" borderId="3" xfId="0" applyBorder="1" applyAlignment="1">
      <alignment horizontal="right"/>
    </xf>
    <xf numFmtId="0" fontId="0" fillId="0" borderId="4" xfId="0" applyBorder="1" applyAlignment="1">
      <alignment horizontal="right"/>
    </xf>
    <xf numFmtId="0" fontId="0" fillId="0" borderId="5" xfId="0" applyBorder="1"/>
    <xf numFmtId="0" fontId="0" fillId="0" borderId="0" xfId="0" applyBorder="1"/>
    <xf numFmtId="0" fontId="0" fillId="0" borderId="6" xfId="0" applyBorder="1"/>
    <xf numFmtId="0" fontId="0" fillId="0" borderId="7" xfId="0" applyBorder="1"/>
    <xf numFmtId="0" fontId="0" fillId="0" borderId="1" xfId="0" applyBorder="1"/>
    <xf numFmtId="0" fontId="0" fillId="0" borderId="8" xfId="0" applyBorder="1"/>
    <xf numFmtId="0" fontId="0" fillId="0" borderId="9" xfId="0" applyBorder="1"/>
    <xf numFmtId="0" fontId="0" fillId="0" borderId="10" xfId="0" applyBorder="1"/>
    <xf numFmtId="0" fontId="0" fillId="0" borderId="11" xfId="0" applyBorder="1"/>
    <xf numFmtId="1" fontId="5" fillId="0" borderId="0" xfId="0" applyNumberFormat="1" applyFont="1" applyAlignment="1">
      <alignment horizontal="center"/>
    </xf>
    <xf numFmtId="0" fontId="0" fillId="3" borderId="0" xfId="0" applyFill="1"/>
    <xf numFmtId="0" fontId="7" fillId="3" borderId="0" xfId="0" applyFont="1" applyFill="1" applyAlignment="1">
      <alignment horizontal="left"/>
    </xf>
    <xf numFmtId="0" fontId="0" fillId="3" borderId="0" xfId="0" applyFill="1" applyAlignment="1">
      <alignment horizontal="right"/>
    </xf>
    <xf numFmtId="0" fontId="0" fillId="3" borderId="0" xfId="0" applyFill="1" applyAlignment="1">
      <alignment horizontal="center"/>
    </xf>
    <xf numFmtId="0" fontId="0" fillId="4" borderId="0" xfId="0" applyFill="1"/>
    <xf numFmtId="0" fontId="7" fillId="4" borderId="0" xfId="0" applyFont="1" applyFill="1" applyAlignment="1">
      <alignment horizontal="left"/>
    </xf>
    <xf numFmtId="0" fontId="0" fillId="4" borderId="0" xfId="0" applyFill="1" applyAlignment="1">
      <alignment horizontal="right"/>
    </xf>
    <xf numFmtId="0" fontId="0" fillId="4" borderId="0" xfId="0" applyFill="1" applyAlignment="1">
      <alignment horizontal="center"/>
    </xf>
    <xf numFmtId="0" fontId="0" fillId="0" borderId="2" xfId="0" applyBorder="1"/>
    <xf numFmtId="0" fontId="0" fillId="0" borderId="3" xfId="0" applyBorder="1"/>
    <xf numFmtId="0" fontId="0" fillId="0" borderId="4" xfId="0" applyBorder="1"/>
    <xf numFmtId="0" fontId="8" fillId="5" borderId="0" xfId="0" applyFont="1" applyFill="1"/>
    <xf numFmtId="0" fontId="9" fillId="5" borderId="0" xfId="0" applyFont="1" applyFill="1"/>
    <xf numFmtId="0" fontId="0" fillId="0" borderId="1" xfId="0" applyBorder="1" applyAlignment="1">
      <alignment horizontal="center"/>
    </xf>
    <xf numFmtId="0" fontId="0" fillId="0" borderId="0" xfId="0" applyAlignment="1">
      <alignment horizontal="left"/>
    </xf>
    <xf numFmtId="3" fontId="0" fillId="0" borderId="0" xfId="0" applyNumberFormat="1"/>
    <xf numFmtId="0" fontId="0" fillId="0" borderId="1" xfId="0" applyFill="1" applyBorder="1" applyAlignment="1">
      <alignment horizontal="right"/>
    </xf>
    <xf numFmtId="3" fontId="0" fillId="3" borderId="0" xfId="0" applyNumberFormat="1" applyFill="1"/>
    <xf numFmtId="3" fontId="0" fillId="0" borderId="1" xfId="0" applyNumberFormat="1" applyBorder="1"/>
    <xf numFmtId="0" fontId="0" fillId="0" borderId="5" xfId="0" applyBorder="1" applyAlignment="1">
      <alignment horizontal="center"/>
    </xf>
    <xf numFmtId="0" fontId="0" fillId="0" borderId="7" xfId="0" applyBorder="1" applyAlignment="1">
      <alignment horizontal="center"/>
    </xf>
    <xf numFmtId="9" fontId="0" fillId="3" borderId="0" xfId="3" applyFont="1" applyFill="1"/>
    <xf numFmtId="0" fontId="0" fillId="0" borderId="2" xfId="0" applyBorder="1" applyAlignment="1">
      <alignment horizontal="centerContinuous"/>
    </xf>
    <xf numFmtId="0" fontId="0" fillId="0" borderId="3" xfId="0" applyBorder="1" applyAlignment="1">
      <alignment horizontal="centerContinuous"/>
    </xf>
    <xf numFmtId="0" fontId="0" fillId="0" borderId="12" xfId="0" applyBorder="1"/>
    <xf numFmtId="9" fontId="0" fillId="0" borderId="6" xfId="0" applyNumberFormat="1" applyBorder="1"/>
    <xf numFmtId="0" fontId="0" fillId="0" borderId="13" xfId="0" applyBorder="1" applyAlignment="1">
      <alignment horizontal="right"/>
    </xf>
    <xf numFmtId="0" fontId="0" fillId="0" borderId="2" xfId="0" applyBorder="1" applyAlignment="1">
      <alignment horizontal="center"/>
    </xf>
    <xf numFmtId="165" fontId="0" fillId="0" borderId="6" xfId="0" applyNumberFormat="1" applyBorder="1"/>
    <xf numFmtId="165" fontId="0" fillId="0" borderId="8" xfId="0" applyNumberFormat="1" applyBorder="1"/>
    <xf numFmtId="0" fontId="0" fillId="0" borderId="14" xfId="0" applyBorder="1"/>
    <xf numFmtId="0" fontId="10" fillId="0" borderId="0" xfId="1" applyAlignment="1" applyProtection="1"/>
    <xf numFmtId="3" fontId="0" fillId="6" borderId="0" xfId="0" applyNumberFormat="1" applyFill="1"/>
    <xf numFmtId="9" fontId="0" fillId="3" borderId="0" xfId="0" applyNumberFormat="1" applyFill="1"/>
    <xf numFmtId="10" fontId="0" fillId="3" borderId="0" xfId="0" applyNumberFormat="1" applyFill="1"/>
    <xf numFmtId="0" fontId="12" fillId="0" borderId="0" xfId="0" applyFont="1" applyAlignment="1">
      <alignment vertical="center"/>
    </xf>
    <xf numFmtId="0" fontId="12" fillId="0" borderId="0" xfId="0" applyFont="1"/>
    <xf numFmtId="0" fontId="13" fillId="0" borderId="0" xfId="0" applyFont="1"/>
    <xf numFmtId="0" fontId="0" fillId="0" borderId="0" xfId="0" quotePrefix="1"/>
    <xf numFmtId="0" fontId="14" fillId="0" borderId="0" xfId="0" applyFont="1"/>
    <xf numFmtId="0" fontId="15" fillId="0" borderId="0" xfId="0" applyFont="1" applyAlignment="1">
      <alignment horizontal="right"/>
    </xf>
    <xf numFmtId="0" fontId="0" fillId="0" borderId="1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3" fontId="0" fillId="0" borderId="0" xfId="0" applyNumberFormat="1" applyAlignment="1">
      <alignment horizontal="left"/>
    </xf>
    <xf numFmtId="3" fontId="0" fillId="0" borderId="0" xfId="0" applyNumberFormat="1" applyAlignment="1">
      <alignment horizontal="right"/>
    </xf>
    <xf numFmtId="0" fontId="0" fillId="7" borderId="0" xfId="0" applyFill="1" applyAlignment="1">
      <alignment horizontal="center"/>
    </xf>
    <xf numFmtId="0" fontId="11" fillId="0" borderId="0" xfId="0" quotePrefix="1" applyFont="1"/>
    <xf numFmtId="0" fontId="0" fillId="7" borderId="0" xfId="0" applyFill="1"/>
    <xf numFmtId="0" fontId="0" fillId="7" borderId="0" xfId="0" applyFill="1" applyAlignment="1">
      <alignment horizontal="left"/>
    </xf>
    <xf numFmtId="165" fontId="0" fillId="0" borderId="0" xfId="0" applyNumberFormat="1"/>
    <xf numFmtId="3" fontId="0" fillId="3" borderId="0" xfId="0" applyNumberFormat="1" applyFill="1" applyAlignment="1">
      <alignment horizontal="right"/>
    </xf>
    <xf numFmtId="3" fontId="0" fillId="0" borderId="3" xfId="0" applyNumberFormat="1" applyBorder="1"/>
    <xf numFmtId="3" fontId="5" fillId="3" borderId="0" xfId="0" applyNumberFormat="1" applyFont="1" applyFill="1"/>
    <xf numFmtId="9" fontId="0" fillId="7" borderId="0" xfId="0" applyNumberFormat="1" applyFill="1"/>
    <xf numFmtId="3" fontId="0" fillId="7" borderId="0" xfId="0" applyNumberFormat="1" applyFill="1"/>
    <xf numFmtId="9" fontId="0" fillId="7" borderId="0" xfId="3" applyFont="1" applyFill="1"/>
    <xf numFmtId="0" fontId="2" fillId="8" borderId="0" xfId="0" applyFont="1" applyFill="1" applyAlignment="1">
      <alignment vertical="center"/>
    </xf>
    <xf numFmtId="0" fontId="0" fillId="8" borderId="0" xfId="0" applyFill="1"/>
    <xf numFmtId="0" fontId="0" fillId="8" borderId="0" xfId="0" applyFill="1" applyAlignment="1">
      <alignment vertical="center"/>
    </xf>
    <xf numFmtId="0" fontId="10" fillId="8" borderId="0" xfId="1" applyFill="1" applyAlignment="1" applyProtection="1">
      <alignment vertical="center"/>
    </xf>
    <xf numFmtId="0" fontId="1" fillId="3" borderId="0" xfId="0" applyFont="1" applyFill="1"/>
    <xf numFmtId="0" fontId="1" fillId="0" borderId="0" xfId="0" quotePrefix="1" applyFont="1"/>
    <xf numFmtId="0" fontId="0" fillId="0" borderId="0" xfId="0" applyFill="1" applyAlignment="1">
      <alignment horizontal="center"/>
    </xf>
    <xf numFmtId="3" fontId="0" fillId="0" borderId="0" xfId="0" applyNumberFormat="1" applyFill="1" applyAlignment="1">
      <alignment horizontal="right"/>
    </xf>
    <xf numFmtId="0" fontId="2" fillId="0" borderId="0" xfId="0" applyFont="1" applyFill="1" applyAlignment="1">
      <alignment vertical="center"/>
    </xf>
    <xf numFmtId="0" fontId="0" fillId="0" borderId="0" xfId="0" applyFill="1" applyAlignment="1">
      <alignment vertical="center"/>
    </xf>
    <xf numFmtId="0" fontId="1" fillId="0" borderId="0" xfId="0" applyFont="1"/>
    <xf numFmtId="0" fontId="19" fillId="0" borderId="0" xfId="0" applyFont="1" applyFill="1" applyAlignment="1">
      <alignment horizontal="center"/>
    </xf>
    <xf numFmtId="0" fontId="19" fillId="0" borderId="13" xfId="0" applyFont="1" applyFill="1" applyBorder="1" applyAlignment="1">
      <alignment horizontal="center"/>
    </xf>
    <xf numFmtId="0" fontId="20" fillId="0" borderId="13" xfId="0" applyFont="1" applyFill="1" applyBorder="1" applyAlignment="1">
      <alignment horizontal="center"/>
    </xf>
    <xf numFmtId="166" fontId="20" fillId="0" borderId="13" xfId="0" applyNumberFormat="1" applyFont="1" applyFill="1" applyBorder="1" applyAlignment="1">
      <alignment horizontal="center"/>
    </xf>
    <xf numFmtId="0" fontId="20" fillId="0" borderId="0" xfId="0" applyFont="1" applyFill="1" applyAlignment="1">
      <alignment horizontal="right"/>
    </xf>
    <xf numFmtId="3" fontId="20" fillId="0" borderId="0" xfId="0" applyNumberFormat="1" applyFont="1" applyFill="1" applyAlignment="1">
      <alignment horizontal="right"/>
    </xf>
    <xf numFmtId="0" fontId="10" fillId="0" borderId="0" xfId="1" applyAlignment="1" applyProtection="1">
      <alignment horizontal="center"/>
    </xf>
    <xf numFmtId="0" fontId="0" fillId="9" borderId="13" xfId="0" applyFill="1" applyBorder="1" applyAlignment="1">
      <alignment horizontal="center"/>
    </xf>
    <xf numFmtId="0" fontId="0" fillId="0" borderId="0" xfId="0" quotePrefix="1" applyFont="1"/>
    <xf numFmtId="0" fontId="1" fillId="0" borderId="0" xfId="0" quotePrefix="1" applyNumberFormat="1" applyFont="1"/>
    <xf numFmtId="184" fontId="1" fillId="0" borderId="0" xfId="0" applyNumberFormat="1" applyFont="1"/>
    <xf numFmtId="185" fontId="1" fillId="0" borderId="0" xfId="0" applyNumberFormat="1" applyFont="1"/>
    <xf numFmtId="0" fontId="0" fillId="0" borderId="0" xfId="0" pivotButton="1"/>
    <xf numFmtId="0" fontId="0" fillId="0" borderId="0" xfId="0" applyNumberFormat="1"/>
    <xf numFmtId="164" fontId="0" fillId="0" borderId="0" xfId="0" applyNumberFormat="1"/>
    <xf numFmtId="185" fontId="0" fillId="0" borderId="0" xfId="0" applyNumberFormat="1"/>
    <xf numFmtId="186" fontId="0" fillId="0" borderId="0" xfId="0" applyNumberFormat="1"/>
    <xf numFmtId="10" fontId="0" fillId="0" borderId="0" xfId="0" applyNumberFormat="1"/>
    <xf numFmtId="186" fontId="3" fillId="0" borderId="0" xfId="0" applyNumberFormat="1" applyFont="1"/>
    <xf numFmtId="0" fontId="0" fillId="0" borderId="13" xfId="0" applyBorder="1"/>
    <xf numFmtId="0" fontId="1" fillId="0" borderId="13" xfId="0" applyFont="1" applyBorder="1"/>
    <xf numFmtId="0" fontId="0" fillId="0" borderId="0" xfId="0" applyAlignment="1">
      <alignment wrapText="1"/>
    </xf>
    <xf numFmtId="0" fontId="1" fillId="23" borderId="13" xfId="0" applyFont="1" applyFill="1" applyBorder="1" applyAlignment="1">
      <alignment vertical="center"/>
    </xf>
    <xf numFmtId="0" fontId="1" fillId="0" borderId="0" xfId="0" applyFont="1" applyAlignment="1">
      <alignment vertical="center" wrapText="1"/>
    </xf>
    <xf numFmtId="0" fontId="0" fillId="9" borderId="0" xfId="0" applyFill="1"/>
    <xf numFmtId="0" fontId="3" fillId="9" borderId="0" xfId="0" applyFont="1" applyFill="1" applyAlignment="1">
      <alignment horizontal="left"/>
    </xf>
    <xf numFmtId="186" fontId="0" fillId="0" borderId="0" xfId="94" applyNumberFormat="1" applyFont="1"/>
    <xf numFmtId="0" fontId="1" fillId="0" borderId="13" xfId="0" applyFont="1" applyBorder="1" applyAlignment="1">
      <alignment horizontal="center"/>
    </xf>
    <xf numFmtId="1" fontId="38" fillId="0" borderId="0" xfId="4" applyNumberFormat="1" applyFont="1" applyFill="1" applyAlignment="1">
      <alignment horizontal="left"/>
    </xf>
    <xf numFmtId="1" fontId="39" fillId="0" borderId="0" xfId="4" applyNumberFormat="1" applyFont="1" applyFill="1" applyAlignment="1">
      <alignment horizontal="center"/>
    </xf>
    <xf numFmtId="7" fontId="38" fillId="0" borderId="13" xfId="4" applyNumberFormat="1" applyFont="1" applyFill="1" applyBorder="1" applyAlignment="1">
      <alignment horizontal="center"/>
    </xf>
    <xf numFmtId="7" fontId="38" fillId="9" borderId="13" xfId="4" applyNumberFormat="1" applyFont="1" applyFill="1" applyBorder="1" applyAlignment="1">
      <alignment horizontal="center"/>
    </xf>
    <xf numFmtId="0" fontId="40" fillId="0" borderId="0" xfId="0" applyFont="1" applyAlignment="1">
      <alignment horizontal="center"/>
    </xf>
    <xf numFmtId="0" fontId="1" fillId="0" borderId="0" xfId="0" applyFont="1" applyFill="1" applyBorder="1"/>
    <xf numFmtId="0" fontId="1" fillId="0" borderId="10" xfId="0" applyFont="1" applyBorder="1" applyAlignment="1">
      <alignment horizontal="center"/>
    </xf>
    <xf numFmtId="0" fontId="1" fillId="0" borderId="11" xfId="0" applyFont="1" applyBorder="1" applyAlignment="1">
      <alignment horizontal="center"/>
    </xf>
    <xf numFmtId="0" fontId="3" fillId="9" borderId="13" xfId="0" applyFont="1" applyFill="1" applyBorder="1"/>
    <xf numFmtId="0" fontId="0" fillId="0" borderId="0" xfId="0" applyBorder="1" applyAlignment="1">
      <alignment horizontal="center"/>
    </xf>
    <xf numFmtId="0" fontId="41" fillId="22" borderId="17" xfId="0" applyFont="1" applyFill="1" applyBorder="1"/>
    <xf numFmtId="0" fontId="41" fillId="22" borderId="18" xfId="0" applyFont="1" applyFill="1" applyBorder="1"/>
    <xf numFmtId="3" fontId="0" fillId="0" borderId="0" xfId="0" applyNumberFormat="1" applyAlignment="1">
      <alignment horizontal="center"/>
    </xf>
    <xf numFmtId="0" fontId="1" fillId="0" borderId="0" xfId="0" applyFont="1" applyAlignment="1">
      <alignment horizontal="center"/>
    </xf>
    <xf numFmtId="0" fontId="3" fillId="0" borderId="1" xfId="0" applyFont="1" applyBorder="1" applyAlignment="1">
      <alignment horizontal="center"/>
    </xf>
    <xf numFmtId="0" fontId="3" fillId="9" borderId="11" xfId="0" applyFont="1" applyFill="1" applyBorder="1"/>
    <xf numFmtId="0" fontId="3" fillId="9" borderId="19" xfId="0" applyFont="1" applyFill="1" applyBorder="1"/>
    <xf numFmtId="0" fontId="3" fillId="9" borderId="4" xfId="0" applyFont="1" applyFill="1" applyBorder="1"/>
    <xf numFmtId="0" fontId="3" fillId="9" borderId="20" xfId="0" applyFont="1" applyFill="1" applyBorder="1"/>
    <xf numFmtId="0" fontId="1" fillId="0" borderId="0" xfId="0" applyFont="1" applyAlignment="1">
      <alignment horizontal="right"/>
    </xf>
    <xf numFmtId="3" fontId="0" fillId="0" borderId="14" xfId="0" applyNumberFormat="1" applyBorder="1" applyAlignment="1">
      <alignment horizontal="center"/>
    </xf>
    <xf numFmtId="3" fontId="0" fillId="0" borderId="7" xfId="0" applyNumberFormat="1" applyBorder="1" applyAlignment="1">
      <alignment horizontal="center"/>
    </xf>
    <xf numFmtId="3" fontId="0" fillId="0" borderId="8" xfId="0" applyNumberFormat="1" applyBorder="1" applyAlignment="1">
      <alignment horizontal="center"/>
    </xf>
    <xf numFmtId="3" fontId="0" fillId="0" borderId="4" xfId="0" applyNumberFormat="1" applyBorder="1" applyAlignment="1">
      <alignment horizontal="center"/>
    </xf>
    <xf numFmtId="3" fontId="0" fillId="0" borderId="9" xfId="0" applyNumberFormat="1" applyBorder="1" applyAlignment="1">
      <alignment horizontal="center"/>
    </xf>
    <xf numFmtId="3" fontId="0" fillId="0" borderId="11" xfId="0" applyNumberFormat="1" applyBorder="1" applyAlignment="1">
      <alignment horizontal="center"/>
    </xf>
    <xf numFmtId="3" fontId="0" fillId="0" borderId="22" xfId="0" applyNumberFormat="1" applyBorder="1" applyAlignment="1">
      <alignment horizontal="center"/>
    </xf>
    <xf numFmtId="3" fontId="0" fillId="0" borderId="19" xfId="0" applyNumberFormat="1" applyBorder="1" applyAlignment="1">
      <alignment horizontal="center"/>
    </xf>
    <xf numFmtId="3" fontId="0" fillId="0" borderId="23" xfId="0" applyNumberFormat="1" applyBorder="1" applyAlignment="1">
      <alignment horizontal="center"/>
    </xf>
    <xf numFmtId="3" fontId="0" fillId="0" borderId="21" xfId="0" applyNumberFormat="1" applyBorder="1" applyAlignment="1">
      <alignment horizontal="center"/>
    </xf>
  </cellXfs>
  <cellStyles count="97">
    <cellStyle name="_Multiple" xfId="12"/>
    <cellStyle name="Accent1 - 20%" xfId="13"/>
    <cellStyle name="Accent1 - 40%" xfId="14"/>
    <cellStyle name="Accent1 - 60%" xfId="15"/>
    <cellStyle name="Accent2 - 20%" xfId="16"/>
    <cellStyle name="Accent2 - 40%" xfId="17"/>
    <cellStyle name="Accent2 - 60%" xfId="18"/>
    <cellStyle name="Accent3 - 20%" xfId="19"/>
    <cellStyle name="Accent3 - 40%" xfId="20"/>
    <cellStyle name="Accent3 - 60%" xfId="21"/>
    <cellStyle name="Accent4 - 20%" xfId="22"/>
    <cellStyle name="Accent4 - 40%" xfId="23"/>
    <cellStyle name="Accent4 - 60%" xfId="24"/>
    <cellStyle name="Accent5 - 20%" xfId="25"/>
    <cellStyle name="Accent5 - 40%" xfId="26"/>
    <cellStyle name="Accent5 - 60%" xfId="27"/>
    <cellStyle name="Accent6 - 20%" xfId="28"/>
    <cellStyle name="Accent6 - 40%" xfId="29"/>
    <cellStyle name="Accent6 - 60%" xfId="30"/>
    <cellStyle name="calc" xfId="31"/>
    <cellStyle name="Comma  - Style1" xfId="32"/>
    <cellStyle name="Comma  - Style2" xfId="33"/>
    <cellStyle name="Comma 10" xfId="34"/>
    <cellStyle name="Comma 11" xfId="35"/>
    <cellStyle name="Comma 12" xfId="36"/>
    <cellStyle name="Comma 13" xfId="37"/>
    <cellStyle name="Comma 14" xfId="38"/>
    <cellStyle name="Comma 15" xfId="39"/>
    <cellStyle name="Comma 2" xfId="8"/>
    <cellStyle name="Comma 2 2" xfId="9"/>
    <cellStyle name="Comma 3" xfId="40"/>
    <cellStyle name="Comma 3 2" xfId="41"/>
    <cellStyle name="Comma 4" xfId="42"/>
    <cellStyle name="Comma 4 2" xfId="43"/>
    <cellStyle name="Comma 5" xfId="44"/>
    <cellStyle name="Comma 6" xfId="45"/>
    <cellStyle name="Comma 7" xfId="46"/>
    <cellStyle name="Comma 8" xfId="47"/>
    <cellStyle name="Comma 9" xfId="48"/>
    <cellStyle name="Comma0" xfId="49"/>
    <cellStyle name="Curren - Style5" xfId="50"/>
    <cellStyle name="Curren - Style6" xfId="51"/>
    <cellStyle name="Curren - Style7" xfId="52"/>
    <cellStyle name="Curren - Style8" xfId="53"/>
    <cellStyle name="Currency" xfId="94" builtinId="4"/>
    <cellStyle name="Currency 2" xfId="54"/>
    <cellStyle name="Currency 3" xfId="55"/>
    <cellStyle name="Currency0" xfId="56"/>
    <cellStyle name="Date" xfId="57"/>
    <cellStyle name="Emphasis 1" xfId="58"/>
    <cellStyle name="Emphasis 2" xfId="59"/>
    <cellStyle name="Emphasis 3" xfId="60"/>
    <cellStyle name="Euro" xfId="61"/>
    <cellStyle name="FeedData" xfId="62"/>
    <cellStyle name="Fixed" xfId="63"/>
    <cellStyle name="Followed Hyperlink" xfId="95" builtinId="9" hidden="1"/>
    <cellStyle name="Followed Hyperlink" xfId="96" builtinId="9" hidden="1"/>
    <cellStyle name="Header" xfId="64"/>
    <cellStyle name="Hyperlink" xfId="1" builtinId="8"/>
    <cellStyle name="Hyperlink 2" xfId="65"/>
    <cellStyle name="Hyperlink 2 2" xfId="66"/>
    <cellStyle name="Hyperlink 3" xfId="67"/>
    <cellStyle name="Hyperlink 4" xfId="68"/>
    <cellStyle name="Hyperlink 5" xfId="69"/>
    <cellStyle name="Hyperlink 6" xfId="70"/>
    <cellStyle name="Normal" xfId="0" builtinId="0"/>
    <cellStyle name="Normal 2" xfId="2"/>
    <cellStyle name="Normal 2 2" xfId="4"/>
    <cellStyle name="Normal 2 2 2" xfId="71"/>
    <cellStyle name="Normal 2 3" xfId="72"/>
    <cellStyle name="Normal 3" xfId="5"/>
    <cellStyle name="Normal 3 2" xfId="10"/>
    <cellStyle name="Normal 4" xfId="73"/>
    <cellStyle name="Normal 5" xfId="74"/>
    <cellStyle name="Normal 6" xfId="75"/>
    <cellStyle name="Normal 7" xfId="76"/>
    <cellStyle name="Normal 8" xfId="77"/>
    <cellStyle name="number" xfId="78"/>
    <cellStyle name="number 2" xfId="79"/>
    <cellStyle name="number_3 Stage_FCFF_Valuation_bb_v15" xfId="82"/>
    <cellStyle name="number(0)" xfId="80"/>
    <cellStyle name="number(2)" xfId="81"/>
    <cellStyle name="Outline Grey" xfId="83"/>
    <cellStyle name="Percent" xfId="3" builtinId="5"/>
    <cellStyle name="Percent 2" xfId="6"/>
    <cellStyle name="Percent 2 2" xfId="11"/>
    <cellStyle name="Percent 2 2 2" xfId="84"/>
    <cellStyle name="Percent 2 3" xfId="85"/>
    <cellStyle name="Percent 3" xfId="86"/>
    <cellStyle name="Percent 3 2" xfId="87"/>
    <cellStyle name="Percent 4" xfId="88"/>
    <cellStyle name="Percent 4 2" xfId="89"/>
    <cellStyle name="Percent(2)" xfId="90"/>
    <cellStyle name="RED" xfId="91"/>
    <cellStyle name="Sheet Title" xfId="92"/>
    <cellStyle name="Style 1" xfId="7"/>
    <cellStyle name="XX" xfId="93"/>
  </cellStyles>
  <dxfs count="7">
    <dxf>
      <font>
        <b/>
        <i val="0"/>
        <condense val="0"/>
        <extend val="0"/>
        <color indexed="10"/>
      </font>
    </dxf>
    <dxf>
      <numFmt numFmtId="14" formatCode="0.00%"/>
    </dxf>
    <dxf>
      <numFmt numFmtId="0" formatCode="General"/>
    </dxf>
    <dxf>
      <numFmt numFmtId="186" formatCode="_-* #,##0\ &quot;€&quot;_-;\-* #,##0\ &quot;€&quot;_-;_-* &quot;-&quot;??\ &quot;€&quot;_-;_-@_-"/>
    </dxf>
    <dxf>
      <numFmt numFmtId="186" formatCode="_-* #,##0\ &quot;€&quot;_-;\-* #,##0\ &quot;€&quot;_-;_-* &quot;-&quot;??\ &quot;€&quot;_-;_-@_-"/>
    </dxf>
    <dxf>
      <numFmt numFmtId="164" formatCode="_-* #,##0.00\ &quot;€&quot;_-;\-* #,##0.00\ &quot;€&quot;_-;_-* &quot;-&quot;??\ &quot;€&quot;_-;_-@_-"/>
    </dxf>
    <dxf>
      <numFmt numFmtId="164" formatCode="_-* #,##0.00\ &quot;€&quot;_-;\-* #,##0.00\ &quot;€&quot;_-;_-* &quot;-&quot;??\ &quot;€&quot;_-;_-@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F8F8F8"/>
      <rgbColor rgb="00008000"/>
      <rgbColor rgb="00000080"/>
      <rgbColor rgb="00EAEAEA"/>
      <rgbColor rgb="00FFFFB9"/>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B5DAFF"/>
      <rgbColor rgb="00008080"/>
      <rgbColor rgb="000000FF"/>
      <rgbColor rgb="0000CCFF"/>
      <rgbColor rgb="00CCFFFF"/>
      <rgbColor rgb="00CCFFCC"/>
      <rgbColor rgb="00FFFF99"/>
      <rgbColor rgb="0099CCFF"/>
      <rgbColor rgb="00FF99CC"/>
      <rgbColor rgb="00DBED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EAEAEA"/>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pivotCacheDefinition" Target="pivotCache/pivotCacheDefinition1.xml"/><Relationship Id="rId16" Type="http://schemas.openxmlformats.org/officeDocument/2006/relationships/pivotCacheDefinition" Target="pivotCache/pivotCacheDefinition2.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63" Type="http://schemas.openxmlformats.org/officeDocument/2006/relationships/customXml" Target="../customXml/item43.xml"/><Relationship Id="rId64" Type="http://schemas.openxmlformats.org/officeDocument/2006/relationships/customXml" Target="../customXml/item44.xml"/><Relationship Id="rId65" Type="http://schemas.openxmlformats.org/officeDocument/2006/relationships/customXml" Target="../customXml/item45.xml"/><Relationship Id="rId66" Type="http://schemas.openxmlformats.org/officeDocument/2006/relationships/customXml" Target="../customXml/item46.xml"/><Relationship Id="rId67" Type="http://schemas.openxmlformats.org/officeDocument/2006/relationships/customXml" Target="../customXml/item47.xml"/><Relationship Id="rId68" Type="http://schemas.openxmlformats.org/officeDocument/2006/relationships/customXml" Target="../customXml/item48.xml"/><Relationship Id="rId69" Type="http://schemas.openxmlformats.org/officeDocument/2006/relationships/customXml" Target="../customXml/item49.xml"/><Relationship Id="rId50" Type="http://schemas.openxmlformats.org/officeDocument/2006/relationships/customXml" Target="../customXml/item30.xml"/><Relationship Id="rId51" Type="http://schemas.openxmlformats.org/officeDocument/2006/relationships/customXml" Target="../customXml/item31.xml"/><Relationship Id="rId52" Type="http://schemas.openxmlformats.org/officeDocument/2006/relationships/customXml" Target="../customXml/item32.xml"/><Relationship Id="rId53" Type="http://schemas.openxmlformats.org/officeDocument/2006/relationships/customXml" Target="../customXml/item33.xml"/><Relationship Id="rId54" Type="http://schemas.openxmlformats.org/officeDocument/2006/relationships/customXml" Target="../customXml/item34.xml"/><Relationship Id="rId55" Type="http://schemas.openxmlformats.org/officeDocument/2006/relationships/customXml" Target="../customXml/item35.xml"/><Relationship Id="rId56" Type="http://schemas.openxmlformats.org/officeDocument/2006/relationships/customXml" Target="../customXml/item36.xml"/><Relationship Id="rId57" Type="http://schemas.openxmlformats.org/officeDocument/2006/relationships/customXml" Target="../customXml/item37.xml"/><Relationship Id="rId58" Type="http://schemas.openxmlformats.org/officeDocument/2006/relationships/customXml" Target="../customXml/item38.xml"/><Relationship Id="rId59" Type="http://schemas.openxmlformats.org/officeDocument/2006/relationships/customXml" Target="../customXml/item39.xml"/><Relationship Id="rId40" Type="http://schemas.openxmlformats.org/officeDocument/2006/relationships/customXml" Target="../customXml/item20.xml"/><Relationship Id="rId41" Type="http://schemas.openxmlformats.org/officeDocument/2006/relationships/customXml" Target="../customXml/item21.xml"/><Relationship Id="rId42" Type="http://schemas.openxmlformats.org/officeDocument/2006/relationships/customXml" Target="../customXml/item22.xml"/><Relationship Id="rId43" Type="http://schemas.openxmlformats.org/officeDocument/2006/relationships/customXml" Target="../customXml/item23.xml"/><Relationship Id="rId44" Type="http://schemas.openxmlformats.org/officeDocument/2006/relationships/customXml" Target="../customXml/item24.xml"/><Relationship Id="rId45" Type="http://schemas.openxmlformats.org/officeDocument/2006/relationships/customXml" Target="../customXml/item25.xml"/><Relationship Id="rId46" Type="http://schemas.openxmlformats.org/officeDocument/2006/relationships/customXml" Target="../customXml/item26.xml"/><Relationship Id="rId47" Type="http://schemas.openxmlformats.org/officeDocument/2006/relationships/customXml" Target="../customXml/item27.xml"/><Relationship Id="rId48" Type="http://schemas.openxmlformats.org/officeDocument/2006/relationships/customXml" Target="../customXml/item28.xml"/><Relationship Id="rId49" Type="http://schemas.openxmlformats.org/officeDocument/2006/relationships/customXml" Target="../customXml/item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30" Type="http://schemas.openxmlformats.org/officeDocument/2006/relationships/customXml" Target="../customXml/item10.xml"/><Relationship Id="rId31" Type="http://schemas.openxmlformats.org/officeDocument/2006/relationships/customXml" Target="../customXml/item11.xml"/><Relationship Id="rId32" Type="http://schemas.openxmlformats.org/officeDocument/2006/relationships/customXml" Target="../customXml/item12.xml"/><Relationship Id="rId33" Type="http://schemas.openxmlformats.org/officeDocument/2006/relationships/customXml" Target="../customXml/item13.xml"/><Relationship Id="rId34" Type="http://schemas.openxmlformats.org/officeDocument/2006/relationships/customXml" Target="../customXml/item14.xml"/><Relationship Id="rId35" Type="http://schemas.openxmlformats.org/officeDocument/2006/relationships/customXml" Target="../customXml/item15.xml"/><Relationship Id="rId36" Type="http://schemas.openxmlformats.org/officeDocument/2006/relationships/customXml" Target="../customXml/item16.xml"/><Relationship Id="rId37" Type="http://schemas.openxmlformats.org/officeDocument/2006/relationships/customXml" Target="../customXml/item17.xml"/><Relationship Id="rId38" Type="http://schemas.openxmlformats.org/officeDocument/2006/relationships/customXml" Target="../customXml/item18.xml"/><Relationship Id="rId39" Type="http://schemas.openxmlformats.org/officeDocument/2006/relationships/customXml" Target="../customXml/item19.xml"/><Relationship Id="rId70" Type="http://schemas.openxmlformats.org/officeDocument/2006/relationships/customXml" Target="../customXml/item50.xml"/><Relationship Id="rId71" Type="http://schemas.openxmlformats.org/officeDocument/2006/relationships/customXml" Target="../customXml/item51.xml"/><Relationship Id="rId72" Type="http://schemas.openxmlformats.org/officeDocument/2006/relationships/customXml" Target="../customXml/item52.xml"/><Relationship Id="rId20" Type="http://schemas.openxmlformats.org/officeDocument/2006/relationships/calcChain" Target="calcChain.xml"/><Relationship Id="rId21" Type="http://schemas.openxmlformats.org/officeDocument/2006/relationships/customXml" Target="../customXml/item1.xml"/><Relationship Id="rId22" Type="http://schemas.openxmlformats.org/officeDocument/2006/relationships/customXml" Target="../customXml/item2.xml"/><Relationship Id="rId23" Type="http://schemas.openxmlformats.org/officeDocument/2006/relationships/customXml" Target="../customXml/item3.xml"/><Relationship Id="rId24" Type="http://schemas.openxmlformats.org/officeDocument/2006/relationships/customXml" Target="../customXml/item4.xml"/><Relationship Id="rId25" Type="http://schemas.openxmlformats.org/officeDocument/2006/relationships/customXml" Target="../customXml/item5.xml"/><Relationship Id="rId26" Type="http://schemas.openxmlformats.org/officeDocument/2006/relationships/customXml" Target="../customXml/item6.xml"/><Relationship Id="rId27" Type="http://schemas.openxmlformats.org/officeDocument/2006/relationships/customXml" Target="../customXml/item7.xml"/><Relationship Id="rId28" Type="http://schemas.openxmlformats.org/officeDocument/2006/relationships/customXml" Target="../customXml/item8.xml"/><Relationship Id="rId29" Type="http://schemas.openxmlformats.org/officeDocument/2006/relationships/customXml" Target="../customXml/item9.xml"/><Relationship Id="rId73" Type="http://schemas.openxmlformats.org/officeDocument/2006/relationships/customXml" Target="../customXml/item53.xml"/><Relationship Id="rId74" Type="http://schemas.microsoft.com/office/2006/relationships/vbaProject" Target="vbaProject.bin"/><Relationship Id="rId60" Type="http://schemas.openxmlformats.org/officeDocument/2006/relationships/customXml" Target="../customXml/item40.xml"/><Relationship Id="rId61" Type="http://schemas.openxmlformats.org/officeDocument/2006/relationships/customXml" Target="../customXml/item41.xml"/><Relationship Id="rId62" Type="http://schemas.openxmlformats.org/officeDocument/2006/relationships/customXml" Target="../customXml/item42.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76211317412"/>
          <c:y val="0.0939849624060153"/>
          <c:w val="0.847888490163531"/>
          <c:h val="0.751879699248127"/>
        </c:manualLayout>
      </c:layout>
      <c:barChart>
        <c:barDir val="col"/>
        <c:grouping val="clustered"/>
        <c:varyColors val="0"/>
        <c:ser>
          <c:idx val="0"/>
          <c:order val="0"/>
          <c:tx>
            <c:strRef>
              <c:f>'7_RANGE_NAMES'!$C$83</c:f>
              <c:strCache>
                <c:ptCount val="1"/>
                <c:pt idx="0">
                  <c:v>Rating</c:v>
                </c:pt>
              </c:strCache>
            </c:strRef>
          </c:tx>
          <c:spPr>
            <a:solidFill>
              <a:srgbClr val="9999FF"/>
            </a:solidFill>
            <a:ln w="12700">
              <a:solidFill>
                <a:srgbClr val="000000"/>
              </a:solidFill>
              <a:prstDash val="solid"/>
            </a:ln>
          </c:spPr>
          <c:invertIfNegative val="0"/>
          <c:cat>
            <c:strRef>
              <c:f>[0]!X_Values</c:f>
              <c:strCache>
                <c:ptCount val="5"/>
                <c:pt idx="0">
                  <c:v>AAA</c:v>
                </c:pt>
                <c:pt idx="1">
                  <c:v>BBB</c:v>
                </c:pt>
                <c:pt idx="2">
                  <c:v>CCC</c:v>
                </c:pt>
                <c:pt idx="3">
                  <c:v>DDD</c:v>
                </c:pt>
                <c:pt idx="4">
                  <c:v>EEE</c:v>
                </c:pt>
              </c:strCache>
            </c:strRef>
          </c:cat>
          <c:val>
            <c:numRef>
              <c:f>[0]!Y_Values</c:f>
              <c:numCache>
                <c:formatCode>0.0</c:formatCode>
                <c:ptCount val="5"/>
                <c:pt idx="0">
                  <c:v>1.0</c:v>
                </c:pt>
                <c:pt idx="1">
                  <c:v>2.1</c:v>
                </c:pt>
                <c:pt idx="2">
                  <c:v>4.1</c:v>
                </c:pt>
                <c:pt idx="3">
                  <c:v>2.7</c:v>
                </c:pt>
                <c:pt idx="4">
                  <c:v>3.0</c:v>
                </c:pt>
              </c:numCache>
            </c:numRef>
          </c:val>
        </c:ser>
        <c:dLbls>
          <c:showLegendKey val="0"/>
          <c:showVal val="0"/>
          <c:showCatName val="0"/>
          <c:showSerName val="0"/>
          <c:showPercent val="0"/>
          <c:showBubbleSize val="0"/>
        </c:dLbls>
        <c:gapWidth val="10"/>
        <c:axId val="-2144988888"/>
        <c:axId val="-2144487016"/>
      </c:barChart>
      <c:catAx>
        <c:axId val="-2144988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2144487016"/>
        <c:crosses val="autoZero"/>
        <c:auto val="1"/>
        <c:lblAlgn val="ctr"/>
        <c:lblOffset val="100"/>
        <c:tickLblSkip val="1"/>
        <c:tickMarkSkip val="1"/>
        <c:noMultiLvlLbl val="0"/>
      </c:catAx>
      <c:valAx>
        <c:axId val="-2144487016"/>
        <c:scaling>
          <c:orientation val="minMax"/>
        </c:scaling>
        <c:delete val="0"/>
        <c:axPos val="l"/>
        <c:majorGridlines>
          <c:spPr>
            <a:ln w="3175">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21449888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3850996886259"/>
          <c:y val="0.0376712328767127"/>
        </c:manualLayout>
      </c:layout>
      <c:overlay val="0"/>
      <c:spPr>
        <a:noFill/>
        <a:ln w="25400">
          <a:noFill/>
        </a:ln>
      </c:spPr>
      <c:txPr>
        <a:bodyPr/>
        <a:lstStyle/>
        <a:p>
          <a:pPr>
            <a:defRPr lang="en-US" sz="975"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3540575171922"/>
          <c:y val="0.202055132396346"/>
          <c:w val="0.822982614431614"/>
          <c:h val="0.657535346103359"/>
        </c:manualLayout>
      </c:layout>
      <c:barChart>
        <c:barDir val="col"/>
        <c:grouping val="clustered"/>
        <c:varyColors val="0"/>
        <c:ser>
          <c:idx val="1"/>
          <c:order val="0"/>
          <c:tx>
            <c:strRef>
              <c:f>'8_CONTROLS'!$J$65</c:f>
              <c:strCache>
                <c:ptCount val="1"/>
                <c:pt idx="0">
                  <c:v>Costs: Centre AA</c:v>
                </c:pt>
              </c:strCache>
            </c:strRef>
          </c:tx>
          <c:spPr>
            <a:solidFill>
              <a:srgbClr val="99CCFF"/>
            </a:solidFill>
            <a:ln w="12700">
              <a:solidFill>
                <a:srgbClr val="000000"/>
              </a:solidFill>
              <a:prstDash val="solid"/>
            </a:ln>
          </c:spPr>
          <c:invertIfNegative val="0"/>
          <c:cat>
            <c:numRef>
              <c:f>'8_CONTROLS'!$H$52:$H$55</c:f>
              <c:numCache>
                <c:formatCode>General</c:formatCode>
                <c:ptCount val="4"/>
                <c:pt idx="0">
                  <c:v>2001.0</c:v>
                </c:pt>
                <c:pt idx="1">
                  <c:v>2002.0</c:v>
                </c:pt>
                <c:pt idx="2">
                  <c:v>2003.0</c:v>
                </c:pt>
                <c:pt idx="3">
                  <c:v>2004.0</c:v>
                </c:pt>
              </c:numCache>
            </c:numRef>
          </c:cat>
          <c:val>
            <c:numRef>
              <c:f>'8_CONTROLS'!$J$67:$J$70</c:f>
              <c:numCache>
                <c:formatCode>General</c:formatCode>
                <c:ptCount val="4"/>
                <c:pt idx="0">
                  <c:v>800.0</c:v>
                </c:pt>
                <c:pt idx="1">
                  <c:v>1000.0</c:v>
                </c:pt>
                <c:pt idx="2">
                  <c:v>1150.0</c:v>
                </c:pt>
                <c:pt idx="3">
                  <c:v>1200.0</c:v>
                </c:pt>
              </c:numCache>
            </c:numRef>
          </c:val>
        </c:ser>
        <c:dLbls>
          <c:showLegendKey val="0"/>
          <c:showVal val="0"/>
          <c:showCatName val="0"/>
          <c:showSerName val="0"/>
          <c:showPercent val="0"/>
          <c:showBubbleSize val="0"/>
        </c:dLbls>
        <c:gapWidth val="30"/>
        <c:axId val="-2145186120"/>
        <c:axId val="-2116949176"/>
      </c:barChart>
      <c:catAx>
        <c:axId val="-2145186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2116949176"/>
        <c:crosses val="autoZero"/>
        <c:auto val="1"/>
        <c:lblAlgn val="ctr"/>
        <c:lblOffset val="100"/>
        <c:tickLblSkip val="1"/>
        <c:tickMarkSkip val="1"/>
        <c:noMultiLvlLbl val="0"/>
      </c:catAx>
      <c:valAx>
        <c:axId val="-2116949176"/>
        <c:scaling>
          <c:orientation val="minMax"/>
        </c:scaling>
        <c:delete val="0"/>
        <c:axPos val="l"/>
        <c:majorGridlines>
          <c:spPr>
            <a:ln w="3175">
              <a:solidFill>
                <a:srgbClr val="969696"/>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214518612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Drop" dropStyle="combo" dx="15" fmlaLink="$B$11" fmlaRange="$B$6:$B$9" val="0"/>
</file>

<file path=xl/ctrlProps/ctrlProp2.xml><?xml version="1.0" encoding="utf-8"?>
<formControlPr xmlns="http://schemas.microsoft.com/office/spreadsheetml/2009/9/main" objectType="Drop" dropStyle="combo" dx="15" fmlaLink="$J$61" fmlaRange="$I$58:$I$60" sel="2" val="0"/>
</file>

<file path=xl/ctrlProps/ctrlProp3.xml><?xml version="1.0" encoding="utf-8"?>
<formControlPr xmlns="http://schemas.microsoft.com/office/spreadsheetml/2009/9/main" objectType="Drop" dropStyle="combo" dx="15" fmlaLink="$N$61" fmlaRange="$M$58:$M$60"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1" Type="http://schemas.openxmlformats.org/officeDocument/2006/relationships/image" Target="../media/image3.png"/><Relationship Id="rId2"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4" Type="http://schemas.openxmlformats.org/officeDocument/2006/relationships/image" Target="../media/image9.png"/><Relationship Id="rId5" Type="http://schemas.openxmlformats.org/officeDocument/2006/relationships/image" Target="../media/image10.png"/><Relationship Id="rId6" Type="http://schemas.openxmlformats.org/officeDocument/2006/relationships/image" Target="../media/image11.png"/><Relationship Id="rId1" Type="http://schemas.openxmlformats.org/officeDocument/2006/relationships/image" Target="../media/image7.png"/><Relationship Id="rId2"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png"/><Relationship Id="rId2"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hyperlink" Target="#Saving!A1"/><Relationship Id="rId4" Type="http://schemas.openxmlformats.org/officeDocument/2006/relationships/image" Target="../media/image14.png"/><Relationship Id="rId5" Type="http://schemas.openxmlformats.org/officeDocument/2006/relationships/image" Target="../media/image15.png"/><Relationship Id="rId6" Type="http://schemas.openxmlformats.org/officeDocument/2006/relationships/image" Target="../media/image16.png"/><Relationship Id="rId1" Type="http://schemas.openxmlformats.org/officeDocument/2006/relationships/hyperlink" Target="#'8_CALCULATION'!A1"/><Relationship Id="rId2" Type="http://schemas.openxmlformats.org/officeDocument/2006/relationships/hyperlink" Target="#'6_AUDITING'!A1"/></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0.png"/><Relationship Id="rId4" Type="http://schemas.openxmlformats.org/officeDocument/2006/relationships/image" Target="../media/image21.png"/><Relationship Id="rId1" Type="http://schemas.openxmlformats.org/officeDocument/2006/relationships/image" Target="../media/image18.emf"/><Relationship Id="rId2"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3.png"/><Relationship Id="rId2"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3</xdr:col>
      <xdr:colOff>390524</xdr:colOff>
      <xdr:row>1</xdr:row>
      <xdr:rowOff>47625</xdr:rowOff>
    </xdr:from>
    <xdr:to>
      <xdr:col>8</xdr:col>
      <xdr:colOff>238124</xdr:colOff>
      <xdr:row>8</xdr:row>
      <xdr:rowOff>76200</xdr:rowOff>
    </xdr:to>
    <xdr:sp macro="" textlink="">
      <xdr:nvSpPr>
        <xdr:cNvPr id="6" name="Textfeld 5"/>
        <xdr:cNvSpPr txBox="1"/>
      </xdr:nvSpPr>
      <xdr:spPr>
        <a:xfrm>
          <a:off x="3381374" y="361950"/>
          <a:ext cx="4371975" cy="116205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Often you want to manipulate</a:t>
          </a:r>
          <a:r>
            <a:rPr lang="de-DE" sz="1000" baseline="0">
              <a:latin typeface="Arial" pitchFamily="34" charset="0"/>
              <a:cs typeface="Arial" pitchFamily="34" charset="0"/>
            </a:rPr>
            <a:t> or use text / strings. Excel provides some powerful functions for that!</a:t>
          </a:r>
        </a:p>
        <a:p>
          <a:endParaRPr lang="de-DE" sz="1000" baseline="0">
            <a:latin typeface="Arial" pitchFamily="34" charset="0"/>
            <a:cs typeface="Arial" pitchFamily="34" charset="0"/>
          </a:endParaRPr>
        </a:p>
        <a:p>
          <a:endParaRPr lang="de-DE" sz="1000" baseline="0">
            <a:latin typeface="Arial" pitchFamily="34" charset="0"/>
            <a:cs typeface="Arial" pitchFamily="34" charset="0"/>
          </a:endParaRPr>
        </a:p>
        <a:p>
          <a:r>
            <a:rPr lang="de-DE" sz="1000" baseline="0">
              <a:latin typeface="Arial" pitchFamily="34" charset="0"/>
              <a:cs typeface="Arial" pitchFamily="34" charset="0"/>
            </a:rPr>
            <a:t>This formula returns a given number of chars from the left of a cell</a:t>
          </a:r>
        </a:p>
        <a:p>
          <a:endParaRPr lang="de-DE" sz="1000" baseline="0">
            <a:latin typeface="Arial" pitchFamily="34" charset="0"/>
            <a:cs typeface="Arial" pitchFamily="34" charset="0"/>
          </a:endParaRPr>
        </a:p>
        <a:p>
          <a:r>
            <a:rPr lang="de-DE" sz="1000" baseline="0">
              <a:latin typeface="Arial" pitchFamily="34" charset="0"/>
              <a:cs typeface="Arial" pitchFamily="34" charset="0"/>
            </a:rPr>
            <a:t>This is the same - just from the right side!</a:t>
          </a:r>
        </a:p>
        <a:p>
          <a:endParaRPr lang="de-DE" sz="1000">
            <a:latin typeface="Arial" pitchFamily="34" charset="0"/>
            <a:cs typeface="Arial" pitchFamily="34" charset="0"/>
          </a:endParaRPr>
        </a:p>
        <a:p>
          <a:endParaRPr lang="de-DE" sz="1000">
            <a:latin typeface="Arial" pitchFamily="34" charset="0"/>
            <a:cs typeface="Arial" pitchFamily="34" charset="0"/>
          </a:endParaRPr>
        </a:p>
        <a:p>
          <a:endParaRPr lang="de-DE" sz="1000">
            <a:latin typeface="Arial" pitchFamily="34" charset="0"/>
            <a:cs typeface="Arial" pitchFamily="34" charset="0"/>
          </a:endParaRPr>
        </a:p>
        <a:p>
          <a:endParaRPr lang="de-DE" sz="1000">
            <a:latin typeface="Arial" pitchFamily="34" charset="0"/>
            <a:cs typeface="Arial" pitchFamily="34" charset="0"/>
          </a:endParaRPr>
        </a:p>
        <a:p>
          <a:endParaRPr lang="de-DE" sz="1000">
            <a:latin typeface="Arial" pitchFamily="34" charset="0"/>
            <a:cs typeface="Arial" pitchFamily="34" charset="0"/>
          </a:endParaRPr>
        </a:p>
      </xdr:txBody>
    </xdr:sp>
    <xdr:clientData/>
  </xdr:twoCellAnchor>
  <xdr:twoCellAnchor>
    <xdr:from>
      <xdr:col>3</xdr:col>
      <xdr:colOff>428624</xdr:colOff>
      <xdr:row>8</xdr:row>
      <xdr:rowOff>123825</xdr:rowOff>
    </xdr:from>
    <xdr:to>
      <xdr:col>8</xdr:col>
      <xdr:colOff>276224</xdr:colOff>
      <xdr:row>11</xdr:row>
      <xdr:rowOff>66675</xdr:rowOff>
    </xdr:to>
    <xdr:sp macro="" textlink="">
      <xdr:nvSpPr>
        <xdr:cNvPr id="7" name="Textfeld 6"/>
        <xdr:cNvSpPr txBox="1"/>
      </xdr:nvSpPr>
      <xdr:spPr>
        <a:xfrm>
          <a:off x="3419474" y="1571625"/>
          <a:ext cx="4371975" cy="428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Instead</a:t>
          </a:r>
          <a:r>
            <a:rPr lang="de-DE" sz="1000" baseline="0">
              <a:latin typeface="Arial" pitchFamily="34" charset="0"/>
              <a:cs typeface="Arial" pitchFamily="34" charset="0"/>
            </a:rPr>
            <a:t> of right or left you can also cut text from the middle - specify the start and the necessary length</a:t>
          </a:r>
        </a:p>
        <a:p>
          <a:endParaRPr lang="de-DE" sz="1000" baseline="0">
            <a:latin typeface="Arial" pitchFamily="34" charset="0"/>
            <a:cs typeface="Arial" pitchFamily="34" charset="0"/>
          </a:endParaRPr>
        </a:p>
      </xdr:txBody>
    </xdr:sp>
    <xdr:clientData/>
  </xdr:twoCellAnchor>
  <xdr:twoCellAnchor>
    <xdr:from>
      <xdr:col>3</xdr:col>
      <xdr:colOff>419099</xdr:colOff>
      <xdr:row>11</xdr:row>
      <xdr:rowOff>28575</xdr:rowOff>
    </xdr:from>
    <xdr:to>
      <xdr:col>8</xdr:col>
      <xdr:colOff>266699</xdr:colOff>
      <xdr:row>13</xdr:row>
      <xdr:rowOff>133350</xdr:rowOff>
    </xdr:to>
    <xdr:sp macro="" textlink="">
      <xdr:nvSpPr>
        <xdr:cNvPr id="9" name="Textfeld 8"/>
        <xdr:cNvSpPr txBox="1"/>
      </xdr:nvSpPr>
      <xdr:spPr>
        <a:xfrm>
          <a:off x="3409949" y="1962150"/>
          <a:ext cx="4371975" cy="428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Returns the length of the text in a cell</a:t>
          </a:r>
          <a:endParaRPr lang="de-DE" sz="1000" baseline="0">
            <a:latin typeface="Arial" pitchFamily="34" charset="0"/>
            <a:cs typeface="Arial" pitchFamily="34" charset="0"/>
          </a:endParaRPr>
        </a:p>
      </xdr:txBody>
    </xdr:sp>
    <xdr:clientData/>
  </xdr:twoCellAnchor>
  <xdr:twoCellAnchor>
    <xdr:from>
      <xdr:col>3</xdr:col>
      <xdr:colOff>419099</xdr:colOff>
      <xdr:row>12</xdr:row>
      <xdr:rowOff>133350</xdr:rowOff>
    </xdr:from>
    <xdr:to>
      <xdr:col>8</xdr:col>
      <xdr:colOff>266699</xdr:colOff>
      <xdr:row>15</xdr:row>
      <xdr:rowOff>76200</xdr:rowOff>
    </xdr:to>
    <xdr:sp macro="" textlink="">
      <xdr:nvSpPr>
        <xdr:cNvPr id="10" name="Textfeld 9"/>
        <xdr:cNvSpPr txBox="1"/>
      </xdr:nvSpPr>
      <xdr:spPr>
        <a:xfrm>
          <a:off x="3409949" y="2228850"/>
          <a:ext cx="4371975" cy="428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"Find"</a:t>
          </a:r>
          <a:r>
            <a:rPr lang="de-DE" sz="1000" baseline="0">
              <a:latin typeface="Arial" pitchFamily="34" charset="0"/>
              <a:cs typeface="Arial" pitchFamily="34" charset="0"/>
            </a:rPr>
            <a:t> finds a text within a cell and returns the start position...</a:t>
          </a:r>
        </a:p>
      </xdr:txBody>
    </xdr:sp>
    <xdr:clientData/>
  </xdr:twoCellAnchor>
  <xdr:twoCellAnchor>
    <xdr:from>
      <xdr:col>3</xdr:col>
      <xdr:colOff>447674</xdr:colOff>
      <xdr:row>15</xdr:row>
      <xdr:rowOff>247650</xdr:rowOff>
    </xdr:from>
    <xdr:to>
      <xdr:col>8</xdr:col>
      <xdr:colOff>295274</xdr:colOff>
      <xdr:row>19</xdr:row>
      <xdr:rowOff>28575</xdr:rowOff>
    </xdr:to>
    <xdr:sp macro="" textlink="">
      <xdr:nvSpPr>
        <xdr:cNvPr id="11" name="Textfeld 10"/>
        <xdr:cNvSpPr txBox="1"/>
      </xdr:nvSpPr>
      <xdr:spPr>
        <a:xfrm>
          <a:off x="4143374" y="2828925"/>
          <a:ext cx="4371975" cy="428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Combine MID</a:t>
          </a:r>
          <a:r>
            <a:rPr lang="de-DE" sz="1000" baseline="0">
              <a:latin typeface="Arial" pitchFamily="34" charset="0"/>
              <a:cs typeface="Arial" pitchFamily="34" charset="0"/>
            </a:rPr>
            <a:t> with FIND and LEN to find and extract any text</a:t>
          </a:r>
        </a:p>
      </xdr:txBody>
    </xdr:sp>
    <xdr:clientData/>
  </xdr:twoCellAnchor>
  <xdr:twoCellAnchor>
    <xdr:from>
      <xdr:col>3</xdr:col>
      <xdr:colOff>409574</xdr:colOff>
      <xdr:row>20</xdr:row>
      <xdr:rowOff>123825</xdr:rowOff>
    </xdr:from>
    <xdr:to>
      <xdr:col>8</xdr:col>
      <xdr:colOff>257174</xdr:colOff>
      <xdr:row>24</xdr:row>
      <xdr:rowOff>66675</xdr:rowOff>
    </xdr:to>
    <xdr:sp macro="" textlink="">
      <xdr:nvSpPr>
        <xdr:cNvPr id="12" name="Textfeld 11"/>
        <xdr:cNvSpPr txBox="1"/>
      </xdr:nvSpPr>
      <xdr:spPr>
        <a:xfrm>
          <a:off x="4105274" y="3676650"/>
          <a:ext cx="4371975" cy="59055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With concatenate</a:t>
          </a:r>
          <a:r>
            <a:rPr lang="de-DE" sz="1000" baseline="0">
              <a:latin typeface="Arial" pitchFamily="34" charset="0"/>
              <a:cs typeface="Arial" pitchFamily="34" charset="0"/>
            </a:rPr>
            <a:t> you can "glue" several cells together</a:t>
          </a:r>
        </a:p>
      </xdr:txBody>
    </xdr:sp>
    <xdr:clientData/>
  </xdr:twoCellAnchor>
  <xdr:twoCellAnchor>
    <xdr:from>
      <xdr:col>3</xdr:col>
      <xdr:colOff>447674</xdr:colOff>
      <xdr:row>27</xdr:row>
      <xdr:rowOff>142875</xdr:rowOff>
    </xdr:from>
    <xdr:to>
      <xdr:col>8</xdr:col>
      <xdr:colOff>295274</xdr:colOff>
      <xdr:row>29</xdr:row>
      <xdr:rowOff>409575</xdr:rowOff>
    </xdr:to>
    <xdr:sp macro="" textlink="">
      <xdr:nvSpPr>
        <xdr:cNvPr id="13" name="Textfeld 12"/>
        <xdr:cNvSpPr txBox="1"/>
      </xdr:nvSpPr>
      <xdr:spPr>
        <a:xfrm>
          <a:off x="4143374" y="5153025"/>
          <a:ext cx="4371975" cy="59055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You can also format numbers to use them</a:t>
          </a:r>
          <a:r>
            <a:rPr lang="de-DE" sz="1000" baseline="0">
              <a:latin typeface="Arial" pitchFamily="34" charset="0"/>
              <a:cs typeface="Arial" pitchFamily="34" charset="0"/>
            </a:rPr>
            <a:t> with text with TEXT</a:t>
          </a:r>
        </a:p>
      </xdr:txBody>
    </xdr:sp>
    <xdr:clientData/>
  </xdr:twoCellAnchor>
  <xdr:twoCellAnchor>
    <xdr:from>
      <xdr:col>3</xdr:col>
      <xdr:colOff>419099</xdr:colOff>
      <xdr:row>32</xdr:row>
      <xdr:rowOff>152399</xdr:rowOff>
    </xdr:from>
    <xdr:to>
      <xdr:col>8</xdr:col>
      <xdr:colOff>266699</xdr:colOff>
      <xdr:row>37</xdr:row>
      <xdr:rowOff>114299</xdr:rowOff>
    </xdr:to>
    <xdr:sp macro="" textlink="">
      <xdr:nvSpPr>
        <xdr:cNvPr id="14" name="Textfeld 13"/>
        <xdr:cNvSpPr txBox="1"/>
      </xdr:nvSpPr>
      <xdr:spPr>
        <a:xfrm>
          <a:off x="4114799" y="6296024"/>
          <a:ext cx="4371975" cy="7715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Use replace to replace text in a cell at a given position</a:t>
          </a:r>
        </a:p>
        <a:p>
          <a:endParaRPr lang="de-DE" sz="1000" baseline="0">
            <a:latin typeface="Arial" pitchFamily="34" charset="0"/>
            <a:cs typeface="Arial" pitchFamily="34" charset="0"/>
          </a:endParaRPr>
        </a:p>
        <a:p>
          <a:r>
            <a:rPr lang="de-DE" sz="1000" baseline="0">
              <a:latin typeface="Arial" pitchFamily="34" charset="0"/>
              <a:cs typeface="Arial" pitchFamily="34" charset="0"/>
            </a:rPr>
            <a:t>Use substitute to substitute text (search &amp; replace)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200025</xdr:colOff>
      <xdr:row>5</xdr:row>
      <xdr:rowOff>28575</xdr:rowOff>
    </xdr:from>
    <xdr:to>
      <xdr:col>4</xdr:col>
      <xdr:colOff>295275</xdr:colOff>
      <xdr:row>12</xdr:row>
      <xdr:rowOff>104775</xdr:rowOff>
    </xdr:to>
    <xdr:sp macro="" textlink="">
      <xdr:nvSpPr>
        <xdr:cNvPr id="5140" name="AutoShape 1"/>
        <xdr:cNvSpPr>
          <a:spLocks/>
        </xdr:cNvSpPr>
      </xdr:nvSpPr>
      <xdr:spPr bwMode="auto">
        <a:xfrm>
          <a:off x="2276475" y="2562225"/>
          <a:ext cx="95250" cy="1209675"/>
        </a:xfrm>
        <a:prstGeom prst="rightBrace">
          <a:avLst>
            <a:gd name="adj1" fmla="val 105833"/>
            <a:gd name="adj2" fmla="val 50000"/>
          </a:avLst>
        </a:prstGeom>
        <a:noFill/>
        <a:ln w="9525">
          <a:solidFill>
            <a:srgbClr val="000000"/>
          </a:solidFill>
          <a:round/>
          <a:headEnd/>
          <a:tailEnd/>
        </a:ln>
      </xdr:spPr>
    </xdr:sp>
    <xdr:clientData/>
  </xdr:twoCellAnchor>
  <xdr:twoCellAnchor>
    <xdr:from>
      <xdr:col>4</xdr:col>
      <xdr:colOff>180975</xdr:colOff>
      <xdr:row>15</xdr:row>
      <xdr:rowOff>9525</xdr:rowOff>
    </xdr:from>
    <xdr:to>
      <xdr:col>4</xdr:col>
      <xdr:colOff>285750</xdr:colOff>
      <xdr:row>19</xdr:row>
      <xdr:rowOff>152400</xdr:rowOff>
    </xdr:to>
    <xdr:sp macro="" textlink="">
      <xdr:nvSpPr>
        <xdr:cNvPr id="5141" name="AutoShape 3"/>
        <xdr:cNvSpPr>
          <a:spLocks/>
        </xdr:cNvSpPr>
      </xdr:nvSpPr>
      <xdr:spPr bwMode="auto">
        <a:xfrm>
          <a:off x="2257425" y="4162425"/>
          <a:ext cx="104775" cy="790575"/>
        </a:xfrm>
        <a:prstGeom prst="rightBrace">
          <a:avLst>
            <a:gd name="adj1" fmla="val 62879"/>
            <a:gd name="adj2" fmla="val 50000"/>
          </a:avLst>
        </a:prstGeom>
        <a:noFill/>
        <a:ln w="9525">
          <a:solidFill>
            <a:srgbClr val="000000"/>
          </a:solidFill>
          <a:round/>
          <a:headEnd/>
          <a:tailEnd/>
        </a:ln>
      </xdr:spPr>
    </xdr:sp>
    <xdr:clientData/>
  </xdr:twoCellAnchor>
  <xdr:twoCellAnchor>
    <xdr:from>
      <xdr:col>8</xdr:col>
      <xdr:colOff>371475</xdr:colOff>
      <xdr:row>7</xdr:row>
      <xdr:rowOff>142875</xdr:rowOff>
    </xdr:from>
    <xdr:to>
      <xdr:col>12</xdr:col>
      <xdr:colOff>590550</xdr:colOff>
      <xdr:row>11</xdr:row>
      <xdr:rowOff>38100</xdr:rowOff>
    </xdr:to>
    <xdr:sp macro="" textlink="">
      <xdr:nvSpPr>
        <xdr:cNvPr id="5124" name="AutoShape 4"/>
        <xdr:cNvSpPr>
          <a:spLocks/>
        </xdr:cNvSpPr>
      </xdr:nvSpPr>
      <xdr:spPr bwMode="auto">
        <a:xfrm>
          <a:off x="4886325" y="3000375"/>
          <a:ext cx="2657475" cy="542925"/>
        </a:xfrm>
        <a:prstGeom prst="borderCallout1">
          <a:avLst>
            <a:gd name="adj1" fmla="val 21051"/>
            <a:gd name="adj2" fmla="val -2866"/>
            <a:gd name="adj3" fmla="val 108773"/>
            <a:gd name="adj4" fmla="val -3763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When we need an exact match, the last parameter in the formula is set to False. It produces an error if there is no match.</a:t>
          </a:r>
        </a:p>
      </xdr:txBody>
    </xdr:sp>
    <xdr:clientData/>
  </xdr:twoCellAnchor>
  <xdr:twoCellAnchor>
    <xdr:from>
      <xdr:col>8</xdr:col>
      <xdr:colOff>381000</xdr:colOff>
      <xdr:row>15</xdr:row>
      <xdr:rowOff>57150</xdr:rowOff>
    </xdr:from>
    <xdr:to>
      <xdr:col>13</xdr:col>
      <xdr:colOff>9525</xdr:colOff>
      <xdr:row>22</xdr:row>
      <xdr:rowOff>142875</xdr:rowOff>
    </xdr:to>
    <xdr:sp macro="" textlink="">
      <xdr:nvSpPr>
        <xdr:cNvPr id="5125" name="AutoShape 5"/>
        <xdr:cNvSpPr>
          <a:spLocks/>
        </xdr:cNvSpPr>
      </xdr:nvSpPr>
      <xdr:spPr bwMode="auto">
        <a:xfrm>
          <a:off x="4895850" y="4210050"/>
          <a:ext cx="2676525" cy="1219200"/>
        </a:xfrm>
        <a:prstGeom prst="borderCallout1">
          <a:avLst>
            <a:gd name="adj1" fmla="val 9375"/>
            <a:gd name="adj2" fmla="val -2847"/>
            <a:gd name="adj3" fmla="val 41407"/>
            <a:gd name="adj4" fmla="val -3594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In this case, we want to look up the tax rate applicable to the range in which the income falls, ie not an exact match. The last parameter of Vlookup is set to True to achieve this.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Note that the lookup table needs to be sorted for this to work properly, for obvious reasons.</a:t>
          </a:r>
        </a:p>
      </xdr:txBody>
    </xdr:sp>
    <xdr:clientData/>
  </xdr:twoCellAnchor>
  <xdr:twoCellAnchor>
    <xdr:from>
      <xdr:col>6</xdr:col>
      <xdr:colOff>342900</xdr:colOff>
      <xdr:row>56</xdr:row>
      <xdr:rowOff>76200</xdr:rowOff>
    </xdr:from>
    <xdr:to>
      <xdr:col>12</xdr:col>
      <xdr:colOff>57150</xdr:colOff>
      <xdr:row>59</xdr:row>
      <xdr:rowOff>114300</xdr:rowOff>
    </xdr:to>
    <xdr:sp macro="" textlink="">
      <xdr:nvSpPr>
        <xdr:cNvPr id="5128" name="AutoShape 8"/>
        <xdr:cNvSpPr>
          <a:spLocks/>
        </xdr:cNvSpPr>
      </xdr:nvSpPr>
      <xdr:spPr bwMode="auto">
        <a:xfrm>
          <a:off x="3638550" y="10706100"/>
          <a:ext cx="3371850" cy="523875"/>
        </a:xfrm>
        <a:prstGeom prst="borderCallout1">
          <a:avLst>
            <a:gd name="adj1" fmla="val 21819"/>
            <a:gd name="adj2" fmla="val -2259"/>
            <a:gd name="adj3" fmla="val 63634"/>
            <a:gd name="adj4" fmla="val -59042"/>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Match finds the matching row and returns it as a number, ie 2 means it was in the second row of the range you are looking in. Index then returns the contents of that cell </a:t>
          </a:r>
        </a:p>
      </xdr:txBody>
    </xdr:sp>
    <xdr:clientData/>
  </xdr:twoCellAnchor>
  <xdr:twoCellAnchor editAs="oneCell">
    <xdr:from>
      <xdr:col>1</xdr:col>
      <xdr:colOff>57150</xdr:colOff>
      <xdr:row>60</xdr:row>
      <xdr:rowOff>152400</xdr:rowOff>
    </xdr:from>
    <xdr:to>
      <xdr:col>7</xdr:col>
      <xdr:colOff>247650</xdr:colOff>
      <xdr:row>70</xdr:row>
      <xdr:rowOff>142875</xdr:rowOff>
    </xdr:to>
    <xdr:sp macro="" textlink="">
      <xdr:nvSpPr>
        <xdr:cNvPr id="5129" name="Text Box 9"/>
        <xdr:cNvSpPr txBox="1">
          <a:spLocks noChangeArrowheads="1"/>
        </xdr:cNvSpPr>
      </xdr:nvSpPr>
      <xdr:spPr bwMode="auto">
        <a:xfrm>
          <a:off x="304800" y="11430000"/>
          <a:ext cx="3848100" cy="1609725"/>
        </a:xfrm>
        <a:prstGeom prst="rect">
          <a:avLst/>
        </a:prstGeom>
        <a:solidFill>
          <a:srgbClr val="EAEAEA"/>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Why use Index/Match?</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1. Vlookup doesn't like blanks in the lookup table</a:t>
          </a:r>
        </a:p>
        <a:p>
          <a:pPr algn="l" rtl="0">
            <a:defRPr sz="1000"/>
          </a:pPr>
          <a:r>
            <a:rPr lang="en-US" sz="1000" b="0" i="0" strike="noStrike">
              <a:solidFill>
                <a:srgbClr val="000000"/>
              </a:solidFill>
              <a:latin typeface="Arial"/>
              <a:cs typeface="Arial"/>
            </a:rPr>
            <a:t>2. Vlookup requires the column you are looking up, to be at the left. Sometimes you want to retrieve data to the left of that column, and Index/Match can do this</a:t>
          </a:r>
        </a:p>
        <a:p>
          <a:pPr algn="l" rtl="0">
            <a:defRPr sz="1000"/>
          </a:pPr>
          <a:r>
            <a:rPr lang="en-US" sz="1000" b="0" i="0" strike="noStrike">
              <a:solidFill>
                <a:srgbClr val="000000"/>
              </a:solidFill>
              <a:latin typeface="Arial"/>
              <a:cs typeface="Arial"/>
            </a:rPr>
            <a:t>3. Index is not a volatile function, whereas Vlookup is, so it will recalculate more often than is necessary</a:t>
          </a:r>
        </a:p>
        <a:p>
          <a:pPr algn="l" rtl="0">
            <a:defRPr sz="1000"/>
          </a:pPr>
          <a:r>
            <a:rPr lang="en-US" sz="1000" b="0" i="0" strike="noStrike">
              <a:solidFill>
                <a:srgbClr val="000000"/>
              </a:solidFill>
              <a:latin typeface="Arial"/>
              <a:cs typeface="Arial"/>
            </a:rPr>
            <a:t>4. You can do some complicated lookups using Index and/or Match</a:t>
          </a:r>
        </a:p>
        <a:p>
          <a:pPr algn="l" rtl="0">
            <a:defRPr sz="1000"/>
          </a:pPr>
          <a:endParaRPr lang="en-US" sz="1000" b="0" i="0" strike="noStrike">
            <a:solidFill>
              <a:srgbClr val="000000"/>
            </a:solidFill>
            <a:latin typeface="Arial"/>
            <a:cs typeface="Arial"/>
          </a:endParaRPr>
        </a:p>
      </xdr:txBody>
    </xdr:sp>
    <xdr:clientData/>
  </xdr:twoCellAnchor>
  <xdr:twoCellAnchor>
    <xdr:from>
      <xdr:col>4</xdr:col>
      <xdr:colOff>104775</xdr:colOff>
      <xdr:row>74</xdr:row>
      <xdr:rowOff>0</xdr:rowOff>
    </xdr:from>
    <xdr:to>
      <xdr:col>4</xdr:col>
      <xdr:colOff>190500</xdr:colOff>
      <xdr:row>76</xdr:row>
      <xdr:rowOff>0</xdr:rowOff>
    </xdr:to>
    <xdr:sp macro="" textlink="">
      <xdr:nvSpPr>
        <xdr:cNvPr id="5146" name="AutoShape 11"/>
        <xdr:cNvSpPr>
          <a:spLocks/>
        </xdr:cNvSpPr>
      </xdr:nvSpPr>
      <xdr:spPr bwMode="auto">
        <a:xfrm>
          <a:off x="2181225" y="13544550"/>
          <a:ext cx="85725" cy="323850"/>
        </a:xfrm>
        <a:prstGeom prst="rightBrace">
          <a:avLst>
            <a:gd name="adj1" fmla="val 31481"/>
            <a:gd name="adj2" fmla="val 50000"/>
          </a:avLst>
        </a:prstGeom>
        <a:noFill/>
        <a:ln w="9525">
          <a:solidFill>
            <a:srgbClr val="000000"/>
          </a:solidFill>
          <a:round/>
          <a:headEnd/>
          <a:tailEnd/>
        </a:ln>
      </xdr:spPr>
    </xdr:sp>
    <xdr:clientData/>
  </xdr:twoCellAnchor>
  <xdr:twoCellAnchor editAs="oneCell">
    <xdr:from>
      <xdr:col>4</xdr:col>
      <xdr:colOff>390525</xdr:colOff>
      <xdr:row>73</xdr:row>
      <xdr:rowOff>104775</xdr:rowOff>
    </xdr:from>
    <xdr:to>
      <xdr:col>10</xdr:col>
      <xdr:colOff>38100</xdr:colOff>
      <xdr:row>76</xdr:row>
      <xdr:rowOff>123825</xdr:rowOff>
    </xdr:to>
    <xdr:sp macro="" textlink="">
      <xdr:nvSpPr>
        <xdr:cNvPr id="5132" name="Text Box 12"/>
        <xdr:cNvSpPr txBox="1">
          <a:spLocks noChangeArrowheads="1"/>
        </xdr:cNvSpPr>
      </xdr:nvSpPr>
      <xdr:spPr bwMode="auto">
        <a:xfrm>
          <a:off x="2466975" y="13487400"/>
          <a:ext cx="3305175" cy="5048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These two cells use the same formula to retrieve different items for the same person, based on the label in column C, ie it is looking up </a:t>
          </a:r>
          <a:r>
            <a:rPr lang="en-US" sz="1000" b="0" i="0" u="sng" strike="noStrike">
              <a:solidFill>
                <a:srgbClr val="000000"/>
              </a:solidFill>
              <a:latin typeface="Arial"/>
              <a:cs typeface="Arial"/>
            </a:rPr>
            <a:t>both</a:t>
          </a:r>
          <a:r>
            <a:rPr lang="en-US" sz="1000" b="0" i="0" strike="noStrike">
              <a:solidFill>
                <a:srgbClr val="000000"/>
              </a:solidFill>
              <a:latin typeface="Arial"/>
              <a:cs typeface="Arial"/>
            </a:rPr>
            <a:t> rows </a:t>
          </a:r>
          <a:r>
            <a:rPr lang="en-US" sz="1000" b="0" i="0" u="sng" strike="noStrike">
              <a:solidFill>
                <a:srgbClr val="000000"/>
              </a:solidFill>
              <a:latin typeface="Arial"/>
              <a:cs typeface="Arial"/>
            </a:rPr>
            <a:t>and</a:t>
          </a:r>
          <a:r>
            <a:rPr lang="en-US" sz="1000" b="0" i="0" strike="noStrike">
              <a:solidFill>
                <a:srgbClr val="000000"/>
              </a:solidFill>
              <a:latin typeface="Arial"/>
              <a:cs typeface="Arial"/>
            </a:rPr>
            <a:t> columns</a:t>
          </a:r>
        </a:p>
      </xdr:txBody>
    </xdr:sp>
    <xdr:clientData/>
  </xdr:twoCellAnchor>
  <xdr:twoCellAnchor editAs="oneCell">
    <xdr:from>
      <xdr:col>1</xdr:col>
      <xdr:colOff>0</xdr:colOff>
      <xdr:row>22</xdr:row>
      <xdr:rowOff>38100</xdr:rowOff>
    </xdr:from>
    <xdr:to>
      <xdr:col>5</xdr:col>
      <xdr:colOff>466725</xdr:colOff>
      <xdr:row>24</xdr:row>
      <xdr:rowOff>76200</xdr:rowOff>
    </xdr:to>
    <xdr:sp macro="" textlink="">
      <xdr:nvSpPr>
        <xdr:cNvPr id="5135" name="Text Box 15"/>
        <xdr:cNvSpPr txBox="1">
          <a:spLocks noChangeArrowheads="1"/>
        </xdr:cNvSpPr>
      </xdr:nvSpPr>
      <xdr:spPr bwMode="auto">
        <a:xfrm>
          <a:off x="247650" y="5324475"/>
          <a:ext cx="2905125" cy="361950"/>
        </a:xfrm>
        <a:prstGeom prst="rect">
          <a:avLst/>
        </a:prstGeom>
        <a:solidFill>
          <a:srgbClr val="EAEAEA"/>
        </a:solid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Note: Vlookup has a sister function called Hlookup, which looks down rows instead of across columns</a:t>
          </a:r>
        </a:p>
      </xdr:txBody>
    </xdr:sp>
    <xdr:clientData/>
  </xdr:twoCellAnchor>
  <xdr:twoCellAnchor>
    <xdr:from>
      <xdr:col>9</xdr:col>
      <xdr:colOff>514350</xdr:colOff>
      <xdr:row>28</xdr:row>
      <xdr:rowOff>19050</xdr:rowOff>
    </xdr:from>
    <xdr:to>
      <xdr:col>13</xdr:col>
      <xdr:colOff>447675</xdr:colOff>
      <xdr:row>31</xdr:row>
      <xdr:rowOff>19050</xdr:rowOff>
    </xdr:to>
    <xdr:sp macro="" textlink="">
      <xdr:nvSpPr>
        <xdr:cNvPr id="5136" name="AutoShape 16"/>
        <xdr:cNvSpPr>
          <a:spLocks/>
        </xdr:cNvSpPr>
      </xdr:nvSpPr>
      <xdr:spPr bwMode="auto">
        <a:xfrm>
          <a:off x="5638800" y="4705350"/>
          <a:ext cx="2371725" cy="485775"/>
        </a:xfrm>
        <a:prstGeom prst="borderCallout1">
          <a:avLst>
            <a:gd name="adj1" fmla="val 16218"/>
            <a:gd name="adj2" fmla="val -3213"/>
            <a:gd name="adj3" fmla="val 4056"/>
            <a:gd name="adj4" fmla="val -21287"/>
          </a:avLst>
        </a:prstGeom>
        <a:no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When you pick a number here, the cells below look up data from that row in the table to the left. </a:t>
          </a:r>
        </a:p>
      </xdr:txBody>
    </xdr:sp>
    <xdr:clientData/>
  </xdr:twoCellAnchor>
  <xdr:twoCellAnchor editAs="oneCell">
    <xdr:from>
      <xdr:col>5</xdr:col>
      <xdr:colOff>66675</xdr:colOff>
      <xdr:row>33</xdr:row>
      <xdr:rowOff>123825</xdr:rowOff>
    </xdr:from>
    <xdr:to>
      <xdr:col>11</xdr:col>
      <xdr:colOff>295275</xdr:colOff>
      <xdr:row>52</xdr:row>
      <xdr:rowOff>123825</xdr:rowOff>
    </xdr:to>
    <xdr:pic>
      <xdr:nvPicPr>
        <xdr:cNvPr id="15361" name="Picture 1"/>
        <xdr:cNvPicPr>
          <a:picLocks noChangeAspect="1" noChangeArrowheads="1"/>
        </xdr:cNvPicPr>
      </xdr:nvPicPr>
      <xdr:blipFill>
        <a:blip xmlns:r="http://schemas.openxmlformats.org/officeDocument/2006/relationships" r:embed="rId1"/>
        <a:srcRect/>
        <a:stretch>
          <a:fillRect/>
        </a:stretch>
      </xdr:blipFill>
      <xdr:spPr bwMode="auto">
        <a:xfrm>
          <a:off x="2752725" y="5619750"/>
          <a:ext cx="3886200" cy="3076575"/>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600075</xdr:colOff>
      <xdr:row>3</xdr:row>
      <xdr:rowOff>9525</xdr:rowOff>
    </xdr:from>
    <xdr:to>
      <xdr:col>14</xdr:col>
      <xdr:colOff>447675</xdr:colOff>
      <xdr:row>8</xdr:row>
      <xdr:rowOff>0</xdr:rowOff>
    </xdr:to>
    <xdr:sp macro="" textlink="">
      <xdr:nvSpPr>
        <xdr:cNvPr id="9" name="Textfeld 8"/>
        <xdr:cNvSpPr txBox="1"/>
      </xdr:nvSpPr>
      <xdr:spPr>
        <a:xfrm>
          <a:off x="4448175" y="685800"/>
          <a:ext cx="5105400" cy="942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Pivot tables are similar to the array formulaes discussed before.</a:t>
          </a:r>
          <a:r>
            <a:rPr lang="de-DE" sz="1000" baseline="0">
              <a:latin typeface="Arial" pitchFamily="34" charset="0"/>
              <a:cs typeface="Arial" pitchFamily="34" charset="0"/>
            </a:rPr>
            <a:t> They help to aggregate large amounts of data automatically and do different calculcations. Look at the example of sales data in the table on the left.</a:t>
          </a:r>
          <a:endParaRPr lang="de-DE" sz="1000">
            <a:latin typeface="Arial" pitchFamily="34" charset="0"/>
            <a:cs typeface="Arial" pitchFamily="34" charset="0"/>
          </a:endParaRPr>
        </a:p>
      </xdr:txBody>
    </xdr:sp>
    <xdr:clientData/>
  </xdr:twoCellAnchor>
  <xdr:twoCellAnchor>
    <xdr:from>
      <xdr:col>9</xdr:col>
      <xdr:colOff>581025</xdr:colOff>
      <xdr:row>8</xdr:row>
      <xdr:rowOff>57150</xdr:rowOff>
    </xdr:from>
    <xdr:to>
      <xdr:col>13</xdr:col>
      <xdr:colOff>209550</xdr:colOff>
      <xdr:row>12</xdr:row>
      <xdr:rowOff>0</xdr:rowOff>
    </xdr:to>
    <xdr:sp macro="" textlink="">
      <xdr:nvSpPr>
        <xdr:cNvPr id="10" name="Textfeld 9"/>
        <xdr:cNvSpPr txBox="1"/>
      </xdr:nvSpPr>
      <xdr:spPr>
        <a:xfrm>
          <a:off x="8372475" y="1504950"/>
          <a:ext cx="2066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This</a:t>
          </a:r>
          <a:r>
            <a:rPr lang="de-DE" sz="1000" baseline="0">
              <a:latin typeface="Arial" pitchFamily="34" charset="0"/>
              <a:cs typeface="Arial" pitchFamily="34" charset="0"/>
            </a:rPr>
            <a:t> very simple table just groups the sales data by country and calculates the sum</a:t>
          </a:r>
          <a:endParaRPr lang="de-DE" sz="1000">
            <a:latin typeface="Arial" pitchFamily="34" charset="0"/>
            <a:cs typeface="Arial" pitchFamily="34" charset="0"/>
          </a:endParaRPr>
        </a:p>
      </xdr:txBody>
    </xdr:sp>
    <xdr:clientData/>
  </xdr:twoCellAnchor>
  <xdr:twoCellAnchor>
    <xdr:from>
      <xdr:col>12</xdr:col>
      <xdr:colOff>247650</xdr:colOff>
      <xdr:row>13</xdr:row>
      <xdr:rowOff>0</xdr:rowOff>
    </xdr:from>
    <xdr:to>
      <xdr:col>15</xdr:col>
      <xdr:colOff>542925</xdr:colOff>
      <xdr:row>18</xdr:row>
      <xdr:rowOff>142875</xdr:rowOff>
    </xdr:to>
    <xdr:sp macro="" textlink="">
      <xdr:nvSpPr>
        <xdr:cNvPr id="11" name="Textfeld 10"/>
        <xdr:cNvSpPr txBox="1"/>
      </xdr:nvSpPr>
      <xdr:spPr>
        <a:xfrm>
          <a:off x="10401300" y="2257425"/>
          <a:ext cx="236220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This table groups again by country but also automatically groups the data by quarters and applies a filter to show only 2010 data.</a:t>
          </a:r>
          <a:r>
            <a:rPr lang="de-DE" sz="1000" baseline="0">
              <a:latin typeface="Arial" pitchFamily="34" charset="0"/>
              <a:cs typeface="Arial" pitchFamily="34" charset="0"/>
            </a:rPr>
            <a:t> Moreover, the total amounts are removed.</a:t>
          </a:r>
          <a:endParaRPr lang="de-DE" sz="1000">
            <a:latin typeface="Arial" pitchFamily="34" charset="0"/>
            <a:cs typeface="Arial" pitchFamily="34" charset="0"/>
          </a:endParaRPr>
        </a:p>
      </xdr:txBody>
    </xdr:sp>
    <xdr:clientData/>
  </xdr:twoCellAnchor>
  <xdr:twoCellAnchor>
    <xdr:from>
      <xdr:col>12</xdr:col>
      <xdr:colOff>295275</xdr:colOff>
      <xdr:row>19</xdr:row>
      <xdr:rowOff>114300</xdr:rowOff>
    </xdr:from>
    <xdr:to>
      <xdr:col>15</xdr:col>
      <xdr:colOff>590550</xdr:colOff>
      <xdr:row>27</xdr:row>
      <xdr:rowOff>19050</xdr:rowOff>
    </xdr:to>
    <xdr:sp macro="" textlink="">
      <xdr:nvSpPr>
        <xdr:cNvPr id="12" name="Textfeld 11"/>
        <xdr:cNvSpPr txBox="1"/>
      </xdr:nvSpPr>
      <xdr:spPr>
        <a:xfrm>
          <a:off x="10220325" y="3343275"/>
          <a:ext cx="2362200" cy="1200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This pivot</a:t>
          </a:r>
          <a:r>
            <a:rPr lang="de-DE" sz="1000" baseline="0">
              <a:latin typeface="Arial" pitchFamily="34" charset="0"/>
              <a:cs typeface="Arial" pitchFamily="34" charset="0"/>
            </a:rPr>
            <a:t> table also includes a user-defined column: Bonus paid contains the formular =IF(SALES &gt; 100000;SALES * 0.05;0)</a:t>
          </a:r>
        </a:p>
        <a:p>
          <a:r>
            <a:rPr lang="de-DE" sz="1000" baseline="0">
              <a:latin typeface="Arial" pitchFamily="34" charset="0"/>
              <a:cs typeface="Arial" pitchFamily="34" charset="0"/>
            </a:rPr>
            <a:t>i.e. if a sales person has sales of more than € 100,000, a 5% bonus is paid!</a:t>
          </a:r>
          <a:endParaRPr lang="de-DE" sz="1000">
            <a:latin typeface="Arial" pitchFamily="34" charset="0"/>
            <a:cs typeface="Arial" pitchFamily="34" charset="0"/>
          </a:endParaRPr>
        </a:p>
      </xdr:txBody>
    </xdr:sp>
    <xdr:clientData/>
  </xdr:twoCellAnchor>
  <xdr:twoCellAnchor>
    <xdr:from>
      <xdr:col>9</xdr:col>
      <xdr:colOff>76200</xdr:colOff>
      <xdr:row>32</xdr:row>
      <xdr:rowOff>9525</xdr:rowOff>
    </xdr:from>
    <xdr:to>
      <xdr:col>10</xdr:col>
      <xdr:colOff>628650</xdr:colOff>
      <xdr:row>34</xdr:row>
      <xdr:rowOff>19050</xdr:rowOff>
    </xdr:to>
    <xdr:sp macro="" textlink="">
      <xdr:nvSpPr>
        <xdr:cNvPr id="6" name="Textfeld 5"/>
        <xdr:cNvSpPr txBox="1"/>
      </xdr:nvSpPr>
      <xdr:spPr>
        <a:xfrm>
          <a:off x="7248525" y="5343525"/>
          <a:ext cx="134302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000">
              <a:latin typeface="Arial" pitchFamily="34" charset="0"/>
              <a:cs typeface="Arial" pitchFamily="34" charset="0"/>
            </a:rPr>
            <a:t>Check the formula!</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2</xdr:row>
      <xdr:rowOff>95250</xdr:rowOff>
    </xdr:from>
    <xdr:to>
      <xdr:col>14</xdr:col>
      <xdr:colOff>104775</xdr:colOff>
      <xdr:row>6</xdr:row>
      <xdr:rowOff>0</xdr:rowOff>
    </xdr:to>
    <xdr:sp macro="" textlink="">
      <xdr:nvSpPr>
        <xdr:cNvPr id="19458" name="Text Box 2"/>
        <xdr:cNvSpPr txBox="1">
          <a:spLocks noChangeArrowheads="1"/>
        </xdr:cNvSpPr>
      </xdr:nvSpPr>
      <xdr:spPr bwMode="auto">
        <a:xfrm>
          <a:off x="2847975" y="571500"/>
          <a:ext cx="5362575" cy="552450"/>
        </a:xfrm>
        <a:prstGeom prst="rect">
          <a:avLst/>
        </a:prstGeom>
        <a:no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An array formula is a way of calculating a lot of cells all at once</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Suppose you want to know the number of people in the table alongside who are male.</a:t>
          </a:r>
        </a:p>
        <a:p>
          <a:pPr algn="l" rtl="0">
            <a:defRPr sz="1000"/>
          </a:pPr>
          <a:endParaRPr lang="en-US" sz="1000" b="0" i="0" strike="noStrike">
            <a:solidFill>
              <a:srgbClr val="000000"/>
            </a:solidFill>
            <a:latin typeface="Arial"/>
            <a:cs typeface="Arial"/>
          </a:endParaRPr>
        </a:p>
      </xdr:txBody>
    </xdr:sp>
    <xdr:clientData/>
  </xdr:twoCellAnchor>
  <xdr:twoCellAnchor editAs="oneCell">
    <xdr:from>
      <xdr:col>6</xdr:col>
      <xdr:colOff>9525</xdr:colOff>
      <xdr:row>7</xdr:row>
      <xdr:rowOff>123825</xdr:rowOff>
    </xdr:from>
    <xdr:to>
      <xdr:col>14</xdr:col>
      <xdr:colOff>114300</xdr:colOff>
      <xdr:row>10</xdr:row>
      <xdr:rowOff>0</xdr:rowOff>
    </xdr:to>
    <xdr:sp macro="" textlink="">
      <xdr:nvSpPr>
        <xdr:cNvPr id="19459" name="Text Box 3"/>
        <xdr:cNvSpPr txBox="1">
          <a:spLocks noChangeArrowheads="1"/>
        </xdr:cNvSpPr>
      </xdr:nvSpPr>
      <xdr:spPr bwMode="auto">
        <a:xfrm>
          <a:off x="2857500" y="1409700"/>
          <a:ext cx="5362575" cy="352425"/>
        </a:xfrm>
        <a:prstGeom prst="rect">
          <a:avLst/>
        </a:prstGeom>
        <a:no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But suppose you want to know how many males are aged 41-50 in category A? That's a bit trickier. You can do this and more, with array formulae.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editAs="oneCell">
    <xdr:from>
      <xdr:col>1</xdr:col>
      <xdr:colOff>9525</xdr:colOff>
      <xdr:row>30</xdr:row>
      <xdr:rowOff>0</xdr:rowOff>
    </xdr:from>
    <xdr:to>
      <xdr:col>14</xdr:col>
      <xdr:colOff>266700</xdr:colOff>
      <xdr:row>33</xdr:row>
      <xdr:rowOff>66675</xdr:rowOff>
    </xdr:to>
    <xdr:sp macro="" textlink="">
      <xdr:nvSpPr>
        <xdr:cNvPr id="19460" name="Text Box 4"/>
        <xdr:cNvSpPr txBox="1">
          <a:spLocks noChangeArrowheads="1"/>
        </xdr:cNvSpPr>
      </xdr:nvSpPr>
      <xdr:spPr bwMode="auto">
        <a:xfrm>
          <a:off x="257175" y="5010150"/>
          <a:ext cx="8115300" cy="552450"/>
        </a:xfrm>
        <a:prstGeom prst="rect">
          <a:avLst/>
        </a:prstGeom>
        <a:no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When to use array formulae:  to quickly calculate conditional totals like those in the examples below. They are quick and convenient.</a:t>
          </a:r>
        </a:p>
        <a:p>
          <a:pPr algn="l" rtl="0">
            <a:defRPr sz="1000"/>
          </a:pPr>
          <a:r>
            <a:rPr lang="en-US" sz="1000" b="0" i="0" strike="noStrike">
              <a:solidFill>
                <a:srgbClr val="000000"/>
              </a:solidFill>
              <a:latin typeface="Arial"/>
              <a:cs typeface="Arial"/>
            </a:rPr>
            <a:t>When not to use array formulae:  array formulae always calculate across all the cells in the range, so depending on the size of the range and the number of array formulae, they can slow down calculation and clog memory. Use them with care.</a:t>
          </a:r>
        </a:p>
      </xdr:txBody>
    </xdr:sp>
    <xdr:clientData/>
  </xdr:twoCellAnchor>
  <xdr:twoCellAnchor>
    <xdr:from>
      <xdr:col>9</xdr:col>
      <xdr:colOff>571500</xdr:colOff>
      <xdr:row>36</xdr:row>
      <xdr:rowOff>0</xdr:rowOff>
    </xdr:from>
    <xdr:to>
      <xdr:col>14</xdr:col>
      <xdr:colOff>495300</xdr:colOff>
      <xdr:row>41</xdr:row>
      <xdr:rowOff>28575</xdr:rowOff>
    </xdr:to>
    <xdr:sp macro="" textlink="">
      <xdr:nvSpPr>
        <xdr:cNvPr id="19461" name="AutoShape 5"/>
        <xdr:cNvSpPr>
          <a:spLocks/>
        </xdr:cNvSpPr>
      </xdr:nvSpPr>
      <xdr:spPr bwMode="auto">
        <a:xfrm>
          <a:off x="5629275" y="6057900"/>
          <a:ext cx="2971800" cy="838200"/>
        </a:xfrm>
        <a:prstGeom prst="borderCallout1">
          <a:avLst>
            <a:gd name="adj1" fmla="val 13634"/>
            <a:gd name="adj2" fmla="val -2565"/>
            <a:gd name="adj3" fmla="val 29546"/>
            <a:gd name="adj4" fmla="val -59296"/>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Why does this formula multiply by 1 at the end? Because you need to turn the TRUE or FALSE result (from the bracketed part of the formula) into a number (1 or 0 respectively) so it can be added up. You can do this by multiplying by 1 (or adding 0 if you prefer!). If you don't put this in, you'll get 0 every time.</a:t>
          </a:r>
        </a:p>
      </xdr:txBody>
    </xdr:sp>
    <xdr:clientData/>
  </xdr:twoCellAnchor>
  <xdr:twoCellAnchor>
    <xdr:from>
      <xdr:col>10</xdr:col>
      <xdr:colOff>590550</xdr:colOff>
      <xdr:row>44</xdr:row>
      <xdr:rowOff>104775</xdr:rowOff>
    </xdr:from>
    <xdr:to>
      <xdr:col>15</xdr:col>
      <xdr:colOff>514350</xdr:colOff>
      <xdr:row>47</xdr:row>
      <xdr:rowOff>85725</xdr:rowOff>
    </xdr:to>
    <xdr:sp macro="" textlink="">
      <xdr:nvSpPr>
        <xdr:cNvPr id="19462" name="AutoShape 6"/>
        <xdr:cNvSpPr>
          <a:spLocks/>
        </xdr:cNvSpPr>
      </xdr:nvSpPr>
      <xdr:spPr bwMode="auto">
        <a:xfrm>
          <a:off x="6257925" y="7458075"/>
          <a:ext cx="2971800" cy="466725"/>
        </a:xfrm>
        <a:prstGeom prst="borderCallout1">
          <a:avLst>
            <a:gd name="adj1" fmla="val 24491"/>
            <a:gd name="adj2" fmla="val -2565"/>
            <a:gd name="adj3" fmla="val 28569"/>
            <a:gd name="adj4" fmla="val -85255"/>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This formula, and those in the table below, don't need to multiply by 1 at the end, because they already multiply the TRUE/FALSE results by something, which turns them into 1's and 0s.</a:t>
          </a:r>
        </a:p>
      </xdr:txBody>
    </xdr:sp>
    <xdr:clientData/>
  </xdr:twoCellAnchor>
  <xdr:twoCellAnchor editAs="oneCell">
    <xdr:from>
      <xdr:col>1</xdr:col>
      <xdr:colOff>9525</xdr:colOff>
      <xdr:row>75</xdr:row>
      <xdr:rowOff>76200</xdr:rowOff>
    </xdr:from>
    <xdr:to>
      <xdr:col>12</xdr:col>
      <xdr:colOff>409575</xdr:colOff>
      <xdr:row>79</xdr:row>
      <xdr:rowOff>95250</xdr:rowOff>
    </xdr:to>
    <xdr:sp macro="" textlink="">
      <xdr:nvSpPr>
        <xdr:cNvPr id="19463" name="Text Box 7"/>
        <xdr:cNvSpPr txBox="1">
          <a:spLocks noChangeArrowheads="1"/>
        </xdr:cNvSpPr>
      </xdr:nvSpPr>
      <xdr:spPr bwMode="auto">
        <a:xfrm>
          <a:off x="257175" y="12534900"/>
          <a:ext cx="7038975" cy="6667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strike="noStrike">
              <a:solidFill>
                <a:srgbClr val="FF0000"/>
              </a:solidFill>
              <a:latin typeface="Arial"/>
              <a:cs typeface="Arial"/>
            </a:rPr>
            <a:t>The functions SUMIF, COUNTIF and SUMPRODUCT can also be used to produce some of the answers above.</a:t>
          </a:r>
        </a:p>
        <a:p>
          <a:pPr algn="l" rtl="0">
            <a:defRPr sz="1000"/>
          </a:pPr>
          <a:endParaRPr lang="en-US" sz="1000" b="1" i="0" strike="noStrike">
            <a:solidFill>
              <a:srgbClr val="FF0000"/>
            </a:solidFill>
            <a:latin typeface="Arial"/>
            <a:cs typeface="Arial"/>
          </a:endParaRPr>
        </a:p>
        <a:p>
          <a:pPr algn="l" rtl="0">
            <a:defRPr sz="1000"/>
          </a:pPr>
          <a:r>
            <a:rPr lang="en-US" sz="1000" b="1" i="0" strike="noStrike">
              <a:solidFill>
                <a:srgbClr val="FF0000"/>
              </a:solidFill>
              <a:latin typeface="Arial"/>
              <a:cs typeface="Arial"/>
            </a:rPr>
            <a:t>However, nothing beats the versatility and power of array formulae, once you have got used to the idea of boolean tests.</a:t>
          </a:r>
        </a:p>
      </xdr:txBody>
    </xdr:sp>
    <xdr:clientData/>
  </xdr:twoCellAnchor>
  <xdr:twoCellAnchor>
    <xdr:from>
      <xdr:col>3</xdr:col>
      <xdr:colOff>247650</xdr:colOff>
      <xdr:row>57</xdr:row>
      <xdr:rowOff>9525</xdr:rowOff>
    </xdr:from>
    <xdr:to>
      <xdr:col>4</xdr:col>
      <xdr:colOff>238125</xdr:colOff>
      <xdr:row>72</xdr:row>
      <xdr:rowOff>114300</xdr:rowOff>
    </xdr:to>
    <xdr:sp macro="" textlink="">
      <xdr:nvSpPr>
        <xdr:cNvPr id="19471" name="AutoShape 8"/>
        <xdr:cNvSpPr>
          <a:spLocks/>
        </xdr:cNvSpPr>
      </xdr:nvSpPr>
      <xdr:spPr bwMode="auto">
        <a:xfrm>
          <a:off x="1714500" y="9553575"/>
          <a:ext cx="600075" cy="2533650"/>
        </a:xfrm>
        <a:prstGeom prst="rightBrace">
          <a:avLst>
            <a:gd name="adj1" fmla="val 33328"/>
            <a:gd name="adj2" fmla="val 50750"/>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361950</xdr:colOff>
      <xdr:row>7</xdr:row>
      <xdr:rowOff>123825</xdr:rowOff>
    </xdr:from>
    <xdr:to>
      <xdr:col>6</xdr:col>
      <xdr:colOff>495300</xdr:colOff>
      <xdr:row>10</xdr:row>
      <xdr:rowOff>104775</xdr:rowOff>
    </xdr:to>
    <xdr:sp macro="" textlink="">
      <xdr:nvSpPr>
        <xdr:cNvPr id="17409" name="AutoShape 1"/>
        <xdr:cNvSpPr>
          <a:spLocks/>
        </xdr:cNvSpPr>
      </xdr:nvSpPr>
      <xdr:spPr bwMode="auto">
        <a:xfrm>
          <a:off x="2628900" y="1438275"/>
          <a:ext cx="1352550" cy="466725"/>
        </a:xfrm>
        <a:prstGeom prst="borderCallout1">
          <a:avLst>
            <a:gd name="adj1" fmla="val 24491"/>
            <a:gd name="adj2" fmla="val -5634"/>
            <a:gd name="adj3" fmla="val 26532"/>
            <a:gd name="adj4" fmla="val -72537"/>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Select one of these cells, then Data Validation from menu, to see the settings</a:t>
          </a:r>
        </a:p>
      </xdr:txBody>
    </xdr:sp>
    <xdr:clientData/>
  </xdr:twoCellAnchor>
  <xdr:twoCellAnchor editAs="oneCell">
    <xdr:from>
      <xdr:col>1</xdr:col>
      <xdr:colOff>28575</xdr:colOff>
      <xdr:row>4</xdr:row>
      <xdr:rowOff>38100</xdr:rowOff>
    </xdr:from>
    <xdr:to>
      <xdr:col>7</xdr:col>
      <xdr:colOff>428625</xdr:colOff>
      <xdr:row>6</xdr:row>
      <xdr:rowOff>152400</xdr:rowOff>
    </xdr:to>
    <xdr:sp macro="" textlink="">
      <xdr:nvSpPr>
        <xdr:cNvPr id="17410" name="Text Box 2"/>
        <xdr:cNvSpPr txBox="1">
          <a:spLocks noChangeArrowheads="1"/>
        </xdr:cNvSpPr>
      </xdr:nvSpPr>
      <xdr:spPr bwMode="auto">
        <a:xfrm>
          <a:off x="295275" y="866775"/>
          <a:ext cx="4229100" cy="4381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Data validation lets you control what users input. Try entering all sorts of rubbish into the green cells below, then look at the validation settings</a:t>
          </a:r>
        </a:p>
      </xdr:txBody>
    </xdr:sp>
    <xdr:clientData/>
  </xdr:twoCellAnchor>
  <xdr:twoCellAnchor editAs="oneCell">
    <xdr:from>
      <xdr:col>1</xdr:col>
      <xdr:colOff>323850</xdr:colOff>
      <xdr:row>14</xdr:row>
      <xdr:rowOff>38100</xdr:rowOff>
    </xdr:from>
    <xdr:to>
      <xdr:col>7</xdr:col>
      <xdr:colOff>371475</xdr:colOff>
      <xdr:row>34</xdr:row>
      <xdr:rowOff>38100</xdr:rowOff>
    </xdr:to>
    <xdr:pic>
      <xdr:nvPicPr>
        <xdr:cNvPr id="17422" name="Picture 3"/>
        <xdr:cNvPicPr>
          <a:picLocks noChangeAspect="1" noChangeArrowheads="1"/>
        </xdr:cNvPicPr>
      </xdr:nvPicPr>
      <xdr:blipFill>
        <a:blip xmlns:r="http://schemas.openxmlformats.org/officeDocument/2006/relationships" r:embed="rId1"/>
        <a:srcRect/>
        <a:stretch>
          <a:fillRect/>
        </a:stretch>
      </xdr:blipFill>
      <xdr:spPr bwMode="auto">
        <a:xfrm>
          <a:off x="590550" y="2486025"/>
          <a:ext cx="3876675" cy="3238500"/>
        </a:xfrm>
        <a:prstGeom prst="rect">
          <a:avLst/>
        </a:prstGeom>
        <a:noFill/>
        <a:ln w="9525">
          <a:noFill/>
          <a:miter lim="800000"/>
          <a:headEnd/>
          <a:tailEnd/>
        </a:ln>
      </xdr:spPr>
    </xdr:pic>
    <xdr:clientData/>
  </xdr:twoCellAnchor>
  <xdr:twoCellAnchor>
    <xdr:from>
      <xdr:col>2</xdr:col>
      <xdr:colOff>533400</xdr:colOff>
      <xdr:row>11</xdr:row>
      <xdr:rowOff>0</xdr:rowOff>
    </xdr:from>
    <xdr:to>
      <xdr:col>3</xdr:col>
      <xdr:colOff>238125</xdr:colOff>
      <xdr:row>15</xdr:row>
      <xdr:rowOff>47625</xdr:rowOff>
    </xdr:to>
    <xdr:sp macro="" textlink="">
      <xdr:nvSpPr>
        <xdr:cNvPr id="17423" name="Line 4"/>
        <xdr:cNvSpPr>
          <a:spLocks noChangeShapeType="1"/>
        </xdr:cNvSpPr>
      </xdr:nvSpPr>
      <xdr:spPr bwMode="auto">
        <a:xfrm>
          <a:off x="1409700" y="1962150"/>
          <a:ext cx="485775" cy="695325"/>
        </a:xfrm>
        <a:prstGeom prst="line">
          <a:avLst/>
        </a:prstGeom>
        <a:noFill/>
        <a:ln w="28575">
          <a:solidFill>
            <a:srgbClr val="FF0000"/>
          </a:solidFill>
          <a:round/>
          <a:headEnd/>
          <a:tailEnd type="triangle" w="med" len="med"/>
        </a:ln>
      </xdr:spPr>
    </xdr:sp>
    <xdr:clientData/>
  </xdr:twoCellAnchor>
  <xdr:twoCellAnchor editAs="oneCell">
    <xdr:from>
      <xdr:col>8</xdr:col>
      <xdr:colOff>200025</xdr:colOff>
      <xdr:row>15</xdr:row>
      <xdr:rowOff>19050</xdr:rowOff>
    </xdr:from>
    <xdr:to>
      <xdr:col>13</xdr:col>
      <xdr:colOff>19050</xdr:colOff>
      <xdr:row>27</xdr:row>
      <xdr:rowOff>123825</xdr:rowOff>
    </xdr:to>
    <xdr:sp macro="" textlink="">
      <xdr:nvSpPr>
        <xdr:cNvPr id="17419" name="Text Box 11"/>
        <xdr:cNvSpPr txBox="1">
          <a:spLocks noChangeArrowheads="1"/>
        </xdr:cNvSpPr>
      </xdr:nvSpPr>
      <xdr:spPr bwMode="auto">
        <a:xfrm>
          <a:off x="4905375" y="2628900"/>
          <a:ext cx="2867025" cy="2047875"/>
        </a:xfrm>
        <a:prstGeom prst="rect">
          <a:avLst/>
        </a:prstGeom>
        <a:solidFill>
          <a:srgbClr val="FFFF99"/>
        </a:solid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Note: you can use a range of cells as a list, eg if you have a column of numbers in C1 - C3</a:t>
          </a:r>
        </a:p>
        <a:p>
          <a:pPr algn="l" rtl="0">
            <a:defRPr sz="1000"/>
          </a:pPr>
          <a:r>
            <a:rPr lang="en-US" sz="1000" b="0" i="0" strike="noStrike">
              <a:solidFill>
                <a:srgbClr val="000000"/>
              </a:solidFill>
              <a:latin typeface="Arial"/>
              <a:cs typeface="Arial"/>
            </a:rPr>
            <a:t>C1:1000</a:t>
          </a:r>
        </a:p>
        <a:p>
          <a:pPr algn="l" rtl="0">
            <a:defRPr sz="1000"/>
          </a:pPr>
          <a:r>
            <a:rPr lang="en-US" sz="1000" b="0" i="0" strike="noStrike">
              <a:solidFill>
                <a:srgbClr val="000000"/>
              </a:solidFill>
              <a:latin typeface="Arial"/>
              <a:cs typeface="Arial"/>
            </a:rPr>
            <a:t>C2:2000</a:t>
          </a:r>
        </a:p>
        <a:p>
          <a:pPr algn="l" rtl="0">
            <a:defRPr sz="1000"/>
          </a:pPr>
          <a:r>
            <a:rPr lang="en-US" sz="1000" b="0" i="0" strike="noStrike">
              <a:solidFill>
                <a:srgbClr val="000000"/>
              </a:solidFill>
              <a:latin typeface="Arial"/>
              <a:cs typeface="Arial"/>
            </a:rPr>
            <a:t>C3:3000</a:t>
          </a:r>
        </a:p>
        <a:p>
          <a:pPr algn="l" rtl="0">
            <a:defRPr sz="1000"/>
          </a:pPr>
          <a:r>
            <a:rPr lang="en-US" sz="1000" b="0" i="0" strike="noStrike">
              <a:solidFill>
                <a:srgbClr val="000000"/>
              </a:solidFill>
              <a:latin typeface="Arial"/>
              <a:cs typeface="Arial"/>
            </a:rPr>
            <a:t>you can use C1:C3 as the source of the list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Excel won't let you use cells from a different sheet, however. There is a way round this. Give those cells a rangename, then you can use the rangename as the list (eg if you name it Options, then you would put =Options as the Source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152400</xdr:colOff>
      <xdr:row>58</xdr:row>
      <xdr:rowOff>85725</xdr:rowOff>
    </xdr:from>
    <xdr:to>
      <xdr:col>6</xdr:col>
      <xdr:colOff>466725</xdr:colOff>
      <xdr:row>73</xdr:row>
      <xdr:rowOff>76200</xdr:rowOff>
    </xdr:to>
    <xdr:pic>
      <xdr:nvPicPr>
        <xdr:cNvPr id="6174" name="Picture 15"/>
        <xdr:cNvPicPr>
          <a:picLocks noChangeAspect="1" noChangeArrowheads="1"/>
        </xdr:cNvPicPr>
      </xdr:nvPicPr>
      <xdr:blipFill>
        <a:blip xmlns:r="http://schemas.openxmlformats.org/officeDocument/2006/relationships" r:embed="rId1"/>
        <a:srcRect/>
        <a:stretch>
          <a:fillRect/>
        </a:stretch>
      </xdr:blipFill>
      <xdr:spPr bwMode="auto">
        <a:xfrm>
          <a:off x="400050" y="10467975"/>
          <a:ext cx="3905250" cy="2419350"/>
        </a:xfrm>
        <a:prstGeom prst="rect">
          <a:avLst/>
        </a:prstGeom>
        <a:noFill/>
        <a:ln w="9525">
          <a:noFill/>
          <a:miter lim="800000"/>
          <a:headEnd/>
          <a:tailEnd/>
        </a:ln>
      </xdr:spPr>
    </xdr:pic>
    <xdr:clientData/>
  </xdr:twoCellAnchor>
  <xdr:twoCellAnchor editAs="oneCell">
    <xdr:from>
      <xdr:col>0</xdr:col>
      <xdr:colOff>323850</xdr:colOff>
      <xdr:row>2</xdr:row>
      <xdr:rowOff>152400</xdr:rowOff>
    </xdr:from>
    <xdr:to>
      <xdr:col>9</xdr:col>
      <xdr:colOff>371475</xdr:colOff>
      <xdr:row>3</xdr:row>
      <xdr:rowOff>361950</xdr:rowOff>
    </xdr:to>
    <xdr:sp macro="" textlink="">
      <xdr:nvSpPr>
        <xdr:cNvPr id="6145" name="Text Box 1"/>
        <xdr:cNvSpPr txBox="1">
          <a:spLocks noChangeArrowheads="1"/>
        </xdr:cNvSpPr>
      </xdr:nvSpPr>
      <xdr:spPr bwMode="auto">
        <a:xfrm>
          <a:off x="247650" y="466725"/>
          <a:ext cx="6048375" cy="3714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Excel lets you "name" cells, or ranges of cells, so that your formulae are easier to follow. The name is just shorthand for the usual cell reference.</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Look at the example below.</a:t>
          </a:r>
        </a:p>
        <a:p>
          <a:pPr algn="l" rtl="0">
            <a:defRPr sz="1000"/>
          </a:pPr>
          <a:endParaRPr lang="en-US" sz="1000" b="0" i="0" strike="noStrike">
            <a:solidFill>
              <a:srgbClr val="000000"/>
            </a:solidFill>
            <a:latin typeface="Arial"/>
            <a:cs typeface="Arial"/>
          </a:endParaRPr>
        </a:p>
      </xdr:txBody>
    </xdr:sp>
    <xdr:clientData/>
  </xdr:twoCellAnchor>
  <xdr:twoCellAnchor>
    <xdr:from>
      <xdr:col>4</xdr:col>
      <xdr:colOff>76200</xdr:colOff>
      <xdr:row>3</xdr:row>
      <xdr:rowOff>523875</xdr:rowOff>
    </xdr:from>
    <xdr:to>
      <xdr:col>8</xdr:col>
      <xdr:colOff>542925</xdr:colOff>
      <xdr:row>6</xdr:row>
      <xdr:rowOff>171450</xdr:rowOff>
    </xdr:to>
    <xdr:sp macro="" textlink="">
      <xdr:nvSpPr>
        <xdr:cNvPr id="6146" name="AutoShape 2"/>
        <xdr:cNvSpPr>
          <a:spLocks/>
        </xdr:cNvSpPr>
      </xdr:nvSpPr>
      <xdr:spPr bwMode="auto">
        <a:xfrm>
          <a:off x="2419350" y="1000125"/>
          <a:ext cx="3438525" cy="504825"/>
        </a:xfrm>
        <a:prstGeom prst="borderCallout1">
          <a:avLst>
            <a:gd name="adj1" fmla="val 22644"/>
            <a:gd name="adj2" fmla="val -2218"/>
            <a:gd name="adj3" fmla="val 81134"/>
            <a:gd name="adj4" fmla="val -19667"/>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Click on this cell, and look at the top left of the worksheet, just above column A - you should see the word InputAge, in what we'll call the "name box"</a:t>
          </a:r>
        </a:p>
      </xdr:txBody>
    </xdr:sp>
    <xdr:clientData/>
  </xdr:twoCellAnchor>
  <xdr:twoCellAnchor>
    <xdr:from>
      <xdr:col>4</xdr:col>
      <xdr:colOff>76200</xdr:colOff>
      <xdr:row>7</xdr:row>
      <xdr:rowOff>38100</xdr:rowOff>
    </xdr:from>
    <xdr:to>
      <xdr:col>8</xdr:col>
      <xdr:colOff>542925</xdr:colOff>
      <xdr:row>8</xdr:row>
      <xdr:rowOff>171450</xdr:rowOff>
    </xdr:to>
    <xdr:sp macro="" textlink="">
      <xdr:nvSpPr>
        <xdr:cNvPr id="6147" name="AutoShape 3"/>
        <xdr:cNvSpPr>
          <a:spLocks/>
        </xdr:cNvSpPr>
      </xdr:nvSpPr>
      <xdr:spPr bwMode="auto">
        <a:xfrm>
          <a:off x="2419350" y="1600200"/>
          <a:ext cx="3438525" cy="361950"/>
        </a:xfrm>
        <a:prstGeom prst="borderCallout1">
          <a:avLst>
            <a:gd name="adj1" fmla="val 31579"/>
            <a:gd name="adj2" fmla="val -2218"/>
            <a:gd name="adj3" fmla="val 31579"/>
            <a:gd name="adj4" fmla="val -1994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Similarly, you should see the word Salary at top left when you click in this cell</a:t>
          </a:r>
        </a:p>
      </xdr:txBody>
    </xdr:sp>
    <xdr:clientData/>
  </xdr:twoCellAnchor>
  <xdr:twoCellAnchor>
    <xdr:from>
      <xdr:col>4</xdr:col>
      <xdr:colOff>95250</xdr:colOff>
      <xdr:row>9</xdr:row>
      <xdr:rowOff>9525</xdr:rowOff>
    </xdr:from>
    <xdr:to>
      <xdr:col>8</xdr:col>
      <xdr:colOff>552450</xdr:colOff>
      <xdr:row>12</xdr:row>
      <xdr:rowOff>133350</xdr:rowOff>
    </xdr:to>
    <xdr:sp macro="" textlink="">
      <xdr:nvSpPr>
        <xdr:cNvPr id="6148" name="AutoShape 4"/>
        <xdr:cNvSpPr>
          <a:spLocks/>
        </xdr:cNvSpPr>
      </xdr:nvSpPr>
      <xdr:spPr bwMode="auto">
        <a:xfrm>
          <a:off x="2438400" y="2028825"/>
          <a:ext cx="3429000" cy="609600"/>
        </a:xfrm>
        <a:prstGeom prst="borderCallout1">
          <a:avLst>
            <a:gd name="adj1" fmla="val 18750"/>
            <a:gd name="adj2" fmla="val -2630"/>
            <a:gd name="adj3" fmla="val -10940"/>
            <a:gd name="adj4" fmla="val -2401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formula uses the words InputAge and Salary to refer to the cells above - much easier to follow than the cell references</a:t>
          </a:r>
        </a:p>
      </xdr:txBody>
    </xdr:sp>
    <xdr:clientData/>
  </xdr:twoCellAnchor>
  <xdr:twoCellAnchor>
    <xdr:from>
      <xdr:col>4</xdr:col>
      <xdr:colOff>533400</xdr:colOff>
      <xdr:row>15</xdr:row>
      <xdr:rowOff>47625</xdr:rowOff>
    </xdr:from>
    <xdr:to>
      <xdr:col>12</xdr:col>
      <xdr:colOff>19050</xdr:colOff>
      <xdr:row>19</xdr:row>
      <xdr:rowOff>57150</xdr:rowOff>
    </xdr:to>
    <xdr:sp macro="" textlink="">
      <xdr:nvSpPr>
        <xdr:cNvPr id="6149" name="AutoShape 5"/>
        <xdr:cNvSpPr>
          <a:spLocks/>
        </xdr:cNvSpPr>
      </xdr:nvSpPr>
      <xdr:spPr bwMode="auto">
        <a:xfrm>
          <a:off x="2876550" y="3267075"/>
          <a:ext cx="4895850" cy="657225"/>
        </a:xfrm>
        <a:prstGeom prst="borderCallout1">
          <a:avLst>
            <a:gd name="adj1" fmla="val 6898"/>
            <a:gd name="adj2" fmla="val -1556"/>
            <a:gd name="adj3" fmla="val 13218"/>
            <a:gd name="adj4" fmla="val -11477"/>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Click in the cell, then click in the "name box" at top left, above column A, which has D17 in it. Replace it with Budget, and press Enter. You'll see a message if you get it right.</a:t>
          </a:r>
        </a:p>
      </xdr:txBody>
    </xdr:sp>
    <xdr:clientData/>
  </xdr:twoCellAnchor>
  <xdr:twoCellAnchor>
    <xdr:from>
      <xdr:col>6</xdr:col>
      <xdr:colOff>447675</xdr:colOff>
      <xdr:row>34</xdr:row>
      <xdr:rowOff>47625</xdr:rowOff>
    </xdr:from>
    <xdr:to>
      <xdr:col>11</xdr:col>
      <xdr:colOff>400050</xdr:colOff>
      <xdr:row>35</xdr:row>
      <xdr:rowOff>152400</xdr:rowOff>
    </xdr:to>
    <xdr:sp macro="" textlink="">
      <xdr:nvSpPr>
        <xdr:cNvPr id="6150" name="AutoShape 6"/>
        <xdr:cNvSpPr>
          <a:spLocks/>
        </xdr:cNvSpPr>
      </xdr:nvSpPr>
      <xdr:spPr bwMode="auto">
        <a:xfrm>
          <a:off x="4286250" y="8258175"/>
          <a:ext cx="3257550" cy="266700"/>
        </a:xfrm>
        <a:prstGeom prst="borderCallout1">
          <a:avLst>
            <a:gd name="adj1" fmla="val 42856"/>
            <a:gd name="adj2" fmla="val -2338"/>
            <a:gd name="adj3" fmla="val 175000"/>
            <a:gd name="adj4" fmla="val -1169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Start here. Look how simple the formula is to understand.</a:t>
          </a:r>
        </a:p>
        <a:p>
          <a:pPr algn="l" rtl="0">
            <a:defRPr sz="1000"/>
          </a:pPr>
          <a:endParaRPr lang="en-US" sz="1000" b="0" i="0" strike="noStrike">
            <a:solidFill>
              <a:srgbClr val="000000"/>
            </a:solidFill>
            <a:latin typeface="Arial"/>
            <a:cs typeface="Arial"/>
          </a:endParaRPr>
        </a:p>
      </xdr:txBody>
    </xdr:sp>
    <xdr:clientData/>
  </xdr:twoCellAnchor>
  <xdr:twoCellAnchor>
    <xdr:from>
      <xdr:col>6</xdr:col>
      <xdr:colOff>419100</xdr:colOff>
      <xdr:row>38</xdr:row>
      <xdr:rowOff>133350</xdr:rowOff>
    </xdr:from>
    <xdr:to>
      <xdr:col>11</xdr:col>
      <xdr:colOff>381000</xdr:colOff>
      <xdr:row>44</xdr:row>
      <xdr:rowOff>0</xdr:rowOff>
    </xdr:to>
    <xdr:sp macro="" textlink="">
      <xdr:nvSpPr>
        <xdr:cNvPr id="6151" name="AutoShape 7"/>
        <xdr:cNvSpPr>
          <a:spLocks/>
        </xdr:cNvSpPr>
      </xdr:nvSpPr>
      <xdr:spPr bwMode="auto">
        <a:xfrm>
          <a:off x="4257675" y="8991600"/>
          <a:ext cx="3267075" cy="914400"/>
        </a:xfrm>
        <a:prstGeom prst="borderCallout1">
          <a:avLst>
            <a:gd name="adj1" fmla="val 12500"/>
            <a:gd name="adj2" fmla="val -2333"/>
            <a:gd name="adj3" fmla="val 11458"/>
            <a:gd name="adj4" fmla="val -36736"/>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column (excluding the heading) has a name of Expenses. Select all the figures in this column and you should see the name appear in the name box at upper left.</a:t>
          </a:r>
          <a:r>
            <a:rPr lang="en-US" sz="1000" b="0" i="0" strike="noStrike" baseline="0">
              <a:solidFill>
                <a:srgbClr val="000000"/>
              </a:solidFill>
              <a:latin typeface="Arial"/>
              <a:cs typeface="Arial"/>
            </a:rPr>
            <a:t> </a:t>
          </a:r>
          <a:r>
            <a:rPr lang="en-US" sz="1000" b="0" i="0" strike="noStrike">
              <a:solidFill>
                <a:srgbClr val="000000"/>
              </a:solidFill>
              <a:latin typeface="Arial"/>
              <a:cs typeface="Arial"/>
            </a:rPr>
            <a:t>The other columns are similarly named.</a:t>
          </a:r>
        </a:p>
      </xdr:txBody>
    </xdr:sp>
    <xdr:clientData/>
  </xdr:twoCellAnchor>
  <xdr:twoCellAnchor editAs="oneCell">
    <xdr:from>
      <xdr:col>0</xdr:col>
      <xdr:colOff>228600</xdr:colOff>
      <xdr:row>52</xdr:row>
      <xdr:rowOff>133350</xdr:rowOff>
    </xdr:from>
    <xdr:to>
      <xdr:col>8</xdr:col>
      <xdr:colOff>95250</xdr:colOff>
      <xdr:row>58</xdr:row>
      <xdr:rowOff>28575</xdr:rowOff>
    </xdr:to>
    <xdr:sp macro="" textlink="">
      <xdr:nvSpPr>
        <xdr:cNvPr id="6152" name="Text Box 8"/>
        <xdr:cNvSpPr txBox="1">
          <a:spLocks noChangeArrowheads="1"/>
        </xdr:cNvSpPr>
      </xdr:nvSpPr>
      <xdr:spPr bwMode="auto">
        <a:xfrm>
          <a:off x="228600" y="9544050"/>
          <a:ext cx="5181600" cy="8667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 two cells under the Rounded heading contain the word "Round1", which is a range name that acts like a function, taking the value to its left and rounding it to one decimal. You won't find it in the name box at top left, no matter which cells you click on, because it doesn't belong to any cell in particular.</a:t>
          </a:r>
        </a:p>
      </xdr:txBody>
    </xdr:sp>
    <xdr:clientData/>
  </xdr:twoCellAnchor>
  <xdr:twoCellAnchor>
    <xdr:from>
      <xdr:col>6</xdr:col>
      <xdr:colOff>695325</xdr:colOff>
      <xdr:row>61</xdr:row>
      <xdr:rowOff>104775</xdr:rowOff>
    </xdr:from>
    <xdr:to>
      <xdr:col>11</xdr:col>
      <xdr:colOff>19050</xdr:colOff>
      <xdr:row>68</xdr:row>
      <xdr:rowOff>28575</xdr:rowOff>
    </xdr:to>
    <xdr:sp macro="" textlink="">
      <xdr:nvSpPr>
        <xdr:cNvPr id="6155" name="AutoShape 11"/>
        <xdr:cNvSpPr>
          <a:spLocks/>
        </xdr:cNvSpPr>
      </xdr:nvSpPr>
      <xdr:spPr bwMode="auto">
        <a:xfrm>
          <a:off x="4533900" y="10972800"/>
          <a:ext cx="2628900" cy="1057275"/>
        </a:xfrm>
        <a:prstGeom prst="borderCallout1">
          <a:avLst>
            <a:gd name="adj1" fmla="val 10810"/>
            <a:gd name="adj2" fmla="val -2898"/>
            <a:gd name="adj3" fmla="val 164864"/>
            <a:gd name="adj4" fmla="val -93841"/>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tells Excel to round cell B51 to one decimal. You will probably see a different cell reference than B51 - it will always show the name of the cell one to the left of the currently selected cell. In this case alongside, the user had selected C51.</a:t>
          </a:r>
        </a:p>
      </xdr:txBody>
    </xdr:sp>
    <xdr:clientData/>
  </xdr:twoCellAnchor>
  <xdr:twoCellAnchor editAs="oneCell">
    <xdr:from>
      <xdr:col>1</xdr:col>
      <xdr:colOff>123825</xdr:colOff>
      <xdr:row>75</xdr:row>
      <xdr:rowOff>38100</xdr:rowOff>
    </xdr:from>
    <xdr:to>
      <xdr:col>11</xdr:col>
      <xdr:colOff>9525</xdr:colOff>
      <xdr:row>80</xdr:row>
      <xdr:rowOff>114300</xdr:rowOff>
    </xdr:to>
    <xdr:sp macro="" textlink="">
      <xdr:nvSpPr>
        <xdr:cNvPr id="6160" name="Text Box 16"/>
        <xdr:cNvSpPr txBox="1">
          <a:spLocks noChangeArrowheads="1"/>
        </xdr:cNvSpPr>
      </xdr:nvSpPr>
      <xdr:spPr bwMode="auto">
        <a:xfrm>
          <a:off x="371475" y="15049500"/>
          <a:ext cx="6781800" cy="8858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So this is one of those tricks that Excel gurus dream up to impress people. What can you actually use it for, and why would you want to hide a formula in a range name, where most people have no chance of finding it?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A really good use is for dynamic chart data. Try adding data to the end of the table at below left, and watch the chart expand (or contract, if you delete data) automatically. It adjusts itself perfectly, based on the number of items in column C.</a:t>
          </a:r>
        </a:p>
      </xdr:txBody>
    </xdr:sp>
    <xdr:clientData/>
  </xdr:twoCellAnchor>
  <xdr:twoCellAnchor>
    <xdr:from>
      <xdr:col>3</xdr:col>
      <xdr:colOff>533400</xdr:colOff>
      <xdr:row>84</xdr:row>
      <xdr:rowOff>0</xdr:rowOff>
    </xdr:from>
    <xdr:to>
      <xdr:col>8</xdr:col>
      <xdr:colOff>28575</xdr:colOff>
      <xdr:row>96</xdr:row>
      <xdr:rowOff>95250</xdr:rowOff>
    </xdr:to>
    <xdr:graphicFrame macro="">
      <xdr:nvGraphicFramePr>
        <xdr:cNvPr id="618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95250</xdr:colOff>
      <xdr:row>97</xdr:row>
      <xdr:rowOff>200025</xdr:rowOff>
    </xdr:from>
    <xdr:to>
      <xdr:col>11</xdr:col>
      <xdr:colOff>19050</xdr:colOff>
      <xdr:row>102</xdr:row>
      <xdr:rowOff>28575</xdr:rowOff>
    </xdr:to>
    <xdr:sp macro="" textlink="">
      <xdr:nvSpPr>
        <xdr:cNvPr id="6162" name="Text Box 18"/>
        <xdr:cNvSpPr txBox="1">
          <a:spLocks noChangeArrowheads="1"/>
        </xdr:cNvSpPr>
      </xdr:nvSpPr>
      <xdr:spPr bwMode="auto">
        <a:xfrm>
          <a:off x="342900" y="16897350"/>
          <a:ext cx="6819900" cy="15240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To understand this, click on one of the blue bars in the chart, and see how the X and Y values use the names X_Values and Y_Values. Then click on Insert, Name, Define, and select X_Values from the list. You should see this at the bottom:</a:t>
          </a:r>
        </a:p>
        <a:p>
          <a:pPr algn="l" rtl="0">
            <a:defRPr sz="1000"/>
          </a:pPr>
          <a:r>
            <a:rPr lang="en-US" sz="1000" b="0" i="0" strike="noStrike">
              <a:solidFill>
                <a:srgbClr val="3366FF"/>
              </a:solidFill>
              <a:latin typeface="Arial"/>
              <a:cs typeface="Arial"/>
            </a:rPr>
            <a:t>=OFFSET('4_RANGE_NAMES'!$B$84,1,0,COUNT('4_RANGE_NAMES'!$C$85:$C$1000),1)</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It's not as bad as it looks. The Offset command is used to define where the X labels start (the first two parameters are the row and column position), and how many cells to select (the next two parameters are the number of rows and columns).</a:t>
          </a:r>
        </a:p>
        <a:p>
          <a:pPr algn="l" rtl="0">
            <a:defRPr sz="1000"/>
          </a:pPr>
          <a:r>
            <a:rPr lang="en-US" sz="1000" b="0" i="0" strike="noStrike">
              <a:solidFill>
                <a:srgbClr val="000000"/>
              </a:solidFill>
              <a:latin typeface="Arial"/>
              <a:cs typeface="Arial"/>
            </a:rPr>
            <a:t>We want to start at B85, the first data label. The formula does this by starting at B84, offset by 1 row and no column. The third parameter determines the number of rows of data and is the most important part of the formula. The Count function is used to count how many cells in column C contain numbers, and this is used for the number of data rows. Finally, the last parameter is 1, because we only want to select one column.</a:t>
          </a:r>
        </a:p>
      </xdr:txBody>
    </xdr:sp>
    <xdr:clientData/>
  </xdr:twoCellAnchor>
  <xdr:twoCellAnchor editAs="oneCell">
    <xdr:from>
      <xdr:col>1</xdr:col>
      <xdr:colOff>19050</xdr:colOff>
      <xdr:row>104</xdr:row>
      <xdr:rowOff>19050</xdr:rowOff>
    </xdr:from>
    <xdr:to>
      <xdr:col>8</xdr:col>
      <xdr:colOff>304800</xdr:colOff>
      <xdr:row>107</xdr:row>
      <xdr:rowOff>123825</xdr:rowOff>
    </xdr:to>
    <xdr:sp macro="" textlink="">
      <xdr:nvSpPr>
        <xdr:cNvPr id="6163" name="Text Box 19"/>
        <xdr:cNvSpPr txBox="1">
          <a:spLocks noChangeArrowheads="1"/>
        </xdr:cNvSpPr>
      </xdr:nvSpPr>
      <xdr:spPr bwMode="auto">
        <a:xfrm>
          <a:off x="266700" y="20421600"/>
          <a:ext cx="5353050" cy="5905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You are using data validation in a cell and using a list of cells as your validation items. This list may have blanks in it because you may not always need to use all the items. How do you get rid of the blanks in the validation dropdown list, ie how do you get the list to only use filled cells?</a:t>
          </a:r>
        </a:p>
      </xdr:txBody>
    </xdr:sp>
    <xdr:clientData/>
  </xdr:twoCellAnchor>
  <xdr:twoCellAnchor>
    <xdr:from>
      <xdr:col>3</xdr:col>
      <xdr:colOff>581025</xdr:colOff>
      <xdr:row>111</xdr:row>
      <xdr:rowOff>85725</xdr:rowOff>
    </xdr:from>
    <xdr:to>
      <xdr:col>8</xdr:col>
      <xdr:colOff>333375</xdr:colOff>
      <xdr:row>120</xdr:row>
      <xdr:rowOff>95250</xdr:rowOff>
    </xdr:to>
    <xdr:sp macro="" textlink="">
      <xdr:nvSpPr>
        <xdr:cNvPr id="6165" name="AutoShape 21"/>
        <xdr:cNvSpPr>
          <a:spLocks/>
        </xdr:cNvSpPr>
      </xdr:nvSpPr>
      <xdr:spPr bwMode="auto">
        <a:xfrm>
          <a:off x="2305050" y="21621750"/>
          <a:ext cx="3343275" cy="1466850"/>
        </a:xfrm>
        <a:prstGeom prst="borderCallout1">
          <a:avLst>
            <a:gd name="adj1" fmla="val 7792"/>
            <a:gd name="adj2" fmla="val -2278"/>
            <a:gd name="adj3" fmla="val -25324"/>
            <a:gd name="adj4" fmla="val -17093"/>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Data validation list is…..</a:t>
          </a:r>
        </a:p>
        <a:p>
          <a:pPr algn="l" rtl="0">
            <a:defRPr sz="1000"/>
          </a:pPr>
          <a:r>
            <a:rPr lang="en-US" sz="1000" b="0" i="0" strike="noStrike">
              <a:solidFill>
                <a:srgbClr val="000000"/>
              </a:solidFill>
              <a:latin typeface="Arial"/>
              <a:cs typeface="Arial"/>
            </a:rPr>
            <a:t>=OFFSET($B$113,0,0,COUNTA(B113:B122),1)</a:t>
          </a:r>
        </a:p>
        <a:p>
          <a:pPr algn="l" rtl="0">
            <a:defRPr sz="1000"/>
          </a:pPr>
          <a:r>
            <a:rPr lang="en-US" sz="1000" b="0" i="0" strike="noStrike">
              <a:solidFill>
                <a:srgbClr val="000000"/>
              </a:solidFill>
              <a:latin typeface="Arial"/>
              <a:cs typeface="Arial"/>
            </a:rPr>
            <a:t>The offset command creates a range which has as many items as there are non-blank cells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Note this won't help you where you leave blank rows in between filled rows. You'd need VBA code to hide these blank rows.</a:t>
          </a:r>
        </a:p>
      </xdr:txBody>
    </xdr:sp>
    <xdr:clientData/>
  </xdr:twoCellAnchor>
  <xdr:twoCellAnchor editAs="oneCell">
    <xdr:from>
      <xdr:col>8</xdr:col>
      <xdr:colOff>600075</xdr:colOff>
      <xdr:row>106</xdr:row>
      <xdr:rowOff>0</xdr:rowOff>
    </xdr:from>
    <xdr:to>
      <xdr:col>15</xdr:col>
      <xdr:colOff>219075</xdr:colOff>
      <xdr:row>125</xdr:row>
      <xdr:rowOff>0</xdr:rowOff>
    </xdr:to>
    <xdr:pic>
      <xdr:nvPicPr>
        <xdr:cNvPr id="14339" name="Picture 3"/>
        <xdr:cNvPicPr>
          <a:picLocks noChangeAspect="1" noChangeArrowheads="1"/>
        </xdr:cNvPicPr>
      </xdr:nvPicPr>
      <xdr:blipFill>
        <a:blip xmlns:r="http://schemas.openxmlformats.org/officeDocument/2006/relationships" r:embed="rId3"/>
        <a:srcRect/>
        <a:stretch>
          <a:fillRect/>
        </a:stretch>
      </xdr:blipFill>
      <xdr:spPr bwMode="auto">
        <a:xfrm>
          <a:off x="5915025" y="18849975"/>
          <a:ext cx="3886200" cy="3076575"/>
        </a:xfrm>
        <a:prstGeom prst="rect">
          <a:avLst/>
        </a:prstGeom>
        <a:noFill/>
        <a:ln w="1">
          <a:noFill/>
          <a:miter lim="800000"/>
          <a:headEnd/>
          <a:tailEnd type="none" w="med" len="med"/>
        </a:ln>
        <a:effectLst/>
      </xdr:spPr>
    </xdr:pic>
    <xdr:clientData/>
  </xdr:twoCellAnchor>
  <xdr:twoCellAnchor editAs="oneCell">
    <xdr:from>
      <xdr:col>11</xdr:col>
      <xdr:colOff>209550</xdr:colOff>
      <xdr:row>85</xdr:row>
      <xdr:rowOff>9525</xdr:rowOff>
    </xdr:from>
    <xdr:to>
      <xdr:col>20</xdr:col>
      <xdr:colOff>114300</xdr:colOff>
      <xdr:row>105</xdr:row>
      <xdr:rowOff>38100</xdr:rowOff>
    </xdr:to>
    <xdr:pic>
      <xdr:nvPicPr>
        <xdr:cNvPr id="14341" name="Picture 5"/>
        <xdr:cNvPicPr>
          <a:picLocks noChangeAspect="1" noChangeArrowheads="1"/>
        </xdr:cNvPicPr>
      </xdr:nvPicPr>
      <xdr:blipFill>
        <a:blip xmlns:r="http://schemas.openxmlformats.org/officeDocument/2006/relationships" r:embed="rId4"/>
        <a:srcRect/>
        <a:stretch>
          <a:fillRect/>
        </a:stretch>
      </xdr:blipFill>
      <xdr:spPr bwMode="auto">
        <a:xfrm>
          <a:off x="7353300" y="14763750"/>
          <a:ext cx="5391150" cy="4152900"/>
        </a:xfrm>
        <a:prstGeom prst="rect">
          <a:avLst/>
        </a:prstGeom>
        <a:noFill/>
        <a:ln w="1">
          <a:noFill/>
          <a:miter lim="800000"/>
          <a:headEnd/>
          <a:tailEnd type="none" w="med" len="med"/>
        </a:ln>
        <a:effectLst/>
      </xdr:spPr>
    </xdr:pic>
    <xdr:clientData/>
  </xdr:twoCellAnchor>
  <xdr:twoCellAnchor editAs="oneCell">
    <xdr:from>
      <xdr:col>12</xdr:col>
      <xdr:colOff>95250</xdr:colOff>
      <xdr:row>48</xdr:row>
      <xdr:rowOff>104775</xdr:rowOff>
    </xdr:from>
    <xdr:to>
      <xdr:col>21</xdr:col>
      <xdr:colOff>0</xdr:colOff>
      <xdr:row>74</xdr:row>
      <xdr:rowOff>47625</xdr:rowOff>
    </xdr:to>
    <xdr:pic>
      <xdr:nvPicPr>
        <xdr:cNvPr id="14337" name="Picture 1"/>
        <xdr:cNvPicPr>
          <a:picLocks noChangeAspect="1" noChangeArrowheads="1"/>
        </xdr:cNvPicPr>
      </xdr:nvPicPr>
      <xdr:blipFill>
        <a:blip xmlns:r="http://schemas.openxmlformats.org/officeDocument/2006/relationships" r:embed="rId5"/>
        <a:srcRect/>
        <a:stretch>
          <a:fillRect/>
        </a:stretch>
      </xdr:blipFill>
      <xdr:spPr bwMode="auto">
        <a:xfrm>
          <a:off x="7848600" y="8867775"/>
          <a:ext cx="5391150" cy="4152900"/>
        </a:xfrm>
        <a:prstGeom prst="rect">
          <a:avLst/>
        </a:prstGeom>
        <a:noFill/>
        <a:ln w="1">
          <a:noFill/>
          <a:miter lim="800000"/>
          <a:headEnd/>
          <a:tailEnd type="none" w="med" len="med"/>
        </a:ln>
        <a:effec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514350</xdr:colOff>
      <xdr:row>4</xdr:row>
      <xdr:rowOff>133350</xdr:rowOff>
    </xdr:from>
    <xdr:to>
      <xdr:col>2</xdr:col>
      <xdr:colOff>38100</xdr:colOff>
      <xdr:row>9</xdr:row>
      <xdr:rowOff>9525</xdr:rowOff>
    </xdr:to>
    <xdr:sp macro="" textlink="">
      <xdr:nvSpPr>
        <xdr:cNvPr id="2090" name="AutoShape 4"/>
        <xdr:cNvSpPr>
          <a:spLocks/>
        </xdr:cNvSpPr>
      </xdr:nvSpPr>
      <xdr:spPr bwMode="auto">
        <a:xfrm>
          <a:off x="762000" y="933450"/>
          <a:ext cx="133350" cy="685800"/>
        </a:xfrm>
        <a:prstGeom prst="rightBrace">
          <a:avLst>
            <a:gd name="adj1" fmla="val 42857"/>
            <a:gd name="adj2" fmla="val 50000"/>
          </a:avLst>
        </a:prstGeom>
        <a:noFill/>
        <a:ln w="9525">
          <a:solidFill>
            <a:srgbClr val="000000"/>
          </a:solidFill>
          <a:round/>
          <a:headEnd/>
          <a:tailEnd/>
        </a:ln>
      </xdr:spPr>
    </xdr:sp>
    <xdr:clientData/>
  </xdr:twoCellAnchor>
  <xdr:twoCellAnchor editAs="oneCell">
    <xdr:from>
      <xdr:col>2</xdr:col>
      <xdr:colOff>57150</xdr:colOff>
      <xdr:row>5</xdr:row>
      <xdr:rowOff>104775</xdr:rowOff>
    </xdr:from>
    <xdr:to>
      <xdr:col>5</xdr:col>
      <xdr:colOff>495300</xdr:colOff>
      <xdr:row>7</xdr:row>
      <xdr:rowOff>104775</xdr:rowOff>
    </xdr:to>
    <xdr:sp macro="" textlink="">
      <xdr:nvSpPr>
        <xdr:cNvPr id="2053" name="Text Box 5"/>
        <xdr:cNvSpPr txBox="1">
          <a:spLocks noChangeArrowheads="1"/>
        </xdr:cNvSpPr>
      </xdr:nvSpPr>
      <xdr:spPr bwMode="auto">
        <a:xfrm>
          <a:off x="914400" y="1066800"/>
          <a:ext cx="2266950" cy="3238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This is the list of items shown in the dropdown (it needs to run down the rows, not across)</a:t>
          </a:r>
        </a:p>
      </xdr:txBody>
    </xdr:sp>
    <xdr:clientData/>
  </xdr:twoCellAnchor>
  <xdr:twoCellAnchor>
    <xdr:from>
      <xdr:col>2</xdr:col>
      <xdr:colOff>333375</xdr:colOff>
      <xdr:row>8</xdr:row>
      <xdr:rowOff>114300</xdr:rowOff>
    </xdr:from>
    <xdr:to>
      <xdr:col>5</xdr:col>
      <xdr:colOff>0</xdr:colOff>
      <xdr:row>12</xdr:row>
      <xdr:rowOff>76200</xdr:rowOff>
    </xdr:to>
    <xdr:sp macro="" textlink="">
      <xdr:nvSpPr>
        <xdr:cNvPr id="2054" name="AutoShape 6"/>
        <xdr:cNvSpPr>
          <a:spLocks/>
        </xdr:cNvSpPr>
      </xdr:nvSpPr>
      <xdr:spPr bwMode="auto">
        <a:xfrm>
          <a:off x="1190625" y="1562100"/>
          <a:ext cx="1495425" cy="609600"/>
        </a:xfrm>
        <a:prstGeom prst="borderCallout1">
          <a:avLst>
            <a:gd name="adj1" fmla="val 18750"/>
            <a:gd name="adj2" fmla="val -5097"/>
            <a:gd name="adj3" fmla="val 43750"/>
            <a:gd name="adj4" fmla="val -36944"/>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This is the item picked by the user (eg 2 means the second item on the list was picked)</a:t>
          </a:r>
        </a:p>
      </xdr:txBody>
    </xdr:sp>
    <xdr:clientData/>
  </xdr:twoCellAnchor>
  <xdr:twoCellAnchor>
    <xdr:from>
      <xdr:col>1</xdr:col>
      <xdr:colOff>590550</xdr:colOff>
      <xdr:row>9</xdr:row>
      <xdr:rowOff>104775</xdr:rowOff>
    </xdr:from>
    <xdr:to>
      <xdr:col>2</xdr:col>
      <xdr:colOff>295275</xdr:colOff>
      <xdr:row>10</xdr:row>
      <xdr:rowOff>57150</xdr:rowOff>
    </xdr:to>
    <xdr:sp macro="" textlink="">
      <xdr:nvSpPr>
        <xdr:cNvPr id="2093" name="Line 7"/>
        <xdr:cNvSpPr>
          <a:spLocks noChangeShapeType="1"/>
        </xdr:cNvSpPr>
      </xdr:nvSpPr>
      <xdr:spPr bwMode="auto">
        <a:xfrm flipH="1">
          <a:off x="838200" y="1714500"/>
          <a:ext cx="314325" cy="114300"/>
        </a:xfrm>
        <a:prstGeom prst="line">
          <a:avLst/>
        </a:prstGeom>
        <a:noFill/>
        <a:ln w="9525">
          <a:solidFill>
            <a:srgbClr val="000000"/>
          </a:solidFill>
          <a:round/>
          <a:headEnd/>
          <a:tailEnd type="triangle" w="med" len="med"/>
        </a:ln>
      </xdr:spPr>
    </xdr:sp>
    <xdr:clientData/>
  </xdr:twoCellAnchor>
  <xdr:twoCellAnchor editAs="oneCell">
    <xdr:from>
      <xdr:col>1</xdr:col>
      <xdr:colOff>171450</xdr:colOff>
      <xdr:row>15</xdr:row>
      <xdr:rowOff>0</xdr:rowOff>
    </xdr:from>
    <xdr:to>
      <xdr:col>6</xdr:col>
      <xdr:colOff>95250</xdr:colOff>
      <xdr:row>17</xdr:row>
      <xdr:rowOff>0</xdr:rowOff>
    </xdr:to>
    <xdr:pic>
      <xdr:nvPicPr>
        <xdr:cNvPr id="2094" name="Picture 11"/>
        <xdr:cNvPicPr>
          <a:picLocks noChangeAspect="1" noChangeArrowheads="1"/>
        </xdr:cNvPicPr>
      </xdr:nvPicPr>
      <xdr:blipFill>
        <a:blip xmlns:r="http://schemas.openxmlformats.org/officeDocument/2006/relationships" r:embed="rId1"/>
        <a:srcRect/>
        <a:stretch>
          <a:fillRect/>
        </a:stretch>
      </xdr:blipFill>
      <xdr:spPr bwMode="auto">
        <a:xfrm>
          <a:off x="419100" y="2619375"/>
          <a:ext cx="2971800" cy="323850"/>
        </a:xfrm>
        <a:prstGeom prst="rect">
          <a:avLst/>
        </a:prstGeom>
        <a:noFill/>
        <a:ln w="9525">
          <a:noFill/>
          <a:miter lim="800000"/>
          <a:headEnd/>
          <a:tailEnd/>
        </a:ln>
      </xdr:spPr>
    </xdr:pic>
    <xdr:clientData/>
  </xdr:twoCellAnchor>
  <xdr:twoCellAnchor editAs="oneCell">
    <xdr:from>
      <xdr:col>1</xdr:col>
      <xdr:colOff>152400</xdr:colOff>
      <xdr:row>19</xdr:row>
      <xdr:rowOff>47625</xdr:rowOff>
    </xdr:from>
    <xdr:to>
      <xdr:col>7</xdr:col>
      <xdr:colOff>495300</xdr:colOff>
      <xdr:row>43</xdr:row>
      <xdr:rowOff>76200</xdr:rowOff>
    </xdr:to>
    <xdr:pic>
      <xdr:nvPicPr>
        <xdr:cNvPr id="2095" name="Picture 13"/>
        <xdr:cNvPicPr>
          <a:picLocks noChangeAspect="1" noChangeArrowheads="1"/>
        </xdr:cNvPicPr>
      </xdr:nvPicPr>
      <xdr:blipFill>
        <a:blip xmlns:r="http://schemas.openxmlformats.org/officeDocument/2006/relationships" r:embed="rId2"/>
        <a:srcRect/>
        <a:stretch>
          <a:fillRect/>
        </a:stretch>
      </xdr:blipFill>
      <xdr:spPr bwMode="auto">
        <a:xfrm>
          <a:off x="400050" y="3429000"/>
          <a:ext cx="4000500" cy="3914775"/>
        </a:xfrm>
        <a:prstGeom prst="rect">
          <a:avLst/>
        </a:prstGeom>
        <a:noFill/>
        <a:ln w="9525">
          <a:noFill/>
          <a:miter lim="800000"/>
          <a:headEnd/>
          <a:tailEnd/>
        </a:ln>
      </xdr:spPr>
    </xdr:pic>
    <xdr:clientData/>
  </xdr:twoCellAnchor>
  <xdr:twoCellAnchor>
    <xdr:from>
      <xdr:col>8</xdr:col>
      <xdr:colOff>104775</xdr:colOff>
      <xdr:row>22</xdr:row>
      <xdr:rowOff>47625</xdr:rowOff>
    </xdr:from>
    <xdr:to>
      <xdr:col>12</xdr:col>
      <xdr:colOff>85725</xdr:colOff>
      <xdr:row>24</xdr:row>
      <xdr:rowOff>114300</xdr:rowOff>
    </xdr:to>
    <xdr:sp macro="" textlink="">
      <xdr:nvSpPr>
        <xdr:cNvPr id="2062" name="AutoShape 14"/>
        <xdr:cNvSpPr>
          <a:spLocks/>
        </xdr:cNvSpPr>
      </xdr:nvSpPr>
      <xdr:spPr bwMode="auto">
        <a:xfrm>
          <a:off x="4619625" y="3914775"/>
          <a:ext cx="1771650" cy="390525"/>
        </a:xfrm>
        <a:prstGeom prst="borderCallout1">
          <a:avLst>
            <a:gd name="adj1" fmla="val 29269"/>
            <a:gd name="adj2" fmla="val -4301"/>
            <a:gd name="adj3" fmla="val 90245"/>
            <a:gd name="adj4" fmla="val -60755"/>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holds the range listing the items you want to show</a:t>
          </a:r>
        </a:p>
      </xdr:txBody>
    </xdr:sp>
    <xdr:clientData/>
  </xdr:twoCellAnchor>
  <xdr:twoCellAnchor>
    <xdr:from>
      <xdr:col>8</xdr:col>
      <xdr:colOff>123825</xdr:colOff>
      <xdr:row>25</xdr:row>
      <xdr:rowOff>66675</xdr:rowOff>
    </xdr:from>
    <xdr:to>
      <xdr:col>12</xdr:col>
      <xdr:colOff>104775</xdr:colOff>
      <xdr:row>28</xdr:row>
      <xdr:rowOff>76200</xdr:rowOff>
    </xdr:to>
    <xdr:sp macro="" textlink="">
      <xdr:nvSpPr>
        <xdr:cNvPr id="2063" name="AutoShape 15"/>
        <xdr:cNvSpPr>
          <a:spLocks/>
        </xdr:cNvSpPr>
      </xdr:nvSpPr>
      <xdr:spPr bwMode="auto">
        <a:xfrm>
          <a:off x="4638675" y="4419600"/>
          <a:ext cx="1771650" cy="495300"/>
        </a:xfrm>
        <a:prstGeom prst="borderCallout1">
          <a:avLst>
            <a:gd name="adj1" fmla="val 23079"/>
            <a:gd name="adj2" fmla="val -4301"/>
            <a:gd name="adj3" fmla="val 23079"/>
            <a:gd name="adj4" fmla="val -66667"/>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holds the cell that will record the selection made by the user</a:t>
          </a:r>
        </a:p>
      </xdr:txBody>
    </xdr:sp>
    <xdr:clientData/>
  </xdr:twoCellAnchor>
  <xdr:twoCellAnchor>
    <xdr:from>
      <xdr:col>0</xdr:col>
      <xdr:colOff>257175</xdr:colOff>
      <xdr:row>1</xdr:row>
      <xdr:rowOff>95250</xdr:rowOff>
    </xdr:from>
    <xdr:to>
      <xdr:col>6</xdr:col>
      <xdr:colOff>295275</xdr:colOff>
      <xdr:row>12</xdr:row>
      <xdr:rowOff>104775</xdr:rowOff>
    </xdr:to>
    <xdr:sp macro="" textlink="">
      <xdr:nvSpPr>
        <xdr:cNvPr id="2098" name="Rectangle 16"/>
        <xdr:cNvSpPr>
          <a:spLocks noChangeArrowheads="1"/>
        </xdr:cNvSpPr>
      </xdr:nvSpPr>
      <xdr:spPr bwMode="auto">
        <a:xfrm>
          <a:off x="247650" y="409575"/>
          <a:ext cx="3343275" cy="1790700"/>
        </a:xfrm>
        <a:prstGeom prst="rect">
          <a:avLst/>
        </a:prstGeom>
        <a:noFill/>
        <a:ln w="9525">
          <a:solidFill>
            <a:srgbClr val="000000"/>
          </a:solidFill>
          <a:miter lim="800000"/>
          <a:headEnd/>
          <a:tailEnd/>
        </a:ln>
      </xdr:spPr>
    </xdr:sp>
    <xdr:clientData/>
  </xdr:twoCellAnchor>
  <xdr:twoCellAnchor>
    <xdr:from>
      <xdr:col>0</xdr:col>
      <xdr:colOff>190500</xdr:colOff>
      <xdr:row>49</xdr:row>
      <xdr:rowOff>104775</xdr:rowOff>
    </xdr:from>
    <xdr:to>
      <xdr:col>5</xdr:col>
      <xdr:colOff>571500</xdr:colOff>
      <xdr:row>66</xdr:row>
      <xdr:rowOff>133350</xdr:rowOff>
    </xdr:to>
    <xdr:graphicFrame macro="">
      <xdr:nvGraphicFramePr>
        <xdr:cNvPr id="2099"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361950</xdr:colOff>
      <xdr:row>62</xdr:row>
      <xdr:rowOff>38100</xdr:rowOff>
    </xdr:from>
    <xdr:to>
      <xdr:col>15</xdr:col>
      <xdr:colOff>409575</xdr:colOff>
      <xdr:row>65</xdr:row>
      <xdr:rowOff>47625</xdr:rowOff>
    </xdr:to>
    <xdr:sp macro="" textlink="">
      <xdr:nvSpPr>
        <xdr:cNvPr id="2068" name="AutoShape 20"/>
        <xdr:cNvSpPr>
          <a:spLocks/>
        </xdr:cNvSpPr>
      </xdr:nvSpPr>
      <xdr:spPr bwMode="auto">
        <a:xfrm>
          <a:off x="6219825" y="10382250"/>
          <a:ext cx="1838325" cy="495300"/>
        </a:xfrm>
        <a:prstGeom prst="borderCallout1">
          <a:avLst>
            <a:gd name="adj1" fmla="val 23079"/>
            <a:gd name="adj2" fmla="val -4144"/>
            <a:gd name="adj3" fmla="val 40384"/>
            <a:gd name="adj4" fmla="val -50778"/>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This cell calculates the right column to use, based on the user's selections in the dropdowns</a:t>
          </a:r>
        </a:p>
      </xdr:txBody>
    </xdr:sp>
    <xdr:clientData/>
  </xdr:twoCellAnchor>
  <xdr:twoCellAnchor>
    <xdr:from>
      <xdr:col>6</xdr:col>
      <xdr:colOff>180975</xdr:colOff>
      <xdr:row>64</xdr:row>
      <xdr:rowOff>9525</xdr:rowOff>
    </xdr:from>
    <xdr:to>
      <xdr:col>8</xdr:col>
      <xdr:colOff>9525</xdr:colOff>
      <xdr:row>67</xdr:row>
      <xdr:rowOff>19050</xdr:rowOff>
    </xdr:to>
    <xdr:sp macro="" textlink="">
      <xdr:nvSpPr>
        <xdr:cNvPr id="2101" name="Line 23"/>
        <xdr:cNvSpPr>
          <a:spLocks noChangeShapeType="1"/>
        </xdr:cNvSpPr>
      </xdr:nvSpPr>
      <xdr:spPr bwMode="auto">
        <a:xfrm flipH="1" flipV="1">
          <a:off x="3476625" y="10677525"/>
          <a:ext cx="1047750" cy="495300"/>
        </a:xfrm>
        <a:prstGeom prst="line">
          <a:avLst/>
        </a:prstGeom>
        <a:noFill/>
        <a:ln w="38100">
          <a:solidFill>
            <a:srgbClr val="FF0000"/>
          </a:solidFill>
          <a:round/>
          <a:headEnd/>
          <a:tailEnd type="triangle" w="med" len="med"/>
        </a:ln>
      </xdr:spPr>
    </xdr:sp>
    <xdr:clientData/>
  </xdr:twoCellAnchor>
  <xdr:twoCellAnchor>
    <xdr:from>
      <xdr:col>10</xdr:col>
      <xdr:colOff>85725</xdr:colOff>
      <xdr:row>66</xdr:row>
      <xdr:rowOff>38100</xdr:rowOff>
    </xdr:from>
    <xdr:to>
      <xdr:col>10</xdr:col>
      <xdr:colOff>161925</xdr:colOff>
      <xdr:row>69</xdr:row>
      <xdr:rowOff>133350</xdr:rowOff>
    </xdr:to>
    <xdr:sp macro="" textlink="">
      <xdr:nvSpPr>
        <xdr:cNvPr id="2102" name="AutoShape 24"/>
        <xdr:cNvSpPr>
          <a:spLocks/>
        </xdr:cNvSpPr>
      </xdr:nvSpPr>
      <xdr:spPr bwMode="auto">
        <a:xfrm>
          <a:off x="5495925" y="11029950"/>
          <a:ext cx="76200" cy="581025"/>
        </a:xfrm>
        <a:prstGeom prst="rightBrace">
          <a:avLst>
            <a:gd name="adj1" fmla="val 63542"/>
            <a:gd name="adj2" fmla="val 50000"/>
          </a:avLst>
        </a:prstGeom>
        <a:noFill/>
        <a:ln w="9525">
          <a:solidFill>
            <a:srgbClr val="000000"/>
          </a:solidFill>
          <a:round/>
          <a:headEnd/>
          <a:tailEnd/>
        </a:ln>
      </xdr:spPr>
    </xdr:sp>
    <xdr:clientData/>
  </xdr:twoCellAnchor>
  <xdr:oneCellAnchor>
    <xdr:from>
      <xdr:col>10</xdr:col>
      <xdr:colOff>190500</xdr:colOff>
      <xdr:row>67</xdr:row>
      <xdr:rowOff>9525</xdr:rowOff>
    </xdr:from>
    <xdr:ext cx="790575" cy="304800"/>
    <xdr:sp macro="" textlink="">
      <xdr:nvSpPr>
        <xdr:cNvPr id="2073" name="Text Box 25"/>
        <xdr:cNvSpPr txBox="1">
          <a:spLocks noChangeArrowheads="1"/>
        </xdr:cNvSpPr>
      </xdr:nvSpPr>
      <xdr:spPr bwMode="auto">
        <a:xfrm>
          <a:off x="5600700" y="11163300"/>
          <a:ext cx="847725" cy="32385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looks up values </a:t>
          </a:r>
        </a:p>
        <a:p>
          <a:pPr algn="l" rtl="0">
            <a:defRPr sz="1000"/>
          </a:pPr>
          <a:r>
            <a:rPr lang="en-US" sz="800" b="0" i="0" strike="noStrike">
              <a:solidFill>
                <a:srgbClr val="000000"/>
              </a:solidFill>
              <a:latin typeface="Arial"/>
              <a:cs typeface="Arial"/>
            </a:rPr>
            <a:t>from table above</a:t>
          </a:r>
        </a:p>
      </xdr:txBody>
    </xdr:sp>
    <xdr:clientData/>
  </xdr:oneCellAnchor>
  <xdr:twoCellAnchor editAs="oneCell">
    <xdr:from>
      <xdr:col>20</xdr:col>
      <xdr:colOff>219075</xdr:colOff>
      <xdr:row>25</xdr:row>
      <xdr:rowOff>66675</xdr:rowOff>
    </xdr:from>
    <xdr:to>
      <xdr:col>25</xdr:col>
      <xdr:colOff>114300</xdr:colOff>
      <xdr:row>26</xdr:row>
      <xdr:rowOff>142875</xdr:rowOff>
    </xdr:to>
    <xdr:pic>
      <xdr:nvPicPr>
        <xdr:cNvPr id="2104" name="Picture 28"/>
        <xdr:cNvPicPr>
          <a:picLocks noChangeAspect="1" noChangeArrowheads="1"/>
        </xdr:cNvPicPr>
      </xdr:nvPicPr>
      <xdr:blipFill>
        <a:blip xmlns:r="http://schemas.openxmlformats.org/officeDocument/2006/relationships" r:embed="rId4"/>
        <a:srcRect/>
        <a:stretch>
          <a:fillRect/>
        </a:stretch>
      </xdr:blipFill>
      <xdr:spPr bwMode="auto">
        <a:xfrm>
          <a:off x="466725" y="14458950"/>
          <a:ext cx="2943225" cy="238125"/>
        </a:xfrm>
        <a:prstGeom prst="rect">
          <a:avLst/>
        </a:prstGeom>
        <a:noFill/>
        <a:ln w="9525">
          <a:noFill/>
          <a:miter lim="800000"/>
          <a:headEnd/>
          <a:tailEnd/>
        </a:ln>
      </xdr:spPr>
    </xdr:pic>
    <xdr:clientData/>
  </xdr:twoCellAnchor>
  <xdr:twoCellAnchor>
    <xdr:from>
      <xdr:col>20</xdr:col>
      <xdr:colOff>428625</xdr:colOff>
      <xdr:row>33</xdr:row>
      <xdr:rowOff>9525</xdr:rowOff>
    </xdr:from>
    <xdr:to>
      <xdr:col>22</xdr:col>
      <xdr:colOff>400050</xdr:colOff>
      <xdr:row>39</xdr:row>
      <xdr:rowOff>19050</xdr:rowOff>
    </xdr:to>
    <xdr:sp macro="" textlink="">
      <xdr:nvSpPr>
        <xdr:cNvPr id="2077" name="AutoShape 29"/>
        <xdr:cNvSpPr>
          <a:spLocks/>
        </xdr:cNvSpPr>
      </xdr:nvSpPr>
      <xdr:spPr bwMode="auto">
        <a:xfrm>
          <a:off x="676275" y="15697200"/>
          <a:ext cx="1190625" cy="981075"/>
        </a:xfrm>
        <a:prstGeom prst="borderCallout1">
          <a:avLst>
            <a:gd name="adj1" fmla="val 11653"/>
            <a:gd name="adj2" fmla="val -6398"/>
            <a:gd name="adj3" fmla="val -105824"/>
            <a:gd name="adj4" fmla="val -80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Textbox - useful if you want something positioned differently. It can also take a lot of text and you can </a:t>
          </a:r>
          <a:r>
            <a:rPr lang="en-US" sz="800" b="1" i="0" strike="noStrike">
              <a:solidFill>
                <a:srgbClr val="FF0000"/>
              </a:solidFill>
              <a:latin typeface="Arial"/>
              <a:cs typeface="Arial"/>
            </a:rPr>
            <a:t>format</a:t>
          </a:r>
          <a:r>
            <a:rPr lang="en-US" sz="800" b="0" i="0" strike="noStrike">
              <a:solidFill>
                <a:srgbClr val="000000"/>
              </a:solidFill>
              <a:latin typeface="Arial"/>
              <a:cs typeface="Arial"/>
            </a:rPr>
            <a:t> it</a:t>
          </a:r>
        </a:p>
      </xdr:txBody>
    </xdr:sp>
    <xdr:clientData/>
  </xdr:twoCellAnchor>
  <xdr:twoCellAnchor>
    <xdr:from>
      <xdr:col>21</xdr:col>
      <xdr:colOff>390525</xdr:colOff>
      <xdr:row>28</xdr:row>
      <xdr:rowOff>28575</xdr:rowOff>
    </xdr:from>
    <xdr:to>
      <xdr:col>23</xdr:col>
      <xdr:colOff>161925</xdr:colOff>
      <xdr:row>32</xdr:row>
      <xdr:rowOff>57150</xdr:rowOff>
    </xdr:to>
    <xdr:sp macro="" textlink="">
      <xdr:nvSpPr>
        <xdr:cNvPr id="2078" name="AutoShape 30"/>
        <xdr:cNvSpPr>
          <a:spLocks/>
        </xdr:cNvSpPr>
      </xdr:nvSpPr>
      <xdr:spPr bwMode="auto">
        <a:xfrm>
          <a:off x="1247775" y="14906625"/>
          <a:ext cx="990600" cy="676275"/>
        </a:xfrm>
        <a:prstGeom prst="borderCallout1">
          <a:avLst>
            <a:gd name="adj1" fmla="val 16903"/>
            <a:gd name="adj2" fmla="val -7694"/>
            <a:gd name="adj3" fmla="val -28171"/>
            <a:gd name="adj4" fmla="val -17306"/>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Frame - allows you to put a box around things and put a name at the top</a:t>
          </a:r>
        </a:p>
      </xdr:txBody>
    </xdr:sp>
    <xdr:clientData/>
  </xdr:twoCellAnchor>
  <xdr:twoCellAnchor>
    <xdr:from>
      <xdr:col>20</xdr:col>
      <xdr:colOff>85725</xdr:colOff>
      <xdr:row>18</xdr:row>
      <xdr:rowOff>104775</xdr:rowOff>
    </xdr:from>
    <xdr:to>
      <xdr:col>21</xdr:col>
      <xdr:colOff>304800</xdr:colOff>
      <xdr:row>22</xdr:row>
      <xdr:rowOff>47625</xdr:rowOff>
    </xdr:to>
    <xdr:sp macro="" textlink="">
      <xdr:nvSpPr>
        <xdr:cNvPr id="2079" name="AutoShape 31"/>
        <xdr:cNvSpPr>
          <a:spLocks/>
        </xdr:cNvSpPr>
      </xdr:nvSpPr>
      <xdr:spPr bwMode="auto">
        <a:xfrm>
          <a:off x="333375" y="13363575"/>
          <a:ext cx="828675" cy="590550"/>
        </a:xfrm>
        <a:prstGeom prst="borderCallout1">
          <a:avLst>
            <a:gd name="adj1" fmla="val 19356"/>
            <a:gd name="adj2" fmla="val 109194"/>
            <a:gd name="adj3" fmla="val 193546"/>
            <a:gd name="adj4" fmla="val 121838"/>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Button - lets you trigger a macro when clicked</a:t>
          </a:r>
        </a:p>
      </xdr:txBody>
    </xdr:sp>
    <xdr:clientData/>
  </xdr:twoCellAnchor>
  <xdr:twoCellAnchor>
    <xdr:from>
      <xdr:col>22</xdr:col>
      <xdr:colOff>295275</xdr:colOff>
      <xdr:row>16</xdr:row>
      <xdr:rowOff>47625</xdr:rowOff>
    </xdr:from>
    <xdr:to>
      <xdr:col>24</xdr:col>
      <xdr:colOff>66675</xdr:colOff>
      <xdr:row>20</xdr:row>
      <xdr:rowOff>76200</xdr:rowOff>
    </xdr:to>
    <xdr:sp macro="" textlink="">
      <xdr:nvSpPr>
        <xdr:cNvPr id="2080" name="AutoShape 32"/>
        <xdr:cNvSpPr>
          <a:spLocks/>
        </xdr:cNvSpPr>
      </xdr:nvSpPr>
      <xdr:spPr bwMode="auto">
        <a:xfrm>
          <a:off x="1762125" y="12982575"/>
          <a:ext cx="990600" cy="676275"/>
        </a:xfrm>
        <a:prstGeom prst="borderCallout1">
          <a:avLst>
            <a:gd name="adj1" fmla="val 16903"/>
            <a:gd name="adj2" fmla="val -7694"/>
            <a:gd name="adj3" fmla="val 222537"/>
            <a:gd name="adj4" fmla="val -17306"/>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Tickbox - useful to letting user check and uncheck options</a:t>
          </a:r>
        </a:p>
      </xdr:txBody>
    </xdr:sp>
    <xdr:clientData/>
  </xdr:twoCellAnchor>
  <xdr:twoCellAnchor>
    <xdr:from>
      <xdr:col>22</xdr:col>
      <xdr:colOff>600075</xdr:colOff>
      <xdr:row>20</xdr:row>
      <xdr:rowOff>133350</xdr:rowOff>
    </xdr:from>
    <xdr:to>
      <xdr:col>24</xdr:col>
      <xdr:colOff>371475</xdr:colOff>
      <xdr:row>25</xdr:row>
      <xdr:rowOff>0</xdr:rowOff>
    </xdr:to>
    <xdr:sp macro="" textlink="">
      <xdr:nvSpPr>
        <xdr:cNvPr id="2081" name="AutoShape 33"/>
        <xdr:cNvSpPr>
          <a:spLocks/>
        </xdr:cNvSpPr>
      </xdr:nvSpPr>
      <xdr:spPr bwMode="auto">
        <a:xfrm>
          <a:off x="2066925" y="13716000"/>
          <a:ext cx="990600" cy="676275"/>
        </a:xfrm>
        <a:prstGeom prst="borderCallout1">
          <a:avLst>
            <a:gd name="adj1" fmla="val 16903"/>
            <a:gd name="adj2" fmla="val -7694"/>
            <a:gd name="adj3" fmla="val 118310"/>
            <a:gd name="adj4" fmla="val -23079"/>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Option buttons - for use where user can choose between two or more options</a:t>
          </a:r>
        </a:p>
      </xdr:txBody>
    </xdr:sp>
    <xdr:clientData/>
  </xdr:twoCellAnchor>
  <xdr:twoCellAnchor>
    <xdr:from>
      <xdr:col>23</xdr:col>
      <xdr:colOff>428625</xdr:colOff>
      <xdr:row>29</xdr:row>
      <xdr:rowOff>114300</xdr:rowOff>
    </xdr:from>
    <xdr:to>
      <xdr:col>25</xdr:col>
      <xdr:colOff>428625</xdr:colOff>
      <xdr:row>32</xdr:row>
      <xdr:rowOff>57150</xdr:rowOff>
    </xdr:to>
    <xdr:sp macro="" textlink="">
      <xdr:nvSpPr>
        <xdr:cNvPr id="2082" name="AutoShape 34"/>
        <xdr:cNvSpPr>
          <a:spLocks/>
        </xdr:cNvSpPr>
      </xdr:nvSpPr>
      <xdr:spPr bwMode="auto">
        <a:xfrm>
          <a:off x="2505075" y="15154275"/>
          <a:ext cx="1219200" cy="428625"/>
        </a:xfrm>
        <a:prstGeom prst="borderCallout1">
          <a:avLst>
            <a:gd name="adj1" fmla="val 26667"/>
            <a:gd name="adj2" fmla="val -6250"/>
            <a:gd name="adj3" fmla="val -113333"/>
            <a:gd name="adj4" fmla="val -28907"/>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Listbox - allows user to select an item from a list</a:t>
          </a:r>
        </a:p>
      </xdr:txBody>
    </xdr:sp>
    <xdr:clientData/>
  </xdr:twoCellAnchor>
  <xdr:twoCellAnchor>
    <xdr:from>
      <xdr:col>25</xdr:col>
      <xdr:colOff>352425</xdr:colOff>
      <xdr:row>19</xdr:row>
      <xdr:rowOff>123825</xdr:rowOff>
    </xdr:from>
    <xdr:to>
      <xdr:col>27</xdr:col>
      <xdr:colOff>361950</xdr:colOff>
      <xdr:row>23</xdr:row>
      <xdr:rowOff>0</xdr:rowOff>
    </xdr:to>
    <xdr:sp macro="" textlink="">
      <xdr:nvSpPr>
        <xdr:cNvPr id="2083" name="AutoShape 35"/>
        <xdr:cNvSpPr>
          <a:spLocks/>
        </xdr:cNvSpPr>
      </xdr:nvSpPr>
      <xdr:spPr bwMode="auto">
        <a:xfrm>
          <a:off x="3648075" y="13544550"/>
          <a:ext cx="1228725" cy="523875"/>
        </a:xfrm>
        <a:prstGeom prst="borderCallout1">
          <a:avLst>
            <a:gd name="adj1" fmla="val 21819"/>
            <a:gd name="adj2" fmla="val -6204"/>
            <a:gd name="adj3" fmla="val 178181"/>
            <a:gd name="adj4" fmla="val -31782"/>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Slider bars - let user reduce/increase something progressively</a:t>
          </a:r>
        </a:p>
      </xdr:txBody>
    </xdr:sp>
    <xdr:clientData/>
  </xdr:twoCellAnchor>
  <xdr:twoCellAnchor editAs="oneCell">
    <xdr:from>
      <xdr:col>16</xdr:col>
      <xdr:colOff>133350</xdr:colOff>
      <xdr:row>20</xdr:row>
      <xdr:rowOff>0</xdr:rowOff>
    </xdr:from>
    <xdr:to>
      <xdr:col>18</xdr:col>
      <xdr:colOff>581025</xdr:colOff>
      <xdr:row>28</xdr:row>
      <xdr:rowOff>47625</xdr:rowOff>
    </xdr:to>
    <xdr:pic>
      <xdr:nvPicPr>
        <xdr:cNvPr id="2067" name="Picture 19"/>
        <xdr:cNvPicPr>
          <a:picLocks noChangeAspect="1" noChangeArrowheads="1"/>
        </xdr:cNvPicPr>
      </xdr:nvPicPr>
      <xdr:blipFill>
        <a:blip xmlns:r="http://schemas.openxmlformats.org/officeDocument/2006/relationships" r:embed="rId5"/>
        <a:srcRect l="18047" t="5875" r="69609" b="76500"/>
        <a:stretch>
          <a:fillRect/>
        </a:stretch>
      </xdr:blipFill>
      <xdr:spPr bwMode="auto">
        <a:xfrm>
          <a:off x="8229600" y="3543300"/>
          <a:ext cx="1504950" cy="1343025"/>
        </a:xfrm>
        <a:prstGeom prst="rect">
          <a:avLst/>
        </a:prstGeom>
        <a:noFill/>
        <a:ln w="1">
          <a:noFill/>
          <a:miter lim="800000"/>
          <a:headEnd/>
          <a:tailEnd type="none" w="med" len="med"/>
        </a:ln>
        <a:effectLst/>
      </xdr:spPr>
    </xdr:pic>
    <xdr:clientData/>
  </xdr:twoCellAnchor>
  <xdr:twoCellAnchor editAs="oneCell">
    <xdr:from>
      <xdr:col>8</xdr:col>
      <xdr:colOff>238125</xdr:colOff>
      <xdr:row>29</xdr:row>
      <xdr:rowOff>142875</xdr:rowOff>
    </xdr:from>
    <xdr:to>
      <xdr:col>17</xdr:col>
      <xdr:colOff>28575</xdr:colOff>
      <xdr:row>41</xdr:row>
      <xdr:rowOff>57150</xdr:rowOff>
    </xdr:to>
    <xdr:pic>
      <xdr:nvPicPr>
        <xdr:cNvPr id="2" name="Picture 20"/>
        <xdr:cNvPicPr>
          <a:picLocks noChangeAspect="1" noChangeArrowheads="1"/>
        </xdr:cNvPicPr>
      </xdr:nvPicPr>
      <xdr:blipFill>
        <a:blip xmlns:r="http://schemas.openxmlformats.org/officeDocument/2006/relationships" r:embed="rId6"/>
        <a:srcRect l="3281" t="27625" r="65391" b="48000"/>
        <a:stretch>
          <a:fillRect/>
        </a:stretch>
      </xdr:blipFill>
      <xdr:spPr bwMode="auto">
        <a:xfrm>
          <a:off x="4752975" y="5143500"/>
          <a:ext cx="3819525" cy="185737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3</xdr:col>
          <xdr:colOff>355600</xdr:colOff>
          <xdr:row>2</xdr:row>
          <xdr:rowOff>12700</xdr:rowOff>
        </xdr:from>
        <xdr:to>
          <xdr:col>4</xdr:col>
          <xdr:colOff>406400</xdr:colOff>
          <xdr:row>3</xdr:row>
          <xdr:rowOff>50800</xdr:rowOff>
        </xdr:to>
        <xdr:sp macro="" textlink="">
          <xdr:nvSpPr>
            <xdr:cNvPr id="2051" name="Drop Down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47</xdr:row>
          <xdr:rowOff>139700</xdr:rowOff>
        </xdr:from>
        <xdr:to>
          <xdr:col>2</xdr:col>
          <xdr:colOff>558800</xdr:colOff>
          <xdr:row>49</xdr:row>
          <xdr:rowOff>25400</xdr:rowOff>
        </xdr:to>
        <xdr:sp macro="" textlink="">
          <xdr:nvSpPr>
            <xdr:cNvPr id="2065" name="Drop Down 17" hidden="1">
              <a:extLst>
                <a:ext uri="{63B3BB69-23CF-44E3-9099-C40C66FF867C}">
                  <a14:compatExt spid="_x0000_s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444500</xdr:colOff>
          <xdr:row>47</xdr:row>
          <xdr:rowOff>139700</xdr:rowOff>
        </xdr:from>
        <xdr:to>
          <xdr:col>5</xdr:col>
          <xdr:colOff>215900</xdr:colOff>
          <xdr:row>49</xdr:row>
          <xdr:rowOff>12700</xdr:rowOff>
        </xdr:to>
        <xdr:sp macro="" textlink="">
          <xdr:nvSpPr>
            <xdr:cNvPr id="2066" name="Drop Down 18"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457200</xdr:colOff>
      <xdr:row>4</xdr:row>
      <xdr:rowOff>142875</xdr:rowOff>
    </xdr:from>
    <xdr:to>
      <xdr:col>8</xdr:col>
      <xdr:colOff>314325</xdr:colOff>
      <xdr:row>6</xdr:row>
      <xdr:rowOff>57150</xdr:rowOff>
    </xdr:to>
    <xdr:pic>
      <xdr:nvPicPr>
        <xdr:cNvPr id="20494" name="Picture 4"/>
        <xdr:cNvPicPr>
          <a:picLocks noChangeAspect="1" noChangeArrowheads="1"/>
        </xdr:cNvPicPr>
      </xdr:nvPicPr>
      <xdr:blipFill>
        <a:blip xmlns:r="http://schemas.openxmlformats.org/officeDocument/2006/relationships" r:embed="rId1"/>
        <a:srcRect/>
        <a:stretch>
          <a:fillRect/>
        </a:stretch>
      </xdr:blipFill>
      <xdr:spPr bwMode="auto">
        <a:xfrm>
          <a:off x="1724025" y="942975"/>
          <a:ext cx="3743325" cy="238125"/>
        </a:xfrm>
        <a:prstGeom prst="rect">
          <a:avLst/>
        </a:prstGeom>
        <a:noFill/>
        <a:ln w="1">
          <a:noFill/>
          <a:miter lim="800000"/>
          <a:headEnd/>
          <a:tailEnd/>
        </a:ln>
      </xdr:spPr>
    </xdr:pic>
    <xdr:clientData/>
  </xdr:twoCellAnchor>
  <xdr:twoCellAnchor editAs="oneCell">
    <xdr:from>
      <xdr:col>1</xdr:col>
      <xdr:colOff>28575</xdr:colOff>
      <xdr:row>2</xdr:row>
      <xdr:rowOff>28575</xdr:rowOff>
    </xdr:from>
    <xdr:to>
      <xdr:col>9</xdr:col>
      <xdr:colOff>371475</xdr:colOff>
      <xdr:row>4</xdr:row>
      <xdr:rowOff>47625</xdr:rowOff>
    </xdr:to>
    <xdr:sp macro="" textlink="">
      <xdr:nvSpPr>
        <xdr:cNvPr id="20485" name="Text Box 5"/>
        <xdr:cNvSpPr txBox="1">
          <a:spLocks noChangeArrowheads="1"/>
        </xdr:cNvSpPr>
      </xdr:nvSpPr>
      <xdr:spPr bwMode="auto">
        <a:xfrm>
          <a:off x="276225" y="504825"/>
          <a:ext cx="5857875" cy="342900"/>
        </a:xfrm>
        <a:prstGeom prst="rect">
          <a:avLst/>
        </a:prstGeom>
        <a:no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Excel has a range of auditing tools. The most important is the auditing toolbar, shown below. To see it, click on View in the menu at the top, then Toolbars, then Auditing</a:t>
          </a:r>
        </a:p>
      </xdr:txBody>
    </xdr:sp>
    <xdr:clientData/>
  </xdr:twoCellAnchor>
  <xdr:twoCellAnchor>
    <xdr:from>
      <xdr:col>1</xdr:col>
      <xdr:colOff>200025</xdr:colOff>
      <xdr:row>7</xdr:row>
      <xdr:rowOff>19050</xdr:rowOff>
    </xdr:from>
    <xdr:to>
      <xdr:col>2</xdr:col>
      <xdr:colOff>95250</xdr:colOff>
      <xdr:row>10</xdr:row>
      <xdr:rowOff>142875</xdr:rowOff>
    </xdr:to>
    <xdr:sp macro="" textlink="">
      <xdr:nvSpPr>
        <xdr:cNvPr id="20486" name="AutoShape 6"/>
        <xdr:cNvSpPr>
          <a:spLocks/>
        </xdr:cNvSpPr>
      </xdr:nvSpPr>
      <xdr:spPr bwMode="auto">
        <a:xfrm>
          <a:off x="447675" y="1304925"/>
          <a:ext cx="914400" cy="609600"/>
        </a:xfrm>
        <a:prstGeom prst="borderCallout1">
          <a:avLst>
            <a:gd name="adj1" fmla="val 18750"/>
            <a:gd name="adj2" fmla="val 108333"/>
            <a:gd name="adj3" fmla="val -28125"/>
            <a:gd name="adj4" fmla="val 186458"/>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Finds cells that refer to the selected cell</a:t>
          </a:r>
        </a:p>
      </xdr:txBody>
    </xdr:sp>
    <xdr:clientData/>
  </xdr:twoCellAnchor>
  <xdr:twoCellAnchor>
    <xdr:from>
      <xdr:col>3</xdr:col>
      <xdr:colOff>819150</xdr:colOff>
      <xdr:row>9</xdr:row>
      <xdr:rowOff>9525</xdr:rowOff>
    </xdr:from>
    <xdr:to>
      <xdr:col>5</xdr:col>
      <xdr:colOff>285750</xdr:colOff>
      <xdr:row>12</xdr:row>
      <xdr:rowOff>133350</xdr:rowOff>
    </xdr:to>
    <xdr:sp macro="" textlink="">
      <xdr:nvSpPr>
        <xdr:cNvPr id="20487" name="AutoShape 7"/>
        <xdr:cNvSpPr>
          <a:spLocks/>
        </xdr:cNvSpPr>
      </xdr:nvSpPr>
      <xdr:spPr bwMode="auto">
        <a:xfrm>
          <a:off x="2695575" y="1619250"/>
          <a:ext cx="914400" cy="609600"/>
        </a:xfrm>
        <a:prstGeom prst="borderCallout1">
          <a:avLst>
            <a:gd name="adj1" fmla="val 18750"/>
            <a:gd name="adj2" fmla="val -8333"/>
            <a:gd name="adj3" fmla="val -71875"/>
            <a:gd name="adj4" fmla="val -28125"/>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Finds cells that depend on the selected cell</a:t>
          </a:r>
        </a:p>
      </xdr:txBody>
    </xdr:sp>
    <xdr:clientData/>
  </xdr:twoCellAnchor>
  <xdr:twoCellAnchor>
    <xdr:from>
      <xdr:col>6</xdr:col>
      <xdr:colOff>76200</xdr:colOff>
      <xdr:row>8</xdr:row>
      <xdr:rowOff>76200</xdr:rowOff>
    </xdr:from>
    <xdr:to>
      <xdr:col>7</xdr:col>
      <xdr:colOff>266700</xdr:colOff>
      <xdr:row>10</xdr:row>
      <xdr:rowOff>95250</xdr:rowOff>
    </xdr:to>
    <xdr:sp macro="" textlink="">
      <xdr:nvSpPr>
        <xdr:cNvPr id="20489" name="AutoShape 9"/>
        <xdr:cNvSpPr>
          <a:spLocks/>
        </xdr:cNvSpPr>
      </xdr:nvSpPr>
      <xdr:spPr bwMode="auto">
        <a:xfrm>
          <a:off x="4010025" y="1524000"/>
          <a:ext cx="800100" cy="342900"/>
        </a:xfrm>
        <a:prstGeom prst="borderCallout1">
          <a:avLst>
            <a:gd name="adj1" fmla="val 33333"/>
            <a:gd name="adj2" fmla="val -9523"/>
            <a:gd name="adj3" fmla="val -119444"/>
            <a:gd name="adj4" fmla="val -151190"/>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Rubs out the arrows </a:t>
          </a:r>
        </a:p>
      </xdr:txBody>
    </xdr:sp>
    <xdr:clientData/>
  </xdr:twoCellAnchor>
  <xdr:twoCellAnchor>
    <xdr:from>
      <xdr:col>7</xdr:col>
      <xdr:colOff>276225</xdr:colOff>
      <xdr:row>20</xdr:row>
      <xdr:rowOff>95250</xdr:rowOff>
    </xdr:from>
    <xdr:to>
      <xdr:col>12</xdr:col>
      <xdr:colOff>304800</xdr:colOff>
      <xdr:row>28</xdr:row>
      <xdr:rowOff>0</xdr:rowOff>
    </xdr:to>
    <xdr:sp macro="" textlink="">
      <xdr:nvSpPr>
        <xdr:cNvPr id="20491" name="AutoShape 11"/>
        <xdr:cNvSpPr>
          <a:spLocks/>
        </xdr:cNvSpPr>
      </xdr:nvSpPr>
      <xdr:spPr bwMode="auto">
        <a:xfrm>
          <a:off x="4819650" y="3486150"/>
          <a:ext cx="3076575" cy="1200150"/>
        </a:xfrm>
        <a:prstGeom prst="borderCallout1">
          <a:avLst>
            <a:gd name="adj1" fmla="val 9523"/>
            <a:gd name="adj2" fmla="val -2477"/>
            <a:gd name="adj3" fmla="val 65079"/>
            <a:gd name="adj4" fmla="val -28171"/>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 green marker next to this cell tells you there is an inconsistency there, perhaps an incorrect formula.</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Click on the cell, and a little exclamation mark will appear. Click it to see your options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NB this is useful but don't rely on it totally. </a:t>
          </a:r>
        </a:p>
      </xdr:txBody>
    </xdr:sp>
    <xdr:clientData/>
  </xdr:twoCellAnchor>
  <xdr:twoCellAnchor>
    <xdr:from>
      <xdr:col>6</xdr:col>
      <xdr:colOff>466725</xdr:colOff>
      <xdr:row>13</xdr:row>
      <xdr:rowOff>85725</xdr:rowOff>
    </xdr:from>
    <xdr:to>
      <xdr:col>11</xdr:col>
      <xdr:colOff>19050</xdr:colOff>
      <xdr:row>17</xdr:row>
      <xdr:rowOff>47625</xdr:rowOff>
    </xdr:to>
    <xdr:sp macro="" textlink="">
      <xdr:nvSpPr>
        <xdr:cNvPr id="20492" name="AutoShape 12"/>
        <xdr:cNvSpPr>
          <a:spLocks/>
        </xdr:cNvSpPr>
      </xdr:nvSpPr>
      <xdr:spPr bwMode="auto">
        <a:xfrm>
          <a:off x="4400550" y="2343150"/>
          <a:ext cx="2600325" cy="609600"/>
        </a:xfrm>
        <a:prstGeom prst="borderCallout1">
          <a:avLst>
            <a:gd name="adj1" fmla="val 18750"/>
            <a:gd name="adj2" fmla="val -2931"/>
            <a:gd name="adj3" fmla="val 198440"/>
            <a:gd name="adj4" fmla="val -39194"/>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Click on one of these cells and then find the cells that refer to it, and the cells which depend on it, using the audit toolbar</a:t>
          </a:r>
        </a:p>
      </xdr:txBody>
    </xdr:sp>
    <xdr:clientData/>
  </xdr:twoCellAnchor>
  <xdr:twoCellAnchor>
    <xdr:from>
      <xdr:col>4</xdr:col>
      <xdr:colOff>247650</xdr:colOff>
      <xdr:row>21</xdr:row>
      <xdr:rowOff>47625</xdr:rowOff>
    </xdr:from>
    <xdr:to>
      <xdr:col>7</xdr:col>
      <xdr:colOff>209550</xdr:colOff>
      <xdr:row>24</xdr:row>
      <xdr:rowOff>19050</xdr:rowOff>
    </xdr:to>
    <xdr:sp macro="" textlink="">
      <xdr:nvSpPr>
        <xdr:cNvPr id="20501" name="Line 13"/>
        <xdr:cNvSpPr>
          <a:spLocks noChangeShapeType="1"/>
        </xdr:cNvSpPr>
      </xdr:nvSpPr>
      <xdr:spPr bwMode="auto">
        <a:xfrm flipH="1">
          <a:off x="2962275" y="3600450"/>
          <a:ext cx="1790700" cy="457200"/>
        </a:xfrm>
        <a:prstGeom prst="line">
          <a:avLst/>
        </a:prstGeom>
        <a:noFill/>
        <a:ln w="3175">
          <a:solidFill>
            <a:srgbClr val="666699"/>
          </a:solidFill>
          <a:round/>
          <a:headEnd/>
          <a:tailEnd/>
        </a:ln>
      </xdr:spPr>
    </xdr:sp>
    <xdr:clientData/>
  </xdr:twoCellAnchor>
  <xdr:twoCellAnchor editAs="oneCell">
    <xdr:from>
      <xdr:col>11</xdr:col>
      <xdr:colOff>323850</xdr:colOff>
      <xdr:row>2</xdr:row>
      <xdr:rowOff>28575</xdr:rowOff>
    </xdr:from>
    <xdr:to>
      <xdr:col>16</xdr:col>
      <xdr:colOff>161925</xdr:colOff>
      <xdr:row>19</xdr:row>
      <xdr:rowOff>104775</xdr:rowOff>
    </xdr:to>
    <xdr:pic>
      <xdr:nvPicPr>
        <xdr:cNvPr id="15361" name="Picture 1"/>
        <xdr:cNvPicPr>
          <a:picLocks noChangeAspect="1" noChangeArrowheads="1"/>
        </xdr:cNvPicPr>
      </xdr:nvPicPr>
      <xdr:blipFill>
        <a:blip xmlns:r="http://schemas.openxmlformats.org/officeDocument/2006/relationships" r:embed="rId2"/>
        <a:srcRect l="55937" t="6000" r="20391" b="56875"/>
        <a:stretch>
          <a:fillRect/>
        </a:stretch>
      </xdr:blipFill>
      <xdr:spPr bwMode="auto">
        <a:xfrm>
          <a:off x="7305675" y="504825"/>
          <a:ext cx="2886075" cy="2828925"/>
        </a:xfrm>
        <a:prstGeom prst="rect">
          <a:avLst/>
        </a:prstGeom>
        <a:noFill/>
        <a:ln w="1">
          <a:noFill/>
          <a:miter lim="800000"/>
          <a:headEnd/>
          <a:tailEnd type="none" w="med" len="med"/>
        </a:ln>
        <a:effectLst/>
      </xdr:spPr>
    </xdr:pic>
    <xdr:clientData/>
  </xdr:twoCellAnchor>
  <xdr:twoCellAnchor>
    <xdr:from>
      <xdr:col>16</xdr:col>
      <xdr:colOff>419100</xdr:colOff>
      <xdr:row>5</xdr:row>
      <xdr:rowOff>104775</xdr:rowOff>
    </xdr:from>
    <xdr:to>
      <xdr:col>18</xdr:col>
      <xdr:colOff>114300</xdr:colOff>
      <xdr:row>9</xdr:row>
      <xdr:rowOff>66675</xdr:rowOff>
    </xdr:to>
    <xdr:sp macro="" textlink="">
      <xdr:nvSpPr>
        <xdr:cNvPr id="11" name="AutoShape 6"/>
        <xdr:cNvSpPr>
          <a:spLocks/>
        </xdr:cNvSpPr>
      </xdr:nvSpPr>
      <xdr:spPr bwMode="auto">
        <a:xfrm>
          <a:off x="10448925" y="1066800"/>
          <a:ext cx="914400" cy="609600"/>
        </a:xfrm>
        <a:prstGeom prst="borderCallout1">
          <a:avLst>
            <a:gd name="adj1" fmla="val 28125"/>
            <a:gd name="adj2" fmla="val -6250"/>
            <a:gd name="adj3" fmla="val 12500"/>
            <a:gd name="adj4" fmla="val -128125"/>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Helps</a:t>
          </a:r>
          <a:r>
            <a:rPr lang="en-US" sz="1000" b="0" i="0" strike="noStrike" baseline="0">
              <a:solidFill>
                <a:srgbClr val="000000"/>
              </a:solidFill>
              <a:latin typeface="Arial"/>
              <a:cs typeface="Arial"/>
            </a:rPr>
            <a:t> to find errors in complex formulas</a:t>
          </a:r>
          <a:endParaRPr lang="en-US" sz="1000" b="0" i="0" strike="noStrike">
            <a:solidFill>
              <a:srgbClr val="000000"/>
            </a:solidFill>
            <a:latin typeface="Arial"/>
            <a:cs typeface="Arial"/>
          </a:endParaRPr>
        </a:p>
      </xdr:txBody>
    </xdr:sp>
    <xdr:clientData/>
  </xdr:twoCellAnchor>
  <xdr:twoCellAnchor>
    <xdr:from>
      <xdr:col>1</xdr:col>
      <xdr:colOff>876300</xdr:colOff>
      <xdr:row>42</xdr:row>
      <xdr:rowOff>76200</xdr:rowOff>
    </xdr:from>
    <xdr:to>
      <xdr:col>5</xdr:col>
      <xdr:colOff>400050</xdr:colOff>
      <xdr:row>46</xdr:row>
      <xdr:rowOff>38100</xdr:rowOff>
    </xdr:to>
    <xdr:sp macro="" textlink="">
      <xdr:nvSpPr>
        <xdr:cNvPr id="12" name="AutoShape 12"/>
        <xdr:cNvSpPr>
          <a:spLocks/>
        </xdr:cNvSpPr>
      </xdr:nvSpPr>
      <xdr:spPr bwMode="auto">
        <a:xfrm>
          <a:off x="1123950" y="7086600"/>
          <a:ext cx="2600325" cy="609600"/>
        </a:xfrm>
        <a:prstGeom prst="borderCallout1">
          <a:avLst>
            <a:gd name="adj1" fmla="val -18750"/>
            <a:gd name="adj2" fmla="val 16117"/>
            <a:gd name="adj3" fmla="val -70310"/>
            <a:gd name="adj4" fmla="val 29304"/>
          </a:avLst>
        </a:prstGeom>
        <a:solidFill>
          <a:srgbClr val="EAEAEA"/>
        </a:solidFill>
        <a:ln w="3175" algn="ctr">
          <a:solidFill>
            <a:srgbClr val="666699"/>
          </a:solid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There is an error somewhere</a:t>
          </a:r>
          <a:r>
            <a:rPr lang="en-US" sz="1000" b="0" i="0" strike="noStrike" baseline="0">
              <a:solidFill>
                <a:srgbClr val="000000"/>
              </a:solidFill>
              <a:latin typeface="Arial"/>
              <a:cs typeface="Arial"/>
            </a:rPr>
            <a:t> in this formula - use trace error (Formulas -&gt; Error checking) to find the origin. Also check with "Debug formula"</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266700</xdr:colOff>
      <xdr:row>0</xdr:row>
      <xdr:rowOff>104775</xdr:rowOff>
    </xdr:from>
    <xdr:to>
      <xdr:col>4</xdr:col>
      <xdr:colOff>285750</xdr:colOff>
      <xdr:row>0</xdr:row>
      <xdr:rowOff>266700</xdr:rowOff>
    </xdr:to>
    <xdr:sp macro="" textlink="">
      <xdr:nvSpPr>
        <xdr:cNvPr id="12289" name="AutoShape 1">
          <a:hlinkClick xmlns:r="http://schemas.openxmlformats.org/officeDocument/2006/relationships" r:id="rId1"/>
        </xdr:cNvPr>
        <xdr:cNvSpPr>
          <a:spLocks noChangeArrowheads="1"/>
        </xdr:cNvSpPr>
      </xdr:nvSpPr>
      <xdr:spPr bwMode="auto">
        <a:xfrm>
          <a:off x="2781300" y="104775"/>
          <a:ext cx="628650" cy="161925"/>
        </a:xfrm>
        <a:prstGeom prst="homePlate">
          <a:avLst>
            <a:gd name="adj" fmla="val 97059"/>
          </a:avLst>
        </a:prstGeom>
        <a:solidFill>
          <a:srgbClr val="EAEAEA"/>
        </a:solidFill>
        <a:ln w="3175">
          <a:solidFill>
            <a:srgbClr val="969696"/>
          </a:solidFill>
          <a:miter lim="800000"/>
          <a:headEnd/>
          <a:tailEnd/>
        </a:ln>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Next</a:t>
          </a:r>
        </a:p>
      </xdr:txBody>
    </xdr:sp>
    <xdr:clientData/>
  </xdr:twoCellAnchor>
  <xdr:twoCellAnchor>
    <xdr:from>
      <xdr:col>2</xdr:col>
      <xdr:colOff>142875</xdr:colOff>
      <xdr:row>0</xdr:row>
      <xdr:rowOff>104775</xdr:rowOff>
    </xdr:from>
    <xdr:to>
      <xdr:col>3</xdr:col>
      <xdr:colOff>219075</xdr:colOff>
      <xdr:row>0</xdr:row>
      <xdr:rowOff>266700</xdr:rowOff>
    </xdr:to>
    <xdr:sp macro="" textlink="">
      <xdr:nvSpPr>
        <xdr:cNvPr id="12290" name="AutoShape 2">
          <a:hlinkClick xmlns:r="http://schemas.openxmlformats.org/officeDocument/2006/relationships" r:id="rId2"/>
        </xdr:cNvPr>
        <xdr:cNvSpPr>
          <a:spLocks noChangeArrowheads="1"/>
        </xdr:cNvSpPr>
      </xdr:nvSpPr>
      <xdr:spPr bwMode="auto">
        <a:xfrm rot="10800000">
          <a:off x="2047875" y="104775"/>
          <a:ext cx="685800" cy="161925"/>
        </a:xfrm>
        <a:prstGeom prst="homePlate">
          <a:avLst>
            <a:gd name="adj" fmla="val 105882"/>
          </a:avLst>
        </a:prstGeom>
        <a:solidFill>
          <a:srgbClr val="EAEAEA"/>
        </a:solidFill>
        <a:ln w="3175">
          <a:solidFill>
            <a:srgbClr val="969696"/>
          </a:solidFill>
          <a:miter lim="800000"/>
          <a:headEnd/>
          <a:tailEnd/>
        </a:ln>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Previous</a:t>
          </a:r>
        </a:p>
      </xdr:txBody>
    </xdr:sp>
    <xdr:clientData/>
  </xdr:twoCellAnchor>
  <xdr:twoCellAnchor editAs="oneCell">
    <xdr:from>
      <xdr:col>1</xdr:col>
      <xdr:colOff>47625</xdr:colOff>
      <xdr:row>1</xdr:row>
      <xdr:rowOff>114300</xdr:rowOff>
    </xdr:from>
    <xdr:to>
      <xdr:col>9</xdr:col>
      <xdr:colOff>228600</xdr:colOff>
      <xdr:row>18</xdr:row>
      <xdr:rowOff>123825</xdr:rowOff>
    </xdr:to>
    <xdr:sp macro="" textlink="">
      <xdr:nvSpPr>
        <xdr:cNvPr id="12292" name="Text Box 4"/>
        <xdr:cNvSpPr txBox="1">
          <a:spLocks noChangeArrowheads="1"/>
        </xdr:cNvSpPr>
      </xdr:nvSpPr>
      <xdr:spPr bwMode="auto">
        <a:xfrm>
          <a:off x="295275" y="457200"/>
          <a:ext cx="6105525" cy="27622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If you have multiple sheets and you want to give them a consistent look and feel, as well as helping the user navigate between them, the approach above may work well.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First, you select A2 and freeze the sheet (Window, Freeze Panes) so that the top row always shows, even when you scroll down.</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Then you can add navigation buttons or links, like those above. The arrows are simply Autoshapes from the Drawing toolbar, and the hyperlink is simply text in a cell, formatted to look like a link. In each case, the hyperlink is created by rightclicking on the item, selecting Hyperlink, and selecting the sheet you want to go to when this item is clicked.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Alternatively, you could have a button for each sheet, so users can navigate to any of them.</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NB if you only want to hyperlink part of some cell text, you can fake a link by creating a rectangle (from the Drawing toolbar), take away the outline and fill, and superimpose it over the text you want to link, then add a hyperlink to it, like </a:t>
          </a:r>
          <a:r>
            <a:rPr lang="en-US" sz="1000" b="0" i="0" u="sng" strike="noStrike">
              <a:solidFill>
                <a:srgbClr val="0000FF"/>
              </a:solidFill>
              <a:latin typeface="Arial"/>
              <a:cs typeface="Arial"/>
            </a:rPr>
            <a:t>this link</a:t>
          </a:r>
          <a:r>
            <a:rPr lang="en-US" sz="1000" b="0" i="0" strike="noStrike">
              <a:solidFill>
                <a:srgbClr val="000000"/>
              </a:solidFill>
              <a:latin typeface="Arial"/>
              <a:cs typeface="Arial"/>
            </a:rPr>
            <a:t> here (note how the "hand" only appears if you are directly over the highlighted text -rightclick on it to see the textbox)</a:t>
          </a:r>
        </a:p>
      </xdr:txBody>
    </xdr:sp>
    <xdr:clientData/>
  </xdr:twoCellAnchor>
  <xdr:twoCellAnchor>
    <xdr:from>
      <xdr:col>1</xdr:col>
      <xdr:colOff>1085850</xdr:colOff>
      <xdr:row>16</xdr:row>
      <xdr:rowOff>114300</xdr:rowOff>
    </xdr:from>
    <xdr:to>
      <xdr:col>1</xdr:col>
      <xdr:colOff>1571625</xdr:colOff>
      <xdr:row>17</xdr:row>
      <xdr:rowOff>133350</xdr:rowOff>
    </xdr:to>
    <xdr:sp macro="" textlink="">
      <xdr:nvSpPr>
        <xdr:cNvPr id="12301" name="Rectangle 6">
          <a:hlinkClick xmlns:r="http://schemas.openxmlformats.org/officeDocument/2006/relationships" r:id="rId3"/>
        </xdr:cNvPr>
        <xdr:cNvSpPr>
          <a:spLocks noChangeArrowheads="1"/>
        </xdr:cNvSpPr>
      </xdr:nvSpPr>
      <xdr:spPr bwMode="auto">
        <a:xfrm>
          <a:off x="1333500" y="2886075"/>
          <a:ext cx="485775" cy="180975"/>
        </a:xfrm>
        <a:prstGeom prst="rect">
          <a:avLst/>
        </a:prstGeom>
        <a:noFill/>
        <a:ln w="3175" algn="ctr">
          <a:noFill/>
          <a:miter lim="800000"/>
          <a:headEnd/>
          <a:tailEnd/>
        </a:ln>
      </xdr:spPr>
    </xdr:sp>
    <xdr:clientData/>
  </xdr:twoCellAnchor>
  <xdr:twoCellAnchor editAs="oneCell">
    <xdr:from>
      <xdr:col>9</xdr:col>
      <xdr:colOff>371475</xdr:colOff>
      <xdr:row>1</xdr:row>
      <xdr:rowOff>152400</xdr:rowOff>
    </xdr:from>
    <xdr:to>
      <xdr:col>15</xdr:col>
      <xdr:colOff>238125</xdr:colOff>
      <xdr:row>9</xdr:row>
      <xdr:rowOff>38100</xdr:rowOff>
    </xdr:to>
    <xdr:pic>
      <xdr:nvPicPr>
        <xdr:cNvPr id="16385" name="Picture 1"/>
        <xdr:cNvPicPr>
          <a:picLocks noChangeAspect="1" noChangeArrowheads="1"/>
        </xdr:cNvPicPr>
      </xdr:nvPicPr>
      <xdr:blipFill>
        <a:blip xmlns:r="http://schemas.openxmlformats.org/officeDocument/2006/relationships" r:embed="rId4"/>
        <a:srcRect l="34531" t="3117" r="36563" b="80779"/>
        <a:stretch>
          <a:fillRect/>
        </a:stretch>
      </xdr:blipFill>
      <xdr:spPr bwMode="auto">
        <a:xfrm>
          <a:off x="6543675" y="495300"/>
          <a:ext cx="3524250" cy="1181100"/>
        </a:xfrm>
        <a:prstGeom prst="rect">
          <a:avLst/>
        </a:prstGeom>
        <a:noFill/>
        <a:ln w="1">
          <a:noFill/>
          <a:miter lim="800000"/>
          <a:headEnd/>
          <a:tailEnd type="none" w="med" len="med"/>
        </a:ln>
        <a:effectLst/>
      </xdr:spPr>
    </xdr:pic>
    <xdr:clientData/>
  </xdr:twoCellAnchor>
  <xdr:twoCellAnchor editAs="oneCell">
    <xdr:from>
      <xdr:col>9</xdr:col>
      <xdr:colOff>390525</xdr:colOff>
      <xdr:row>10</xdr:row>
      <xdr:rowOff>47625</xdr:rowOff>
    </xdr:from>
    <xdr:to>
      <xdr:col>13</xdr:col>
      <xdr:colOff>219075</xdr:colOff>
      <xdr:row>24</xdr:row>
      <xdr:rowOff>0</xdr:rowOff>
    </xdr:to>
    <xdr:pic>
      <xdr:nvPicPr>
        <xdr:cNvPr id="16386" name="Picture 2"/>
        <xdr:cNvPicPr>
          <a:picLocks noChangeAspect="1" noChangeArrowheads="1"/>
        </xdr:cNvPicPr>
      </xdr:nvPicPr>
      <xdr:blipFill>
        <a:blip xmlns:r="http://schemas.openxmlformats.org/officeDocument/2006/relationships" r:embed="rId5"/>
        <a:srcRect l="15859" t="58625" r="65547" b="12250"/>
        <a:stretch>
          <a:fillRect/>
        </a:stretch>
      </xdr:blipFill>
      <xdr:spPr bwMode="auto">
        <a:xfrm>
          <a:off x="6562725" y="1847850"/>
          <a:ext cx="2266950" cy="2219325"/>
        </a:xfrm>
        <a:prstGeom prst="rect">
          <a:avLst/>
        </a:prstGeom>
        <a:noFill/>
        <a:ln w="1">
          <a:noFill/>
          <a:miter lim="800000"/>
          <a:headEnd/>
          <a:tailEnd type="none" w="med" len="med"/>
        </a:ln>
        <a:effectLst/>
      </xdr:spPr>
    </xdr:pic>
    <xdr:clientData/>
  </xdr:twoCellAnchor>
  <xdr:twoCellAnchor editAs="oneCell">
    <xdr:from>
      <xdr:col>1</xdr:col>
      <xdr:colOff>771525</xdr:colOff>
      <xdr:row>17</xdr:row>
      <xdr:rowOff>133350</xdr:rowOff>
    </xdr:from>
    <xdr:to>
      <xdr:col>7</xdr:col>
      <xdr:colOff>476250</xdr:colOff>
      <xdr:row>57</xdr:row>
      <xdr:rowOff>38100</xdr:rowOff>
    </xdr:to>
    <xdr:pic>
      <xdr:nvPicPr>
        <xdr:cNvPr id="16387" name="Picture 3"/>
        <xdr:cNvPicPr>
          <a:picLocks noChangeAspect="1" noChangeArrowheads="1"/>
        </xdr:cNvPicPr>
      </xdr:nvPicPr>
      <xdr:blipFill>
        <a:blip xmlns:r="http://schemas.openxmlformats.org/officeDocument/2006/relationships" r:embed="rId6"/>
        <a:srcRect t="3250" r="63828" b="13000"/>
        <a:stretch>
          <a:fillRect/>
        </a:stretch>
      </xdr:blipFill>
      <xdr:spPr bwMode="auto">
        <a:xfrm>
          <a:off x="1019175" y="3067050"/>
          <a:ext cx="4410075" cy="6381750"/>
        </a:xfrm>
        <a:prstGeom prst="rect">
          <a:avLst/>
        </a:prstGeom>
        <a:noFill/>
        <a:ln w="1">
          <a:noFill/>
          <a:miter lim="800000"/>
          <a:headEnd/>
          <a:tailEnd type="none" w="med" len="med"/>
        </a:ln>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9525</xdr:colOff>
      <xdr:row>4</xdr:row>
      <xdr:rowOff>28575</xdr:rowOff>
    </xdr:from>
    <xdr:to>
      <xdr:col>12</xdr:col>
      <xdr:colOff>590550</xdr:colOff>
      <xdr:row>8</xdr:row>
      <xdr:rowOff>114300</xdr:rowOff>
    </xdr:to>
    <xdr:sp macro="" textlink="">
      <xdr:nvSpPr>
        <xdr:cNvPr id="8193" name="Text Box 1"/>
        <xdr:cNvSpPr txBox="1">
          <a:spLocks noChangeArrowheads="1"/>
        </xdr:cNvSpPr>
      </xdr:nvSpPr>
      <xdr:spPr bwMode="auto">
        <a:xfrm>
          <a:off x="257175" y="828675"/>
          <a:ext cx="7286625" cy="7334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Generally, you should flow your calculations the same way that you read - left to right, top to bottom, first sheet to second sheet.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Excel tries to be smart by building a master list of cells and how they depend on each other. This should mean that recalculation speed improves after the first calculation builds the master list. Of course, if you change any formulae, it may have to start again!</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editAs="oneCell">
    <xdr:from>
      <xdr:col>1</xdr:col>
      <xdr:colOff>19050</xdr:colOff>
      <xdr:row>13</xdr:row>
      <xdr:rowOff>142875</xdr:rowOff>
    </xdr:from>
    <xdr:to>
      <xdr:col>4</xdr:col>
      <xdr:colOff>561975</xdr:colOff>
      <xdr:row>22</xdr:row>
      <xdr:rowOff>38100</xdr:rowOff>
    </xdr:to>
    <xdr:pic>
      <xdr:nvPicPr>
        <xdr:cNvPr id="17409" name="Picture 1"/>
        <xdr:cNvPicPr>
          <a:picLocks noChangeAspect="1" noChangeArrowheads="1"/>
        </xdr:cNvPicPr>
      </xdr:nvPicPr>
      <xdr:blipFill>
        <a:blip xmlns:r="http://schemas.openxmlformats.org/officeDocument/2006/relationships" r:embed="rId1"/>
        <a:srcRect l="79609" t="5875" r="938" b="76375"/>
        <a:stretch>
          <a:fillRect/>
        </a:stretch>
      </xdr:blipFill>
      <xdr:spPr bwMode="auto">
        <a:xfrm>
          <a:off x="266700" y="2400300"/>
          <a:ext cx="2371725" cy="135255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2</xdr:row>
      <xdr:rowOff>28575</xdr:rowOff>
    </xdr:from>
    <xdr:to>
      <xdr:col>11</xdr:col>
      <xdr:colOff>457200</xdr:colOff>
      <xdr:row>3</xdr:row>
      <xdr:rowOff>409575</xdr:rowOff>
    </xdr:to>
    <xdr:sp macro="" textlink="">
      <xdr:nvSpPr>
        <xdr:cNvPr id="9217" name="Text Box 1"/>
        <xdr:cNvSpPr txBox="1">
          <a:spLocks noChangeArrowheads="1"/>
        </xdr:cNvSpPr>
      </xdr:nvSpPr>
      <xdr:spPr bwMode="auto">
        <a:xfrm>
          <a:off x="304800" y="504825"/>
          <a:ext cx="6496050" cy="5429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Good documentation is a lifesaver for someone else who has to understand your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Here are some ideas.</a:t>
          </a:r>
        </a:p>
      </xdr:txBody>
    </xdr:sp>
    <xdr:clientData/>
  </xdr:twoCellAnchor>
  <xdr:twoCellAnchor>
    <xdr:from>
      <xdr:col>4</xdr:col>
      <xdr:colOff>57150</xdr:colOff>
      <xdr:row>5</xdr:row>
      <xdr:rowOff>400050</xdr:rowOff>
    </xdr:from>
    <xdr:to>
      <xdr:col>9</xdr:col>
      <xdr:colOff>323850</xdr:colOff>
      <xdr:row>7</xdr:row>
      <xdr:rowOff>0</xdr:rowOff>
    </xdr:to>
    <xdr:sp macro="" textlink="">
      <xdr:nvSpPr>
        <xdr:cNvPr id="9219" name="AutoShape 3"/>
        <xdr:cNvSpPr>
          <a:spLocks/>
        </xdr:cNvSpPr>
      </xdr:nvSpPr>
      <xdr:spPr bwMode="auto">
        <a:xfrm>
          <a:off x="2133600" y="1866900"/>
          <a:ext cx="3314700" cy="200025"/>
        </a:xfrm>
        <a:prstGeom prst="borderCallout1">
          <a:avLst>
            <a:gd name="adj1" fmla="val 57144"/>
            <a:gd name="adj2" fmla="val -2301"/>
            <a:gd name="adj3" fmla="val 57144"/>
            <a:gd name="adj4" fmla="val -21264"/>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 cell note is a tidy way of explaining (Insert, Comment)</a:t>
          </a:r>
        </a:p>
      </xdr:txBody>
    </xdr:sp>
    <xdr:clientData/>
  </xdr:twoCellAnchor>
  <xdr:twoCellAnchor editAs="oneCell">
    <xdr:from>
      <xdr:col>1</xdr:col>
      <xdr:colOff>19050</xdr:colOff>
      <xdr:row>7</xdr:row>
      <xdr:rowOff>400050</xdr:rowOff>
    </xdr:from>
    <xdr:to>
      <xdr:col>4</xdr:col>
      <xdr:colOff>257175</xdr:colOff>
      <xdr:row>10</xdr:row>
      <xdr:rowOff>19050</xdr:rowOff>
    </xdr:to>
    <xdr:sp macro="" textlink="">
      <xdr:nvSpPr>
        <xdr:cNvPr id="9220" name="Text Box 4"/>
        <xdr:cNvSpPr txBox="1">
          <a:spLocks noChangeArrowheads="1"/>
        </xdr:cNvSpPr>
      </xdr:nvSpPr>
      <xdr:spPr bwMode="auto">
        <a:xfrm>
          <a:off x="266700" y="2466975"/>
          <a:ext cx="2066925" cy="381000"/>
        </a:xfrm>
        <a:prstGeom prst="rect">
          <a:avLst/>
        </a:prstGeom>
        <a:solidFill>
          <a:srgbClr val="EAEAEA"/>
        </a:solidFill>
        <a:ln w="9525">
          <a:solidFill>
            <a:srgbClr val="C0C0C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 </a:t>
          </a:r>
          <a:r>
            <a:rPr lang="en-US" sz="1000" b="1" i="0" strike="noStrike">
              <a:solidFill>
                <a:srgbClr val="3366FF"/>
              </a:solidFill>
              <a:latin typeface="Arial"/>
              <a:cs typeface="Arial"/>
            </a:rPr>
            <a:t>textbox</a:t>
          </a:r>
          <a:r>
            <a:rPr lang="en-US" sz="1000" b="0" i="0" strike="noStrike">
              <a:solidFill>
                <a:srgbClr val="000000"/>
              </a:solidFill>
              <a:latin typeface="Arial"/>
              <a:cs typeface="Arial"/>
            </a:rPr>
            <a:t> like this is easy to add, and can </a:t>
          </a:r>
          <a:r>
            <a:rPr lang="en-US" sz="1000" b="0" i="1" strike="noStrike">
              <a:solidFill>
                <a:srgbClr val="000000"/>
              </a:solidFill>
              <a:latin typeface="Arial"/>
              <a:cs typeface="Arial"/>
            </a:rPr>
            <a:t>explain</a:t>
          </a:r>
          <a:r>
            <a:rPr lang="en-US" sz="1000" b="0" i="0" strike="noStrike">
              <a:solidFill>
                <a:srgbClr val="000000"/>
              </a:solidFill>
              <a:latin typeface="Arial"/>
              <a:cs typeface="Arial"/>
            </a:rPr>
            <a:t> what is going on</a:t>
          </a:r>
        </a:p>
      </xdr:txBody>
    </xdr:sp>
    <xdr:clientData/>
  </xdr:twoCellAnchor>
  <xdr:twoCellAnchor editAs="oneCell">
    <xdr:from>
      <xdr:col>6</xdr:col>
      <xdr:colOff>371475</xdr:colOff>
      <xdr:row>12</xdr:row>
      <xdr:rowOff>180975</xdr:rowOff>
    </xdr:from>
    <xdr:to>
      <xdr:col>13</xdr:col>
      <xdr:colOff>95250</xdr:colOff>
      <xdr:row>22</xdr:row>
      <xdr:rowOff>76200</xdr:rowOff>
    </xdr:to>
    <xdr:pic>
      <xdr:nvPicPr>
        <xdr:cNvPr id="9257" name="Picture 5"/>
        <xdr:cNvPicPr>
          <a:picLocks noChangeAspect="1" noChangeArrowheads="1"/>
        </xdr:cNvPicPr>
      </xdr:nvPicPr>
      <xdr:blipFill>
        <a:blip xmlns:r="http://schemas.openxmlformats.org/officeDocument/2006/relationships" r:embed="rId1"/>
        <a:srcRect/>
        <a:stretch>
          <a:fillRect/>
        </a:stretch>
      </xdr:blipFill>
      <xdr:spPr bwMode="auto">
        <a:xfrm>
          <a:off x="3667125" y="3638550"/>
          <a:ext cx="3990975" cy="1819275"/>
        </a:xfrm>
        <a:prstGeom prst="rect">
          <a:avLst/>
        </a:prstGeom>
        <a:noFill/>
        <a:ln w="12700">
          <a:solidFill>
            <a:srgbClr val="000000"/>
          </a:solidFill>
          <a:miter lim="800000"/>
          <a:headEnd/>
          <a:tailEnd/>
        </a:ln>
      </xdr:spPr>
    </xdr:pic>
    <xdr:clientData/>
  </xdr:twoCellAnchor>
  <xdr:twoCellAnchor>
    <xdr:from>
      <xdr:col>9</xdr:col>
      <xdr:colOff>533400</xdr:colOff>
      <xdr:row>14</xdr:row>
      <xdr:rowOff>114300</xdr:rowOff>
    </xdr:from>
    <xdr:to>
      <xdr:col>10</xdr:col>
      <xdr:colOff>514350</xdr:colOff>
      <xdr:row>16</xdr:row>
      <xdr:rowOff>66675</xdr:rowOff>
    </xdr:to>
    <xdr:sp macro="" textlink="">
      <xdr:nvSpPr>
        <xdr:cNvPr id="9258" name="Oval 6"/>
        <xdr:cNvSpPr>
          <a:spLocks noChangeArrowheads="1"/>
        </xdr:cNvSpPr>
      </xdr:nvSpPr>
      <xdr:spPr bwMode="auto">
        <a:xfrm>
          <a:off x="5657850" y="4200525"/>
          <a:ext cx="590550" cy="276225"/>
        </a:xfrm>
        <a:prstGeom prst="ellipse">
          <a:avLst/>
        </a:prstGeom>
        <a:noFill/>
        <a:ln w="19050">
          <a:solidFill>
            <a:srgbClr val="FF0000"/>
          </a:solidFill>
          <a:round/>
          <a:headEnd/>
          <a:tailEnd/>
        </a:ln>
      </xdr:spPr>
    </xdr:sp>
    <xdr:clientData/>
  </xdr:twoCellAnchor>
  <xdr:twoCellAnchor>
    <xdr:from>
      <xdr:col>4</xdr:col>
      <xdr:colOff>57150</xdr:colOff>
      <xdr:row>15</xdr:row>
      <xdr:rowOff>85725</xdr:rowOff>
    </xdr:from>
    <xdr:to>
      <xdr:col>9</xdr:col>
      <xdr:colOff>561975</xdr:colOff>
      <xdr:row>15</xdr:row>
      <xdr:rowOff>85725</xdr:rowOff>
    </xdr:to>
    <xdr:sp macro="" textlink="">
      <xdr:nvSpPr>
        <xdr:cNvPr id="9259" name="Line 7"/>
        <xdr:cNvSpPr>
          <a:spLocks noChangeShapeType="1"/>
        </xdr:cNvSpPr>
      </xdr:nvSpPr>
      <xdr:spPr bwMode="auto">
        <a:xfrm flipH="1" flipV="1">
          <a:off x="2133600" y="4333875"/>
          <a:ext cx="3552825" cy="0"/>
        </a:xfrm>
        <a:prstGeom prst="line">
          <a:avLst/>
        </a:prstGeom>
        <a:noFill/>
        <a:ln w="28575">
          <a:solidFill>
            <a:srgbClr val="FF0000"/>
          </a:solidFill>
          <a:round/>
          <a:headEnd/>
          <a:tailEnd type="triangle" w="med" len="med"/>
        </a:ln>
      </xdr:spPr>
    </xdr:sp>
    <xdr:clientData/>
  </xdr:twoCellAnchor>
  <xdr:twoCellAnchor>
    <xdr:from>
      <xdr:col>1</xdr:col>
      <xdr:colOff>19050</xdr:colOff>
      <xdr:row>17</xdr:row>
      <xdr:rowOff>57150</xdr:rowOff>
    </xdr:from>
    <xdr:to>
      <xdr:col>5</xdr:col>
      <xdr:colOff>200025</xdr:colOff>
      <xdr:row>28</xdr:row>
      <xdr:rowOff>123825</xdr:rowOff>
    </xdr:to>
    <xdr:sp macro="" textlink="">
      <xdr:nvSpPr>
        <xdr:cNvPr id="9224" name="AutoShape 8"/>
        <xdr:cNvSpPr>
          <a:spLocks/>
        </xdr:cNvSpPr>
      </xdr:nvSpPr>
      <xdr:spPr bwMode="auto">
        <a:xfrm>
          <a:off x="266700" y="4629150"/>
          <a:ext cx="2619375" cy="1847850"/>
        </a:xfrm>
        <a:prstGeom prst="borderCallout1">
          <a:avLst>
            <a:gd name="adj1" fmla="val 6185"/>
            <a:gd name="adj2" fmla="val 102907"/>
            <a:gd name="adj3" fmla="val 5153"/>
            <a:gd name="adj4" fmla="val 128000"/>
          </a:avLst>
        </a:prstGeom>
        <a:solidFill>
          <a:srgbClr val="FFFFFF"/>
        </a:solidFill>
        <a:ln w="9525">
          <a:solidFill>
            <a:srgbClr val="0000FF"/>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You don't need fancy software to do this. </a:t>
          </a:r>
        </a:p>
        <a:p>
          <a:pPr algn="l" rtl="0">
            <a:defRPr sz="1000"/>
          </a:pPr>
          <a:r>
            <a:rPr lang="en-US" sz="1000" b="0" i="0" strike="noStrike">
              <a:solidFill>
                <a:srgbClr val="000000"/>
              </a:solidFill>
              <a:latin typeface="Arial"/>
              <a:cs typeface="Arial"/>
            </a:rPr>
            <a:t>1. Go to the document you want to copy</a:t>
          </a:r>
        </a:p>
        <a:p>
          <a:pPr algn="l" rtl="0">
            <a:defRPr sz="1000"/>
          </a:pPr>
          <a:r>
            <a:rPr lang="en-US" sz="1000" b="0" i="0" strike="noStrike">
              <a:solidFill>
                <a:srgbClr val="000000"/>
              </a:solidFill>
              <a:latin typeface="Arial"/>
              <a:cs typeface="Arial"/>
            </a:rPr>
            <a:t>2. Press the PrintScreen button (upper right of keyboard) to capture the screen</a:t>
          </a:r>
        </a:p>
        <a:p>
          <a:pPr algn="l" rtl="0">
            <a:defRPr sz="1000"/>
          </a:pPr>
          <a:r>
            <a:rPr lang="en-US" sz="1000" b="0" i="0" strike="noStrike">
              <a:solidFill>
                <a:srgbClr val="000000"/>
              </a:solidFill>
              <a:latin typeface="Arial"/>
              <a:cs typeface="Arial"/>
            </a:rPr>
            <a:t>3. Open (Microsoft) Paint and paste</a:t>
          </a:r>
        </a:p>
        <a:p>
          <a:pPr algn="l" rtl="0">
            <a:defRPr sz="1000"/>
          </a:pPr>
          <a:r>
            <a:rPr lang="en-US" sz="1000" b="0" i="0" strike="noStrike">
              <a:solidFill>
                <a:srgbClr val="000000"/>
              </a:solidFill>
              <a:latin typeface="Arial"/>
              <a:cs typeface="Arial"/>
            </a:rPr>
            <a:t>4. Click the selection tool (top left, directly under the Edit menu item, looks like a dotted rectangle).</a:t>
          </a:r>
        </a:p>
        <a:p>
          <a:pPr algn="l" rtl="0">
            <a:defRPr sz="1000"/>
          </a:pPr>
          <a:r>
            <a:rPr lang="en-US" sz="1000" b="0" i="0" strike="noStrike">
              <a:solidFill>
                <a:srgbClr val="000000"/>
              </a:solidFill>
              <a:latin typeface="Arial"/>
              <a:cs typeface="Arial"/>
            </a:rPr>
            <a:t>5. Draw a box around the bit you want, and click Edit Copy</a:t>
          </a:r>
        </a:p>
        <a:p>
          <a:pPr algn="l" rtl="0">
            <a:defRPr sz="1000"/>
          </a:pPr>
          <a:r>
            <a:rPr lang="en-US" sz="1000" b="0" i="0" strike="noStrike">
              <a:solidFill>
                <a:srgbClr val="000000"/>
              </a:solidFill>
              <a:latin typeface="Arial"/>
              <a:cs typeface="Arial"/>
            </a:rPr>
            <a:t>6. Paste into Excel</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editAs="oneCell">
    <xdr:from>
      <xdr:col>6</xdr:col>
      <xdr:colOff>323850</xdr:colOff>
      <xdr:row>22</xdr:row>
      <xdr:rowOff>104775</xdr:rowOff>
    </xdr:from>
    <xdr:to>
      <xdr:col>10</xdr:col>
      <xdr:colOff>600075</xdr:colOff>
      <xdr:row>23</xdr:row>
      <xdr:rowOff>104775</xdr:rowOff>
    </xdr:to>
    <xdr:sp macro="" textlink="">
      <xdr:nvSpPr>
        <xdr:cNvPr id="9225" name="Text Box 9"/>
        <xdr:cNvSpPr txBox="1">
          <a:spLocks noChangeArrowheads="1"/>
        </xdr:cNvSpPr>
      </xdr:nvSpPr>
      <xdr:spPr bwMode="auto">
        <a:xfrm>
          <a:off x="3619500" y="5486400"/>
          <a:ext cx="2714625" cy="1619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900" b="0" i="1" strike="noStrike">
              <a:solidFill>
                <a:srgbClr val="FF0000"/>
              </a:solidFill>
              <a:latin typeface="Arial"/>
              <a:cs typeface="Arial"/>
            </a:rPr>
            <a:t>Extracted from XYZ.doc dated 12/3/05</a:t>
          </a:r>
        </a:p>
      </xdr:txBody>
    </xdr:sp>
    <xdr:clientData/>
  </xdr:twoCellAnchor>
  <xdr:twoCellAnchor>
    <xdr:from>
      <xdr:col>10</xdr:col>
      <xdr:colOff>228600</xdr:colOff>
      <xdr:row>24</xdr:row>
      <xdr:rowOff>104775</xdr:rowOff>
    </xdr:from>
    <xdr:to>
      <xdr:col>13</xdr:col>
      <xdr:colOff>142875</xdr:colOff>
      <xdr:row>27</xdr:row>
      <xdr:rowOff>9525</xdr:rowOff>
    </xdr:to>
    <xdr:sp macro="" textlink="">
      <xdr:nvSpPr>
        <xdr:cNvPr id="9226" name="AutoShape 10"/>
        <xdr:cNvSpPr>
          <a:spLocks/>
        </xdr:cNvSpPr>
      </xdr:nvSpPr>
      <xdr:spPr bwMode="auto">
        <a:xfrm>
          <a:off x="5962650" y="5810250"/>
          <a:ext cx="1743075" cy="390525"/>
        </a:xfrm>
        <a:prstGeom prst="borderCallout1">
          <a:avLst>
            <a:gd name="adj1" fmla="val 29269"/>
            <a:gd name="adj2" fmla="val -4370"/>
            <a:gd name="adj3" fmla="val -31708"/>
            <a:gd name="adj4" fmla="val -5519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Help the user find the original document if they need it!</a:t>
          </a:r>
        </a:p>
      </xdr:txBody>
    </xdr:sp>
    <xdr:clientData/>
  </xdr:twoCellAnchor>
  <xdr:twoCellAnchor editAs="oneCell">
    <xdr:from>
      <xdr:col>1</xdr:col>
      <xdr:colOff>0</xdr:colOff>
      <xdr:row>33</xdr:row>
      <xdr:rowOff>152400</xdr:rowOff>
    </xdr:from>
    <xdr:to>
      <xdr:col>11</xdr:col>
      <xdr:colOff>219075</xdr:colOff>
      <xdr:row>35</xdr:row>
      <xdr:rowOff>19050</xdr:rowOff>
    </xdr:to>
    <xdr:sp macro="" textlink="">
      <xdr:nvSpPr>
        <xdr:cNvPr id="9228" name="Text Box 12"/>
        <xdr:cNvSpPr txBox="1">
          <a:spLocks noChangeArrowheads="1"/>
        </xdr:cNvSpPr>
      </xdr:nvSpPr>
      <xdr:spPr bwMode="auto">
        <a:xfrm>
          <a:off x="247650" y="7639050"/>
          <a:ext cx="6315075" cy="1905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As the third link above shows, hyperlinks can be used for navigation. For example, you might use them like this..</a:t>
          </a:r>
        </a:p>
      </xdr:txBody>
    </xdr:sp>
    <xdr:clientData/>
  </xdr:twoCellAnchor>
  <xdr:twoCellAnchor>
    <xdr:from>
      <xdr:col>5</xdr:col>
      <xdr:colOff>104775</xdr:colOff>
      <xdr:row>35</xdr:row>
      <xdr:rowOff>66675</xdr:rowOff>
    </xdr:from>
    <xdr:to>
      <xdr:col>5</xdr:col>
      <xdr:colOff>180975</xdr:colOff>
      <xdr:row>38</xdr:row>
      <xdr:rowOff>9525</xdr:rowOff>
    </xdr:to>
    <xdr:sp macro="" textlink="">
      <xdr:nvSpPr>
        <xdr:cNvPr id="9265" name="AutoShape 13"/>
        <xdr:cNvSpPr>
          <a:spLocks/>
        </xdr:cNvSpPr>
      </xdr:nvSpPr>
      <xdr:spPr bwMode="auto">
        <a:xfrm>
          <a:off x="2790825" y="7877175"/>
          <a:ext cx="76200" cy="571500"/>
        </a:xfrm>
        <a:prstGeom prst="rightBrace">
          <a:avLst>
            <a:gd name="adj1" fmla="val 62500"/>
            <a:gd name="adj2" fmla="val 50000"/>
          </a:avLst>
        </a:prstGeom>
        <a:noFill/>
        <a:ln w="9525">
          <a:solidFill>
            <a:srgbClr val="000000"/>
          </a:solidFill>
          <a:round/>
          <a:headEnd/>
          <a:tailEnd/>
        </a:ln>
      </xdr:spPr>
    </xdr:sp>
    <xdr:clientData/>
  </xdr:twoCellAnchor>
  <xdr:twoCellAnchor editAs="oneCell">
    <xdr:from>
      <xdr:col>5</xdr:col>
      <xdr:colOff>323850</xdr:colOff>
      <xdr:row>35</xdr:row>
      <xdr:rowOff>57150</xdr:rowOff>
    </xdr:from>
    <xdr:to>
      <xdr:col>12</xdr:col>
      <xdr:colOff>66675</xdr:colOff>
      <xdr:row>39</xdr:row>
      <xdr:rowOff>142875</xdr:rowOff>
    </xdr:to>
    <xdr:sp macro="" textlink="">
      <xdr:nvSpPr>
        <xdr:cNvPr id="9230" name="Text Box 14"/>
        <xdr:cNvSpPr txBox="1">
          <a:spLocks noChangeArrowheads="1"/>
        </xdr:cNvSpPr>
      </xdr:nvSpPr>
      <xdr:spPr bwMode="auto">
        <a:xfrm>
          <a:off x="3009900" y="7867650"/>
          <a:ext cx="4010025" cy="8763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900" b="0" i="0" strike="noStrike">
              <a:solidFill>
                <a:srgbClr val="000000"/>
              </a:solidFill>
              <a:latin typeface="Arial"/>
              <a:cs typeface="Arial"/>
            </a:rPr>
            <a:t>These links go to other sheets in this workbook as a demonstration. In practice, they might be linked to an explanation sheet, source data in another sheet, or perhaps, to a range underneath the table,  which gives a fuller explanation accompanied by screenshots. Any of these options enable you to provide a more detailed explanation to users if they need it. </a:t>
          </a:r>
        </a:p>
      </xdr:txBody>
    </xdr:sp>
    <xdr:clientData/>
  </xdr:twoCellAnchor>
  <xdr:twoCellAnchor editAs="oneCell">
    <xdr:from>
      <xdr:col>11</xdr:col>
      <xdr:colOff>361950</xdr:colOff>
      <xdr:row>13</xdr:row>
      <xdr:rowOff>85725</xdr:rowOff>
    </xdr:from>
    <xdr:to>
      <xdr:col>12</xdr:col>
      <xdr:colOff>495300</xdr:colOff>
      <xdr:row>15</xdr:row>
      <xdr:rowOff>19050</xdr:rowOff>
    </xdr:to>
    <xdr:sp macro="" textlink="">
      <xdr:nvSpPr>
        <xdr:cNvPr id="9231" name="Text Box 15"/>
        <xdr:cNvSpPr txBox="1">
          <a:spLocks noChangeArrowheads="1"/>
        </xdr:cNvSpPr>
      </xdr:nvSpPr>
      <xdr:spPr bwMode="auto">
        <a:xfrm>
          <a:off x="6705600" y="3857625"/>
          <a:ext cx="742950" cy="409575"/>
        </a:xfrm>
        <a:prstGeom prst="rect">
          <a:avLst/>
        </a:prstGeom>
        <a:solidFill>
          <a:srgbClr val="FFFF00"/>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Pasted screenshot</a:t>
          </a:r>
        </a:p>
      </xdr:txBody>
    </xdr:sp>
    <xdr:clientData/>
  </xdr:twoCellAnchor>
  <xdr:twoCellAnchor editAs="oneCell">
    <xdr:from>
      <xdr:col>1</xdr:col>
      <xdr:colOff>19050</xdr:colOff>
      <xdr:row>41</xdr:row>
      <xdr:rowOff>76200</xdr:rowOff>
    </xdr:from>
    <xdr:to>
      <xdr:col>12</xdr:col>
      <xdr:colOff>476250</xdr:colOff>
      <xdr:row>44</xdr:row>
      <xdr:rowOff>0</xdr:rowOff>
    </xdr:to>
    <xdr:sp macro="" textlink="">
      <xdr:nvSpPr>
        <xdr:cNvPr id="9233" name="Text Box 17"/>
        <xdr:cNvSpPr txBox="1">
          <a:spLocks noChangeArrowheads="1"/>
        </xdr:cNvSpPr>
      </xdr:nvSpPr>
      <xdr:spPr bwMode="auto">
        <a:xfrm>
          <a:off x="266700" y="9001125"/>
          <a:ext cx="7162800" cy="4095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Assign a version number if the workbook is going to go through several hands, or will be in use for some time. The version number should appear on at least the main sheet of the workbook, and should appear in all printouts.</a:t>
          </a:r>
        </a:p>
      </xdr:txBody>
    </xdr:sp>
    <xdr:clientData/>
  </xdr:twoCellAnchor>
  <xdr:twoCellAnchor>
    <xdr:from>
      <xdr:col>4</xdr:col>
      <xdr:colOff>304800</xdr:colOff>
      <xdr:row>43</xdr:row>
      <xdr:rowOff>133350</xdr:rowOff>
    </xdr:from>
    <xdr:to>
      <xdr:col>12</xdr:col>
      <xdr:colOff>542925</xdr:colOff>
      <xdr:row>46</xdr:row>
      <xdr:rowOff>9525</xdr:rowOff>
    </xdr:to>
    <xdr:sp macro="" textlink="">
      <xdr:nvSpPr>
        <xdr:cNvPr id="9234" name="AutoShape 18"/>
        <xdr:cNvSpPr>
          <a:spLocks/>
        </xdr:cNvSpPr>
      </xdr:nvSpPr>
      <xdr:spPr bwMode="auto">
        <a:xfrm>
          <a:off x="2381250" y="9382125"/>
          <a:ext cx="5114925" cy="361950"/>
        </a:xfrm>
        <a:prstGeom prst="borderCallout1">
          <a:avLst>
            <a:gd name="adj1" fmla="val 31579"/>
            <a:gd name="adj2" fmla="val -1491"/>
            <a:gd name="adj3" fmla="val 26315"/>
            <a:gd name="adj4" fmla="val -7449"/>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cell contains a version number. The cell has been named 'Version', so that you can easily include it on any other sheet, and when it changes, you only have to update this cell.</a:t>
          </a:r>
        </a:p>
      </xdr:txBody>
    </xdr:sp>
    <xdr:clientData/>
  </xdr:twoCellAnchor>
  <xdr:twoCellAnchor>
    <xdr:from>
      <xdr:col>5</xdr:col>
      <xdr:colOff>323850</xdr:colOff>
      <xdr:row>7</xdr:row>
      <xdr:rowOff>361950</xdr:rowOff>
    </xdr:from>
    <xdr:to>
      <xdr:col>9</xdr:col>
      <xdr:colOff>257175</xdr:colOff>
      <xdr:row>8</xdr:row>
      <xdr:rowOff>133350</xdr:rowOff>
    </xdr:to>
    <xdr:grpSp>
      <xdr:nvGrpSpPr>
        <xdr:cNvPr id="9271" name="Group 31"/>
        <xdr:cNvGrpSpPr>
          <a:grpSpLocks/>
        </xdr:cNvGrpSpPr>
      </xdr:nvGrpSpPr>
      <xdr:grpSpPr bwMode="auto">
        <a:xfrm>
          <a:off x="3397250" y="2393950"/>
          <a:ext cx="2727325" cy="215900"/>
          <a:chOff x="327" y="263"/>
          <a:chExt cx="249" cy="22"/>
        </a:xfrm>
      </xdr:grpSpPr>
      <xdr:sp macro="" textlink="">
        <xdr:nvSpPr>
          <xdr:cNvPr id="9246" name="AutoShape 30"/>
          <xdr:cNvSpPr>
            <a:spLocks/>
          </xdr:cNvSpPr>
        </xdr:nvSpPr>
        <xdr:spPr bwMode="auto">
          <a:xfrm>
            <a:off x="327" y="263"/>
            <a:ext cx="249" cy="22"/>
          </a:xfrm>
          <a:prstGeom prst="borderCallout1">
            <a:avLst>
              <a:gd name="adj1" fmla="val 54546"/>
              <a:gd name="adj2" fmla="val -3213"/>
              <a:gd name="adj3" fmla="val 59093"/>
              <a:gd name="adj4" fmla="val -29319"/>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Click this icon       on the Drawing toolbar</a:t>
            </a:r>
          </a:p>
        </xdr:txBody>
      </xdr:sp>
      <xdr:pic>
        <xdr:nvPicPr>
          <xdr:cNvPr id="9275" name="Picture 29"/>
          <xdr:cNvPicPr>
            <a:picLocks noChangeAspect="1" noChangeArrowheads="1"/>
          </xdr:cNvPicPr>
        </xdr:nvPicPr>
        <xdr:blipFill>
          <a:blip xmlns:r="http://schemas.openxmlformats.org/officeDocument/2006/relationships" r:embed="rId2"/>
          <a:srcRect/>
          <a:stretch>
            <a:fillRect/>
          </a:stretch>
        </xdr:blipFill>
        <xdr:spPr bwMode="auto">
          <a:xfrm>
            <a:off x="413" y="264"/>
            <a:ext cx="21" cy="20"/>
          </a:xfrm>
          <a:prstGeom prst="rect">
            <a:avLst/>
          </a:prstGeom>
          <a:noFill/>
          <a:ln w="9525">
            <a:noFill/>
            <a:miter lim="800000"/>
            <a:headEnd/>
            <a:tailEnd/>
          </a:ln>
        </xdr:spPr>
      </xdr:pic>
    </xdr:grpSp>
    <xdr:clientData/>
  </xdr:twoCellAnchor>
  <xdr:twoCellAnchor editAs="oneCell">
    <xdr:from>
      <xdr:col>1</xdr:col>
      <xdr:colOff>28575</xdr:colOff>
      <xdr:row>39</xdr:row>
      <xdr:rowOff>104775</xdr:rowOff>
    </xdr:from>
    <xdr:to>
      <xdr:col>11</xdr:col>
      <xdr:colOff>180975</xdr:colOff>
      <xdr:row>39</xdr:row>
      <xdr:rowOff>3286125</xdr:rowOff>
    </xdr:to>
    <xdr:pic>
      <xdr:nvPicPr>
        <xdr:cNvPr id="2" name="Picture 4"/>
        <xdr:cNvPicPr>
          <a:picLocks noChangeAspect="1" noChangeArrowheads="1"/>
        </xdr:cNvPicPr>
      </xdr:nvPicPr>
      <xdr:blipFill>
        <a:blip xmlns:r="http://schemas.openxmlformats.org/officeDocument/2006/relationships" r:embed="rId3"/>
        <a:srcRect/>
        <a:stretch>
          <a:fillRect/>
        </a:stretch>
      </xdr:blipFill>
      <xdr:spPr bwMode="auto">
        <a:xfrm>
          <a:off x="276225" y="8705850"/>
          <a:ext cx="6248400" cy="3181350"/>
        </a:xfrm>
        <a:prstGeom prst="rect">
          <a:avLst/>
        </a:prstGeom>
        <a:noFill/>
        <a:ln w="1">
          <a:noFill/>
          <a:miter lim="800000"/>
          <a:headEnd/>
          <a:tailEnd type="none" w="med" len="med"/>
        </a:ln>
        <a:effectLst/>
      </xdr:spPr>
    </xdr:pic>
    <xdr:clientData/>
  </xdr:twoCellAnchor>
  <xdr:twoCellAnchor editAs="oneCell">
    <xdr:from>
      <xdr:col>9</xdr:col>
      <xdr:colOff>561975</xdr:colOff>
      <xdr:row>5</xdr:row>
      <xdr:rowOff>209550</xdr:rowOff>
    </xdr:from>
    <xdr:to>
      <xdr:col>11</xdr:col>
      <xdr:colOff>276225</xdr:colOff>
      <xdr:row>11</xdr:row>
      <xdr:rowOff>19050</xdr:rowOff>
    </xdr:to>
    <xdr:pic>
      <xdr:nvPicPr>
        <xdr:cNvPr id="9221" name="Picture 5"/>
        <xdr:cNvPicPr>
          <a:picLocks noChangeAspect="1" noChangeArrowheads="1"/>
        </xdr:cNvPicPr>
      </xdr:nvPicPr>
      <xdr:blipFill>
        <a:blip xmlns:r="http://schemas.openxmlformats.org/officeDocument/2006/relationships" r:embed="rId4"/>
        <a:srcRect l="15547" t="6375" r="76797" b="74125"/>
        <a:stretch>
          <a:fillRect/>
        </a:stretch>
      </xdr:blipFill>
      <xdr:spPr bwMode="auto">
        <a:xfrm>
          <a:off x="5686425" y="1676400"/>
          <a:ext cx="933450" cy="1485900"/>
        </a:xfrm>
        <a:prstGeom prst="rect">
          <a:avLst/>
        </a:prstGeom>
        <a:noFill/>
        <a:ln w="1">
          <a:noFill/>
          <a:miter lim="800000"/>
          <a:headEnd/>
          <a:tailEnd type="none" w="med" len="med"/>
        </a:ln>
        <a:effec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66675</xdr:colOff>
      <xdr:row>2</xdr:row>
      <xdr:rowOff>28575</xdr:rowOff>
    </xdr:from>
    <xdr:to>
      <xdr:col>10</xdr:col>
      <xdr:colOff>419100</xdr:colOff>
      <xdr:row>20</xdr:row>
      <xdr:rowOff>142875</xdr:rowOff>
    </xdr:to>
    <xdr:sp macro="" textlink="">
      <xdr:nvSpPr>
        <xdr:cNvPr id="11265" name="Text Box 1"/>
        <xdr:cNvSpPr txBox="1">
          <a:spLocks noChangeArrowheads="1"/>
        </xdr:cNvSpPr>
      </xdr:nvSpPr>
      <xdr:spPr bwMode="auto">
        <a:xfrm>
          <a:off x="314325" y="504825"/>
          <a:ext cx="5838825" cy="30289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The first thing to do when you have a workbook you don't want to lose accidentally, is to </a:t>
          </a:r>
        </a:p>
        <a:p>
          <a:pPr algn="l" rtl="0">
            <a:defRPr sz="1000"/>
          </a:pPr>
          <a:r>
            <a:rPr lang="en-US" sz="1000" b="0" i="0" strike="noStrike">
              <a:solidFill>
                <a:srgbClr val="000000"/>
              </a:solidFill>
              <a:latin typeface="Arial"/>
              <a:cs typeface="Arial"/>
            </a:rPr>
            <a:t>1. consider setting it to back up automatically as you work</a:t>
          </a:r>
        </a:p>
        <a:p>
          <a:pPr algn="l" rtl="0">
            <a:defRPr sz="1000"/>
          </a:pPr>
          <a:r>
            <a:rPr lang="en-US" sz="1000" b="0" i="0" strike="noStrike">
              <a:solidFill>
                <a:srgbClr val="000000"/>
              </a:solidFill>
              <a:latin typeface="Arial"/>
              <a:cs typeface="Arial"/>
            </a:rPr>
            <a:t>2. set it to make a backup of the previous file, before saving</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FF"/>
              </a:solidFill>
              <a:latin typeface="Arial"/>
              <a:cs typeface="Arial"/>
            </a:rPr>
            <a:t>Automatic backup as you work</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Select the Tools, Options, &amp; then the Save tab on the form. Check the AutoRecover box and set a time. Some people find autorecover disruptive, because it interrupts them as they work, and if the workbook is big, it can cause delays.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FF"/>
              </a:solidFill>
              <a:latin typeface="Arial"/>
              <a:cs typeface="Arial"/>
            </a:rPr>
            <a:t>Backup of files on disk</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very important. Imagine if you are busy saving a big file, and *oops*, something goes wrong, and your PC crashes. You lose your work in memory - and on disk. Everything. Or alternatively, you accidentally save when you didn't mean to, and you can't reverse your recent changes.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To avoid this, Select File, Save As, then the Tools menu item at upper right of the Save dialog, then the General Options item, then tick the "Always make backup.." item on the new dialog. You should find you have an extra file with the extension .xlk, which is the previous copy you had saved. If you change the extension to .xls, it should open normally.</a:t>
          </a:r>
        </a:p>
        <a:p>
          <a:pPr algn="l" rtl="0">
            <a:defRPr sz="1000"/>
          </a:pPr>
          <a:endParaRPr lang="en-US" sz="1000" b="0" i="0" strike="noStrike">
            <a:solidFill>
              <a:srgbClr val="000000"/>
            </a:solidFill>
            <a:latin typeface="Arial"/>
            <a:cs typeface="Arial"/>
          </a:endParaRPr>
        </a:p>
      </xdr:txBody>
    </xdr:sp>
    <xdr:clientData/>
  </xdr:twoCellAnchor>
  <xdr:twoCellAnchor editAs="oneCell">
    <xdr:from>
      <xdr:col>12</xdr:col>
      <xdr:colOff>438150</xdr:colOff>
      <xdr:row>1</xdr:row>
      <xdr:rowOff>19050</xdr:rowOff>
    </xdr:from>
    <xdr:to>
      <xdr:col>25</xdr:col>
      <xdr:colOff>514350</xdr:colOff>
      <xdr:row>41</xdr:row>
      <xdr:rowOff>66675</xdr:rowOff>
    </xdr:to>
    <xdr:pic>
      <xdr:nvPicPr>
        <xdr:cNvPr id="14337" name="Picture 1"/>
        <xdr:cNvPicPr>
          <a:picLocks noChangeAspect="1" noChangeArrowheads="1"/>
        </xdr:cNvPicPr>
      </xdr:nvPicPr>
      <xdr:blipFill>
        <a:blip xmlns:r="http://schemas.openxmlformats.org/officeDocument/2006/relationships" r:embed="rId1"/>
        <a:srcRect/>
        <a:stretch>
          <a:fillRect/>
        </a:stretch>
      </xdr:blipFill>
      <xdr:spPr bwMode="auto">
        <a:xfrm>
          <a:off x="7391400" y="333375"/>
          <a:ext cx="8001000" cy="6524625"/>
        </a:xfrm>
        <a:prstGeom prst="rect">
          <a:avLst/>
        </a:prstGeom>
        <a:noFill/>
        <a:ln w="1">
          <a:noFill/>
          <a:miter lim="800000"/>
          <a:headEnd/>
          <a:tailEnd type="none" w="med" len="med"/>
        </a:ln>
        <a:effec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104775</xdr:rowOff>
    </xdr:from>
    <xdr:to>
      <xdr:col>10</xdr:col>
      <xdr:colOff>485775</xdr:colOff>
      <xdr:row>14</xdr:row>
      <xdr:rowOff>57150</xdr:rowOff>
    </xdr:to>
    <xdr:sp macro="" textlink="">
      <xdr:nvSpPr>
        <xdr:cNvPr id="18433" name="Text Box 1"/>
        <xdr:cNvSpPr txBox="1">
          <a:spLocks noChangeArrowheads="1"/>
        </xdr:cNvSpPr>
      </xdr:nvSpPr>
      <xdr:spPr bwMode="auto">
        <a:xfrm>
          <a:off x="266700" y="419100"/>
          <a:ext cx="5972175" cy="2057400"/>
        </a:xfrm>
        <a:prstGeom prst="rect">
          <a:avLst/>
        </a:prstGeom>
        <a:noFill/>
        <a:ln w="3175" algn="ctr">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You can protect cells, sheets, and the workbook</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Select all the input cells on your model sheet (eg hold Ctrl down and click them one by one). </a:t>
          </a:r>
        </a:p>
        <a:p>
          <a:pPr algn="l" rtl="0">
            <a:defRPr sz="1000"/>
          </a:pPr>
          <a:r>
            <a:rPr lang="en-US" sz="1000" b="0" i="0" strike="noStrike">
              <a:solidFill>
                <a:srgbClr val="000000"/>
              </a:solidFill>
              <a:latin typeface="Arial"/>
              <a:cs typeface="Arial"/>
            </a:rPr>
            <a:t>* Select Format, Cells from the menu.</a:t>
          </a:r>
        </a:p>
        <a:p>
          <a:pPr algn="l" rtl="0">
            <a:defRPr sz="1000"/>
          </a:pPr>
          <a:r>
            <a:rPr lang="en-US" sz="1000" b="0" i="0" strike="noStrike">
              <a:solidFill>
                <a:srgbClr val="000000"/>
              </a:solidFill>
              <a:latin typeface="Arial"/>
              <a:cs typeface="Arial"/>
            </a:rPr>
            <a:t>* Select the Protection tab, uncheck the "Locked" box</a:t>
          </a:r>
        </a:p>
        <a:p>
          <a:pPr algn="l" rtl="0">
            <a:defRPr sz="1000"/>
          </a:pPr>
          <a:r>
            <a:rPr lang="en-US" sz="1000" b="0" i="0" strike="noStrike">
              <a:solidFill>
                <a:srgbClr val="000000"/>
              </a:solidFill>
              <a:latin typeface="Arial"/>
              <a:cs typeface="Arial"/>
            </a:rPr>
            <a:t>* Click OK</a:t>
          </a:r>
        </a:p>
        <a:p>
          <a:pPr algn="l" rtl="0">
            <a:defRPr sz="1000"/>
          </a:pPr>
          <a:r>
            <a:rPr lang="en-US" sz="1000" b="0" i="0" strike="noStrike">
              <a:solidFill>
                <a:srgbClr val="000000"/>
              </a:solidFill>
              <a:latin typeface="Arial"/>
              <a:cs typeface="Arial"/>
            </a:rPr>
            <a:t>* Now pick Tools, Protection from the menu, then Protect Sheet</a:t>
          </a:r>
        </a:p>
        <a:p>
          <a:pPr algn="l" rtl="0">
            <a:defRPr sz="1000"/>
          </a:pPr>
          <a:r>
            <a:rPr lang="en-US" sz="1000" b="0" i="0" strike="noStrike">
              <a:solidFill>
                <a:srgbClr val="000000"/>
              </a:solidFill>
              <a:latin typeface="Arial"/>
              <a:cs typeface="Arial"/>
            </a:rPr>
            <a:t>* Uncheck the box "Select locked cells" &amp; click OK</a:t>
          </a:r>
        </a:p>
        <a:p>
          <a:pPr algn="l" rtl="0">
            <a:defRPr sz="1000"/>
          </a:pPr>
          <a:r>
            <a:rPr lang="en-US" sz="1000" b="0" i="0" strike="noStrike">
              <a:solidFill>
                <a:srgbClr val="000000"/>
              </a:solidFill>
              <a:latin typeface="Arial"/>
              <a:cs typeface="Arial"/>
            </a:rPr>
            <a:t>(Note you could have added a password to prevent users unlocking the sheet)</a:t>
          </a:r>
        </a:p>
        <a:p>
          <a:pPr algn="l" rtl="0">
            <a:defRPr sz="1000"/>
          </a:pPr>
          <a:r>
            <a:rPr lang="en-US" sz="1000" b="0" i="0" strike="noStrike">
              <a:solidFill>
                <a:srgbClr val="000000"/>
              </a:solidFill>
              <a:latin typeface="Arial"/>
              <a:cs typeface="Arial"/>
            </a:rPr>
            <a:t>Now users can only click on the input cells (try pressing Tab - neat, huh?)</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You can also put a password on the whole workbook (Tools, Options, Security tab) .</a:t>
          </a:r>
        </a:p>
      </xdr:txBody>
    </xdr:sp>
    <xdr:clientData/>
  </xdr:twoCellAnchor>
  <xdr:twoCellAnchor editAs="oneCell">
    <xdr:from>
      <xdr:col>13</xdr:col>
      <xdr:colOff>457200</xdr:colOff>
      <xdr:row>1</xdr:row>
      <xdr:rowOff>76200</xdr:rowOff>
    </xdr:from>
    <xdr:to>
      <xdr:col>22</xdr:col>
      <xdr:colOff>114300</xdr:colOff>
      <xdr:row>29</xdr:row>
      <xdr:rowOff>9525</xdr:rowOff>
    </xdr:to>
    <xdr:pic>
      <xdr:nvPicPr>
        <xdr:cNvPr id="16385" name="Picture 1"/>
        <xdr:cNvPicPr>
          <a:picLocks noChangeAspect="1" noChangeArrowheads="1"/>
        </xdr:cNvPicPr>
      </xdr:nvPicPr>
      <xdr:blipFill>
        <a:blip xmlns:r="http://schemas.openxmlformats.org/officeDocument/2006/relationships" r:embed="rId1"/>
        <a:srcRect/>
        <a:stretch>
          <a:fillRect/>
        </a:stretch>
      </xdr:blipFill>
      <xdr:spPr bwMode="auto">
        <a:xfrm>
          <a:off x="8039100" y="390525"/>
          <a:ext cx="5143500" cy="4467225"/>
        </a:xfrm>
        <a:prstGeom prst="rect">
          <a:avLst/>
        </a:prstGeom>
        <a:noFill/>
        <a:ln w="1">
          <a:noFill/>
          <a:miter lim="800000"/>
          <a:headEnd/>
          <a:tailEnd type="none" w="med" len="med"/>
        </a:ln>
        <a:effectLst/>
      </xdr:spPr>
    </xdr:pic>
    <xdr:clientData/>
  </xdr:twoCellAnchor>
  <xdr:twoCellAnchor editAs="oneCell">
    <xdr:from>
      <xdr:col>9</xdr:col>
      <xdr:colOff>514350</xdr:colOff>
      <xdr:row>1</xdr:row>
      <xdr:rowOff>104775</xdr:rowOff>
    </xdr:from>
    <xdr:to>
      <xdr:col>13</xdr:col>
      <xdr:colOff>238125</xdr:colOff>
      <xdr:row>22</xdr:row>
      <xdr:rowOff>0</xdr:rowOff>
    </xdr:to>
    <xdr:pic>
      <xdr:nvPicPr>
        <xdr:cNvPr id="7" name="Picture 2"/>
        <xdr:cNvPicPr>
          <a:picLocks noChangeAspect="1" noChangeArrowheads="1"/>
        </xdr:cNvPicPr>
      </xdr:nvPicPr>
      <xdr:blipFill>
        <a:blip xmlns:r="http://schemas.openxmlformats.org/officeDocument/2006/relationships" r:embed="rId2"/>
        <a:srcRect l="42656" t="3125" r="39610" b="53625"/>
        <a:stretch>
          <a:fillRect/>
        </a:stretch>
      </xdr:blipFill>
      <xdr:spPr bwMode="auto">
        <a:xfrm>
          <a:off x="5657850" y="419100"/>
          <a:ext cx="2162175" cy="3295650"/>
        </a:xfrm>
        <a:prstGeom prst="rect">
          <a:avLst/>
        </a:prstGeom>
        <a:noFill/>
        <a:ln w="1">
          <a:noFill/>
          <a:miter lim="800000"/>
          <a:headEnd/>
          <a:tailEnd type="none" w="med" len="med"/>
        </a:ln>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Cornelius Herzog" refreshedDate="40643.931512847223" createdVersion="4" refreshedVersion="4" minRefreshableVersion="3" recordCount="799">
  <cacheSource type="worksheet">
    <worksheetSource ref="B3:F802" sheet="4_PIVOT"/>
  </cacheSource>
  <cacheFields count="6">
    <cacheField name="Country" numFmtId="0">
      <sharedItems count="2">
        <s v="Canada"/>
        <s v="USA"/>
      </sharedItems>
    </cacheField>
    <cacheField name="Sales Person" numFmtId="0">
      <sharedItems/>
    </cacheField>
    <cacheField name="Amount" numFmtId="184">
      <sharedItems containsSemiMixedTypes="0" containsString="0" containsNumber="1" minValue="10.164" maxValue="16387.5"/>
    </cacheField>
    <cacheField name="Date" numFmtId="185">
      <sharedItems containsSemiMixedTypes="0" containsNonDate="0" containsDate="1" containsString="0" minDate="2009-07-10T00:00:00" maxDate="2011-05-02T00:00:00" count="384">
        <d v="2009-07-16T00:00:00"/>
        <d v="2009-07-10T00:00:00"/>
        <d v="2009-07-12T00:00:00"/>
        <d v="2009-07-15T00:00:00"/>
        <d v="2009-07-11T00:00:00"/>
        <d v="2009-07-23T00:00:00"/>
        <d v="2009-07-17T00:00:00"/>
        <d v="2009-07-22T00:00:00"/>
        <d v="2009-07-25T00:00:00"/>
        <d v="2009-07-29T00:00:00"/>
        <d v="2009-07-30T00:00:00"/>
        <d v="2009-07-31T00:00:00"/>
        <d v="2009-08-23T00:00:00"/>
        <d v="2009-08-12T00:00:00"/>
        <d v="2009-08-06T00:00:00"/>
        <d v="2009-08-02T00:00:00"/>
        <d v="2009-08-09T00:00:00"/>
        <d v="2009-08-30T00:00:00"/>
        <d v="2009-08-16T00:00:00"/>
        <d v="2009-08-14T00:00:00"/>
        <d v="2009-08-13T00:00:00"/>
        <d v="2009-09-12T00:00:00"/>
        <d v="2009-08-21T00:00:00"/>
        <d v="2009-08-27T00:00:00"/>
        <d v="2009-08-26T00:00:00"/>
        <d v="2009-08-28T00:00:00"/>
        <d v="2009-09-03T00:00:00"/>
        <d v="2009-09-04T00:00:00"/>
        <d v="2009-09-02T00:00:00"/>
        <d v="2009-09-11T00:00:00"/>
        <d v="2009-09-05T00:00:00"/>
        <d v="2009-09-10T00:00:00"/>
        <d v="2009-09-13T00:00:00"/>
        <d v="2009-09-18T00:00:00"/>
        <d v="2009-09-17T00:00:00"/>
        <d v="2009-10-09T00:00:00"/>
        <d v="2009-09-23T00:00:00"/>
        <d v="2009-09-25T00:00:00"/>
        <d v="2009-09-24T00:00:00"/>
        <d v="2009-10-23T00:00:00"/>
        <d v="2009-09-27T00:00:00"/>
        <d v="2009-09-26T00:00:00"/>
        <d v="2009-10-03T00:00:00"/>
        <d v="2009-10-04T00:00:00"/>
        <d v="2009-10-08T00:00:00"/>
        <d v="2009-10-10T00:00:00"/>
        <d v="2009-10-11T00:00:00"/>
        <d v="2009-10-18T00:00:00"/>
        <d v="2009-10-14T00:00:00"/>
        <d v="2009-10-17T00:00:00"/>
        <d v="2009-10-28T00:00:00"/>
        <d v="2009-10-21T00:00:00"/>
        <d v="2009-10-25T00:00:00"/>
        <d v="2009-10-24T00:00:00"/>
        <d v="2009-10-29T00:00:00"/>
        <d v="2009-11-04T00:00:00"/>
        <d v="2009-11-08T00:00:00"/>
        <d v="2009-11-05T00:00:00"/>
        <d v="2009-11-06T00:00:00"/>
        <d v="2009-11-11T00:00:00"/>
        <d v="2009-11-15T00:00:00"/>
        <d v="2009-12-03T00:00:00"/>
        <d v="2009-11-20T00:00:00"/>
        <d v="2009-11-18T00:00:00"/>
        <d v="2009-11-25T00:00:00"/>
        <d v="2009-11-27T00:00:00"/>
        <d v="2009-12-02T00:00:00"/>
        <d v="2009-11-26T00:00:00"/>
        <d v="2009-11-28T00:00:00"/>
        <d v="2009-12-04T00:00:00"/>
        <d v="2009-12-30T00:00:00"/>
        <d v="2009-12-09T00:00:00"/>
        <d v="2009-12-27T00:00:00"/>
        <d v="2009-12-24T00:00:00"/>
        <d v="2009-12-11T00:00:00"/>
        <d v="2009-12-13T00:00:00"/>
        <d v="2009-12-19T00:00:00"/>
        <d v="2010-01-16T00:00:00"/>
        <d v="2009-12-16T00:00:00"/>
        <d v="2009-12-18T00:00:00"/>
        <d v="2009-12-20T00:00:00"/>
        <d v="2009-12-23T00:00:00"/>
        <d v="2009-12-25T00:00:00"/>
        <d v="2009-12-26T00:00:00"/>
        <d v="2009-12-31T00:00:00"/>
        <d v="2010-01-01T00:00:00"/>
        <d v="2010-01-03T00:00:00"/>
        <d v="2010-01-06T00:00:00"/>
        <d v="2010-01-02T00:00:00"/>
        <d v="2010-01-09T00:00:00"/>
        <d v="2010-01-08T00:00:00"/>
        <d v="2010-01-10T00:00:00"/>
        <d v="2010-01-22T00:00:00"/>
        <d v="2010-01-13T00:00:00"/>
        <d v="2010-01-30T00:00:00"/>
        <d v="2010-01-14T00:00:00"/>
        <d v="2010-01-15T00:00:00"/>
        <d v="2010-01-21T00:00:00"/>
        <d v="2010-01-17T00:00:00"/>
        <d v="2010-01-24T00:00:00"/>
        <d v="2010-01-27T00:00:00"/>
        <d v="2010-01-28T00:00:00"/>
        <d v="2010-01-31T00:00:00"/>
        <d v="2010-02-24T00:00:00"/>
        <d v="2010-02-14T00:00:00"/>
        <d v="2010-02-06T00:00:00"/>
        <d v="2010-03-03T00:00:00"/>
        <d v="2010-02-04T00:00:00"/>
        <d v="2010-02-07T00:00:00"/>
        <d v="2010-02-03T00:00:00"/>
        <d v="2010-03-04T00:00:00"/>
        <d v="2010-02-13T00:00:00"/>
        <d v="2010-02-11T00:00:00"/>
        <d v="2010-02-12T00:00:00"/>
        <d v="2010-02-10T00:00:00"/>
        <d v="2010-02-28T00:00:00"/>
        <d v="2010-03-14T00:00:00"/>
        <d v="2010-02-18T00:00:00"/>
        <d v="2010-02-21T00:00:00"/>
        <d v="2010-02-20T00:00:00"/>
        <d v="2010-02-19T00:00:00"/>
        <d v="2010-03-07T00:00:00"/>
        <d v="2010-02-27T00:00:00"/>
        <d v="2010-03-11T00:00:00"/>
        <d v="2010-03-12T00:00:00"/>
        <d v="2010-02-26T00:00:00"/>
        <d v="2010-02-25T00:00:00"/>
        <d v="2010-03-05T00:00:00"/>
        <d v="2010-03-18T00:00:00"/>
        <d v="2010-03-06T00:00:00"/>
        <d v="2010-03-13T00:00:00"/>
        <d v="2010-03-19T00:00:00"/>
        <d v="2010-03-21T00:00:00"/>
        <d v="2010-04-04T00:00:00"/>
        <d v="2010-03-24T00:00:00"/>
        <d v="2010-03-25T00:00:00"/>
        <d v="2010-03-26T00:00:00"/>
        <d v="2010-04-10T00:00:00"/>
        <d v="2010-04-25T00:00:00"/>
        <d v="2010-04-01T00:00:00"/>
        <d v="2010-03-31T00:00:00"/>
        <d v="2010-04-02T00:00:00"/>
        <d v="2010-03-28T00:00:00"/>
        <d v="2010-04-09T00:00:00"/>
        <d v="2010-04-03T00:00:00"/>
        <d v="2010-04-08T00:00:00"/>
        <d v="2010-04-11T00:00:00"/>
        <d v="2010-04-07T00:00:00"/>
        <d v="2010-04-16T00:00:00"/>
        <d v="2010-04-17T00:00:00"/>
        <d v="2010-04-29T00:00:00"/>
        <d v="2010-04-18T00:00:00"/>
        <d v="2010-04-21T00:00:00"/>
        <d v="2010-05-02T00:00:00"/>
        <d v="2010-04-22T00:00:00"/>
        <d v="2010-05-13T00:00:00"/>
        <d v="2010-04-28T00:00:00"/>
        <d v="2010-04-24T00:00:00"/>
        <d v="2010-05-16T00:00:00"/>
        <d v="2010-05-23T00:00:00"/>
        <d v="2010-05-01T00:00:00"/>
        <d v="2010-05-05T00:00:00"/>
        <d v="2010-05-06T00:00:00"/>
        <d v="2010-05-30T00:00:00"/>
        <d v="2010-05-07T00:00:00"/>
        <d v="2010-05-15T00:00:00"/>
        <d v="2010-05-09T00:00:00"/>
        <d v="2010-05-12T00:00:00"/>
        <d v="2010-05-19T00:00:00"/>
        <d v="2010-05-22T00:00:00"/>
        <d v="2010-05-14T00:00:00"/>
        <d v="2010-05-21T00:00:00"/>
        <d v="2010-06-06T00:00:00"/>
        <d v="2010-06-13T00:00:00"/>
        <d v="2010-05-29T00:00:00"/>
        <d v="2010-05-26T00:00:00"/>
        <d v="2010-06-26T00:00:00"/>
        <d v="2010-05-27T00:00:00"/>
        <d v="2010-06-02T00:00:00"/>
        <d v="2010-06-05T00:00:00"/>
        <d v="2010-06-03T00:00:00"/>
        <d v="2010-06-04T00:00:00"/>
        <d v="2010-06-10T00:00:00"/>
        <d v="2010-06-09T00:00:00"/>
        <d v="2010-06-12T00:00:00"/>
        <d v="2010-06-24T00:00:00"/>
        <d v="2010-06-16T00:00:00"/>
        <d v="2010-06-18T00:00:00"/>
        <d v="2010-06-17T00:00:00"/>
        <d v="2010-07-09T00:00:00"/>
        <d v="2010-07-11T00:00:00"/>
        <d v="2010-06-19T00:00:00"/>
        <d v="2010-07-04T00:00:00"/>
        <d v="2010-06-25T00:00:00"/>
        <d v="2010-06-20T00:00:00"/>
        <d v="2010-06-30T00:00:00"/>
        <d v="2010-07-25T00:00:00"/>
        <d v="2010-07-01T00:00:00"/>
        <d v="2010-07-02T00:00:00"/>
        <d v="2010-07-14T00:00:00"/>
        <d v="2010-07-10T00:00:00"/>
        <d v="2010-07-16T00:00:00"/>
        <d v="2010-08-13T00:00:00"/>
        <d v="2010-08-12T00:00:00"/>
        <d v="2010-07-18T00:00:00"/>
        <d v="2010-07-21T00:00:00"/>
        <d v="2010-07-22T00:00:00"/>
        <d v="2010-08-08T00:00:00"/>
        <d v="2010-07-29T00:00:00"/>
        <d v="2010-07-31T00:00:00"/>
        <d v="2010-08-01T00:00:00"/>
        <d v="2010-07-30T00:00:00"/>
        <d v="2010-08-06T00:00:00"/>
        <d v="2010-08-05T00:00:00"/>
        <d v="2010-08-04T00:00:00"/>
        <d v="2010-08-07T00:00:00"/>
        <d v="2010-08-14T00:00:00"/>
        <d v="2010-08-11T00:00:00"/>
        <d v="2010-08-19T00:00:00"/>
        <d v="2010-08-20T00:00:00"/>
        <d v="2010-08-21T00:00:00"/>
        <d v="2010-08-15T00:00:00"/>
        <d v="2010-08-18T00:00:00"/>
        <d v="2010-08-26T00:00:00"/>
        <d v="2010-09-01T00:00:00"/>
        <d v="2010-08-27T00:00:00"/>
        <d v="2010-08-28T00:00:00"/>
        <d v="2010-09-05T00:00:00"/>
        <d v="2010-09-02T00:00:00"/>
        <d v="2010-09-03T00:00:00"/>
        <d v="2010-09-09T00:00:00"/>
        <d v="2010-08-29T00:00:00"/>
        <d v="2010-09-11T00:00:00"/>
        <d v="2010-09-08T00:00:00"/>
        <d v="2010-09-19T00:00:00"/>
        <d v="2010-09-10T00:00:00"/>
        <d v="2010-09-15T00:00:00"/>
        <d v="2010-10-15T00:00:00"/>
        <d v="2010-09-18T00:00:00"/>
        <d v="2010-10-03T00:00:00"/>
        <d v="2010-09-17T00:00:00"/>
        <d v="2010-09-22T00:00:00"/>
        <d v="2010-09-23T00:00:00"/>
        <d v="2010-09-24T00:00:00"/>
        <d v="2010-09-26T00:00:00"/>
        <d v="2010-09-30T00:00:00"/>
        <d v="2010-09-29T00:00:00"/>
        <d v="2010-10-16T00:00:00"/>
        <d v="2010-10-01T00:00:00"/>
        <d v="2010-10-08T00:00:00"/>
        <d v="2010-10-30T00:00:00"/>
        <d v="2010-10-07T00:00:00"/>
        <d v="2010-10-22T00:00:00"/>
        <d v="2010-10-13T00:00:00"/>
        <d v="2010-10-10T00:00:00"/>
        <d v="2010-10-09T00:00:00"/>
        <d v="2010-10-14T00:00:00"/>
        <d v="2010-10-17T00:00:00"/>
        <d v="2010-10-21T00:00:00"/>
        <d v="2010-10-20T00:00:00"/>
        <d v="2010-11-07T00:00:00"/>
        <d v="2010-11-18T00:00:00"/>
        <d v="2010-10-23T00:00:00"/>
        <d v="2010-11-05T00:00:00"/>
        <d v="2010-11-20T00:00:00"/>
        <d v="2010-10-29T00:00:00"/>
        <d v="2010-10-31T00:00:00"/>
        <d v="2010-10-24T00:00:00"/>
        <d v="2010-10-27T00:00:00"/>
        <d v="2010-11-04T00:00:00"/>
        <d v="2010-11-25T00:00:00"/>
        <d v="2010-12-05T00:00:00"/>
        <d v="2010-11-11T00:00:00"/>
        <d v="2010-11-14T00:00:00"/>
        <d v="2010-11-10T00:00:00"/>
        <d v="2010-11-12T00:00:00"/>
        <d v="2010-11-21T00:00:00"/>
        <d v="2010-11-17T00:00:00"/>
        <d v="2010-11-24T00:00:00"/>
        <d v="2010-11-27T00:00:00"/>
        <d v="2010-11-26T00:00:00"/>
        <d v="2010-11-28T00:00:00"/>
        <d v="2010-12-19T00:00:00"/>
        <d v="2010-12-03T00:00:00"/>
        <d v="2010-12-02T00:00:00"/>
        <d v="2010-12-15T00:00:00"/>
        <d v="2010-12-04T00:00:00"/>
        <d v="2010-12-12T00:00:00"/>
        <d v="2010-12-10T00:00:00"/>
        <d v="2010-12-08T00:00:00"/>
        <d v="2010-12-09T00:00:00"/>
        <d v="2010-12-17T00:00:00"/>
        <d v="2010-12-16T00:00:00"/>
        <d v="2010-12-26T00:00:00"/>
        <d v="2010-12-18T00:00:00"/>
        <d v="2011-01-21T00:00:00"/>
        <d v="2010-12-24T00:00:00"/>
        <d v="2011-01-14T00:00:00"/>
        <d v="2010-12-25T00:00:00"/>
        <d v="2010-12-22T00:00:00"/>
        <d v="2010-12-23T00:00:00"/>
        <d v="2011-01-19T00:00:00"/>
        <d v="2010-12-31T00:00:00"/>
        <d v="2011-01-01T00:00:00"/>
        <d v="2011-01-08T00:00:00"/>
        <d v="2011-01-02T00:00:00"/>
        <d v="2011-01-20T00:00:00"/>
        <d v="2011-01-05T00:00:00"/>
        <d v="2011-01-06T00:00:00"/>
        <d v="2011-01-07T00:00:00"/>
        <d v="2011-01-09T00:00:00"/>
        <d v="2011-01-30T00:00:00"/>
        <d v="2011-01-12T00:00:00"/>
        <d v="2011-02-04T00:00:00"/>
        <d v="2011-01-13T00:00:00"/>
        <d v="2011-01-16T00:00:00"/>
        <d v="2011-01-15T00:00:00"/>
        <d v="2011-02-06T00:00:00"/>
        <d v="2011-01-23T00:00:00"/>
        <d v="2011-01-22T00:00:00"/>
        <d v="2011-02-16T00:00:00"/>
        <d v="2011-01-29T00:00:00"/>
        <d v="2011-01-26T00:00:00"/>
        <d v="2011-02-10T00:00:00"/>
        <d v="2011-02-02T00:00:00"/>
        <d v="2011-02-03T00:00:00"/>
        <d v="2011-02-05T00:00:00"/>
        <d v="2011-02-17T00:00:00"/>
        <d v="2011-02-09T00:00:00"/>
        <d v="2011-02-12T00:00:00"/>
        <d v="2011-02-11T00:00:00"/>
        <d v="2011-02-23T00:00:00"/>
        <d v="2011-02-13T00:00:00"/>
        <d v="2011-03-03T00:00:00"/>
        <d v="2011-02-19T00:00:00"/>
        <d v="2011-02-18T00:00:00"/>
        <d v="2011-02-20T00:00:00"/>
        <d v="2011-03-02T00:00:00"/>
        <d v="2011-02-27T00:00:00"/>
        <d v="2011-02-25T00:00:00"/>
        <d v="2011-03-06T00:00:00"/>
        <d v="2011-02-26T00:00:00"/>
        <d v="2011-03-04T00:00:00"/>
        <d v="2011-03-10T00:00:00"/>
        <d v="2011-03-05T00:00:00"/>
        <d v="2011-03-18T00:00:00"/>
        <d v="2011-03-09T00:00:00"/>
        <d v="2011-03-11T00:00:00"/>
        <d v="2011-03-13T00:00:00"/>
        <d v="2011-04-08T00:00:00"/>
        <d v="2011-03-12T00:00:00"/>
        <d v="2011-03-19T00:00:00"/>
        <d v="2011-03-24T00:00:00"/>
        <d v="2011-03-16T00:00:00"/>
        <d v="2011-03-23T00:00:00"/>
        <d v="2011-03-20T00:00:00"/>
        <d v="2011-03-17T00:00:00"/>
        <d v="2011-04-07T00:00:00"/>
        <d v="2011-03-25T00:00:00"/>
        <d v="2011-03-27T00:00:00"/>
        <d v="2011-03-30T00:00:00"/>
        <d v="2011-03-26T00:00:00"/>
        <d v="2011-04-02T00:00:00"/>
        <d v="2011-04-01T00:00:00"/>
        <d v="2011-04-24T00:00:00"/>
        <d v="2011-04-03T00:00:00"/>
        <d v="2011-04-10T00:00:00"/>
        <d v="2011-04-23T00:00:00"/>
        <d v="2011-03-31T00:00:00"/>
        <d v="2011-04-17T00:00:00"/>
        <d v="2011-04-06T00:00:00"/>
        <d v="2011-04-21T00:00:00"/>
        <d v="2011-04-09T00:00:00"/>
        <d v="2011-04-13T00:00:00"/>
        <d v="2011-04-14T00:00:00"/>
        <d v="2011-04-16T00:00:00"/>
        <d v="2011-04-20T00:00:00"/>
        <d v="2011-04-15T00:00:00"/>
        <d v="2011-04-28T00:00:00"/>
        <d v="2011-04-22T00:00:00"/>
        <d v="2011-04-27T00:00:00"/>
        <d v="2011-04-30T00:00:00"/>
        <d v="2011-05-01T00:00:00"/>
        <d v="2011-04-29T00:00:00"/>
      </sharedItems>
      <fieldGroup par="5" base="3">
        <rangePr groupBy="quarters" startDate="2009-07-10T00:00:00" endDate="2011-05-02T00:00:00"/>
        <groupItems count="6">
          <s v="&lt;10.07.2009"/>
          <s v="Qrtl1"/>
          <s v="Qrtl2"/>
          <s v="Qrtl3"/>
          <s v="Qrtl4"/>
          <s v="&gt;02.05.2011"/>
        </groupItems>
      </fieldGroup>
    </cacheField>
    <cacheField name="Order No" numFmtId="0">
      <sharedItems containsSemiMixedTypes="0" containsString="0" containsNumber="1" containsInteger="1" minValue="10248" maxValue="11057"/>
    </cacheField>
    <cacheField name="Jahre" numFmtId="0" databaseField="0">
      <fieldGroup base="3">
        <rangePr groupBy="years" startDate="2009-07-10T00:00:00" endDate="2011-05-02T00:00:00"/>
        <groupItems count="5">
          <s v="&lt;10.07.2009"/>
          <s v="2009"/>
          <s v="2010"/>
          <s v="2011"/>
          <s v="&gt;02.05.201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Cornelius Herzog" refreshedDate="40643.935444212962" createdVersion="4" refreshedVersion="4" minRefreshableVersion="3" recordCount="799">
  <cacheSource type="worksheet">
    <worksheetSource ref="C3:F802" sheet="4_PIVOT"/>
  </cacheSource>
  <cacheFields count="5">
    <cacheField name="Sales Person" numFmtId="0">
      <sharedItems count="9">
        <s v="Bruhns"/>
        <s v="Scholl"/>
        <s v="Petersen"/>
        <s v="Dressler"/>
        <s v="Dodsworth"/>
        <s v="Davolio"/>
        <s v="Callahan"/>
        <s v="Fuller"/>
        <s v="Kiel"/>
      </sharedItems>
    </cacheField>
    <cacheField name="Amount" numFmtId="184">
      <sharedItems containsSemiMixedTypes="0" containsString="0" containsNumber="1" minValue="10.164" maxValue="16387.5"/>
    </cacheField>
    <cacheField name="Date" numFmtId="185">
      <sharedItems containsSemiMixedTypes="0" containsNonDate="0" containsDate="1" containsString="0" minDate="2009-07-10T00:00:00" maxDate="2011-05-02T00:00:00"/>
    </cacheField>
    <cacheField name="Order No" numFmtId="0">
      <sharedItems containsSemiMixedTypes="0" containsString="0" containsNumber="1" containsInteger="1" minValue="10248" maxValue="11057"/>
    </cacheField>
    <cacheField name="Bonus" numFmtId="0" formula="IF(Amount&gt;100000,Amount*0.05,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99">
  <r>
    <x v="0"/>
    <s v="Bruhns"/>
    <n v="440"/>
    <x v="0"/>
    <n v="10248"/>
  </r>
  <r>
    <x v="0"/>
    <s v="Scholl"/>
    <n v="1863.4"/>
    <x v="1"/>
    <n v="10249"/>
  </r>
  <r>
    <x v="1"/>
    <s v="Petersen"/>
    <n v="1552.6"/>
    <x v="2"/>
    <n v="10250"/>
  </r>
  <r>
    <x v="1"/>
    <s v="Dressler"/>
    <n v="654"/>
    <x v="3"/>
    <n v="10251"/>
  </r>
  <r>
    <x v="1"/>
    <s v="Petersen"/>
    <n v="3597.9"/>
    <x v="4"/>
    <n v="10252"/>
  </r>
  <r>
    <x v="1"/>
    <s v="Dressler"/>
    <n v="1444.8"/>
    <x v="0"/>
    <n v="10253"/>
  </r>
  <r>
    <x v="0"/>
    <s v="Bruhns"/>
    <n v="556.62"/>
    <x v="5"/>
    <n v="10254"/>
  </r>
  <r>
    <x v="0"/>
    <s v="Dodsworth"/>
    <n v="2490.5"/>
    <x v="3"/>
    <n v="10255"/>
  </r>
  <r>
    <x v="1"/>
    <s v="Dressler"/>
    <n v="517"/>
    <x v="6"/>
    <n v="10256"/>
  </r>
  <r>
    <x v="1"/>
    <s v="Petersen"/>
    <n v="1119"/>
    <x v="7"/>
    <n v="10257"/>
  </r>
  <r>
    <x v="1"/>
    <s v="Davolio"/>
    <n v="1614.88"/>
    <x v="5"/>
    <n v="10258"/>
  </r>
  <r>
    <x v="1"/>
    <s v="Petersen"/>
    <n v="100.8"/>
    <x v="8"/>
    <n v="10259"/>
  </r>
  <r>
    <x v="1"/>
    <s v="Petersen"/>
    <n v="1504.65"/>
    <x v="9"/>
    <n v="10260"/>
  </r>
  <r>
    <x v="1"/>
    <s v="Petersen"/>
    <n v="448"/>
    <x v="10"/>
    <n v="10261"/>
  </r>
  <r>
    <x v="1"/>
    <s v="Callahan"/>
    <n v="584"/>
    <x v="8"/>
    <n v="10262"/>
  </r>
  <r>
    <x v="0"/>
    <s v="Dodsworth"/>
    <n v="1873.8"/>
    <x v="11"/>
    <n v="10263"/>
  </r>
  <r>
    <x v="0"/>
    <s v="Scholl"/>
    <n v="695.62"/>
    <x v="12"/>
    <n v="10264"/>
  </r>
  <r>
    <x v="1"/>
    <s v="Fuller"/>
    <n v="1176"/>
    <x v="13"/>
    <n v="10265"/>
  </r>
  <r>
    <x v="1"/>
    <s v="Dressler"/>
    <n v="346.56"/>
    <x v="11"/>
    <n v="10266"/>
  </r>
  <r>
    <x v="1"/>
    <s v="Petersen"/>
    <n v="3536.6"/>
    <x v="14"/>
    <n v="10267"/>
  </r>
  <r>
    <x v="1"/>
    <s v="Callahan"/>
    <n v="1101.2"/>
    <x v="15"/>
    <n v="10268"/>
  </r>
  <r>
    <x v="0"/>
    <s v="Bruhns"/>
    <n v="642"/>
    <x v="16"/>
    <n v="10269"/>
  </r>
  <r>
    <x v="1"/>
    <s v="Davolio"/>
    <n v="1376"/>
    <x v="15"/>
    <n v="10270"/>
  </r>
  <r>
    <x v="0"/>
    <s v="Scholl"/>
    <n v="48"/>
    <x v="17"/>
    <n v="10271"/>
  </r>
  <r>
    <x v="0"/>
    <s v="Scholl"/>
    <n v="1456"/>
    <x v="14"/>
    <n v="10272"/>
  </r>
  <r>
    <x v="1"/>
    <s v="Dressler"/>
    <n v="2037.28"/>
    <x v="13"/>
    <n v="10273"/>
  </r>
  <r>
    <x v="0"/>
    <s v="Scholl"/>
    <n v="538.6"/>
    <x v="18"/>
    <n v="10274"/>
  </r>
  <r>
    <x v="1"/>
    <s v="Davolio"/>
    <n v="291"/>
    <x v="16"/>
    <n v="10275"/>
  </r>
  <r>
    <x v="1"/>
    <s v="Callahan"/>
    <n v="420"/>
    <x v="19"/>
    <n v="10276"/>
  </r>
  <r>
    <x v="1"/>
    <s v="Fuller"/>
    <n v="1200.8"/>
    <x v="20"/>
    <n v="10277"/>
  </r>
  <r>
    <x v="1"/>
    <s v="Callahan"/>
    <n v="1488.8"/>
    <x v="18"/>
    <n v="10278"/>
  </r>
  <r>
    <x v="1"/>
    <s v="Callahan"/>
    <n v="351"/>
    <x v="18"/>
    <n v="10279"/>
  </r>
  <r>
    <x v="1"/>
    <s v="Fuller"/>
    <n v="613"/>
    <x v="21"/>
    <n v="10280"/>
  </r>
  <r>
    <x v="1"/>
    <s v="Petersen"/>
    <n v="86.5"/>
    <x v="22"/>
    <n v="10281"/>
  </r>
  <r>
    <x v="1"/>
    <s v="Petersen"/>
    <n v="155.4"/>
    <x v="22"/>
    <n v="10282"/>
  </r>
  <r>
    <x v="1"/>
    <s v="Dressler"/>
    <n v="1414.8"/>
    <x v="12"/>
    <n v="10283"/>
  </r>
  <r>
    <x v="1"/>
    <s v="Petersen"/>
    <n v="1170"/>
    <x v="23"/>
    <n v="10284"/>
  </r>
  <r>
    <x v="1"/>
    <s v="Davolio"/>
    <n v="1743.36"/>
    <x v="24"/>
    <n v="10285"/>
  </r>
  <r>
    <x v="1"/>
    <s v="Callahan"/>
    <n v="3016"/>
    <x v="17"/>
    <n v="10286"/>
  </r>
  <r>
    <x v="1"/>
    <s v="Callahan"/>
    <n v="819"/>
    <x v="25"/>
    <n v="10287"/>
  </r>
  <r>
    <x v="1"/>
    <s v="Petersen"/>
    <n v="80"/>
    <x v="26"/>
    <n v="10288"/>
  </r>
  <r>
    <x v="0"/>
    <s v="Kiel"/>
    <n v="479.4"/>
    <x v="25"/>
    <n v="10289"/>
  </r>
  <r>
    <x v="1"/>
    <s v="Callahan"/>
    <n v="2169"/>
    <x v="26"/>
    <n v="10290"/>
  </r>
  <r>
    <x v="0"/>
    <s v="Scholl"/>
    <n v="497.52"/>
    <x v="27"/>
    <n v="10291"/>
  </r>
  <r>
    <x v="1"/>
    <s v="Davolio"/>
    <n v="1296"/>
    <x v="28"/>
    <n v="10292"/>
  </r>
  <r>
    <x v="1"/>
    <s v="Davolio"/>
    <n v="848.7"/>
    <x v="29"/>
    <n v="10293"/>
  </r>
  <r>
    <x v="1"/>
    <s v="Petersen"/>
    <n v="1887.6"/>
    <x v="30"/>
    <n v="10294"/>
  </r>
  <r>
    <x v="1"/>
    <s v="Fuller"/>
    <n v="121.6"/>
    <x v="31"/>
    <n v="10295"/>
  </r>
  <r>
    <x v="0"/>
    <s v="Scholl"/>
    <n v="1050"/>
    <x v="29"/>
    <n v="10296"/>
  </r>
  <r>
    <x v="0"/>
    <s v="Bruhns"/>
    <n v="1420"/>
    <x v="31"/>
    <n v="10297"/>
  </r>
  <r>
    <x v="0"/>
    <s v="Scholl"/>
    <n v="2645"/>
    <x v="29"/>
    <n v="10298"/>
  </r>
  <r>
    <x v="1"/>
    <s v="Petersen"/>
    <n v="349.5"/>
    <x v="32"/>
    <n v="10299"/>
  </r>
  <r>
    <x v="1"/>
    <s v="Fuller"/>
    <n v="608"/>
    <x v="33"/>
    <n v="10300"/>
  </r>
  <r>
    <x v="1"/>
    <s v="Callahan"/>
    <n v="755"/>
    <x v="34"/>
    <n v="10301"/>
  </r>
  <r>
    <x v="1"/>
    <s v="Petersen"/>
    <n v="2708.8"/>
    <x v="35"/>
    <n v="10302"/>
  </r>
  <r>
    <x v="0"/>
    <s v="Kiel"/>
    <n v="1117.8"/>
    <x v="33"/>
    <n v="10303"/>
  </r>
  <r>
    <x v="1"/>
    <s v="Davolio"/>
    <n v="954.4"/>
    <x v="34"/>
    <n v="10304"/>
  </r>
  <r>
    <x v="1"/>
    <s v="Callahan"/>
    <n v="3741.3"/>
    <x v="35"/>
    <n v="10305"/>
  </r>
  <r>
    <x v="1"/>
    <s v="Davolio"/>
    <n v="498.5"/>
    <x v="36"/>
    <n v="10306"/>
  </r>
  <r>
    <x v="1"/>
    <s v="Fuller"/>
    <n v="424"/>
    <x v="37"/>
    <n v="10307"/>
  </r>
  <r>
    <x v="0"/>
    <s v="Kiel"/>
    <n v="88.8"/>
    <x v="38"/>
    <n v="10308"/>
  </r>
  <r>
    <x v="1"/>
    <s v="Dressler"/>
    <n v="1762"/>
    <x v="39"/>
    <n v="10309"/>
  </r>
  <r>
    <x v="1"/>
    <s v="Callahan"/>
    <n v="336"/>
    <x v="40"/>
    <n v="10310"/>
  </r>
  <r>
    <x v="1"/>
    <s v="Davolio"/>
    <n v="268.8"/>
    <x v="41"/>
    <n v="10311"/>
  </r>
  <r>
    <x v="1"/>
    <s v="Fuller"/>
    <n v="1614.8"/>
    <x v="42"/>
    <n v="10312"/>
  </r>
  <r>
    <x v="1"/>
    <s v="Fuller"/>
    <n v="182.4"/>
    <x v="43"/>
    <n v="10313"/>
  </r>
  <r>
    <x v="1"/>
    <s v="Davolio"/>
    <n v="2094"/>
    <x v="43"/>
    <n v="10314"/>
  </r>
  <r>
    <x v="1"/>
    <s v="Petersen"/>
    <n v="516"/>
    <x v="42"/>
    <n v="10315"/>
  </r>
  <r>
    <x v="1"/>
    <s v="Davolio"/>
    <n v="2835"/>
    <x v="44"/>
    <n v="10316"/>
  </r>
  <r>
    <x v="0"/>
    <s v="Scholl"/>
    <n v="288"/>
    <x v="45"/>
    <n v="10317"/>
  </r>
  <r>
    <x v="1"/>
    <s v="Callahan"/>
    <n v="240.4"/>
    <x v="43"/>
    <n v="10318"/>
  </r>
  <r>
    <x v="0"/>
    <s v="Kiel"/>
    <n v="1191.2"/>
    <x v="46"/>
    <n v="10319"/>
  </r>
  <r>
    <x v="0"/>
    <s v="Bruhns"/>
    <n v="516"/>
    <x v="47"/>
    <n v="10320"/>
  </r>
  <r>
    <x v="1"/>
    <s v="Dressler"/>
    <n v="144"/>
    <x v="46"/>
    <n v="10321"/>
  </r>
  <r>
    <x v="0"/>
    <s v="Kiel"/>
    <n v="112"/>
    <x v="39"/>
    <n v="10322"/>
  </r>
  <r>
    <x v="1"/>
    <s v="Petersen"/>
    <n v="164.4"/>
    <x v="48"/>
    <n v="10323"/>
  </r>
  <r>
    <x v="0"/>
    <s v="Dodsworth"/>
    <n v="5275.71"/>
    <x v="45"/>
    <n v="10324"/>
  </r>
  <r>
    <x v="1"/>
    <s v="Davolio"/>
    <n v="1497"/>
    <x v="48"/>
    <n v="10325"/>
  </r>
  <r>
    <x v="1"/>
    <s v="Petersen"/>
    <n v="982"/>
    <x v="48"/>
    <n v="10326"/>
  </r>
  <r>
    <x v="1"/>
    <s v="Fuller"/>
    <n v="1810"/>
    <x v="48"/>
    <n v="10327"/>
  </r>
  <r>
    <x v="1"/>
    <s v="Petersen"/>
    <n v="1168"/>
    <x v="49"/>
    <n v="10328"/>
  </r>
  <r>
    <x v="1"/>
    <s v="Petersen"/>
    <n v="4578.43"/>
    <x v="39"/>
    <n v="10329"/>
  </r>
  <r>
    <x v="1"/>
    <s v="Dressler"/>
    <n v="1649"/>
    <x v="50"/>
    <n v="10330"/>
  </r>
  <r>
    <x v="0"/>
    <s v="Dodsworth"/>
    <n v="88.5"/>
    <x v="51"/>
    <n v="10331"/>
  </r>
  <r>
    <x v="1"/>
    <s v="Dressler"/>
    <n v="1786.88"/>
    <x v="51"/>
    <n v="10332"/>
  </r>
  <r>
    <x v="0"/>
    <s v="Bruhns"/>
    <n v="877.2"/>
    <x v="52"/>
    <n v="10333"/>
  </r>
  <r>
    <x v="1"/>
    <s v="Callahan"/>
    <n v="144"/>
    <x v="50"/>
    <n v="10334"/>
  </r>
  <r>
    <x v="0"/>
    <s v="Kiel"/>
    <n v="2036.16"/>
    <x v="53"/>
    <n v="10335"/>
  </r>
  <r>
    <x v="0"/>
    <s v="Kiel"/>
    <n v="285.12"/>
    <x v="52"/>
    <n v="10336"/>
  </r>
  <r>
    <x v="1"/>
    <s v="Petersen"/>
    <n v="2467"/>
    <x v="54"/>
    <n v="10337"/>
  </r>
  <r>
    <x v="1"/>
    <s v="Petersen"/>
    <n v="934.5"/>
    <x v="54"/>
    <n v="10338"/>
  </r>
  <r>
    <x v="1"/>
    <s v="Fuller"/>
    <n v="3354"/>
    <x v="55"/>
    <n v="10339"/>
  </r>
  <r>
    <x v="1"/>
    <s v="Davolio"/>
    <n v="2436"/>
    <x v="56"/>
    <n v="10340"/>
  </r>
  <r>
    <x v="0"/>
    <s v="Kiel"/>
    <n v="352.6"/>
    <x v="57"/>
    <n v="10341"/>
  </r>
  <r>
    <x v="1"/>
    <s v="Petersen"/>
    <n v="1840.64"/>
    <x v="55"/>
    <n v="10342"/>
  </r>
  <r>
    <x v="1"/>
    <s v="Petersen"/>
    <n v="1584"/>
    <x v="58"/>
    <n v="10343"/>
  </r>
  <r>
    <x v="1"/>
    <s v="Petersen"/>
    <n v="2296"/>
    <x v="57"/>
    <n v="10344"/>
  </r>
  <r>
    <x v="1"/>
    <s v="Fuller"/>
    <n v="2924.8"/>
    <x v="59"/>
    <n v="10345"/>
  </r>
  <r>
    <x v="1"/>
    <s v="Dressler"/>
    <n v="1618.88"/>
    <x v="56"/>
    <n v="10346"/>
  </r>
  <r>
    <x v="1"/>
    <s v="Petersen"/>
    <n v="814.42"/>
    <x v="56"/>
    <n v="10347"/>
  </r>
  <r>
    <x v="1"/>
    <s v="Petersen"/>
    <n v="363.6"/>
    <x v="60"/>
    <n v="10348"/>
  </r>
  <r>
    <x v="0"/>
    <s v="Kiel"/>
    <n v="141.6"/>
    <x v="60"/>
    <n v="10349"/>
  </r>
  <r>
    <x v="0"/>
    <s v="Scholl"/>
    <n v="642"/>
    <x v="61"/>
    <n v="10350"/>
  </r>
  <r>
    <x v="1"/>
    <s v="Davolio"/>
    <n v="5398.72"/>
    <x v="62"/>
    <n v="10351"/>
  </r>
  <r>
    <x v="1"/>
    <s v="Dressler"/>
    <n v="136"/>
    <x v="63"/>
    <n v="10352"/>
  </r>
  <r>
    <x v="0"/>
    <s v="Kiel"/>
    <n v="8593"/>
    <x v="64"/>
    <n v="10353"/>
  </r>
  <r>
    <x v="1"/>
    <s v="Callahan"/>
    <n v="568"/>
    <x v="62"/>
    <n v="10354"/>
  </r>
  <r>
    <x v="0"/>
    <s v="Scholl"/>
    <n v="480"/>
    <x v="62"/>
    <n v="10355"/>
  </r>
  <r>
    <x v="0"/>
    <s v="Scholl"/>
    <n v="1106"/>
    <x v="65"/>
    <n v="10356"/>
  </r>
  <r>
    <x v="1"/>
    <s v="Davolio"/>
    <n v="1167.68"/>
    <x v="66"/>
    <n v="10357"/>
  </r>
  <r>
    <x v="0"/>
    <s v="Bruhns"/>
    <n v="429.4"/>
    <x v="65"/>
    <n v="10358"/>
  </r>
  <r>
    <x v="0"/>
    <s v="Bruhns"/>
    <n v="3471.68"/>
    <x v="67"/>
    <n v="10359"/>
  </r>
  <r>
    <x v="1"/>
    <s v="Petersen"/>
    <n v="7390.2"/>
    <x v="66"/>
    <n v="10360"/>
  </r>
  <r>
    <x v="1"/>
    <s v="Davolio"/>
    <n v="2046.24"/>
    <x v="61"/>
    <n v="10361"/>
  </r>
  <r>
    <x v="1"/>
    <s v="Dressler"/>
    <n v="1549.6"/>
    <x v="68"/>
    <n v="10362"/>
  </r>
  <r>
    <x v="1"/>
    <s v="Petersen"/>
    <n v="447.2"/>
    <x v="69"/>
    <n v="10363"/>
  </r>
  <r>
    <x v="1"/>
    <s v="Davolio"/>
    <n v="950"/>
    <x v="69"/>
    <n v="10364"/>
  </r>
  <r>
    <x v="1"/>
    <s v="Dressler"/>
    <n v="403.2"/>
    <x v="66"/>
    <n v="10365"/>
  </r>
  <r>
    <x v="1"/>
    <s v="Callahan"/>
    <n v="136"/>
    <x v="70"/>
    <n v="10366"/>
  </r>
  <r>
    <x v="0"/>
    <s v="Kiel"/>
    <n v="834.2"/>
    <x v="66"/>
    <n v="10367"/>
  </r>
  <r>
    <x v="1"/>
    <s v="Fuller"/>
    <n v="1689.78"/>
    <x v="66"/>
    <n v="10368"/>
  </r>
  <r>
    <x v="1"/>
    <s v="Callahan"/>
    <n v="2390.4"/>
    <x v="71"/>
    <n v="10369"/>
  </r>
  <r>
    <x v="0"/>
    <s v="Scholl"/>
    <n v="1117"/>
    <x v="72"/>
    <n v="10370"/>
  </r>
  <r>
    <x v="1"/>
    <s v="Davolio"/>
    <n v="72"/>
    <x v="73"/>
    <n v="10371"/>
  </r>
  <r>
    <x v="0"/>
    <s v="Bruhns"/>
    <n v="9210.9"/>
    <x v="71"/>
    <n v="10372"/>
  </r>
  <r>
    <x v="1"/>
    <s v="Petersen"/>
    <n v="1366.4"/>
    <x v="74"/>
    <n v="10373"/>
  </r>
  <r>
    <x v="1"/>
    <s v="Davolio"/>
    <n v="459"/>
    <x v="71"/>
    <n v="10374"/>
  </r>
  <r>
    <x v="1"/>
    <s v="Dressler"/>
    <n v="338"/>
    <x v="71"/>
    <n v="10375"/>
  </r>
  <r>
    <x v="1"/>
    <s v="Davolio"/>
    <n v="399"/>
    <x v="75"/>
    <n v="10376"/>
  </r>
  <r>
    <x v="1"/>
    <s v="Davolio"/>
    <n v="863.6"/>
    <x v="75"/>
    <n v="10377"/>
  </r>
  <r>
    <x v="0"/>
    <s v="Bruhns"/>
    <n v="103.2"/>
    <x v="76"/>
    <n v="10378"/>
  </r>
  <r>
    <x v="1"/>
    <s v="Fuller"/>
    <n v="863.28"/>
    <x v="75"/>
    <n v="10379"/>
  </r>
  <r>
    <x v="1"/>
    <s v="Callahan"/>
    <n v="1313.82"/>
    <x v="77"/>
    <n v="10380"/>
  </r>
  <r>
    <x v="1"/>
    <s v="Dressler"/>
    <n v="112"/>
    <x v="75"/>
    <n v="10381"/>
  </r>
  <r>
    <x v="1"/>
    <s v="Petersen"/>
    <n v="2900"/>
    <x v="78"/>
    <n v="10382"/>
  </r>
  <r>
    <x v="1"/>
    <s v="Callahan"/>
    <n v="899"/>
    <x v="79"/>
    <n v="10383"/>
  </r>
  <r>
    <x v="1"/>
    <s v="Dressler"/>
    <n v="2222.4"/>
    <x v="80"/>
    <n v="10384"/>
  </r>
  <r>
    <x v="1"/>
    <s v="Davolio"/>
    <n v="691.2"/>
    <x v="81"/>
    <n v="10385"/>
  </r>
  <r>
    <x v="0"/>
    <s v="Dodsworth"/>
    <n v="166"/>
    <x v="82"/>
    <n v="10386"/>
  </r>
  <r>
    <x v="1"/>
    <s v="Davolio"/>
    <n v="1058"/>
    <x v="80"/>
    <n v="10387"/>
  </r>
  <r>
    <x v="1"/>
    <s v="Fuller"/>
    <n v="1228.8"/>
    <x v="80"/>
    <n v="10388"/>
  </r>
  <r>
    <x v="1"/>
    <s v="Petersen"/>
    <n v="1832.8"/>
    <x v="73"/>
    <n v="10389"/>
  </r>
  <r>
    <x v="0"/>
    <s v="Scholl"/>
    <n v="2090.88"/>
    <x v="83"/>
    <n v="10390"/>
  </r>
  <r>
    <x v="1"/>
    <s v="Dressler"/>
    <n v="86.4"/>
    <x v="84"/>
    <n v="10391"/>
  </r>
  <r>
    <x v="1"/>
    <s v="Fuller"/>
    <n v="1440"/>
    <x v="85"/>
    <n v="10392"/>
  </r>
  <r>
    <x v="1"/>
    <s v="Davolio"/>
    <n v="2556"/>
    <x v="86"/>
    <n v="10393"/>
  </r>
  <r>
    <x v="1"/>
    <s v="Davolio"/>
    <n v="442"/>
    <x v="86"/>
    <n v="10394"/>
  </r>
  <r>
    <x v="0"/>
    <s v="Scholl"/>
    <n v="2122.92"/>
    <x v="86"/>
    <n v="10395"/>
  </r>
  <r>
    <x v="1"/>
    <s v="Davolio"/>
    <n v="1903.8"/>
    <x v="87"/>
    <n v="10396"/>
  </r>
  <r>
    <x v="0"/>
    <s v="Bruhns"/>
    <n v="716.72"/>
    <x v="88"/>
    <n v="10397"/>
  </r>
  <r>
    <x v="1"/>
    <s v="Fuller"/>
    <n v="2505.6"/>
    <x v="89"/>
    <n v="10398"/>
  </r>
  <r>
    <x v="1"/>
    <s v="Callahan"/>
    <n v="1765.6"/>
    <x v="90"/>
    <n v="10399"/>
  </r>
  <r>
    <x v="1"/>
    <s v="Davolio"/>
    <n v="3063"/>
    <x v="77"/>
    <n v="10400"/>
  </r>
  <r>
    <x v="1"/>
    <s v="Davolio"/>
    <n v="3868.6"/>
    <x v="91"/>
    <n v="10401"/>
  </r>
  <r>
    <x v="1"/>
    <s v="Callahan"/>
    <n v="2713.5"/>
    <x v="91"/>
    <n v="10402"/>
  </r>
  <r>
    <x v="1"/>
    <s v="Petersen"/>
    <n v="855.01"/>
    <x v="89"/>
    <n v="10403"/>
  </r>
  <r>
    <x v="1"/>
    <s v="Fuller"/>
    <n v="1591.25"/>
    <x v="90"/>
    <n v="10404"/>
  </r>
  <r>
    <x v="1"/>
    <s v="Davolio"/>
    <n v="400"/>
    <x v="92"/>
    <n v="10405"/>
  </r>
  <r>
    <x v="0"/>
    <s v="Kiel"/>
    <n v="1830.78"/>
    <x v="93"/>
    <n v="10406"/>
  </r>
  <r>
    <x v="1"/>
    <s v="Fuller"/>
    <n v="1194"/>
    <x v="94"/>
    <n v="10407"/>
  </r>
  <r>
    <x v="1"/>
    <s v="Callahan"/>
    <n v="1622.4"/>
    <x v="95"/>
    <n v="10408"/>
  </r>
  <r>
    <x v="1"/>
    <s v="Dressler"/>
    <n v="319.2"/>
    <x v="95"/>
    <n v="10409"/>
  </r>
  <r>
    <x v="1"/>
    <s v="Dressler"/>
    <n v="802"/>
    <x v="96"/>
    <n v="10410"/>
  </r>
  <r>
    <x v="0"/>
    <s v="Dodsworth"/>
    <n v="966.8"/>
    <x v="97"/>
    <n v="10411"/>
  </r>
  <r>
    <x v="1"/>
    <s v="Callahan"/>
    <n v="334.8"/>
    <x v="96"/>
    <n v="10412"/>
  </r>
  <r>
    <x v="1"/>
    <s v="Dressler"/>
    <n v="2123"/>
    <x v="77"/>
    <n v="10413"/>
  </r>
  <r>
    <x v="1"/>
    <s v="Fuller"/>
    <n v="224.83"/>
    <x v="98"/>
    <n v="10414"/>
  </r>
  <r>
    <x v="1"/>
    <s v="Dressler"/>
    <n v="102.4"/>
    <x v="99"/>
    <n v="10415"/>
  </r>
  <r>
    <x v="1"/>
    <s v="Callahan"/>
    <n v="720"/>
    <x v="100"/>
    <n v="10416"/>
  </r>
  <r>
    <x v="1"/>
    <s v="Petersen"/>
    <n v="11188.4"/>
    <x v="101"/>
    <n v="10417"/>
  </r>
  <r>
    <x v="1"/>
    <s v="Petersen"/>
    <n v="1814.8"/>
    <x v="99"/>
    <n v="10418"/>
  </r>
  <r>
    <x v="1"/>
    <s v="Petersen"/>
    <n v="2097.6"/>
    <x v="94"/>
    <n v="10419"/>
  </r>
  <r>
    <x v="1"/>
    <s v="Dressler"/>
    <n v="1707.84"/>
    <x v="100"/>
    <n v="10420"/>
  </r>
  <r>
    <x v="1"/>
    <s v="Callahan"/>
    <n v="1194.27"/>
    <x v="100"/>
    <n v="10421"/>
  </r>
  <r>
    <x v="1"/>
    <s v="Fuller"/>
    <n v="49.8"/>
    <x v="102"/>
    <n v="10422"/>
  </r>
  <r>
    <x v="0"/>
    <s v="Scholl"/>
    <n v="1020"/>
    <x v="103"/>
    <n v="10423"/>
  </r>
  <r>
    <x v="0"/>
    <s v="Kiel"/>
    <n v="9194.56"/>
    <x v="100"/>
    <n v="10424"/>
  </r>
  <r>
    <x v="0"/>
    <s v="Scholl"/>
    <n v="360"/>
    <x v="104"/>
    <n v="10425"/>
  </r>
  <r>
    <x v="1"/>
    <s v="Petersen"/>
    <n v="338.2"/>
    <x v="105"/>
    <n v="10426"/>
  </r>
  <r>
    <x v="1"/>
    <s v="Petersen"/>
    <n v="651"/>
    <x v="106"/>
    <n v="10427"/>
  </r>
  <r>
    <x v="0"/>
    <s v="Kiel"/>
    <n v="192"/>
    <x v="107"/>
    <n v="10428"/>
  </r>
  <r>
    <x v="1"/>
    <s v="Dressler"/>
    <n v="1441.37"/>
    <x v="108"/>
    <n v="10429"/>
  </r>
  <r>
    <x v="1"/>
    <s v="Petersen"/>
    <n v="4899.2"/>
    <x v="109"/>
    <n v="10430"/>
  </r>
  <r>
    <x v="1"/>
    <s v="Petersen"/>
    <n v="1892.25"/>
    <x v="108"/>
    <n v="10431"/>
  </r>
  <r>
    <x v="1"/>
    <s v="Dressler"/>
    <n v="485"/>
    <x v="108"/>
    <n v="10432"/>
  </r>
  <r>
    <x v="1"/>
    <s v="Dressler"/>
    <n v="851.2"/>
    <x v="110"/>
    <n v="10433"/>
  </r>
  <r>
    <x v="1"/>
    <s v="Dressler"/>
    <n v="321.12"/>
    <x v="111"/>
    <n v="10434"/>
  </r>
  <r>
    <x v="1"/>
    <s v="Callahan"/>
    <n v="631.6"/>
    <x v="108"/>
    <n v="10435"/>
  </r>
  <r>
    <x v="1"/>
    <s v="Dressler"/>
    <n v="1994.52"/>
    <x v="112"/>
    <n v="10436"/>
  </r>
  <r>
    <x v="1"/>
    <s v="Callahan"/>
    <n v="393"/>
    <x v="113"/>
    <n v="10437"/>
  </r>
  <r>
    <x v="1"/>
    <s v="Dressler"/>
    <n v="454"/>
    <x v="104"/>
    <n v="10438"/>
  </r>
  <r>
    <x v="0"/>
    <s v="Scholl"/>
    <n v="1078"/>
    <x v="114"/>
    <n v="10439"/>
  </r>
  <r>
    <x v="1"/>
    <s v="Petersen"/>
    <n v="4924.13"/>
    <x v="115"/>
    <n v="10440"/>
  </r>
  <r>
    <x v="1"/>
    <s v="Dressler"/>
    <n v="1755"/>
    <x v="116"/>
    <n v="10441"/>
  </r>
  <r>
    <x v="1"/>
    <s v="Dressler"/>
    <n v="1792"/>
    <x v="117"/>
    <n v="10442"/>
  </r>
  <r>
    <x v="1"/>
    <s v="Callahan"/>
    <n v="517"/>
    <x v="104"/>
    <n v="10443"/>
  </r>
  <r>
    <x v="1"/>
    <s v="Dressler"/>
    <n v="1031.7"/>
    <x v="118"/>
    <n v="10444"/>
  </r>
  <r>
    <x v="1"/>
    <s v="Dressler"/>
    <n v="174.9"/>
    <x v="119"/>
    <n v="10445"/>
  </r>
  <r>
    <x v="0"/>
    <s v="Scholl"/>
    <n v="246.24"/>
    <x v="120"/>
    <n v="10446"/>
  </r>
  <r>
    <x v="1"/>
    <s v="Petersen"/>
    <n v="914.4"/>
    <x v="121"/>
    <n v="10447"/>
  </r>
  <r>
    <x v="1"/>
    <s v="Petersen"/>
    <n v="443.4"/>
    <x v="103"/>
    <n v="10448"/>
  </r>
  <r>
    <x v="1"/>
    <s v="Dressler"/>
    <n v="1838.2"/>
    <x v="122"/>
    <n v="10449"/>
  </r>
  <r>
    <x v="1"/>
    <s v="Callahan"/>
    <n v="425.12"/>
    <x v="123"/>
    <n v="10450"/>
  </r>
  <r>
    <x v="1"/>
    <s v="Petersen"/>
    <n v="3849.66"/>
    <x v="124"/>
    <n v="10451"/>
  </r>
  <r>
    <x v="1"/>
    <s v="Callahan"/>
    <n v="2018.5"/>
    <x v="125"/>
    <n v="10452"/>
  </r>
  <r>
    <x v="1"/>
    <s v="Davolio"/>
    <n v="407.7"/>
    <x v="125"/>
    <n v="10453"/>
  </r>
  <r>
    <x v="1"/>
    <s v="Petersen"/>
    <n v="331.2"/>
    <x v="126"/>
    <n v="10454"/>
  </r>
  <r>
    <x v="1"/>
    <s v="Callahan"/>
    <n v="2684"/>
    <x v="106"/>
    <n v="10455"/>
  </r>
  <r>
    <x v="1"/>
    <s v="Callahan"/>
    <n v="557.6"/>
    <x v="115"/>
    <n v="10456"/>
  </r>
  <r>
    <x v="1"/>
    <s v="Fuller"/>
    <n v="1584"/>
    <x v="106"/>
    <n v="10457"/>
  </r>
  <r>
    <x v="0"/>
    <s v="Kiel"/>
    <n v="3891"/>
    <x v="110"/>
    <n v="10458"/>
  </r>
  <r>
    <x v="1"/>
    <s v="Petersen"/>
    <n v="1659.2"/>
    <x v="115"/>
    <n v="10459"/>
  </r>
  <r>
    <x v="1"/>
    <s v="Callahan"/>
    <n v="176.1"/>
    <x v="106"/>
    <n v="10460"/>
  </r>
  <r>
    <x v="1"/>
    <s v="Davolio"/>
    <n v="1538.7"/>
    <x v="127"/>
    <n v="10461"/>
  </r>
  <r>
    <x v="1"/>
    <s v="Fuller"/>
    <n v="156"/>
    <x v="128"/>
    <n v="10462"/>
  </r>
  <r>
    <x v="0"/>
    <s v="Bruhns"/>
    <n v="713.3"/>
    <x v="129"/>
    <n v="10463"/>
  </r>
  <r>
    <x v="1"/>
    <s v="Petersen"/>
    <n v="1609.28"/>
    <x v="116"/>
    <n v="10464"/>
  </r>
  <r>
    <x v="1"/>
    <s v="Davolio"/>
    <n v="2518"/>
    <x v="116"/>
    <n v="10465"/>
  </r>
  <r>
    <x v="1"/>
    <s v="Petersen"/>
    <n v="216"/>
    <x v="130"/>
    <n v="10466"/>
  </r>
  <r>
    <x v="1"/>
    <s v="Callahan"/>
    <n v="235.2"/>
    <x v="123"/>
    <n v="10467"/>
  </r>
  <r>
    <x v="1"/>
    <s v="Dressler"/>
    <n v="717.6"/>
    <x v="124"/>
    <n v="10468"/>
  </r>
  <r>
    <x v="1"/>
    <s v="Davolio"/>
    <n v="956.67"/>
    <x v="116"/>
    <n v="10469"/>
  </r>
  <r>
    <x v="1"/>
    <s v="Petersen"/>
    <n v="1820.8"/>
    <x v="116"/>
    <n v="10470"/>
  </r>
  <r>
    <x v="1"/>
    <s v="Fuller"/>
    <n v="1328"/>
    <x v="128"/>
    <n v="10471"/>
  </r>
  <r>
    <x v="1"/>
    <s v="Callahan"/>
    <n v="1036.8"/>
    <x v="131"/>
    <n v="10472"/>
  </r>
  <r>
    <x v="1"/>
    <s v="Davolio"/>
    <n v="230.4"/>
    <x v="132"/>
    <n v="10473"/>
  </r>
  <r>
    <x v="0"/>
    <s v="Bruhns"/>
    <n v="1249"/>
    <x v="132"/>
    <n v="10474"/>
  </r>
  <r>
    <x v="0"/>
    <s v="Dodsworth"/>
    <n v="1505.18"/>
    <x v="133"/>
    <n v="10475"/>
  </r>
  <r>
    <x v="1"/>
    <s v="Callahan"/>
    <n v="180.48"/>
    <x v="134"/>
    <n v="10476"/>
  </r>
  <r>
    <x v="0"/>
    <s v="Bruhns"/>
    <n v="558"/>
    <x v="135"/>
    <n v="10477"/>
  </r>
  <r>
    <x v="1"/>
    <s v="Fuller"/>
    <n v="471.2"/>
    <x v="136"/>
    <n v="10478"/>
  </r>
  <r>
    <x v="1"/>
    <s v="Dressler"/>
    <n v="10495.6"/>
    <x v="132"/>
    <n v="10479"/>
  </r>
  <r>
    <x v="0"/>
    <s v="Scholl"/>
    <n v="756"/>
    <x v="134"/>
    <n v="10480"/>
  </r>
  <r>
    <x v="1"/>
    <s v="Callahan"/>
    <n v="1472"/>
    <x v="135"/>
    <n v="10481"/>
  </r>
  <r>
    <x v="1"/>
    <s v="Davolio"/>
    <n v="147"/>
    <x v="137"/>
    <n v="10482"/>
  </r>
  <r>
    <x v="0"/>
    <s v="Kiel"/>
    <n v="668.8"/>
    <x v="138"/>
    <n v="10483"/>
  </r>
  <r>
    <x v="1"/>
    <s v="Dressler"/>
    <n v="386.2"/>
    <x v="139"/>
    <n v="10484"/>
  </r>
  <r>
    <x v="1"/>
    <s v="Petersen"/>
    <n v="1584"/>
    <x v="140"/>
    <n v="10485"/>
  </r>
  <r>
    <x v="1"/>
    <s v="Davolio"/>
    <n v="1272"/>
    <x v="141"/>
    <n v="10486"/>
  </r>
  <r>
    <x v="1"/>
    <s v="Fuller"/>
    <n v="889.7"/>
    <x v="142"/>
    <n v="10487"/>
  </r>
  <r>
    <x v="1"/>
    <s v="Callahan"/>
    <n v="1512"/>
    <x v="141"/>
    <n v="10488"/>
  </r>
  <r>
    <x v="0"/>
    <s v="Scholl"/>
    <n v="439.2"/>
    <x v="143"/>
    <n v="10489"/>
  </r>
  <r>
    <x v="0"/>
    <s v="Kiel"/>
    <n v="3163.2"/>
    <x v="144"/>
    <n v="10490"/>
  </r>
  <r>
    <x v="1"/>
    <s v="Callahan"/>
    <n v="259.5"/>
    <x v="145"/>
    <n v="10491"/>
  </r>
  <r>
    <x v="1"/>
    <s v="Dressler"/>
    <n v="851.2"/>
    <x v="146"/>
    <n v="10492"/>
  </r>
  <r>
    <x v="1"/>
    <s v="Petersen"/>
    <n v="608.4"/>
    <x v="137"/>
    <n v="10493"/>
  </r>
  <r>
    <x v="1"/>
    <s v="Petersen"/>
    <n v="912"/>
    <x v="143"/>
    <n v="10494"/>
  </r>
  <r>
    <x v="1"/>
    <s v="Dressler"/>
    <n v="278"/>
    <x v="146"/>
    <n v="10495"/>
  </r>
  <r>
    <x v="0"/>
    <s v="Kiel"/>
    <n v="190"/>
    <x v="147"/>
    <n v="10496"/>
  </r>
  <r>
    <x v="0"/>
    <s v="Kiel"/>
    <n v="1380.6"/>
    <x v="147"/>
    <n v="10497"/>
  </r>
  <r>
    <x v="1"/>
    <s v="Callahan"/>
    <n v="575"/>
    <x v="146"/>
    <n v="10498"/>
  </r>
  <r>
    <x v="1"/>
    <s v="Petersen"/>
    <n v="1412"/>
    <x v="148"/>
    <n v="10499"/>
  </r>
  <r>
    <x v="0"/>
    <s v="Scholl"/>
    <n v="523.26"/>
    <x v="149"/>
    <n v="10500"/>
  </r>
  <r>
    <x v="0"/>
    <s v="Dodsworth"/>
    <n v="149"/>
    <x v="148"/>
    <n v="10501"/>
  </r>
  <r>
    <x v="1"/>
    <s v="Fuller"/>
    <n v="816.3"/>
    <x v="150"/>
    <n v="10502"/>
  </r>
  <r>
    <x v="0"/>
    <s v="Scholl"/>
    <n v="2048.5"/>
    <x v="148"/>
    <n v="10503"/>
  </r>
  <r>
    <x v="1"/>
    <s v="Petersen"/>
    <n v="1388.5"/>
    <x v="151"/>
    <n v="10504"/>
  </r>
  <r>
    <x v="1"/>
    <s v="Dressler"/>
    <n v="147.9"/>
    <x v="152"/>
    <n v="10505"/>
  </r>
  <r>
    <x v="0"/>
    <s v="Dodsworth"/>
    <n v="415.8"/>
    <x v="153"/>
    <n v="10506"/>
  </r>
  <r>
    <x v="0"/>
    <s v="Kiel"/>
    <n v="749.06"/>
    <x v="154"/>
    <n v="10507"/>
  </r>
  <r>
    <x v="1"/>
    <s v="Davolio"/>
    <n v="240"/>
    <x v="155"/>
    <n v="10508"/>
  </r>
  <r>
    <x v="1"/>
    <s v="Petersen"/>
    <n v="136"/>
    <x v="150"/>
    <n v="10509"/>
  </r>
  <r>
    <x v="0"/>
    <s v="Scholl"/>
    <n v="4707.54"/>
    <x v="156"/>
    <n v="10510"/>
  </r>
  <r>
    <x v="1"/>
    <s v="Petersen"/>
    <n v="2550"/>
    <x v="152"/>
    <n v="10511"/>
  </r>
  <r>
    <x v="0"/>
    <s v="Kiel"/>
    <n v="525"/>
    <x v="157"/>
    <n v="10512"/>
  </r>
  <r>
    <x v="0"/>
    <s v="Kiel"/>
    <n v="1942"/>
    <x v="156"/>
    <n v="10513"/>
  </r>
  <r>
    <x v="1"/>
    <s v="Dressler"/>
    <n v="8623"/>
    <x v="158"/>
    <n v="10514"/>
  </r>
  <r>
    <x v="1"/>
    <s v="Fuller"/>
    <n v="9921"/>
    <x v="159"/>
    <n v="10515"/>
  </r>
  <r>
    <x v="1"/>
    <s v="Fuller"/>
    <n v="2381"/>
    <x v="160"/>
    <n v="10516"/>
  </r>
  <r>
    <x v="1"/>
    <s v="Dressler"/>
    <n v="352"/>
    <x v="150"/>
    <n v="10517"/>
  </r>
  <r>
    <x v="1"/>
    <s v="Petersen"/>
    <n v="4150.05"/>
    <x v="161"/>
    <n v="10518"/>
  </r>
  <r>
    <x v="0"/>
    <s v="Scholl"/>
    <n v="2314"/>
    <x v="160"/>
    <n v="10519"/>
  </r>
  <r>
    <x v="0"/>
    <s v="Kiel"/>
    <n v="200"/>
    <x v="160"/>
    <n v="10520"/>
  </r>
  <r>
    <x v="1"/>
    <s v="Callahan"/>
    <n v="225.5"/>
    <x v="153"/>
    <n v="10521"/>
  </r>
  <r>
    <x v="1"/>
    <s v="Petersen"/>
    <n v="2318"/>
    <x v="162"/>
    <n v="10522"/>
  </r>
  <r>
    <x v="0"/>
    <s v="Kiel"/>
    <n v="2444.31"/>
    <x v="163"/>
    <n v="10523"/>
  </r>
  <r>
    <x v="1"/>
    <s v="Davolio"/>
    <n v="3192.65"/>
    <x v="164"/>
    <n v="10524"/>
  </r>
  <r>
    <x v="1"/>
    <s v="Davolio"/>
    <n v="818.4"/>
    <x v="159"/>
    <n v="10525"/>
  </r>
  <r>
    <x v="1"/>
    <s v="Petersen"/>
    <n v="1151"/>
    <x v="165"/>
    <n v="10526"/>
  </r>
  <r>
    <x v="0"/>
    <s v="Kiel"/>
    <n v="1503"/>
    <x v="164"/>
    <n v="10527"/>
  </r>
  <r>
    <x v="0"/>
    <s v="Scholl"/>
    <n v="392.2"/>
    <x v="166"/>
    <n v="10528"/>
  </r>
  <r>
    <x v="0"/>
    <s v="Bruhns"/>
    <n v="946"/>
    <x v="166"/>
    <n v="10529"/>
  </r>
  <r>
    <x v="1"/>
    <s v="Dressler"/>
    <n v="4180"/>
    <x v="167"/>
    <n v="10530"/>
  </r>
  <r>
    <x v="0"/>
    <s v="Kiel"/>
    <n v="110"/>
    <x v="168"/>
    <n v="10531"/>
  </r>
  <r>
    <x v="0"/>
    <s v="Kiel"/>
    <n v="796.35"/>
    <x v="167"/>
    <n v="10532"/>
  </r>
  <r>
    <x v="1"/>
    <s v="Callahan"/>
    <n v="2222"/>
    <x v="169"/>
    <n v="10533"/>
  </r>
  <r>
    <x v="1"/>
    <s v="Callahan"/>
    <n v="465.7"/>
    <x v="170"/>
    <n v="10534"/>
  </r>
  <r>
    <x v="1"/>
    <s v="Petersen"/>
    <n v="1940.85"/>
    <x v="171"/>
    <n v="10535"/>
  </r>
  <r>
    <x v="1"/>
    <s v="Dressler"/>
    <n v="1645"/>
    <x v="172"/>
    <n v="10536"/>
  </r>
  <r>
    <x v="1"/>
    <s v="Davolio"/>
    <n v="1823.8"/>
    <x v="168"/>
    <n v="10537"/>
  </r>
  <r>
    <x v="0"/>
    <s v="Dodsworth"/>
    <n v="139"/>
    <x v="158"/>
    <n v="10538"/>
  </r>
  <r>
    <x v="0"/>
    <s v="Scholl"/>
    <n v="355.5"/>
    <x v="159"/>
    <n v="10539"/>
  </r>
  <r>
    <x v="1"/>
    <s v="Dressler"/>
    <n v="10.191000000000001"/>
    <x v="173"/>
    <n v="10540"/>
  </r>
  <r>
    <x v="1"/>
    <s v="Fuller"/>
    <n v="1946.52"/>
    <x v="174"/>
    <n v="10541"/>
  </r>
  <r>
    <x v="1"/>
    <s v="Davolio"/>
    <n v="469.11"/>
    <x v="175"/>
    <n v="10542"/>
  </r>
  <r>
    <x v="1"/>
    <s v="Callahan"/>
    <n v="1504.5"/>
    <x v="159"/>
    <n v="10543"/>
  </r>
  <r>
    <x v="1"/>
    <s v="Petersen"/>
    <n v="417.2"/>
    <x v="163"/>
    <n v="10544"/>
  </r>
  <r>
    <x v="1"/>
    <s v="Callahan"/>
    <n v="210"/>
    <x v="176"/>
    <n v="10545"/>
  </r>
  <r>
    <x v="1"/>
    <s v="Davolio"/>
    <n v="2812"/>
    <x v="177"/>
    <n v="10546"/>
  </r>
  <r>
    <x v="1"/>
    <s v="Dressler"/>
    <n v="1792.8"/>
    <x v="178"/>
    <n v="10547"/>
  </r>
  <r>
    <x v="1"/>
    <s v="Dressler"/>
    <n v="240.1"/>
    <x v="178"/>
    <n v="10548"/>
  </r>
  <r>
    <x v="0"/>
    <s v="Bruhns"/>
    <n v="3554.27"/>
    <x v="163"/>
    <n v="10549"/>
  </r>
  <r>
    <x v="0"/>
    <s v="Kiel"/>
    <n v="683.3"/>
    <x v="172"/>
    <n v="10550"/>
  </r>
  <r>
    <x v="1"/>
    <s v="Petersen"/>
    <n v="1677.3"/>
    <x v="172"/>
    <n v="10551"/>
  </r>
  <r>
    <x v="1"/>
    <s v="Fuller"/>
    <n v="880.5"/>
    <x v="179"/>
    <n v="10552"/>
  </r>
  <r>
    <x v="1"/>
    <s v="Fuller"/>
    <n v="1546.3"/>
    <x v="180"/>
    <n v="10553"/>
  </r>
  <r>
    <x v="1"/>
    <s v="Petersen"/>
    <n v="1728.52"/>
    <x v="179"/>
    <n v="10554"/>
  </r>
  <r>
    <x v="0"/>
    <s v="Scholl"/>
    <n v="2944.4"/>
    <x v="181"/>
    <n v="10555"/>
  </r>
  <r>
    <x v="1"/>
    <s v="Fuller"/>
    <n v="835.2"/>
    <x v="173"/>
    <n v="10556"/>
  </r>
  <r>
    <x v="0"/>
    <s v="Dodsworth"/>
    <n v="1152.5"/>
    <x v="172"/>
    <n v="10557"/>
  </r>
  <r>
    <x v="1"/>
    <s v="Davolio"/>
    <n v="2142.9"/>
    <x v="182"/>
    <n v="10558"/>
  </r>
  <r>
    <x v="0"/>
    <s v="Scholl"/>
    <n v="520.41"/>
    <x v="173"/>
    <n v="10559"/>
  </r>
  <r>
    <x v="1"/>
    <s v="Callahan"/>
    <n v="1072.42"/>
    <x v="183"/>
    <n v="10560"/>
  </r>
  <r>
    <x v="1"/>
    <s v="Fuller"/>
    <n v="2844.5"/>
    <x v="183"/>
    <n v="10561"/>
  </r>
  <r>
    <x v="1"/>
    <s v="Davolio"/>
    <n v="488.7"/>
    <x v="184"/>
    <n v="10562"/>
  </r>
  <r>
    <x v="1"/>
    <s v="Fuller"/>
    <n v="965"/>
    <x v="185"/>
    <n v="10563"/>
  </r>
  <r>
    <x v="1"/>
    <s v="Petersen"/>
    <n v="1234.05"/>
    <x v="186"/>
    <n v="10564"/>
  </r>
  <r>
    <x v="1"/>
    <s v="Callahan"/>
    <n v="639.9"/>
    <x v="187"/>
    <n v="10565"/>
  </r>
  <r>
    <x v="0"/>
    <s v="Dodsworth"/>
    <n v="1761"/>
    <x v="187"/>
    <n v="10566"/>
  </r>
  <r>
    <x v="1"/>
    <s v="Davolio"/>
    <n v="2519"/>
    <x v="188"/>
    <n v="10567"/>
  </r>
  <r>
    <x v="1"/>
    <s v="Dressler"/>
    <n v="155"/>
    <x v="189"/>
    <n v="10568"/>
  </r>
  <r>
    <x v="0"/>
    <s v="Bruhns"/>
    <n v="890"/>
    <x v="190"/>
    <n v="10569"/>
  </r>
  <r>
    <x v="1"/>
    <s v="Dressler"/>
    <n v="2465.25"/>
    <x v="191"/>
    <n v="10570"/>
  </r>
  <r>
    <x v="1"/>
    <s v="Callahan"/>
    <n v="550.59"/>
    <x v="192"/>
    <n v="10571"/>
  </r>
  <r>
    <x v="1"/>
    <s v="Dressler"/>
    <n v="1501.08"/>
    <x v="193"/>
    <n v="10572"/>
  </r>
  <r>
    <x v="0"/>
    <s v="Kiel"/>
    <n v="2082"/>
    <x v="194"/>
    <n v="10573"/>
  </r>
  <r>
    <x v="1"/>
    <s v="Petersen"/>
    <n v="764.3"/>
    <x v="195"/>
    <n v="10574"/>
  </r>
  <r>
    <x v="0"/>
    <s v="Bruhns"/>
    <n v="2147.4"/>
    <x v="195"/>
    <n v="10575"/>
  </r>
  <r>
    <x v="1"/>
    <s v="Dressler"/>
    <n v="838.45"/>
    <x v="195"/>
    <n v="10576"/>
  </r>
  <r>
    <x v="0"/>
    <s v="Dodsworth"/>
    <n v="569"/>
    <x v="195"/>
    <n v="10577"/>
  </r>
  <r>
    <x v="1"/>
    <s v="Petersen"/>
    <n v="477"/>
    <x v="196"/>
    <n v="10578"/>
  </r>
  <r>
    <x v="1"/>
    <s v="Davolio"/>
    <n v="317.75"/>
    <x v="192"/>
    <n v="10579"/>
  </r>
  <r>
    <x v="1"/>
    <s v="Petersen"/>
    <n v="1013.74"/>
    <x v="197"/>
    <n v="10580"/>
  </r>
  <r>
    <x v="1"/>
    <s v="Dressler"/>
    <n v="310"/>
    <x v="198"/>
    <n v="10581"/>
  </r>
  <r>
    <x v="1"/>
    <s v="Dressler"/>
    <n v="330"/>
    <x v="199"/>
    <n v="10582"/>
  </r>
  <r>
    <x v="1"/>
    <s v="Fuller"/>
    <n v="2237.5"/>
    <x v="192"/>
    <n v="10583"/>
  </r>
  <r>
    <x v="1"/>
    <s v="Petersen"/>
    <n v="593.75"/>
    <x v="192"/>
    <n v="10584"/>
  </r>
  <r>
    <x v="0"/>
    <s v="Kiel"/>
    <n v="142.5"/>
    <x v="200"/>
    <n v="10585"/>
  </r>
  <r>
    <x v="0"/>
    <s v="Dodsworth"/>
    <n v="23.8"/>
    <x v="189"/>
    <n v="10586"/>
  </r>
  <r>
    <x v="1"/>
    <s v="Davolio"/>
    <n v="807.38"/>
    <x v="189"/>
    <n v="10587"/>
  </r>
  <r>
    <x v="1"/>
    <s v="Fuller"/>
    <n v="3120"/>
    <x v="200"/>
    <n v="10588"/>
  </r>
  <r>
    <x v="1"/>
    <s v="Callahan"/>
    <n v="72"/>
    <x v="199"/>
    <n v="10589"/>
  </r>
  <r>
    <x v="1"/>
    <s v="Petersen"/>
    <n v="1101"/>
    <x v="199"/>
    <n v="10590"/>
  </r>
  <r>
    <x v="1"/>
    <s v="Davolio"/>
    <n v="812.5"/>
    <x v="201"/>
    <n v="10591"/>
  </r>
  <r>
    <x v="1"/>
    <s v="Dressler"/>
    <n v="516.46"/>
    <x v="201"/>
    <n v="10592"/>
  </r>
  <r>
    <x v="0"/>
    <s v="Kiel"/>
    <n v="1994.4"/>
    <x v="202"/>
    <n v="10593"/>
  </r>
  <r>
    <x v="1"/>
    <s v="Dressler"/>
    <n v="565.5"/>
    <x v="201"/>
    <n v="10594"/>
  </r>
  <r>
    <x v="1"/>
    <s v="Fuller"/>
    <n v="4725"/>
    <x v="199"/>
    <n v="10595"/>
  </r>
  <r>
    <x v="1"/>
    <s v="Callahan"/>
    <n v="1180"/>
    <x v="203"/>
    <n v="10596"/>
  </r>
  <r>
    <x v="0"/>
    <s v="Kiel"/>
    <n v="718.08"/>
    <x v="204"/>
    <n v="10597"/>
  </r>
  <r>
    <x v="1"/>
    <s v="Davolio"/>
    <n v="2388.5"/>
    <x v="204"/>
    <n v="10598"/>
  </r>
  <r>
    <x v="0"/>
    <s v="Scholl"/>
    <n v="493"/>
    <x v="205"/>
    <n v="10599"/>
  </r>
  <r>
    <x v="1"/>
    <s v="Petersen"/>
    <n v="479.8"/>
    <x v="205"/>
    <n v="10600"/>
  </r>
  <r>
    <x v="0"/>
    <s v="Kiel"/>
    <n v="2285"/>
    <x v="206"/>
    <n v="10601"/>
  </r>
  <r>
    <x v="1"/>
    <s v="Callahan"/>
    <n v="48.75"/>
    <x v="206"/>
    <n v="10602"/>
  </r>
  <r>
    <x v="1"/>
    <s v="Callahan"/>
    <n v="1483"/>
    <x v="207"/>
    <n v="10603"/>
  </r>
  <r>
    <x v="1"/>
    <s v="Davolio"/>
    <n v="230.85"/>
    <x v="208"/>
    <n v="10604"/>
  </r>
  <r>
    <x v="1"/>
    <s v="Davolio"/>
    <n v="4109"/>
    <x v="208"/>
    <n v="10605"/>
  </r>
  <r>
    <x v="1"/>
    <s v="Petersen"/>
    <n v="1130"/>
    <x v="209"/>
    <n v="10606"/>
  </r>
  <r>
    <x v="0"/>
    <s v="Bruhns"/>
    <n v="6475.4"/>
    <x v="196"/>
    <n v="10607"/>
  </r>
  <r>
    <x v="1"/>
    <s v="Petersen"/>
    <n v="1064"/>
    <x v="210"/>
    <n v="10608"/>
  </r>
  <r>
    <x v="0"/>
    <s v="Kiel"/>
    <n v="424"/>
    <x v="211"/>
    <n v="10609"/>
  </r>
  <r>
    <x v="1"/>
    <s v="Callahan"/>
    <n v="299.25"/>
    <x v="212"/>
    <n v="10610"/>
  </r>
  <r>
    <x v="0"/>
    <s v="Scholl"/>
    <n v="808"/>
    <x v="210"/>
    <n v="10611"/>
  </r>
  <r>
    <x v="1"/>
    <s v="Davolio"/>
    <n v="6375"/>
    <x v="210"/>
    <n v="10612"/>
  </r>
  <r>
    <x v="1"/>
    <s v="Petersen"/>
    <n v="353.2"/>
    <x v="210"/>
    <n v="10613"/>
  </r>
  <r>
    <x v="1"/>
    <s v="Callahan"/>
    <n v="464"/>
    <x v="210"/>
    <n v="10614"/>
  </r>
  <r>
    <x v="1"/>
    <s v="Fuller"/>
    <n v="120"/>
    <x v="212"/>
    <n v="10615"/>
  </r>
  <r>
    <x v="1"/>
    <s v="Davolio"/>
    <n v="4806.99"/>
    <x v="213"/>
    <n v="10616"/>
  </r>
  <r>
    <x v="1"/>
    <s v="Petersen"/>
    <n v="1402.5"/>
    <x v="214"/>
    <n v="10617"/>
  </r>
  <r>
    <x v="1"/>
    <s v="Davolio"/>
    <n v="2697.5"/>
    <x v="207"/>
    <n v="10618"/>
  </r>
  <r>
    <x v="1"/>
    <s v="Dressler"/>
    <n v="1260"/>
    <x v="215"/>
    <n v="10619"/>
  </r>
  <r>
    <x v="1"/>
    <s v="Fuller"/>
    <n v="57.5"/>
    <x v="216"/>
    <n v="10620"/>
  </r>
  <r>
    <x v="1"/>
    <s v="Petersen"/>
    <n v="758.5"/>
    <x v="217"/>
    <n v="10621"/>
  </r>
  <r>
    <x v="1"/>
    <s v="Petersen"/>
    <n v="560"/>
    <x v="217"/>
    <n v="10622"/>
  </r>
  <r>
    <x v="1"/>
    <s v="Callahan"/>
    <n v="1336.95"/>
    <x v="203"/>
    <n v="10623"/>
  </r>
  <r>
    <x v="1"/>
    <s v="Petersen"/>
    <n v="1393.24"/>
    <x v="218"/>
    <n v="10624"/>
  </r>
  <r>
    <x v="1"/>
    <s v="Dressler"/>
    <n v="479.75"/>
    <x v="216"/>
    <n v="10625"/>
  </r>
  <r>
    <x v="1"/>
    <s v="Davolio"/>
    <n v="1503.6"/>
    <x v="219"/>
    <n v="10626"/>
  </r>
  <r>
    <x v="1"/>
    <s v="Callahan"/>
    <n v="1185.75"/>
    <x v="220"/>
    <n v="10627"/>
  </r>
  <r>
    <x v="1"/>
    <s v="Petersen"/>
    <n v="450"/>
    <x v="219"/>
    <n v="10628"/>
  </r>
  <r>
    <x v="1"/>
    <s v="Petersen"/>
    <n v="2775.05"/>
    <x v="219"/>
    <n v="10629"/>
  </r>
  <r>
    <x v="1"/>
    <s v="Davolio"/>
    <n v="903.6"/>
    <x v="218"/>
    <n v="10630"/>
  </r>
  <r>
    <x v="1"/>
    <s v="Callahan"/>
    <n v="55.8"/>
    <x v="221"/>
    <n v="10631"/>
  </r>
  <r>
    <x v="1"/>
    <s v="Callahan"/>
    <n v="589"/>
    <x v="218"/>
    <n v="10632"/>
  </r>
  <r>
    <x v="0"/>
    <s v="Kiel"/>
    <n v="5510.59"/>
    <x v="222"/>
    <n v="10633"/>
  </r>
  <r>
    <x v="1"/>
    <s v="Petersen"/>
    <n v="4985.5"/>
    <x v="220"/>
    <n v="10634"/>
  </r>
  <r>
    <x v="1"/>
    <s v="Callahan"/>
    <n v="1326.22"/>
    <x v="220"/>
    <n v="10635"/>
  </r>
  <r>
    <x v="1"/>
    <s v="Petersen"/>
    <n v="629.5"/>
    <x v="223"/>
    <n v="10636"/>
  </r>
  <r>
    <x v="0"/>
    <s v="Scholl"/>
    <n v="2761.94"/>
    <x v="223"/>
    <n v="10637"/>
  </r>
  <r>
    <x v="1"/>
    <s v="Dressler"/>
    <n v="2720.05"/>
    <x v="224"/>
    <n v="10638"/>
  </r>
  <r>
    <x v="0"/>
    <s v="Kiel"/>
    <n v="500"/>
    <x v="225"/>
    <n v="10639"/>
  </r>
  <r>
    <x v="1"/>
    <s v="Petersen"/>
    <n v="708.75"/>
    <x v="226"/>
    <n v="10640"/>
  </r>
  <r>
    <x v="1"/>
    <s v="Petersen"/>
    <n v="2054"/>
    <x v="223"/>
    <n v="10641"/>
  </r>
  <r>
    <x v="0"/>
    <s v="Kiel"/>
    <n v="696"/>
    <x v="227"/>
    <n v="10642"/>
  </r>
  <r>
    <x v="0"/>
    <s v="Scholl"/>
    <n v="814.5"/>
    <x v="228"/>
    <n v="10643"/>
  </r>
  <r>
    <x v="1"/>
    <s v="Dressler"/>
    <n v="1371.8"/>
    <x v="224"/>
    <n v="10644"/>
  </r>
  <r>
    <x v="1"/>
    <s v="Petersen"/>
    <n v="1535"/>
    <x v="228"/>
    <n v="10645"/>
  </r>
  <r>
    <x v="0"/>
    <s v="Dodsworth"/>
    <n v="1446"/>
    <x v="229"/>
    <n v="10646"/>
  </r>
  <r>
    <x v="1"/>
    <s v="Petersen"/>
    <n v="636"/>
    <x v="229"/>
    <n v="10647"/>
  </r>
  <r>
    <x v="0"/>
    <s v="Bruhns"/>
    <n v="372.37"/>
    <x v="230"/>
    <n v="10648"/>
  </r>
  <r>
    <x v="0"/>
    <s v="Bruhns"/>
    <n v="1434"/>
    <x v="231"/>
    <n v="10649"/>
  </r>
  <r>
    <x v="0"/>
    <s v="Bruhns"/>
    <n v="1779.2"/>
    <x v="229"/>
    <n v="10650"/>
  </r>
  <r>
    <x v="1"/>
    <s v="Callahan"/>
    <n v="397.8"/>
    <x v="232"/>
    <n v="10651"/>
  </r>
  <r>
    <x v="1"/>
    <s v="Petersen"/>
    <n v="318"/>
    <x v="233"/>
    <n v="10652"/>
  </r>
  <r>
    <x v="1"/>
    <s v="Davolio"/>
    <n v="1083"/>
    <x v="234"/>
    <n v="10653"/>
  </r>
  <r>
    <x v="0"/>
    <s v="Bruhns"/>
    <n v="601"/>
    <x v="232"/>
    <n v="10654"/>
  </r>
  <r>
    <x v="1"/>
    <s v="Davolio"/>
    <n v="154.4"/>
    <x v="232"/>
    <n v="10655"/>
  </r>
  <r>
    <x v="0"/>
    <s v="Scholl"/>
    <n v="604.21"/>
    <x v="235"/>
    <n v="10656"/>
  </r>
  <r>
    <x v="1"/>
    <s v="Fuller"/>
    <n v="4371"/>
    <x v="236"/>
    <n v="10657"/>
  </r>
  <r>
    <x v="1"/>
    <s v="Petersen"/>
    <n v="4464"/>
    <x v="233"/>
    <n v="10658"/>
  </r>
  <r>
    <x v="0"/>
    <s v="Kiel"/>
    <n v="1227.02"/>
    <x v="235"/>
    <n v="10659"/>
  </r>
  <r>
    <x v="1"/>
    <s v="Callahan"/>
    <n v="1701"/>
    <x v="237"/>
    <n v="10660"/>
  </r>
  <r>
    <x v="0"/>
    <s v="Kiel"/>
    <n v="562.6"/>
    <x v="236"/>
    <n v="10661"/>
  </r>
  <r>
    <x v="1"/>
    <s v="Dressler"/>
    <n v="125"/>
    <x v="238"/>
    <n v="10662"/>
  </r>
  <r>
    <x v="1"/>
    <s v="Fuller"/>
    <n v="1930.4"/>
    <x v="239"/>
    <n v="10663"/>
  </r>
  <r>
    <x v="1"/>
    <s v="Davolio"/>
    <n v="1288"/>
    <x v="234"/>
    <n v="10664"/>
  </r>
  <r>
    <x v="1"/>
    <s v="Davolio"/>
    <n v="1295"/>
    <x v="240"/>
    <n v="10665"/>
  </r>
  <r>
    <x v="0"/>
    <s v="Kiel"/>
    <n v="4666"/>
    <x v="241"/>
    <n v="10666"/>
  </r>
  <r>
    <x v="0"/>
    <s v="Kiel"/>
    <n v="1536.8"/>
    <x v="234"/>
    <n v="10667"/>
  </r>
  <r>
    <x v="1"/>
    <s v="Davolio"/>
    <n v="625.27"/>
    <x v="242"/>
    <n v="10668"/>
  </r>
  <r>
    <x v="1"/>
    <s v="Fuller"/>
    <n v="570"/>
    <x v="241"/>
    <n v="10669"/>
  </r>
  <r>
    <x v="1"/>
    <s v="Petersen"/>
    <n v="2301.75"/>
    <x v="238"/>
    <n v="10670"/>
  </r>
  <r>
    <x v="1"/>
    <s v="Davolio"/>
    <n v="920.1"/>
    <x v="243"/>
    <n v="10671"/>
  </r>
  <r>
    <x v="0"/>
    <s v="Dodsworth"/>
    <n v="3815.25"/>
    <x v="244"/>
    <n v="10672"/>
  </r>
  <r>
    <x v="1"/>
    <s v="Fuller"/>
    <n v="412.35"/>
    <x v="234"/>
    <n v="10673"/>
  </r>
  <r>
    <x v="1"/>
    <s v="Petersen"/>
    <n v="45"/>
    <x v="245"/>
    <n v="10674"/>
  </r>
  <r>
    <x v="0"/>
    <s v="Bruhns"/>
    <n v="1423"/>
    <x v="242"/>
    <n v="10675"/>
  </r>
  <r>
    <x v="1"/>
    <s v="Fuller"/>
    <n v="534.85"/>
    <x v="246"/>
    <n v="10676"/>
  </r>
  <r>
    <x v="1"/>
    <s v="Davolio"/>
    <n v="813.36"/>
    <x v="244"/>
    <n v="10677"/>
  </r>
  <r>
    <x v="0"/>
    <s v="Kiel"/>
    <n v="5256.5"/>
    <x v="247"/>
    <n v="10678"/>
  </r>
  <r>
    <x v="1"/>
    <s v="Callahan"/>
    <n v="660"/>
    <x v="245"/>
    <n v="10679"/>
  </r>
  <r>
    <x v="1"/>
    <s v="Davolio"/>
    <n v="1261"/>
    <x v="244"/>
    <n v="10680"/>
  </r>
  <r>
    <x v="1"/>
    <s v="Dressler"/>
    <n v="1287"/>
    <x v="245"/>
    <n v="10681"/>
  </r>
  <r>
    <x v="1"/>
    <s v="Dressler"/>
    <n v="375.5"/>
    <x v="248"/>
    <n v="10682"/>
  </r>
  <r>
    <x v="1"/>
    <s v="Fuller"/>
    <n v="63"/>
    <x v="248"/>
    <n v="10683"/>
  </r>
  <r>
    <x v="1"/>
    <s v="Dressler"/>
    <n v="1768"/>
    <x v="245"/>
    <n v="10684"/>
  </r>
  <r>
    <x v="1"/>
    <s v="Petersen"/>
    <n v="801.1"/>
    <x v="239"/>
    <n v="10685"/>
  </r>
  <r>
    <x v="1"/>
    <s v="Fuller"/>
    <n v="1404.45"/>
    <x v="249"/>
    <n v="10686"/>
  </r>
  <r>
    <x v="0"/>
    <s v="Dodsworth"/>
    <n v="4960"/>
    <x v="250"/>
    <n v="10687"/>
  </r>
  <r>
    <x v="1"/>
    <s v="Petersen"/>
    <n v="3160.6"/>
    <x v="251"/>
    <n v="10688"/>
  </r>
  <r>
    <x v="1"/>
    <s v="Davolio"/>
    <n v="472.5"/>
    <x v="251"/>
    <n v="10689"/>
  </r>
  <r>
    <x v="1"/>
    <s v="Davolio"/>
    <n v="862.5"/>
    <x v="239"/>
    <n v="10690"/>
  </r>
  <r>
    <x v="1"/>
    <s v="Fuller"/>
    <n v="10.164"/>
    <x v="252"/>
    <n v="10691"/>
  </r>
  <r>
    <x v="1"/>
    <s v="Petersen"/>
    <n v="878"/>
    <x v="253"/>
    <n v="10692"/>
  </r>
  <r>
    <x v="1"/>
    <s v="Dressler"/>
    <n v="2071"/>
    <x v="254"/>
    <n v="10693"/>
  </r>
  <r>
    <x v="1"/>
    <s v="Callahan"/>
    <n v="4825"/>
    <x v="255"/>
    <n v="10694"/>
  </r>
  <r>
    <x v="0"/>
    <s v="Kiel"/>
    <n v="642"/>
    <x v="256"/>
    <n v="10695"/>
  </r>
  <r>
    <x v="1"/>
    <s v="Callahan"/>
    <n v="996"/>
    <x v="256"/>
    <n v="10696"/>
  </r>
  <r>
    <x v="1"/>
    <s v="Dressler"/>
    <n v="805.43"/>
    <x v="256"/>
    <n v="10697"/>
  </r>
  <r>
    <x v="1"/>
    <s v="Petersen"/>
    <n v="3436.45"/>
    <x v="257"/>
    <n v="10698"/>
  </r>
  <r>
    <x v="1"/>
    <s v="Dressler"/>
    <n v="114"/>
    <x v="253"/>
    <n v="10699"/>
  </r>
  <r>
    <x v="1"/>
    <s v="Dressler"/>
    <n v="1638.4"/>
    <x v="247"/>
    <n v="10700"/>
  </r>
  <r>
    <x v="0"/>
    <s v="Scholl"/>
    <n v="2864.5"/>
    <x v="237"/>
    <n v="10701"/>
  </r>
  <r>
    <x v="1"/>
    <s v="Petersen"/>
    <n v="330"/>
    <x v="258"/>
    <n v="10702"/>
  </r>
  <r>
    <x v="0"/>
    <s v="Scholl"/>
    <n v="2545"/>
    <x v="259"/>
    <n v="10703"/>
  </r>
  <r>
    <x v="0"/>
    <s v="Scholl"/>
    <n v="595.5"/>
    <x v="260"/>
    <n v="10704"/>
  </r>
  <r>
    <x v="0"/>
    <s v="Dodsworth"/>
    <n v="378"/>
    <x v="261"/>
    <n v="10705"/>
  </r>
  <r>
    <x v="1"/>
    <s v="Callahan"/>
    <n v="1893"/>
    <x v="258"/>
    <n v="10706"/>
  </r>
  <r>
    <x v="1"/>
    <s v="Petersen"/>
    <n v="1641"/>
    <x v="262"/>
    <n v="10707"/>
  </r>
  <r>
    <x v="0"/>
    <s v="Scholl"/>
    <n v="180.4"/>
    <x v="263"/>
    <n v="10708"/>
  </r>
  <r>
    <x v="1"/>
    <s v="Davolio"/>
    <n v="3424"/>
    <x v="264"/>
    <n v="10709"/>
  </r>
  <r>
    <x v="1"/>
    <s v="Davolio"/>
    <n v="93.5"/>
    <x v="262"/>
    <n v="10710"/>
  </r>
  <r>
    <x v="0"/>
    <s v="Bruhns"/>
    <n v="4451.7"/>
    <x v="265"/>
    <n v="10711"/>
  </r>
  <r>
    <x v="1"/>
    <s v="Dressler"/>
    <n v="1233.48"/>
    <x v="266"/>
    <n v="10712"/>
  </r>
  <r>
    <x v="1"/>
    <s v="Davolio"/>
    <n v="2827.9"/>
    <x v="267"/>
    <n v="10713"/>
  </r>
  <r>
    <x v="0"/>
    <s v="Bruhns"/>
    <n v="2205.75"/>
    <x v="268"/>
    <n v="10714"/>
  </r>
  <r>
    <x v="1"/>
    <s v="Dressler"/>
    <n v="1296"/>
    <x v="265"/>
    <n v="10715"/>
  </r>
  <r>
    <x v="1"/>
    <s v="Petersen"/>
    <n v="706"/>
    <x v="268"/>
    <n v="10716"/>
  </r>
  <r>
    <x v="1"/>
    <s v="Davolio"/>
    <n v="1270.75"/>
    <x v="265"/>
    <n v="10717"/>
  </r>
  <r>
    <x v="1"/>
    <s v="Davolio"/>
    <n v="3463"/>
    <x v="265"/>
    <n v="10718"/>
  </r>
  <r>
    <x v="1"/>
    <s v="Callahan"/>
    <n v="844.25"/>
    <x v="263"/>
    <n v="10719"/>
  </r>
  <r>
    <x v="1"/>
    <s v="Callahan"/>
    <n v="550"/>
    <x v="263"/>
    <n v="10720"/>
  </r>
  <r>
    <x v="0"/>
    <s v="Bruhns"/>
    <n v="923.87"/>
    <x v="266"/>
    <n v="10721"/>
  </r>
  <r>
    <x v="1"/>
    <s v="Callahan"/>
    <n v="1570"/>
    <x v="269"/>
    <n v="10722"/>
  </r>
  <r>
    <x v="1"/>
    <s v="Dressler"/>
    <n v="468.45"/>
    <x v="270"/>
    <n v="10723"/>
  </r>
  <r>
    <x v="1"/>
    <s v="Callahan"/>
    <n v="638.5"/>
    <x v="263"/>
    <n v="10724"/>
  </r>
  <r>
    <x v="1"/>
    <s v="Petersen"/>
    <n v="287.8"/>
    <x v="263"/>
    <n v="10725"/>
  </r>
  <r>
    <x v="1"/>
    <s v="Petersen"/>
    <n v="655"/>
    <x v="271"/>
    <n v="10726"/>
  </r>
  <r>
    <x v="1"/>
    <s v="Fuller"/>
    <n v="1624.5"/>
    <x v="271"/>
    <n v="10727"/>
  </r>
  <r>
    <x v="1"/>
    <s v="Petersen"/>
    <n v="1296.75"/>
    <x v="272"/>
    <n v="10728"/>
  </r>
  <r>
    <x v="1"/>
    <s v="Callahan"/>
    <n v="1850"/>
    <x v="273"/>
    <n v="10729"/>
  </r>
  <r>
    <x v="0"/>
    <s v="Bruhns"/>
    <n v="484.25"/>
    <x v="273"/>
    <n v="10730"/>
  </r>
  <r>
    <x v="0"/>
    <s v="Kiel"/>
    <n v="1890.5"/>
    <x v="273"/>
    <n v="10731"/>
  </r>
  <r>
    <x v="1"/>
    <s v="Dressler"/>
    <n v="360"/>
    <x v="260"/>
    <n v="10732"/>
  </r>
  <r>
    <x v="1"/>
    <s v="Davolio"/>
    <n v="1459"/>
    <x v="274"/>
    <n v="10733"/>
  </r>
  <r>
    <x v="1"/>
    <s v="Fuller"/>
    <n v="1498.35"/>
    <x v="275"/>
    <n v="10734"/>
  </r>
  <r>
    <x v="0"/>
    <s v="Scholl"/>
    <n v="536.4"/>
    <x v="276"/>
    <n v="10735"/>
  </r>
  <r>
    <x v="0"/>
    <s v="Dodsworth"/>
    <n v="997"/>
    <x v="276"/>
    <n v="10736"/>
  </r>
  <r>
    <x v="1"/>
    <s v="Fuller"/>
    <n v="139"/>
    <x v="261"/>
    <n v="10737"/>
  </r>
  <r>
    <x v="1"/>
    <s v="Fuller"/>
    <n v="52.35"/>
    <x v="261"/>
    <n v="10738"/>
  </r>
  <r>
    <x v="1"/>
    <s v="Dressler"/>
    <n v="240"/>
    <x v="277"/>
    <n v="10739"/>
  </r>
  <r>
    <x v="1"/>
    <s v="Petersen"/>
    <n v="1416"/>
    <x v="270"/>
    <n v="10740"/>
  </r>
  <r>
    <x v="1"/>
    <s v="Petersen"/>
    <n v="228"/>
    <x v="261"/>
    <n v="10741"/>
  </r>
  <r>
    <x v="1"/>
    <s v="Dressler"/>
    <n v="3118"/>
    <x v="261"/>
    <n v="10742"/>
  </r>
  <r>
    <x v="1"/>
    <s v="Davolio"/>
    <n v="319.2"/>
    <x v="276"/>
    <n v="10743"/>
  </r>
  <r>
    <x v="0"/>
    <s v="Scholl"/>
    <n v="736"/>
    <x v="278"/>
    <n v="10744"/>
  </r>
  <r>
    <x v="0"/>
    <s v="Dodsworth"/>
    <n v="4529.8"/>
    <x v="279"/>
    <n v="10745"/>
  </r>
  <r>
    <x v="1"/>
    <s v="Davolio"/>
    <n v="2311"/>
    <x v="276"/>
    <n v="10746"/>
  </r>
  <r>
    <x v="0"/>
    <s v="Scholl"/>
    <n v="1912.85"/>
    <x v="280"/>
    <n v="10747"/>
  </r>
  <r>
    <x v="1"/>
    <s v="Dressler"/>
    <n v="2196"/>
    <x v="281"/>
    <n v="10748"/>
  </r>
  <r>
    <x v="1"/>
    <s v="Petersen"/>
    <n v="1080"/>
    <x v="282"/>
    <n v="10749"/>
  </r>
  <r>
    <x v="0"/>
    <s v="Dodsworth"/>
    <n v="1590.56"/>
    <x v="278"/>
    <n v="10750"/>
  </r>
  <r>
    <x v="1"/>
    <s v="Dressler"/>
    <n v="1631.48"/>
    <x v="283"/>
    <n v="10751"/>
  </r>
  <r>
    <x v="1"/>
    <s v="Fuller"/>
    <n v="252"/>
    <x v="281"/>
    <n v="10752"/>
  </r>
  <r>
    <x v="1"/>
    <s v="Dressler"/>
    <n v="88"/>
    <x v="279"/>
    <n v="10753"/>
  </r>
  <r>
    <x v="0"/>
    <s v="Scholl"/>
    <n v="55.2"/>
    <x v="279"/>
    <n v="10754"/>
  </r>
  <r>
    <x v="1"/>
    <s v="Petersen"/>
    <n v="1948.5"/>
    <x v="281"/>
    <n v="10755"/>
  </r>
  <r>
    <x v="1"/>
    <s v="Callahan"/>
    <n v="1990"/>
    <x v="284"/>
    <n v="10756"/>
  </r>
  <r>
    <x v="0"/>
    <s v="Scholl"/>
    <n v="3082"/>
    <x v="285"/>
    <n v="10757"/>
  </r>
  <r>
    <x v="1"/>
    <s v="Dressler"/>
    <n v="1644.6"/>
    <x v="286"/>
    <n v="10758"/>
  </r>
  <r>
    <x v="1"/>
    <s v="Dressler"/>
    <n v="320"/>
    <x v="287"/>
    <n v="10759"/>
  </r>
  <r>
    <x v="1"/>
    <s v="Petersen"/>
    <n v="2917"/>
    <x v="288"/>
    <n v="10760"/>
  </r>
  <r>
    <x v="0"/>
    <s v="Bruhns"/>
    <n v="507"/>
    <x v="289"/>
    <n v="10761"/>
  </r>
  <r>
    <x v="1"/>
    <s v="Dressler"/>
    <n v="4337"/>
    <x v="290"/>
    <n v="10762"/>
  </r>
  <r>
    <x v="1"/>
    <s v="Dressler"/>
    <n v="616"/>
    <x v="289"/>
    <n v="10763"/>
  </r>
  <r>
    <x v="0"/>
    <s v="Scholl"/>
    <n v="2286"/>
    <x v="289"/>
    <n v="10764"/>
  </r>
  <r>
    <x v="1"/>
    <s v="Dressler"/>
    <n v="1515.6"/>
    <x v="290"/>
    <n v="10765"/>
  </r>
  <r>
    <x v="1"/>
    <s v="Petersen"/>
    <n v="2310"/>
    <x v="290"/>
    <n v="10766"/>
  </r>
  <r>
    <x v="1"/>
    <s v="Petersen"/>
    <n v="28"/>
    <x v="285"/>
    <n v="10767"/>
  </r>
  <r>
    <x v="1"/>
    <s v="Dressler"/>
    <n v="1477"/>
    <x v="285"/>
    <n v="10768"/>
  </r>
  <r>
    <x v="1"/>
    <s v="Dressler"/>
    <n v="1684.27"/>
    <x v="287"/>
    <n v="10769"/>
  </r>
  <r>
    <x v="1"/>
    <s v="Callahan"/>
    <n v="236.25"/>
    <x v="291"/>
    <n v="10770"/>
  </r>
  <r>
    <x v="0"/>
    <s v="Dodsworth"/>
    <n v="344"/>
    <x v="88"/>
    <n v="10771"/>
  </r>
  <r>
    <x v="1"/>
    <s v="Dressler"/>
    <n v="3603.22"/>
    <x v="282"/>
    <n v="10772"/>
  </r>
  <r>
    <x v="1"/>
    <s v="Davolio"/>
    <n v="2030.4"/>
    <x v="292"/>
    <n v="10773"/>
  </r>
  <r>
    <x v="1"/>
    <s v="Petersen"/>
    <n v="868.75"/>
    <x v="287"/>
    <n v="10774"/>
  </r>
  <r>
    <x v="0"/>
    <s v="Kiel"/>
    <n v="228"/>
    <x v="293"/>
    <n v="10775"/>
  </r>
  <r>
    <x v="1"/>
    <s v="Davolio"/>
    <n v="6635.27"/>
    <x v="294"/>
    <n v="10776"/>
  </r>
  <r>
    <x v="0"/>
    <s v="Kiel"/>
    <n v="224"/>
    <x v="295"/>
    <n v="10777"/>
  </r>
  <r>
    <x v="1"/>
    <s v="Dressler"/>
    <n v="96.5"/>
    <x v="296"/>
    <n v="10778"/>
  </r>
  <r>
    <x v="1"/>
    <s v="Dressler"/>
    <n v="1335"/>
    <x v="297"/>
    <n v="10779"/>
  </r>
  <r>
    <x v="1"/>
    <s v="Fuller"/>
    <n v="720"/>
    <x v="298"/>
    <n v="10780"/>
  </r>
  <r>
    <x v="1"/>
    <s v="Fuller"/>
    <n v="975.88"/>
    <x v="282"/>
    <n v="10781"/>
  </r>
  <r>
    <x v="0"/>
    <s v="Dodsworth"/>
    <n v="12.5"/>
    <x v="299"/>
    <n v="10782"/>
  </r>
  <r>
    <x v="1"/>
    <s v="Petersen"/>
    <n v="1442.5"/>
    <x v="282"/>
    <n v="10783"/>
  </r>
  <r>
    <x v="1"/>
    <s v="Petersen"/>
    <n v="1488"/>
    <x v="299"/>
    <n v="10784"/>
  </r>
  <r>
    <x v="1"/>
    <s v="Davolio"/>
    <n v="387.5"/>
    <x v="296"/>
    <n v="10785"/>
  </r>
  <r>
    <x v="1"/>
    <s v="Callahan"/>
    <n v="1531.08"/>
    <x v="300"/>
    <n v="10786"/>
  </r>
  <r>
    <x v="1"/>
    <s v="Fuller"/>
    <n v="2622.76"/>
    <x v="293"/>
    <n v="10787"/>
  </r>
  <r>
    <x v="1"/>
    <s v="Davolio"/>
    <n v="731.5"/>
    <x v="301"/>
    <n v="10788"/>
  </r>
  <r>
    <x v="1"/>
    <s v="Davolio"/>
    <n v="3687"/>
    <x v="302"/>
    <n v="10789"/>
  </r>
  <r>
    <x v="0"/>
    <s v="Scholl"/>
    <n v="722.5"/>
    <x v="293"/>
    <n v="10790"/>
  </r>
  <r>
    <x v="0"/>
    <s v="Scholl"/>
    <n v="1829.76"/>
    <x v="303"/>
    <n v="10791"/>
  </r>
  <r>
    <x v="1"/>
    <s v="Davolio"/>
    <n v="399.85"/>
    <x v="302"/>
    <n v="10792"/>
  </r>
  <r>
    <x v="1"/>
    <s v="Dressler"/>
    <n v="191.1"/>
    <x v="304"/>
    <n v="10793"/>
  </r>
  <r>
    <x v="0"/>
    <s v="Scholl"/>
    <n v="314.76"/>
    <x v="305"/>
    <n v="10794"/>
  </r>
  <r>
    <x v="1"/>
    <s v="Callahan"/>
    <n v="2158"/>
    <x v="306"/>
    <n v="10795"/>
  </r>
  <r>
    <x v="1"/>
    <s v="Dressler"/>
    <n v="2341.36"/>
    <x v="297"/>
    <n v="10796"/>
  </r>
  <r>
    <x v="0"/>
    <s v="Kiel"/>
    <n v="420"/>
    <x v="307"/>
    <n v="10797"/>
  </r>
  <r>
    <x v="1"/>
    <s v="Fuller"/>
    <n v="446.6"/>
    <x v="307"/>
    <n v="10798"/>
  </r>
  <r>
    <x v="0"/>
    <s v="Dodsworth"/>
    <n v="1553.5"/>
    <x v="307"/>
    <n v="10799"/>
  </r>
  <r>
    <x v="1"/>
    <s v="Davolio"/>
    <n v="1468.93"/>
    <x v="307"/>
    <n v="10800"/>
  </r>
  <r>
    <x v="1"/>
    <s v="Petersen"/>
    <n v="3026.85"/>
    <x v="302"/>
    <n v="10801"/>
  </r>
  <r>
    <x v="1"/>
    <s v="Petersen"/>
    <n v="2942.81"/>
    <x v="305"/>
    <n v="10802"/>
  </r>
  <r>
    <x v="1"/>
    <s v="Petersen"/>
    <n v="1193.01"/>
    <x v="308"/>
    <n v="10803"/>
  </r>
  <r>
    <x v="0"/>
    <s v="Scholl"/>
    <n v="2278.4"/>
    <x v="309"/>
    <n v="10804"/>
  </r>
  <r>
    <x v="1"/>
    <s v="Fuller"/>
    <n v="2775"/>
    <x v="310"/>
    <n v="10805"/>
  </r>
  <r>
    <x v="1"/>
    <s v="Dressler"/>
    <n v="439.6"/>
    <x v="307"/>
    <n v="10806"/>
  </r>
  <r>
    <x v="1"/>
    <s v="Petersen"/>
    <n v="18"/>
    <x v="311"/>
    <n v="10807"/>
  </r>
  <r>
    <x v="1"/>
    <s v="Fuller"/>
    <n v="1411"/>
    <x v="310"/>
    <n v="10808"/>
  </r>
  <r>
    <x v="0"/>
    <s v="Kiel"/>
    <n v="140"/>
    <x v="309"/>
    <n v="10809"/>
  </r>
  <r>
    <x v="1"/>
    <s v="Fuller"/>
    <n v="187"/>
    <x v="309"/>
    <n v="10810"/>
  </r>
  <r>
    <x v="1"/>
    <s v="Callahan"/>
    <n v="852"/>
    <x v="304"/>
    <n v="10811"/>
  </r>
  <r>
    <x v="0"/>
    <s v="Bruhns"/>
    <n v="1692.8"/>
    <x v="312"/>
    <n v="10812"/>
  </r>
  <r>
    <x v="1"/>
    <s v="Davolio"/>
    <n v="602.4"/>
    <x v="310"/>
    <n v="10813"/>
  </r>
  <r>
    <x v="1"/>
    <s v="Dressler"/>
    <n v="1788.45"/>
    <x v="297"/>
    <n v="10814"/>
  </r>
  <r>
    <x v="1"/>
    <s v="Fuller"/>
    <n v="40"/>
    <x v="297"/>
    <n v="10815"/>
  </r>
  <r>
    <x v="1"/>
    <s v="Petersen"/>
    <n v="8446"/>
    <x v="313"/>
    <n v="10816"/>
  </r>
  <r>
    <x v="1"/>
    <s v="Dressler"/>
    <n v="10952.84"/>
    <x v="314"/>
    <n v="10817"/>
  </r>
  <r>
    <x v="0"/>
    <s v="Kiel"/>
    <n v="833"/>
    <x v="312"/>
    <n v="10818"/>
  </r>
  <r>
    <x v="1"/>
    <s v="Fuller"/>
    <n v="477"/>
    <x v="315"/>
    <n v="10819"/>
  </r>
  <r>
    <x v="1"/>
    <s v="Dressler"/>
    <n v="1140"/>
    <x v="314"/>
    <n v="10820"/>
  </r>
  <r>
    <x v="1"/>
    <s v="Davolio"/>
    <n v="678"/>
    <x v="316"/>
    <n v="10821"/>
  </r>
  <r>
    <x v="0"/>
    <s v="Scholl"/>
    <n v="237.9"/>
    <x v="315"/>
    <n v="10822"/>
  </r>
  <r>
    <x v="0"/>
    <s v="Bruhns"/>
    <n v="2826"/>
    <x v="314"/>
    <n v="10823"/>
  </r>
  <r>
    <x v="1"/>
    <s v="Callahan"/>
    <n v="250.8"/>
    <x v="311"/>
    <n v="10824"/>
  </r>
  <r>
    <x v="1"/>
    <s v="Davolio"/>
    <n v="1030.76"/>
    <x v="297"/>
    <n v="10825"/>
  </r>
  <r>
    <x v="0"/>
    <s v="Scholl"/>
    <n v="730"/>
    <x v="317"/>
    <n v="10826"/>
  </r>
  <r>
    <x v="1"/>
    <s v="Davolio"/>
    <n v="843"/>
    <x v="317"/>
    <n v="10827"/>
  </r>
  <r>
    <x v="0"/>
    <s v="Dodsworth"/>
    <n v="932"/>
    <x v="313"/>
    <n v="10828"/>
  </r>
  <r>
    <x v="0"/>
    <s v="Dodsworth"/>
    <n v="1764"/>
    <x v="318"/>
    <n v="10829"/>
  </r>
  <r>
    <x v="1"/>
    <s v="Petersen"/>
    <n v="1974"/>
    <x v="295"/>
    <n v="10830"/>
  </r>
  <r>
    <x v="1"/>
    <s v="Dressler"/>
    <n v="2684.4"/>
    <x v="318"/>
    <n v="10831"/>
  </r>
  <r>
    <x v="1"/>
    <s v="Fuller"/>
    <n v="475.11"/>
    <x v="301"/>
    <n v="10832"/>
  </r>
  <r>
    <x v="0"/>
    <s v="Scholl"/>
    <n v="906.93"/>
    <x v="318"/>
    <n v="10833"/>
  </r>
  <r>
    <x v="1"/>
    <s v="Davolio"/>
    <n v="1432.71"/>
    <x v="301"/>
    <n v="10834"/>
  </r>
  <r>
    <x v="1"/>
    <s v="Davolio"/>
    <n v="845.8"/>
    <x v="295"/>
    <n v="10835"/>
  </r>
  <r>
    <x v="0"/>
    <s v="Kiel"/>
    <n v="4705.5"/>
    <x v="295"/>
    <n v="10836"/>
  </r>
  <r>
    <x v="0"/>
    <s v="Dodsworth"/>
    <n v="1064.5"/>
    <x v="318"/>
    <n v="10837"/>
  </r>
  <r>
    <x v="1"/>
    <s v="Dressler"/>
    <n v="1938.38"/>
    <x v="318"/>
    <n v="10838"/>
  </r>
  <r>
    <x v="1"/>
    <s v="Dressler"/>
    <n v="827.55"/>
    <x v="319"/>
    <n v="10839"/>
  </r>
  <r>
    <x v="1"/>
    <s v="Petersen"/>
    <n v="211.2"/>
    <x v="320"/>
    <n v="10840"/>
  </r>
  <r>
    <x v="0"/>
    <s v="Bruhns"/>
    <n v="4581"/>
    <x v="321"/>
    <n v="10841"/>
  </r>
  <r>
    <x v="1"/>
    <s v="Davolio"/>
    <n v="975"/>
    <x v="321"/>
    <n v="10842"/>
  </r>
  <r>
    <x v="1"/>
    <s v="Petersen"/>
    <n v="159"/>
    <x v="322"/>
    <n v="10843"/>
  </r>
  <r>
    <x v="1"/>
    <s v="Callahan"/>
    <n v="735"/>
    <x v="322"/>
    <n v="10844"/>
  </r>
  <r>
    <x v="1"/>
    <s v="Callahan"/>
    <n v="3812.7"/>
    <x v="311"/>
    <n v="10845"/>
  </r>
  <r>
    <x v="1"/>
    <s v="Fuller"/>
    <n v="1112"/>
    <x v="318"/>
    <n v="10846"/>
  </r>
  <r>
    <x v="1"/>
    <s v="Petersen"/>
    <n v="4931.92"/>
    <x v="323"/>
    <n v="10847"/>
  </r>
  <r>
    <x v="0"/>
    <s v="Kiel"/>
    <n v="931.5"/>
    <x v="321"/>
    <n v="10848"/>
  </r>
  <r>
    <x v="0"/>
    <s v="Dodsworth"/>
    <n v="967.82"/>
    <x v="311"/>
    <n v="10849"/>
  </r>
  <r>
    <x v="1"/>
    <s v="Davolio"/>
    <n v="629"/>
    <x v="311"/>
    <n v="10850"/>
  </r>
  <r>
    <x v="0"/>
    <s v="Bruhns"/>
    <n v="2603"/>
    <x v="324"/>
    <n v="10851"/>
  </r>
  <r>
    <x v="1"/>
    <s v="Callahan"/>
    <n v="2984"/>
    <x v="311"/>
    <n v="10852"/>
  </r>
  <r>
    <x v="0"/>
    <s v="Dodsworth"/>
    <n v="625"/>
    <x v="325"/>
    <n v="10853"/>
  </r>
  <r>
    <x v="1"/>
    <s v="Dressler"/>
    <n v="2966.5"/>
    <x v="326"/>
    <n v="10854"/>
  </r>
  <r>
    <x v="1"/>
    <s v="Dressler"/>
    <n v="2227.89"/>
    <x v="313"/>
    <n v="10855"/>
  </r>
  <r>
    <x v="1"/>
    <s v="Dressler"/>
    <n v="660"/>
    <x v="323"/>
    <n v="10856"/>
  </r>
  <r>
    <x v="1"/>
    <s v="Callahan"/>
    <n v="2048"/>
    <x v="317"/>
    <n v="10857"/>
  </r>
  <r>
    <x v="1"/>
    <s v="Fuller"/>
    <n v="649"/>
    <x v="325"/>
    <n v="10858"/>
  </r>
  <r>
    <x v="1"/>
    <s v="Davolio"/>
    <n v="1078.69"/>
    <x v="324"/>
    <n v="10859"/>
  </r>
  <r>
    <x v="1"/>
    <s v="Dressler"/>
    <n v="519"/>
    <x v="313"/>
    <n v="10860"/>
  </r>
  <r>
    <x v="1"/>
    <s v="Petersen"/>
    <n v="3523.4"/>
    <x v="327"/>
    <n v="10861"/>
  </r>
  <r>
    <x v="1"/>
    <s v="Callahan"/>
    <n v="581"/>
    <x v="324"/>
    <n v="10862"/>
  </r>
  <r>
    <x v="1"/>
    <s v="Petersen"/>
    <n v="441.15"/>
    <x v="327"/>
    <n v="10863"/>
  </r>
  <r>
    <x v="1"/>
    <s v="Petersen"/>
    <n v="282"/>
    <x v="328"/>
    <n v="10864"/>
  </r>
  <r>
    <x v="1"/>
    <s v="Fuller"/>
    <n v="16387.5"/>
    <x v="329"/>
    <n v="10865"/>
  </r>
  <r>
    <x v="0"/>
    <s v="Bruhns"/>
    <n v="1096.2"/>
    <x v="329"/>
    <n v="10866"/>
  </r>
  <r>
    <x v="0"/>
    <s v="Scholl"/>
    <n v="98.4"/>
    <x v="330"/>
    <n v="10867"/>
  </r>
  <r>
    <x v="0"/>
    <s v="Kiel"/>
    <n v="1920.6"/>
    <x v="331"/>
    <n v="10868"/>
  </r>
  <r>
    <x v="0"/>
    <s v="Bruhns"/>
    <n v="1630"/>
    <x v="328"/>
    <n v="10869"/>
  </r>
  <r>
    <x v="0"/>
    <s v="Bruhns"/>
    <n v="160"/>
    <x v="332"/>
    <n v="10870"/>
  </r>
  <r>
    <x v="0"/>
    <s v="Dodsworth"/>
    <n v="1979.23"/>
    <x v="323"/>
    <n v="10871"/>
  </r>
  <r>
    <x v="0"/>
    <s v="Bruhns"/>
    <n v="2058.46"/>
    <x v="328"/>
    <n v="10872"/>
  </r>
  <r>
    <x v="1"/>
    <s v="Petersen"/>
    <n v="336.8"/>
    <x v="328"/>
    <n v="10873"/>
  </r>
  <r>
    <x v="0"/>
    <s v="Bruhns"/>
    <n v="310"/>
    <x v="330"/>
    <n v="10874"/>
  </r>
  <r>
    <x v="1"/>
    <s v="Petersen"/>
    <n v="709.55"/>
    <x v="333"/>
    <n v="10875"/>
  </r>
  <r>
    <x v="0"/>
    <s v="Kiel"/>
    <n v="917"/>
    <x v="329"/>
    <n v="10876"/>
  </r>
  <r>
    <x v="1"/>
    <s v="Davolio"/>
    <n v="1955.13"/>
    <x v="334"/>
    <n v="10877"/>
  </r>
  <r>
    <x v="1"/>
    <s v="Petersen"/>
    <n v="1539"/>
    <x v="329"/>
    <n v="10878"/>
  </r>
  <r>
    <x v="1"/>
    <s v="Dressler"/>
    <n v="611"/>
    <x v="329"/>
    <n v="10879"/>
  </r>
  <r>
    <x v="0"/>
    <s v="Kiel"/>
    <n v="1500"/>
    <x v="335"/>
    <n v="10880"/>
  </r>
  <r>
    <x v="1"/>
    <s v="Petersen"/>
    <n v="150"/>
    <x v="335"/>
    <n v="10881"/>
  </r>
  <r>
    <x v="1"/>
    <s v="Petersen"/>
    <n v="892.64"/>
    <x v="336"/>
    <n v="10882"/>
  </r>
  <r>
    <x v="1"/>
    <s v="Callahan"/>
    <n v="36"/>
    <x v="336"/>
    <n v="10883"/>
  </r>
  <r>
    <x v="1"/>
    <s v="Petersen"/>
    <n v="1378.07"/>
    <x v="332"/>
    <n v="10884"/>
  </r>
  <r>
    <x v="0"/>
    <s v="Scholl"/>
    <n v="1209"/>
    <x v="335"/>
    <n v="10885"/>
  </r>
  <r>
    <x v="1"/>
    <s v="Davolio"/>
    <n v="3127.5"/>
    <x v="337"/>
    <n v="10886"/>
  </r>
  <r>
    <x v="1"/>
    <s v="Callahan"/>
    <n v="70"/>
    <x v="320"/>
    <n v="10887"/>
  </r>
  <r>
    <x v="1"/>
    <s v="Davolio"/>
    <n v="605"/>
    <x v="331"/>
    <n v="10888"/>
  </r>
  <r>
    <x v="0"/>
    <s v="Dodsworth"/>
    <n v="11.38"/>
    <x v="331"/>
    <n v="10889"/>
  </r>
  <r>
    <x v="0"/>
    <s v="Kiel"/>
    <n v="860.1"/>
    <x v="335"/>
    <n v="10890"/>
  </r>
  <r>
    <x v="0"/>
    <s v="Kiel"/>
    <n v="368.93"/>
    <x v="334"/>
    <n v="10891"/>
  </r>
  <r>
    <x v="1"/>
    <s v="Petersen"/>
    <n v="2090"/>
    <x v="334"/>
    <n v="10892"/>
  </r>
  <r>
    <x v="0"/>
    <s v="Dodsworth"/>
    <n v="5502.11"/>
    <x v="336"/>
    <n v="10893"/>
  </r>
  <r>
    <x v="1"/>
    <s v="Davolio"/>
    <n v="2753.1"/>
    <x v="336"/>
    <n v="10894"/>
  </r>
  <r>
    <x v="1"/>
    <s v="Dressler"/>
    <n v="6379.4"/>
    <x v="331"/>
    <n v="10895"/>
  </r>
  <r>
    <x v="0"/>
    <s v="Kiel"/>
    <n v="750.5"/>
    <x v="338"/>
    <n v="10896"/>
  </r>
  <r>
    <x v="1"/>
    <s v="Dressler"/>
    <n v="10835.24"/>
    <x v="339"/>
    <n v="10897"/>
  </r>
  <r>
    <x v="1"/>
    <s v="Petersen"/>
    <n v="30"/>
    <x v="340"/>
    <n v="10898"/>
  </r>
  <r>
    <x v="0"/>
    <s v="Bruhns"/>
    <n v="122.4"/>
    <x v="341"/>
    <n v="10899"/>
  </r>
  <r>
    <x v="1"/>
    <s v="Davolio"/>
    <n v="33.75"/>
    <x v="342"/>
    <n v="10900"/>
  </r>
  <r>
    <x v="1"/>
    <s v="Petersen"/>
    <n v="934.5"/>
    <x v="341"/>
    <n v="10901"/>
  </r>
  <r>
    <x v="1"/>
    <s v="Davolio"/>
    <n v="863.43"/>
    <x v="333"/>
    <n v="10902"/>
  </r>
  <r>
    <x v="1"/>
    <s v="Dressler"/>
    <n v="932.05"/>
    <x v="342"/>
    <n v="10903"/>
  </r>
  <r>
    <x v="1"/>
    <s v="Dressler"/>
    <n v="1924.25"/>
    <x v="338"/>
    <n v="10904"/>
  </r>
  <r>
    <x v="0"/>
    <s v="Dodsworth"/>
    <n v="342"/>
    <x v="340"/>
    <n v="10905"/>
  </r>
  <r>
    <x v="1"/>
    <s v="Petersen"/>
    <n v="427.5"/>
    <x v="333"/>
    <n v="10906"/>
  </r>
  <r>
    <x v="0"/>
    <s v="Scholl"/>
    <n v="108.5"/>
    <x v="338"/>
    <n v="10907"/>
  </r>
  <r>
    <x v="1"/>
    <s v="Petersen"/>
    <n v="663.1"/>
    <x v="340"/>
    <n v="10908"/>
  </r>
  <r>
    <x v="1"/>
    <s v="Davolio"/>
    <n v="670"/>
    <x v="343"/>
    <n v="10909"/>
  </r>
  <r>
    <x v="1"/>
    <s v="Davolio"/>
    <n v="452.9"/>
    <x v="342"/>
    <n v="10910"/>
  </r>
  <r>
    <x v="1"/>
    <s v="Dressler"/>
    <n v="858"/>
    <x v="344"/>
    <n v="10911"/>
  </r>
  <r>
    <x v="1"/>
    <s v="Fuller"/>
    <n v="6200.55"/>
    <x v="345"/>
    <n v="10912"/>
  </r>
  <r>
    <x v="1"/>
    <s v="Petersen"/>
    <n v="768.75"/>
    <x v="342"/>
    <n v="10913"/>
  </r>
  <r>
    <x v="0"/>
    <s v="Scholl"/>
    <n v="537.5"/>
    <x v="337"/>
    <n v="10914"/>
  </r>
  <r>
    <x v="1"/>
    <s v="Fuller"/>
    <n v="539.5"/>
    <x v="337"/>
    <n v="10915"/>
  </r>
  <r>
    <x v="1"/>
    <s v="Davolio"/>
    <n v="686.7"/>
    <x v="346"/>
    <n v="10916"/>
  </r>
  <r>
    <x v="1"/>
    <s v="Petersen"/>
    <n v="365.89"/>
    <x v="347"/>
    <n v="10917"/>
  </r>
  <r>
    <x v="1"/>
    <s v="Dressler"/>
    <n v="1447.5"/>
    <x v="347"/>
    <n v="10918"/>
  </r>
  <r>
    <x v="1"/>
    <s v="Fuller"/>
    <n v="1122.8"/>
    <x v="342"/>
    <n v="10919"/>
  </r>
  <r>
    <x v="1"/>
    <s v="Petersen"/>
    <n v="390"/>
    <x v="346"/>
    <n v="10920"/>
  </r>
  <r>
    <x v="1"/>
    <s v="Davolio"/>
    <n v="1936"/>
    <x v="346"/>
    <n v="10921"/>
  </r>
  <r>
    <x v="0"/>
    <s v="Bruhns"/>
    <n v="742.5"/>
    <x v="344"/>
    <n v="10922"/>
  </r>
  <r>
    <x v="0"/>
    <s v="Kiel"/>
    <n v="748.8"/>
    <x v="348"/>
    <n v="10923"/>
  </r>
  <r>
    <x v="1"/>
    <s v="Dressler"/>
    <n v="1835.7"/>
    <x v="349"/>
    <n v="10924"/>
  </r>
  <r>
    <x v="1"/>
    <s v="Dressler"/>
    <n v="475.15"/>
    <x v="348"/>
    <n v="10925"/>
  </r>
  <r>
    <x v="1"/>
    <s v="Petersen"/>
    <n v="514.4"/>
    <x v="347"/>
    <n v="10926"/>
  </r>
  <r>
    <x v="1"/>
    <s v="Petersen"/>
    <n v="800"/>
    <x v="349"/>
    <n v="10927"/>
  </r>
  <r>
    <x v="1"/>
    <s v="Davolio"/>
    <n v="137.5"/>
    <x v="345"/>
    <n v="10928"/>
  </r>
  <r>
    <x v="0"/>
    <s v="Scholl"/>
    <n v="1174.75"/>
    <x v="350"/>
    <n v="10929"/>
  </r>
  <r>
    <x v="1"/>
    <s v="Petersen"/>
    <n v="2255.5"/>
    <x v="345"/>
    <n v="10930"/>
  </r>
  <r>
    <x v="1"/>
    <s v="Petersen"/>
    <n v="799.2"/>
    <x v="351"/>
    <n v="10931"/>
  </r>
  <r>
    <x v="1"/>
    <s v="Callahan"/>
    <n v="1788.63"/>
    <x v="352"/>
    <n v="10932"/>
  </r>
  <r>
    <x v="0"/>
    <s v="Scholl"/>
    <n v="920.6"/>
    <x v="353"/>
    <n v="10933"/>
  </r>
  <r>
    <x v="1"/>
    <s v="Dressler"/>
    <n v="500"/>
    <x v="350"/>
    <n v="10934"/>
  </r>
  <r>
    <x v="1"/>
    <s v="Petersen"/>
    <n v="619.5"/>
    <x v="345"/>
    <n v="10935"/>
  </r>
  <r>
    <x v="1"/>
    <s v="Dressler"/>
    <n v="456"/>
    <x v="345"/>
    <n v="10936"/>
  </r>
  <r>
    <x v="0"/>
    <s v="Kiel"/>
    <n v="644"/>
    <x v="348"/>
    <n v="10937"/>
  </r>
  <r>
    <x v="1"/>
    <s v="Dressler"/>
    <n v="2731.87"/>
    <x v="353"/>
    <n v="10938"/>
  </r>
  <r>
    <x v="1"/>
    <s v="Fuller"/>
    <n v="637.5"/>
    <x v="348"/>
    <n v="10939"/>
  </r>
  <r>
    <x v="1"/>
    <s v="Callahan"/>
    <n v="360"/>
    <x v="354"/>
    <n v="10940"/>
  </r>
  <r>
    <x v="0"/>
    <s v="Kiel"/>
    <n v="4011.75"/>
    <x v="355"/>
    <n v="10941"/>
  </r>
  <r>
    <x v="0"/>
    <s v="Dodsworth"/>
    <n v="560"/>
    <x v="345"/>
    <n v="10942"/>
  </r>
  <r>
    <x v="1"/>
    <s v="Petersen"/>
    <n v="711"/>
    <x v="351"/>
    <n v="10943"/>
  </r>
  <r>
    <x v="0"/>
    <s v="Scholl"/>
    <n v="1025.33"/>
    <x v="348"/>
    <n v="10944"/>
  </r>
  <r>
    <x v="1"/>
    <s v="Petersen"/>
    <n v="245"/>
    <x v="345"/>
    <n v="10945"/>
  </r>
  <r>
    <x v="1"/>
    <s v="Davolio"/>
    <n v="1407.5"/>
    <x v="351"/>
    <n v="10946"/>
  </r>
  <r>
    <x v="1"/>
    <s v="Dressler"/>
    <n v="220"/>
    <x v="353"/>
    <n v="10947"/>
  </r>
  <r>
    <x v="1"/>
    <s v="Dressler"/>
    <n v="2362.25"/>
    <x v="351"/>
    <n v="10948"/>
  </r>
  <r>
    <x v="1"/>
    <s v="Fuller"/>
    <n v="4422"/>
    <x v="356"/>
    <n v="10949"/>
  </r>
  <r>
    <x v="1"/>
    <s v="Davolio"/>
    <n v="110"/>
    <x v="354"/>
    <n v="10950"/>
  </r>
  <r>
    <x v="0"/>
    <s v="Dodsworth"/>
    <n v="458.74"/>
    <x v="357"/>
    <n v="10951"/>
  </r>
  <r>
    <x v="1"/>
    <s v="Davolio"/>
    <n v="471.2"/>
    <x v="352"/>
    <n v="10952"/>
  </r>
  <r>
    <x v="0"/>
    <s v="Dodsworth"/>
    <n v="4441.25"/>
    <x v="358"/>
    <n v="10953"/>
  </r>
  <r>
    <x v="0"/>
    <s v="Bruhns"/>
    <n v="1659.53"/>
    <x v="355"/>
    <n v="10954"/>
  </r>
  <r>
    <x v="1"/>
    <s v="Callahan"/>
    <n v="74"/>
    <x v="355"/>
    <n v="10955"/>
  </r>
  <r>
    <x v="0"/>
    <s v="Scholl"/>
    <n v="677"/>
    <x v="355"/>
    <n v="10956"/>
  </r>
  <r>
    <x v="1"/>
    <s v="Callahan"/>
    <n v="1762.7"/>
    <x v="359"/>
    <n v="10957"/>
  </r>
  <r>
    <x v="0"/>
    <s v="Kiel"/>
    <n v="781"/>
    <x v="359"/>
    <n v="10958"/>
  </r>
  <r>
    <x v="0"/>
    <s v="Scholl"/>
    <n v="131.75"/>
    <x v="354"/>
    <n v="10959"/>
  </r>
  <r>
    <x v="1"/>
    <s v="Dressler"/>
    <n v="265"/>
    <x v="349"/>
    <n v="10960"/>
  </r>
  <r>
    <x v="1"/>
    <s v="Callahan"/>
    <n v="1119"/>
    <x v="360"/>
    <n v="10961"/>
  </r>
  <r>
    <x v="1"/>
    <s v="Callahan"/>
    <n v="3584"/>
    <x v="354"/>
    <n v="10962"/>
  </r>
  <r>
    <x v="0"/>
    <s v="Dodsworth"/>
    <n v="57.8"/>
    <x v="361"/>
    <n v="10963"/>
  </r>
  <r>
    <x v="1"/>
    <s v="Dressler"/>
    <n v="2052.5"/>
    <x v="352"/>
    <n v="10964"/>
  </r>
  <r>
    <x v="0"/>
    <s v="Scholl"/>
    <n v="848"/>
    <x v="360"/>
    <n v="10965"/>
  </r>
  <r>
    <x v="1"/>
    <s v="Petersen"/>
    <n v="1098.46"/>
    <x v="349"/>
    <n v="10966"/>
  </r>
  <r>
    <x v="1"/>
    <s v="Fuller"/>
    <n v="910.4"/>
    <x v="362"/>
    <n v="10967"/>
  </r>
  <r>
    <x v="1"/>
    <s v="Davolio"/>
    <n v="1408"/>
    <x v="363"/>
    <n v="10968"/>
  </r>
  <r>
    <x v="1"/>
    <s v="Davolio"/>
    <n v="108"/>
    <x v="360"/>
    <n v="10969"/>
  </r>
  <r>
    <x v="0"/>
    <s v="Dodsworth"/>
    <n v="224"/>
    <x v="364"/>
    <n v="10970"/>
  </r>
  <r>
    <x v="1"/>
    <s v="Fuller"/>
    <n v="1733.06"/>
    <x v="362"/>
    <n v="10971"/>
  </r>
  <r>
    <x v="1"/>
    <s v="Petersen"/>
    <n v="251.5"/>
    <x v="361"/>
    <n v="10972"/>
  </r>
  <r>
    <x v="0"/>
    <s v="Scholl"/>
    <n v="291.55"/>
    <x v="359"/>
    <n v="10973"/>
  </r>
  <r>
    <x v="1"/>
    <s v="Dressler"/>
    <n v="439"/>
    <x v="365"/>
    <n v="10974"/>
  </r>
  <r>
    <x v="1"/>
    <s v="Davolio"/>
    <n v="717.5"/>
    <x v="359"/>
    <n v="10975"/>
  </r>
  <r>
    <x v="1"/>
    <s v="Davolio"/>
    <n v="912"/>
    <x v="365"/>
    <n v="10976"/>
  </r>
  <r>
    <x v="1"/>
    <s v="Callahan"/>
    <n v="2233"/>
    <x v="366"/>
    <n v="10977"/>
  </r>
  <r>
    <x v="0"/>
    <s v="Dodsworth"/>
    <n v="1303.19"/>
    <x v="367"/>
    <n v="10978"/>
  </r>
  <r>
    <x v="1"/>
    <s v="Callahan"/>
    <n v="4813.5"/>
    <x v="368"/>
    <n v="10979"/>
  </r>
  <r>
    <x v="1"/>
    <s v="Petersen"/>
    <n v="248"/>
    <x v="369"/>
    <n v="10980"/>
  </r>
  <r>
    <x v="1"/>
    <s v="Davolio"/>
    <n v="15.81"/>
    <x v="362"/>
    <n v="10981"/>
  </r>
  <r>
    <x v="1"/>
    <s v="Fuller"/>
    <n v="1014"/>
    <x v="349"/>
    <n v="10982"/>
  </r>
  <r>
    <x v="1"/>
    <s v="Fuller"/>
    <n v="720.9"/>
    <x v="370"/>
    <n v="10983"/>
  </r>
  <r>
    <x v="1"/>
    <s v="Davolio"/>
    <n v="1809.75"/>
    <x v="365"/>
    <n v="10984"/>
  </r>
  <r>
    <x v="1"/>
    <s v="Fuller"/>
    <n v="2023.38"/>
    <x v="362"/>
    <n v="10985"/>
  </r>
  <r>
    <x v="1"/>
    <s v="Callahan"/>
    <n v="2220"/>
    <x v="371"/>
    <n v="10986"/>
  </r>
  <r>
    <x v="1"/>
    <s v="Callahan"/>
    <n v="2772"/>
    <x v="370"/>
    <n v="10987"/>
  </r>
  <r>
    <x v="1"/>
    <s v="Dressler"/>
    <n v="3574.8"/>
    <x v="366"/>
    <n v="10988"/>
  </r>
  <r>
    <x v="1"/>
    <s v="Fuller"/>
    <n v="1353.6"/>
    <x v="362"/>
    <n v="10989"/>
  </r>
  <r>
    <x v="1"/>
    <s v="Fuller"/>
    <n v="4288"/>
    <x v="357"/>
    <n v="10990"/>
  </r>
  <r>
    <x v="1"/>
    <s v="Davolio"/>
    <n v="2296"/>
    <x v="357"/>
    <n v="10991"/>
  </r>
  <r>
    <x v="1"/>
    <s v="Davolio"/>
    <n v="69"/>
    <x v="365"/>
    <n v="10992"/>
  </r>
  <r>
    <x v="0"/>
    <s v="Kiel"/>
    <n v="4895"/>
    <x v="366"/>
    <n v="10993"/>
  </r>
  <r>
    <x v="1"/>
    <s v="Fuller"/>
    <n v="940.5"/>
    <x v="372"/>
    <n v="10994"/>
  </r>
  <r>
    <x v="1"/>
    <s v="Davolio"/>
    <n v="1196"/>
    <x v="370"/>
    <n v="10995"/>
  </r>
  <r>
    <x v="1"/>
    <s v="Petersen"/>
    <n v="560"/>
    <x v="366"/>
    <n v="10996"/>
  </r>
  <r>
    <x v="1"/>
    <s v="Callahan"/>
    <n v="1885"/>
    <x v="373"/>
    <n v="10997"/>
  </r>
  <r>
    <x v="1"/>
    <s v="Callahan"/>
    <n v="686"/>
    <x v="369"/>
    <n v="10998"/>
  </r>
  <r>
    <x v="0"/>
    <s v="Scholl"/>
    <n v="1197.95"/>
    <x v="366"/>
    <n v="10999"/>
  </r>
  <r>
    <x v="1"/>
    <s v="Fuller"/>
    <n v="903.75"/>
    <x v="374"/>
    <n v="11000"/>
  </r>
  <r>
    <x v="1"/>
    <s v="Fuller"/>
    <n v="2769"/>
    <x v="374"/>
    <n v="11001"/>
  </r>
  <r>
    <x v="1"/>
    <s v="Petersen"/>
    <n v="1811.1"/>
    <x v="375"/>
    <n v="11002"/>
  </r>
  <r>
    <x v="1"/>
    <s v="Dressler"/>
    <n v="326"/>
    <x v="349"/>
    <n v="11003"/>
  </r>
  <r>
    <x v="1"/>
    <s v="Dressler"/>
    <n v="295.38"/>
    <x v="376"/>
    <n v="11004"/>
  </r>
  <r>
    <x v="1"/>
    <s v="Fuller"/>
    <n v="586"/>
    <x v="366"/>
    <n v="11005"/>
  </r>
  <r>
    <x v="1"/>
    <s v="Dressler"/>
    <n v="329.69"/>
    <x v="377"/>
    <n v="11006"/>
  </r>
  <r>
    <x v="1"/>
    <s v="Callahan"/>
    <n v="2633.9"/>
    <x v="373"/>
    <n v="11007"/>
  </r>
  <r>
    <x v="1"/>
    <s v="Fuller"/>
    <n v="616.5"/>
    <x v="366"/>
    <n v="11009"/>
  </r>
  <r>
    <x v="1"/>
    <s v="Fuller"/>
    <n v="645"/>
    <x v="371"/>
    <n v="11010"/>
  </r>
  <r>
    <x v="1"/>
    <s v="Dressler"/>
    <n v="933.5"/>
    <x v="373"/>
    <n v="11011"/>
  </r>
  <r>
    <x v="1"/>
    <s v="Davolio"/>
    <n v="2825.3"/>
    <x v="369"/>
    <n v="11012"/>
  </r>
  <r>
    <x v="1"/>
    <s v="Fuller"/>
    <n v="361"/>
    <x v="366"/>
    <n v="11013"/>
  </r>
  <r>
    <x v="1"/>
    <s v="Fuller"/>
    <n v="243.18"/>
    <x v="377"/>
    <n v="11014"/>
  </r>
  <r>
    <x v="1"/>
    <s v="Fuller"/>
    <n v="622.35"/>
    <x v="376"/>
    <n v="11015"/>
  </r>
  <r>
    <x v="0"/>
    <s v="Dodsworth"/>
    <n v="491.5"/>
    <x v="373"/>
    <n v="11016"/>
  </r>
  <r>
    <x v="0"/>
    <s v="Dodsworth"/>
    <n v="6750"/>
    <x v="376"/>
    <n v="11017"/>
  </r>
  <r>
    <x v="1"/>
    <s v="Petersen"/>
    <n v="1575"/>
    <x v="375"/>
    <n v="11018"/>
  </r>
  <r>
    <x v="1"/>
    <s v="Fuller"/>
    <n v="632.4"/>
    <x v="375"/>
    <n v="11020"/>
  </r>
  <r>
    <x v="1"/>
    <s v="Dressler"/>
    <n v="6306.24"/>
    <x v="371"/>
    <n v="11021"/>
  </r>
  <r>
    <x v="1"/>
    <s v="Davolio"/>
    <n v="1500"/>
    <x v="364"/>
    <n v="11023"/>
  </r>
  <r>
    <x v="1"/>
    <s v="Petersen"/>
    <n v="1966.81"/>
    <x v="376"/>
    <n v="11024"/>
  </r>
  <r>
    <x v="0"/>
    <s v="Scholl"/>
    <n v="270"/>
    <x v="364"/>
    <n v="11025"/>
  </r>
  <r>
    <x v="1"/>
    <s v="Petersen"/>
    <n v="1030"/>
    <x v="378"/>
    <n v="11026"/>
  </r>
  <r>
    <x v="1"/>
    <s v="Davolio"/>
    <n v="877.72"/>
    <x v="376"/>
    <n v="11027"/>
  </r>
  <r>
    <x v="1"/>
    <s v="Fuller"/>
    <n v="2160"/>
    <x v="379"/>
    <n v="11028"/>
  </r>
  <r>
    <x v="1"/>
    <s v="Petersen"/>
    <n v="1286.8"/>
    <x v="380"/>
    <n v="11029"/>
  </r>
  <r>
    <x v="0"/>
    <s v="Kiel"/>
    <n v="12615.05"/>
    <x v="380"/>
    <n v="11030"/>
  </r>
  <r>
    <x v="0"/>
    <s v="Scholl"/>
    <n v="2393.5"/>
    <x v="364"/>
    <n v="11031"/>
  </r>
  <r>
    <x v="1"/>
    <s v="Fuller"/>
    <n v="8902.5"/>
    <x v="367"/>
    <n v="11032"/>
  </r>
  <r>
    <x v="0"/>
    <s v="Kiel"/>
    <n v="3232.8"/>
    <x v="367"/>
    <n v="11033"/>
  </r>
  <r>
    <x v="1"/>
    <s v="Callahan"/>
    <n v="539.4"/>
    <x v="380"/>
    <n v="11034"/>
  </r>
  <r>
    <x v="1"/>
    <s v="Fuller"/>
    <n v="1754.5"/>
    <x v="364"/>
    <n v="11035"/>
  </r>
  <r>
    <x v="1"/>
    <s v="Callahan"/>
    <n v="1692"/>
    <x v="379"/>
    <n v="11036"/>
  </r>
  <r>
    <x v="0"/>
    <s v="Kiel"/>
    <n v="60"/>
    <x v="380"/>
    <n v="11037"/>
  </r>
  <r>
    <x v="1"/>
    <s v="Davolio"/>
    <n v="732.6"/>
    <x v="381"/>
    <n v="11038"/>
  </r>
  <r>
    <x v="1"/>
    <s v="Dressler"/>
    <n v="1773"/>
    <x v="378"/>
    <n v="11041"/>
  </r>
  <r>
    <x v="1"/>
    <s v="Fuller"/>
    <n v="405.75"/>
    <x v="382"/>
    <n v="11042"/>
  </r>
  <r>
    <x v="0"/>
    <s v="Bruhns"/>
    <n v="210"/>
    <x v="383"/>
    <n v="11043"/>
  </r>
  <r>
    <x v="1"/>
    <s v="Petersen"/>
    <n v="591.6"/>
    <x v="382"/>
    <n v="11044"/>
  </r>
  <r>
    <x v="1"/>
    <s v="Callahan"/>
    <n v="1485.8"/>
    <x v="364"/>
    <n v="11046"/>
  </r>
  <r>
    <x v="0"/>
    <s v="Kiel"/>
    <n v="817.87"/>
    <x v="382"/>
    <n v="11047"/>
  </r>
  <r>
    <x v="0"/>
    <s v="Kiel"/>
    <n v="525"/>
    <x v="381"/>
    <n v="11048"/>
  </r>
  <r>
    <x v="1"/>
    <s v="Dressler"/>
    <n v="1332"/>
    <x v="382"/>
    <n v="11052"/>
  </r>
  <r>
    <x v="1"/>
    <s v="Fuller"/>
    <n v="3055"/>
    <x v="383"/>
    <n v="11053"/>
  </r>
  <r>
    <x v="1"/>
    <s v="Callahan"/>
    <n v="3740"/>
    <x v="382"/>
    <n v="11056"/>
  </r>
  <r>
    <x v="1"/>
    <s v="Dressler"/>
    <n v="45"/>
    <x v="382"/>
    <n v="11057"/>
  </r>
</pivotCacheRecords>
</file>

<file path=xl/pivotCache/pivotCacheRecords2.xml><?xml version="1.0" encoding="utf-8"?>
<pivotCacheRecords xmlns="http://schemas.openxmlformats.org/spreadsheetml/2006/main" xmlns:r="http://schemas.openxmlformats.org/officeDocument/2006/relationships" count="799">
  <r>
    <x v="0"/>
    <n v="440"/>
    <d v="2009-07-16T00:00:00"/>
    <n v="10248"/>
  </r>
  <r>
    <x v="1"/>
    <n v="1863.4"/>
    <d v="2009-07-10T00:00:00"/>
    <n v="10249"/>
  </r>
  <r>
    <x v="2"/>
    <n v="1552.6"/>
    <d v="2009-07-12T00:00:00"/>
    <n v="10250"/>
  </r>
  <r>
    <x v="3"/>
    <n v="654"/>
    <d v="2009-07-15T00:00:00"/>
    <n v="10251"/>
  </r>
  <r>
    <x v="2"/>
    <n v="3597.9"/>
    <d v="2009-07-11T00:00:00"/>
    <n v="10252"/>
  </r>
  <r>
    <x v="3"/>
    <n v="1444.8"/>
    <d v="2009-07-16T00:00:00"/>
    <n v="10253"/>
  </r>
  <r>
    <x v="0"/>
    <n v="556.62"/>
    <d v="2009-07-23T00:00:00"/>
    <n v="10254"/>
  </r>
  <r>
    <x v="4"/>
    <n v="2490.5"/>
    <d v="2009-07-15T00:00:00"/>
    <n v="10255"/>
  </r>
  <r>
    <x v="3"/>
    <n v="517"/>
    <d v="2009-07-17T00:00:00"/>
    <n v="10256"/>
  </r>
  <r>
    <x v="2"/>
    <n v="1119"/>
    <d v="2009-07-22T00:00:00"/>
    <n v="10257"/>
  </r>
  <r>
    <x v="5"/>
    <n v="1614.88"/>
    <d v="2009-07-23T00:00:00"/>
    <n v="10258"/>
  </r>
  <r>
    <x v="2"/>
    <n v="100.8"/>
    <d v="2009-07-25T00:00:00"/>
    <n v="10259"/>
  </r>
  <r>
    <x v="2"/>
    <n v="1504.65"/>
    <d v="2009-07-29T00:00:00"/>
    <n v="10260"/>
  </r>
  <r>
    <x v="2"/>
    <n v="448"/>
    <d v="2009-07-30T00:00:00"/>
    <n v="10261"/>
  </r>
  <r>
    <x v="6"/>
    <n v="584"/>
    <d v="2009-07-25T00:00:00"/>
    <n v="10262"/>
  </r>
  <r>
    <x v="4"/>
    <n v="1873.8"/>
    <d v="2009-07-31T00:00:00"/>
    <n v="10263"/>
  </r>
  <r>
    <x v="1"/>
    <n v="695.62"/>
    <d v="2009-08-23T00:00:00"/>
    <n v="10264"/>
  </r>
  <r>
    <x v="7"/>
    <n v="1176"/>
    <d v="2009-08-12T00:00:00"/>
    <n v="10265"/>
  </r>
  <r>
    <x v="3"/>
    <n v="346.56"/>
    <d v="2009-07-31T00:00:00"/>
    <n v="10266"/>
  </r>
  <r>
    <x v="2"/>
    <n v="3536.6"/>
    <d v="2009-08-06T00:00:00"/>
    <n v="10267"/>
  </r>
  <r>
    <x v="6"/>
    <n v="1101.2"/>
    <d v="2009-08-02T00:00:00"/>
    <n v="10268"/>
  </r>
  <r>
    <x v="0"/>
    <n v="642"/>
    <d v="2009-08-09T00:00:00"/>
    <n v="10269"/>
  </r>
  <r>
    <x v="5"/>
    <n v="1376"/>
    <d v="2009-08-02T00:00:00"/>
    <n v="10270"/>
  </r>
  <r>
    <x v="1"/>
    <n v="48"/>
    <d v="2009-08-30T00:00:00"/>
    <n v="10271"/>
  </r>
  <r>
    <x v="1"/>
    <n v="1456"/>
    <d v="2009-08-06T00:00:00"/>
    <n v="10272"/>
  </r>
  <r>
    <x v="3"/>
    <n v="2037.28"/>
    <d v="2009-08-12T00:00:00"/>
    <n v="10273"/>
  </r>
  <r>
    <x v="1"/>
    <n v="538.6"/>
    <d v="2009-08-16T00:00:00"/>
    <n v="10274"/>
  </r>
  <r>
    <x v="5"/>
    <n v="291"/>
    <d v="2009-08-09T00:00:00"/>
    <n v="10275"/>
  </r>
  <r>
    <x v="6"/>
    <n v="420"/>
    <d v="2009-08-14T00:00:00"/>
    <n v="10276"/>
  </r>
  <r>
    <x v="7"/>
    <n v="1200.8"/>
    <d v="2009-08-13T00:00:00"/>
    <n v="10277"/>
  </r>
  <r>
    <x v="6"/>
    <n v="1488.8"/>
    <d v="2009-08-16T00:00:00"/>
    <n v="10278"/>
  </r>
  <r>
    <x v="6"/>
    <n v="351"/>
    <d v="2009-08-16T00:00:00"/>
    <n v="10279"/>
  </r>
  <r>
    <x v="7"/>
    <n v="613"/>
    <d v="2009-09-12T00:00:00"/>
    <n v="10280"/>
  </r>
  <r>
    <x v="2"/>
    <n v="86.5"/>
    <d v="2009-08-21T00:00:00"/>
    <n v="10281"/>
  </r>
  <r>
    <x v="2"/>
    <n v="155.4"/>
    <d v="2009-08-21T00:00:00"/>
    <n v="10282"/>
  </r>
  <r>
    <x v="3"/>
    <n v="1414.8"/>
    <d v="2009-08-23T00:00:00"/>
    <n v="10283"/>
  </r>
  <r>
    <x v="2"/>
    <n v="1170"/>
    <d v="2009-08-27T00:00:00"/>
    <n v="10284"/>
  </r>
  <r>
    <x v="5"/>
    <n v="1743.36"/>
    <d v="2009-08-26T00:00:00"/>
    <n v="10285"/>
  </r>
  <r>
    <x v="6"/>
    <n v="3016"/>
    <d v="2009-08-30T00:00:00"/>
    <n v="10286"/>
  </r>
  <r>
    <x v="6"/>
    <n v="819"/>
    <d v="2009-08-28T00:00:00"/>
    <n v="10287"/>
  </r>
  <r>
    <x v="2"/>
    <n v="80"/>
    <d v="2009-09-03T00:00:00"/>
    <n v="10288"/>
  </r>
  <r>
    <x v="8"/>
    <n v="479.4"/>
    <d v="2009-08-28T00:00:00"/>
    <n v="10289"/>
  </r>
  <r>
    <x v="6"/>
    <n v="2169"/>
    <d v="2009-09-03T00:00:00"/>
    <n v="10290"/>
  </r>
  <r>
    <x v="1"/>
    <n v="497.52"/>
    <d v="2009-09-04T00:00:00"/>
    <n v="10291"/>
  </r>
  <r>
    <x v="5"/>
    <n v="1296"/>
    <d v="2009-09-02T00:00:00"/>
    <n v="10292"/>
  </r>
  <r>
    <x v="5"/>
    <n v="848.7"/>
    <d v="2009-09-11T00:00:00"/>
    <n v="10293"/>
  </r>
  <r>
    <x v="2"/>
    <n v="1887.6"/>
    <d v="2009-09-05T00:00:00"/>
    <n v="10294"/>
  </r>
  <r>
    <x v="7"/>
    <n v="121.6"/>
    <d v="2009-09-10T00:00:00"/>
    <n v="10295"/>
  </r>
  <r>
    <x v="1"/>
    <n v="1050"/>
    <d v="2009-09-11T00:00:00"/>
    <n v="10296"/>
  </r>
  <r>
    <x v="0"/>
    <n v="1420"/>
    <d v="2009-09-10T00:00:00"/>
    <n v="10297"/>
  </r>
  <r>
    <x v="1"/>
    <n v="2645"/>
    <d v="2009-09-11T00:00:00"/>
    <n v="10298"/>
  </r>
  <r>
    <x v="2"/>
    <n v="349.5"/>
    <d v="2009-09-13T00:00:00"/>
    <n v="10299"/>
  </r>
  <r>
    <x v="7"/>
    <n v="608"/>
    <d v="2009-09-18T00:00:00"/>
    <n v="10300"/>
  </r>
  <r>
    <x v="6"/>
    <n v="755"/>
    <d v="2009-09-17T00:00:00"/>
    <n v="10301"/>
  </r>
  <r>
    <x v="2"/>
    <n v="2708.8"/>
    <d v="2009-10-09T00:00:00"/>
    <n v="10302"/>
  </r>
  <r>
    <x v="8"/>
    <n v="1117.8"/>
    <d v="2009-09-18T00:00:00"/>
    <n v="10303"/>
  </r>
  <r>
    <x v="5"/>
    <n v="954.4"/>
    <d v="2009-09-17T00:00:00"/>
    <n v="10304"/>
  </r>
  <r>
    <x v="6"/>
    <n v="3741.3"/>
    <d v="2009-10-09T00:00:00"/>
    <n v="10305"/>
  </r>
  <r>
    <x v="5"/>
    <n v="498.5"/>
    <d v="2009-09-23T00:00:00"/>
    <n v="10306"/>
  </r>
  <r>
    <x v="7"/>
    <n v="424"/>
    <d v="2009-09-25T00:00:00"/>
    <n v="10307"/>
  </r>
  <r>
    <x v="8"/>
    <n v="88.8"/>
    <d v="2009-09-24T00:00:00"/>
    <n v="10308"/>
  </r>
  <r>
    <x v="3"/>
    <n v="1762"/>
    <d v="2009-10-23T00:00:00"/>
    <n v="10309"/>
  </r>
  <r>
    <x v="6"/>
    <n v="336"/>
    <d v="2009-09-27T00:00:00"/>
    <n v="10310"/>
  </r>
  <r>
    <x v="5"/>
    <n v="268.8"/>
    <d v="2009-09-26T00:00:00"/>
    <n v="10311"/>
  </r>
  <r>
    <x v="7"/>
    <n v="1614.8"/>
    <d v="2009-10-03T00:00:00"/>
    <n v="10312"/>
  </r>
  <r>
    <x v="7"/>
    <n v="182.4"/>
    <d v="2009-10-04T00:00:00"/>
    <n v="10313"/>
  </r>
  <r>
    <x v="5"/>
    <n v="2094"/>
    <d v="2009-10-04T00:00:00"/>
    <n v="10314"/>
  </r>
  <r>
    <x v="2"/>
    <n v="516"/>
    <d v="2009-10-03T00:00:00"/>
    <n v="10315"/>
  </r>
  <r>
    <x v="5"/>
    <n v="2835"/>
    <d v="2009-10-08T00:00:00"/>
    <n v="10316"/>
  </r>
  <r>
    <x v="1"/>
    <n v="288"/>
    <d v="2009-10-10T00:00:00"/>
    <n v="10317"/>
  </r>
  <r>
    <x v="6"/>
    <n v="240.4"/>
    <d v="2009-10-04T00:00:00"/>
    <n v="10318"/>
  </r>
  <r>
    <x v="8"/>
    <n v="1191.2"/>
    <d v="2009-10-11T00:00:00"/>
    <n v="10319"/>
  </r>
  <r>
    <x v="0"/>
    <n v="516"/>
    <d v="2009-10-18T00:00:00"/>
    <n v="10320"/>
  </r>
  <r>
    <x v="3"/>
    <n v="144"/>
    <d v="2009-10-11T00:00:00"/>
    <n v="10321"/>
  </r>
  <r>
    <x v="8"/>
    <n v="112"/>
    <d v="2009-10-23T00:00:00"/>
    <n v="10322"/>
  </r>
  <r>
    <x v="2"/>
    <n v="164.4"/>
    <d v="2009-10-14T00:00:00"/>
    <n v="10323"/>
  </r>
  <r>
    <x v="4"/>
    <n v="5275.71"/>
    <d v="2009-10-10T00:00:00"/>
    <n v="10324"/>
  </r>
  <r>
    <x v="5"/>
    <n v="1497"/>
    <d v="2009-10-14T00:00:00"/>
    <n v="10325"/>
  </r>
  <r>
    <x v="2"/>
    <n v="982"/>
    <d v="2009-10-14T00:00:00"/>
    <n v="10326"/>
  </r>
  <r>
    <x v="7"/>
    <n v="1810"/>
    <d v="2009-10-14T00:00:00"/>
    <n v="10327"/>
  </r>
  <r>
    <x v="2"/>
    <n v="1168"/>
    <d v="2009-10-17T00:00:00"/>
    <n v="10328"/>
  </r>
  <r>
    <x v="2"/>
    <n v="4578.43"/>
    <d v="2009-10-23T00:00:00"/>
    <n v="10329"/>
  </r>
  <r>
    <x v="3"/>
    <n v="1649"/>
    <d v="2009-10-28T00:00:00"/>
    <n v="10330"/>
  </r>
  <r>
    <x v="4"/>
    <n v="88.5"/>
    <d v="2009-10-21T00:00:00"/>
    <n v="10331"/>
  </r>
  <r>
    <x v="3"/>
    <n v="1786.88"/>
    <d v="2009-10-21T00:00:00"/>
    <n v="10332"/>
  </r>
  <r>
    <x v="0"/>
    <n v="877.2"/>
    <d v="2009-10-25T00:00:00"/>
    <n v="10333"/>
  </r>
  <r>
    <x v="6"/>
    <n v="144"/>
    <d v="2009-10-28T00:00:00"/>
    <n v="10334"/>
  </r>
  <r>
    <x v="8"/>
    <n v="2036.16"/>
    <d v="2009-10-24T00:00:00"/>
    <n v="10335"/>
  </r>
  <r>
    <x v="8"/>
    <n v="285.12"/>
    <d v="2009-10-25T00:00:00"/>
    <n v="10336"/>
  </r>
  <r>
    <x v="2"/>
    <n v="2467"/>
    <d v="2009-10-29T00:00:00"/>
    <n v="10337"/>
  </r>
  <r>
    <x v="2"/>
    <n v="934.5"/>
    <d v="2009-10-29T00:00:00"/>
    <n v="10338"/>
  </r>
  <r>
    <x v="7"/>
    <n v="3354"/>
    <d v="2009-11-04T00:00:00"/>
    <n v="10339"/>
  </r>
  <r>
    <x v="5"/>
    <n v="2436"/>
    <d v="2009-11-08T00:00:00"/>
    <n v="10340"/>
  </r>
  <r>
    <x v="8"/>
    <n v="352.6"/>
    <d v="2009-11-05T00:00:00"/>
    <n v="10341"/>
  </r>
  <r>
    <x v="2"/>
    <n v="1840.64"/>
    <d v="2009-11-04T00:00:00"/>
    <n v="10342"/>
  </r>
  <r>
    <x v="2"/>
    <n v="1584"/>
    <d v="2009-11-06T00:00:00"/>
    <n v="10343"/>
  </r>
  <r>
    <x v="2"/>
    <n v="2296"/>
    <d v="2009-11-05T00:00:00"/>
    <n v="10344"/>
  </r>
  <r>
    <x v="7"/>
    <n v="2924.8"/>
    <d v="2009-11-11T00:00:00"/>
    <n v="10345"/>
  </r>
  <r>
    <x v="3"/>
    <n v="1618.88"/>
    <d v="2009-11-08T00:00:00"/>
    <n v="10346"/>
  </r>
  <r>
    <x v="2"/>
    <n v="814.42"/>
    <d v="2009-11-08T00:00:00"/>
    <n v="10347"/>
  </r>
  <r>
    <x v="2"/>
    <n v="363.6"/>
    <d v="2009-11-15T00:00:00"/>
    <n v="10348"/>
  </r>
  <r>
    <x v="8"/>
    <n v="141.6"/>
    <d v="2009-11-15T00:00:00"/>
    <n v="10349"/>
  </r>
  <r>
    <x v="1"/>
    <n v="642"/>
    <d v="2009-12-03T00:00:00"/>
    <n v="10350"/>
  </r>
  <r>
    <x v="5"/>
    <n v="5398.72"/>
    <d v="2009-11-20T00:00:00"/>
    <n v="10351"/>
  </r>
  <r>
    <x v="3"/>
    <n v="136"/>
    <d v="2009-11-18T00:00:00"/>
    <n v="10352"/>
  </r>
  <r>
    <x v="8"/>
    <n v="8593"/>
    <d v="2009-11-25T00:00:00"/>
    <n v="10353"/>
  </r>
  <r>
    <x v="6"/>
    <n v="568"/>
    <d v="2009-11-20T00:00:00"/>
    <n v="10354"/>
  </r>
  <r>
    <x v="1"/>
    <n v="480"/>
    <d v="2009-11-20T00:00:00"/>
    <n v="10355"/>
  </r>
  <r>
    <x v="1"/>
    <n v="1106"/>
    <d v="2009-11-27T00:00:00"/>
    <n v="10356"/>
  </r>
  <r>
    <x v="5"/>
    <n v="1167.68"/>
    <d v="2009-12-02T00:00:00"/>
    <n v="10357"/>
  </r>
  <r>
    <x v="0"/>
    <n v="429.4"/>
    <d v="2009-11-27T00:00:00"/>
    <n v="10358"/>
  </r>
  <r>
    <x v="0"/>
    <n v="3471.68"/>
    <d v="2009-11-26T00:00:00"/>
    <n v="10359"/>
  </r>
  <r>
    <x v="2"/>
    <n v="7390.2"/>
    <d v="2009-12-02T00:00:00"/>
    <n v="10360"/>
  </r>
  <r>
    <x v="5"/>
    <n v="2046.24"/>
    <d v="2009-12-03T00:00:00"/>
    <n v="10361"/>
  </r>
  <r>
    <x v="3"/>
    <n v="1549.6"/>
    <d v="2009-11-28T00:00:00"/>
    <n v="10362"/>
  </r>
  <r>
    <x v="2"/>
    <n v="447.2"/>
    <d v="2009-12-04T00:00:00"/>
    <n v="10363"/>
  </r>
  <r>
    <x v="5"/>
    <n v="950"/>
    <d v="2009-12-04T00:00:00"/>
    <n v="10364"/>
  </r>
  <r>
    <x v="3"/>
    <n v="403.2"/>
    <d v="2009-12-02T00:00:00"/>
    <n v="10365"/>
  </r>
  <r>
    <x v="6"/>
    <n v="136"/>
    <d v="2009-12-30T00:00:00"/>
    <n v="10366"/>
  </r>
  <r>
    <x v="8"/>
    <n v="834.2"/>
    <d v="2009-12-02T00:00:00"/>
    <n v="10367"/>
  </r>
  <r>
    <x v="7"/>
    <n v="1689.78"/>
    <d v="2009-12-02T00:00:00"/>
    <n v="10368"/>
  </r>
  <r>
    <x v="6"/>
    <n v="2390.4"/>
    <d v="2009-12-09T00:00:00"/>
    <n v="10369"/>
  </r>
  <r>
    <x v="1"/>
    <n v="1117"/>
    <d v="2009-12-27T00:00:00"/>
    <n v="10370"/>
  </r>
  <r>
    <x v="5"/>
    <n v="72"/>
    <d v="2009-12-24T00:00:00"/>
    <n v="10371"/>
  </r>
  <r>
    <x v="0"/>
    <n v="9210.9"/>
    <d v="2009-12-09T00:00:00"/>
    <n v="10372"/>
  </r>
  <r>
    <x v="2"/>
    <n v="1366.4"/>
    <d v="2009-12-11T00:00:00"/>
    <n v="10373"/>
  </r>
  <r>
    <x v="5"/>
    <n v="459"/>
    <d v="2009-12-09T00:00:00"/>
    <n v="10374"/>
  </r>
  <r>
    <x v="3"/>
    <n v="338"/>
    <d v="2009-12-09T00:00:00"/>
    <n v="10375"/>
  </r>
  <r>
    <x v="5"/>
    <n v="399"/>
    <d v="2009-12-13T00:00:00"/>
    <n v="10376"/>
  </r>
  <r>
    <x v="5"/>
    <n v="863.6"/>
    <d v="2009-12-13T00:00:00"/>
    <n v="10377"/>
  </r>
  <r>
    <x v="0"/>
    <n v="103.2"/>
    <d v="2009-12-19T00:00:00"/>
    <n v="10378"/>
  </r>
  <r>
    <x v="7"/>
    <n v="863.28"/>
    <d v="2009-12-13T00:00:00"/>
    <n v="10379"/>
  </r>
  <r>
    <x v="6"/>
    <n v="1313.82"/>
    <d v="2010-01-16T00:00:00"/>
    <n v="10380"/>
  </r>
  <r>
    <x v="3"/>
    <n v="112"/>
    <d v="2009-12-13T00:00:00"/>
    <n v="10381"/>
  </r>
  <r>
    <x v="2"/>
    <n v="2900"/>
    <d v="2009-12-16T00:00:00"/>
    <n v="10382"/>
  </r>
  <r>
    <x v="6"/>
    <n v="899"/>
    <d v="2009-12-18T00:00:00"/>
    <n v="10383"/>
  </r>
  <r>
    <x v="3"/>
    <n v="2222.4"/>
    <d v="2009-12-20T00:00:00"/>
    <n v="10384"/>
  </r>
  <r>
    <x v="5"/>
    <n v="691.2"/>
    <d v="2009-12-23T00:00:00"/>
    <n v="10385"/>
  </r>
  <r>
    <x v="4"/>
    <n v="166"/>
    <d v="2009-12-25T00:00:00"/>
    <n v="10386"/>
  </r>
  <r>
    <x v="5"/>
    <n v="1058"/>
    <d v="2009-12-20T00:00:00"/>
    <n v="10387"/>
  </r>
  <r>
    <x v="7"/>
    <n v="1228.8"/>
    <d v="2009-12-20T00:00:00"/>
    <n v="10388"/>
  </r>
  <r>
    <x v="2"/>
    <n v="1832.8"/>
    <d v="2009-12-24T00:00:00"/>
    <n v="10389"/>
  </r>
  <r>
    <x v="1"/>
    <n v="2090.88"/>
    <d v="2009-12-26T00:00:00"/>
    <n v="10390"/>
  </r>
  <r>
    <x v="3"/>
    <n v="86.4"/>
    <d v="2009-12-31T00:00:00"/>
    <n v="10391"/>
  </r>
  <r>
    <x v="7"/>
    <n v="1440"/>
    <d v="2010-01-01T00:00:00"/>
    <n v="10392"/>
  </r>
  <r>
    <x v="5"/>
    <n v="2556"/>
    <d v="2010-01-03T00:00:00"/>
    <n v="10393"/>
  </r>
  <r>
    <x v="5"/>
    <n v="442"/>
    <d v="2010-01-03T00:00:00"/>
    <n v="10394"/>
  </r>
  <r>
    <x v="1"/>
    <n v="2122.92"/>
    <d v="2010-01-03T00:00:00"/>
    <n v="10395"/>
  </r>
  <r>
    <x v="5"/>
    <n v="1903.8"/>
    <d v="2010-01-06T00:00:00"/>
    <n v="10396"/>
  </r>
  <r>
    <x v="0"/>
    <n v="716.72"/>
    <d v="2010-01-02T00:00:00"/>
    <n v="10397"/>
  </r>
  <r>
    <x v="7"/>
    <n v="2505.6"/>
    <d v="2010-01-09T00:00:00"/>
    <n v="10398"/>
  </r>
  <r>
    <x v="6"/>
    <n v="1765.6"/>
    <d v="2010-01-08T00:00:00"/>
    <n v="10399"/>
  </r>
  <r>
    <x v="5"/>
    <n v="3063"/>
    <d v="2010-01-16T00:00:00"/>
    <n v="10400"/>
  </r>
  <r>
    <x v="5"/>
    <n v="3868.6"/>
    <d v="2010-01-10T00:00:00"/>
    <n v="10401"/>
  </r>
  <r>
    <x v="6"/>
    <n v="2713.5"/>
    <d v="2010-01-10T00:00:00"/>
    <n v="10402"/>
  </r>
  <r>
    <x v="2"/>
    <n v="855.01"/>
    <d v="2010-01-09T00:00:00"/>
    <n v="10403"/>
  </r>
  <r>
    <x v="7"/>
    <n v="1591.25"/>
    <d v="2010-01-08T00:00:00"/>
    <n v="10404"/>
  </r>
  <r>
    <x v="5"/>
    <n v="400"/>
    <d v="2010-01-22T00:00:00"/>
    <n v="10405"/>
  </r>
  <r>
    <x v="8"/>
    <n v="1830.78"/>
    <d v="2010-01-13T00:00:00"/>
    <n v="10406"/>
  </r>
  <r>
    <x v="7"/>
    <n v="1194"/>
    <d v="2010-01-30T00:00:00"/>
    <n v="10407"/>
  </r>
  <r>
    <x v="6"/>
    <n v="1622.4"/>
    <d v="2010-01-14T00:00:00"/>
    <n v="10408"/>
  </r>
  <r>
    <x v="3"/>
    <n v="319.2"/>
    <d v="2010-01-14T00:00:00"/>
    <n v="10409"/>
  </r>
  <r>
    <x v="3"/>
    <n v="802"/>
    <d v="2010-01-15T00:00:00"/>
    <n v="10410"/>
  </r>
  <r>
    <x v="4"/>
    <n v="966.8"/>
    <d v="2010-01-21T00:00:00"/>
    <n v="10411"/>
  </r>
  <r>
    <x v="6"/>
    <n v="334.8"/>
    <d v="2010-01-15T00:00:00"/>
    <n v="10412"/>
  </r>
  <r>
    <x v="3"/>
    <n v="2123"/>
    <d v="2010-01-16T00:00:00"/>
    <n v="10413"/>
  </r>
  <r>
    <x v="7"/>
    <n v="224.83"/>
    <d v="2010-01-17T00:00:00"/>
    <n v="10414"/>
  </r>
  <r>
    <x v="3"/>
    <n v="102.4"/>
    <d v="2010-01-24T00:00:00"/>
    <n v="10415"/>
  </r>
  <r>
    <x v="6"/>
    <n v="720"/>
    <d v="2010-01-27T00:00:00"/>
    <n v="10416"/>
  </r>
  <r>
    <x v="2"/>
    <n v="11188.4"/>
    <d v="2010-01-28T00:00:00"/>
    <n v="10417"/>
  </r>
  <r>
    <x v="2"/>
    <n v="1814.8"/>
    <d v="2010-01-24T00:00:00"/>
    <n v="10418"/>
  </r>
  <r>
    <x v="2"/>
    <n v="2097.6"/>
    <d v="2010-01-30T00:00:00"/>
    <n v="10419"/>
  </r>
  <r>
    <x v="3"/>
    <n v="1707.84"/>
    <d v="2010-01-27T00:00:00"/>
    <n v="10420"/>
  </r>
  <r>
    <x v="6"/>
    <n v="1194.27"/>
    <d v="2010-01-27T00:00:00"/>
    <n v="10421"/>
  </r>
  <r>
    <x v="7"/>
    <n v="49.8"/>
    <d v="2010-01-31T00:00:00"/>
    <n v="10422"/>
  </r>
  <r>
    <x v="1"/>
    <n v="1020"/>
    <d v="2010-02-24T00:00:00"/>
    <n v="10423"/>
  </r>
  <r>
    <x v="8"/>
    <n v="9194.56"/>
    <d v="2010-01-27T00:00:00"/>
    <n v="10424"/>
  </r>
  <r>
    <x v="1"/>
    <n v="360"/>
    <d v="2010-02-14T00:00:00"/>
    <n v="10425"/>
  </r>
  <r>
    <x v="2"/>
    <n v="338.2"/>
    <d v="2010-02-06T00:00:00"/>
    <n v="10426"/>
  </r>
  <r>
    <x v="2"/>
    <n v="651"/>
    <d v="2010-03-03T00:00:00"/>
    <n v="10427"/>
  </r>
  <r>
    <x v="8"/>
    <n v="192"/>
    <d v="2010-02-04T00:00:00"/>
    <n v="10428"/>
  </r>
  <r>
    <x v="3"/>
    <n v="1441.37"/>
    <d v="2010-02-07T00:00:00"/>
    <n v="10429"/>
  </r>
  <r>
    <x v="2"/>
    <n v="4899.2"/>
    <d v="2010-02-03T00:00:00"/>
    <n v="10430"/>
  </r>
  <r>
    <x v="2"/>
    <n v="1892.25"/>
    <d v="2010-02-07T00:00:00"/>
    <n v="10431"/>
  </r>
  <r>
    <x v="3"/>
    <n v="485"/>
    <d v="2010-02-07T00:00:00"/>
    <n v="10432"/>
  </r>
  <r>
    <x v="3"/>
    <n v="851.2"/>
    <d v="2010-03-04T00:00:00"/>
    <n v="10433"/>
  </r>
  <r>
    <x v="3"/>
    <n v="321.12"/>
    <d v="2010-02-13T00:00:00"/>
    <n v="10434"/>
  </r>
  <r>
    <x v="6"/>
    <n v="631.6"/>
    <d v="2010-02-07T00:00:00"/>
    <n v="10435"/>
  </r>
  <r>
    <x v="3"/>
    <n v="1994.52"/>
    <d v="2010-02-11T00:00:00"/>
    <n v="10436"/>
  </r>
  <r>
    <x v="6"/>
    <n v="393"/>
    <d v="2010-02-12T00:00:00"/>
    <n v="10437"/>
  </r>
  <r>
    <x v="3"/>
    <n v="454"/>
    <d v="2010-02-14T00:00:00"/>
    <n v="10438"/>
  </r>
  <r>
    <x v="1"/>
    <n v="1078"/>
    <d v="2010-02-10T00:00:00"/>
    <n v="10439"/>
  </r>
  <r>
    <x v="2"/>
    <n v="4924.13"/>
    <d v="2010-02-28T00:00:00"/>
    <n v="10440"/>
  </r>
  <r>
    <x v="3"/>
    <n v="1755"/>
    <d v="2010-03-14T00:00:00"/>
    <n v="10441"/>
  </r>
  <r>
    <x v="3"/>
    <n v="1792"/>
    <d v="2010-02-18T00:00:00"/>
    <n v="10442"/>
  </r>
  <r>
    <x v="6"/>
    <n v="517"/>
    <d v="2010-02-14T00:00:00"/>
    <n v="10443"/>
  </r>
  <r>
    <x v="3"/>
    <n v="1031.7"/>
    <d v="2010-02-21T00:00:00"/>
    <n v="10444"/>
  </r>
  <r>
    <x v="3"/>
    <n v="174.9"/>
    <d v="2010-02-20T00:00:00"/>
    <n v="10445"/>
  </r>
  <r>
    <x v="1"/>
    <n v="246.24"/>
    <d v="2010-02-19T00:00:00"/>
    <n v="10446"/>
  </r>
  <r>
    <x v="2"/>
    <n v="914.4"/>
    <d v="2010-03-07T00:00:00"/>
    <n v="10447"/>
  </r>
  <r>
    <x v="2"/>
    <n v="443.4"/>
    <d v="2010-02-24T00:00:00"/>
    <n v="10448"/>
  </r>
  <r>
    <x v="3"/>
    <n v="1838.2"/>
    <d v="2010-02-27T00:00:00"/>
    <n v="10449"/>
  </r>
  <r>
    <x v="6"/>
    <n v="425.12"/>
    <d v="2010-03-11T00:00:00"/>
    <n v="10450"/>
  </r>
  <r>
    <x v="2"/>
    <n v="3849.66"/>
    <d v="2010-03-12T00:00:00"/>
    <n v="10451"/>
  </r>
  <r>
    <x v="6"/>
    <n v="2018.5"/>
    <d v="2010-02-26T00:00:00"/>
    <n v="10452"/>
  </r>
  <r>
    <x v="5"/>
    <n v="407.7"/>
    <d v="2010-02-26T00:00:00"/>
    <n v="10453"/>
  </r>
  <r>
    <x v="2"/>
    <n v="331.2"/>
    <d v="2010-02-25T00:00:00"/>
    <n v="10454"/>
  </r>
  <r>
    <x v="6"/>
    <n v="2684"/>
    <d v="2010-03-03T00:00:00"/>
    <n v="10455"/>
  </r>
  <r>
    <x v="6"/>
    <n v="557.6"/>
    <d v="2010-02-28T00:00:00"/>
    <n v="10456"/>
  </r>
  <r>
    <x v="7"/>
    <n v="1584"/>
    <d v="2010-03-03T00:00:00"/>
    <n v="10457"/>
  </r>
  <r>
    <x v="8"/>
    <n v="3891"/>
    <d v="2010-03-04T00:00:00"/>
    <n v="10458"/>
  </r>
  <r>
    <x v="2"/>
    <n v="1659.2"/>
    <d v="2010-02-28T00:00:00"/>
    <n v="10459"/>
  </r>
  <r>
    <x v="6"/>
    <n v="176.1"/>
    <d v="2010-03-03T00:00:00"/>
    <n v="10460"/>
  </r>
  <r>
    <x v="5"/>
    <n v="1538.7"/>
    <d v="2010-03-05T00:00:00"/>
    <n v="10461"/>
  </r>
  <r>
    <x v="7"/>
    <n v="156"/>
    <d v="2010-03-18T00:00:00"/>
    <n v="10462"/>
  </r>
  <r>
    <x v="0"/>
    <n v="713.3"/>
    <d v="2010-03-06T00:00:00"/>
    <n v="10463"/>
  </r>
  <r>
    <x v="2"/>
    <n v="1609.28"/>
    <d v="2010-03-14T00:00:00"/>
    <n v="10464"/>
  </r>
  <r>
    <x v="5"/>
    <n v="2518"/>
    <d v="2010-03-14T00:00:00"/>
    <n v="10465"/>
  </r>
  <r>
    <x v="2"/>
    <n v="216"/>
    <d v="2010-03-13T00:00:00"/>
    <n v="10466"/>
  </r>
  <r>
    <x v="6"/>
    <n v="235.2"/>
    <d v="2010-03-11T00:00:00"/>
    <n v="10467"/>
  </r>
  <r>
    <x v="3"/>
    <n v="717.6"/>
    <d v="2010-03-12T00:00:00"/>
    <n v="10468"/>
  </r>
  <r>
    <x v="5"/>
    <n v="956.67"/>
    <d v="2010-03-14T00:00:00"/>
    <n v="10469"/>
  </r>
  <r>
    <x v="2"/>
    <n v="1820.8"/>
    <d v="2010-03-14T00:00:00"/>
    <n v="10470"/>
  </r>
  <r>
    <x v="7"/>
    <n v="1328"/>
    <d v="2010-03-18T00:00:00"/>
    <n v="10471"/>
  </r>
  <r>
    <x v="6"/>
    <n v="1036.8"/>
    <d v="2010-03-19T00:00:00"/>
    <n v="10472"/>
  </r>
  <r>
    <x v="5"/>
    <n v="230.4"/>
    <d v="2010-03-21T00:00:00"/>
    <n v="10473"/>
  </r>
  <r>
    <x v="0"/>
    <n v="1249"/>
    <d v="2010-03-21T00:00:00"/>
    <n v="10474"/>
  </r>
  <r>
    <x v="4"/>
    <n v="1505.18"/>
    <d v="2010-04-04T00:00:00"/>
    <n v="10475"/>
  </r>
  <r>
    <x v="6"/>
    <n v="180.48"/>
    <d v="2010-03-24T00:00:00"/>
    <n v="10476"/>
  </r>
  <r>
    <x v="0"/>
    <n v="558"/>
    <d v="2010-03-25T00:00:00"/>
    <n v="10477"/>
  </r>
  <r>
    <x v="7"/>
    <n v="471.2"/>
    <d v="2010-03-26T00:00:00"/>
    <n v="10478"/>
  </r>
  <r>
    <x v="3"/>
    <n v="10495.6"/>
    <d v="2010-03-21T00:00:00"/>
    <n v="10479"/>
  </r>
  <r>
    <x v="1"/>
    <n v="756"/>
    <d v="2010-03-24T00:00:00"/>
    <n v="10480"/>
  </r>
  <r>
    <x v="6"/>
    <n v="1472"/>
    <d v="2010-03-25T00:00:00"/>
    <n v="10481"/>
  </r>
  <r>
    <x v="5"/>
    <n v="147"/>
    <d v="2010-04-10T00:00:00"/>
    <n v="10482"/>
  </r>
  <r>
    <x v="8"/>
    <n v="668.8"/>
    <d v="2010-04-25T00:00:00"/>
    <n v="10483"/>
  </r>
  <r>
    <x v="3"/>
    <n v="386.2"/>
    <d v="2010-04-01T00:00:00"/>
    <n v="10484"/>
  </r>
  <r>
    <x v="2"/>
    <n v="1584"/>
    <d v="2010-03-31T00:00:00"/>
    <n v="10485"/>
  </r>
  <r>
    <x v="5"/>
    <n v="1272"/>
    <d v="2010-04-02T00:00:00"/>
    <n v="10486"/>
  </r>
  <r>
    <x v="7"/>
    <n v="889.7"/>
    <d v="2010-03-28T00:00:00"/>
    <n v="10487"/>
  </r>
  <r>
    <x v="6"/>
    <n v="1512"/>
    <d v="2010-04-02T00:00:00"/>
    <n v="10488"/>
  </r>
  <r>
    <x v="1"/>
    <n v="439.2"/>
    <d v="2010-04-09T00:00:00"/>
    <n v="10489"/>
  </r>
  <r>
    <x v="8"/>
    <n v="3163.2"/>
    <d v="2010-04-03T00:00:00"/>
    <n v="10490"/>
  </r>
  <r>
    <x v="6"/>
    <n v="259.5"/>
    <d v="2010-04-08T00:00:00"/>
    <n v="10491"/>
  </r>
  <r>
    <x v="3"/>
    <n v="851.2"/>
    <d v="2010-04-11T00:00:00"/>
    <n v="10492"/>
  </r>
  <r>
    <x v="2"/>
    <n v="608.4"/>
    <d v="2010-04-10T00:00:00"/>
    <n v="10493"/>
  </r>
  <r>
    <x v="2"/>
    <n v="912"/>
    <d v="2010-04-09T00:00:00"/>
    <n v="10494"/>
  </r>
  <r>
    <x v="3"/>
    <n v="278"/>
    <d v="2010-04-11T00:00:00"/>
    <n v="10495"/>
  </r>
  <r>
    <x v="8"/>
    <n v="190"/>
    <d v="2010-04-07T00:00:00"/>
    <n v="10496"/>
  </r>
  <r>
    <x v="8"/>
    <n v="1380.6"/>
    <d v="2010-04-07T00:00:00"/>
    <n v="10497"/>
  </r>
  <r>
    <x v="6"/>
    <n v="575"/>
    <d v="2010-04-11T00:00:00"/>
    <n v="10498"/>
  </r>
  <r>
    <x v="2"/>
    <n v="1412"/>
    <d v="2010-04-16T00:00:00"/>
    <n v="10499"/>
  </r>
  <r>
    <x v="1"/>
    <n v="523.26"/>
    <d v="2010-04-17T00:00:00"/>
    <n v="10500"/>
  </r>
  <r>
    <x v="4"/>
    <n v="149"/>
    <d v="2010-04-16T00:00:00"/>
    <n v="10501"/>
  </r>
  <r>
    <x v="7"/>
    <n v="816.3"/>
    <d v="2010-04-29T00:00:00"/>
    <n v="10502"/>
  </r>
  <r>
    <x v="1"/>
    <n v="2048.5"/>
    <d v="2010-04-16T00:00:00"/>
    <n v="10503"/>
  </r>
  <r>
    <x v="2"/>
    <n v="1388.5"/>
    <d v="2010-04-18T00:00:00"/>
    <n v="10504"/>
  </r>
  <r>
    <x v="3"/>
    <n v="147.9"/>
    <d v="2010-04-21T00:00:00"/>
    <n v="10505"/>
  </r>
  <r>
    <x v="4"/>
    <n v="415.8"/>
    <d v="2010-05-02T00:00:00"/>
    <n v="10506"/>
  </r>
  <r>
    <x v="8"/>
    <n v="749.06"/>
    <d v="2010-04-22T00:00:00"/>
    <n v="10507"/>
  </r>
  <r>
    <x v="5"/>
    <n v="240"/>
    <d v="2010-05-13T00:00:00"/>
    <n v="10508"/>
  </r>
  <r>
    <x v="2"/>
    <n v="136"/>
    <d v="2010-04-29T00:00:00"/>
    <n v="10509"/>
  </r>
  <r>
    <x v="1"/>
    <n v="4707.54"/>
    <d v="2010-04-28T00:00:00"/>
    <n v="10510"/>
  </r>
  <r>
    <x v="2"/>
    <n v="2550"/>
    <d v="2010-04-21T00:00:00"/>
    <n v="10511"/>
  </r>
  <r>
    <x v="8"/>
    <n v="525"/>
    <d v="2010-04-24T00:00:00"/>
    <n v="10512"/>
  </r>
  <r>
    <x v="8"/>
    <n v="1942"/>
    <d v="2010-04-28T00:00:00"/>
    <n v="10513"/>
  </r>
  <r>
    <x v="3"/>
    <n v="8623"/>
    <d v="2010-05-16T00:00:00"/>
    <n v="10514"/>
  </r>
  <r>
    <x v="7"/>
    <n v="9921"/>
    <d v="2010-05-23T00:00:00"/>
    <n v="10515"/>
  </r>
  <r>
    <x v="7"/>
    <n v="2381"/>
    <d v="2010-05-01T00:00:00"/>
    <n v="10516"/>
  </r>
  <r>
    <x v="3"/>
    <n v="352"/>
    <d v="2010-04-29T00:00:00"/>
    <n v="10517"/>
  </r>
  <r>
    <x v="2"/>
    <n v="4150.05"/>
    <d v="2010-05-05T00:00:00"/>
    <n v="10518"/>
  </r>
  <r>
    <x v="1"/>
    <n v="2314"/>
    <d v="2010-05-01T00:00:00"/>
    <n v="10519"/>
  </r>
  <r>
    <x v="8"/>
    <n v="200"/>
    <d v="2010-05-01T00:00:00"/>
    <n v="10520"/>
  </r>
  <r>
    <x v="6"/>
    <n v="225.5"/>
    <d v="2010-05-02T00:00:00"/>
    <n v="10521"/>
  </r>
  <r>
    <x v="2"/>
    <n v="2318"/>
    <d v="2010-05-06T00:00:00"/>
    <n v="10522"/>
  </r>
  <r>
    <x v="8"/>
    <n v="2444.31"/>
    <d v="2010-05-30T00:00:00"/>
    <n v="10523"/>
  </r>
  <r>
    <x v="5"/>
    <n v="3192.65"/>
    <d v="2010-05-07T00:00:00"/>
    <n v="10524"/>
  </r>
  <r>
    <x v="5"/>
    <n v="818.4"/>
    <d v="2010-05-23T00:00:00"/>
    <n v="10525"/>
  </r>
  <r>
    <x v="2"/>
    <n v="1151"/>
    <d v="2010-05-15T00:00:00"/>
    <n v="10526"/>
  </r>
  <r>
    <x v="8"/>
    <n v="1503"/>
    <d v="2010-05-07T00:00:00"/>
    <n v="10527"/>
  </r>
  <r>
    <x v="1"/>
    <n v="392.2"/>
    <d v="2010-05-09T00:00:00"/>
    <n v="10528"/>
  </r>
  <r>
    <x v="0"/>
    <n v="946"/>
    <d v="2010-05-09T00:00:00"/>
    <n v="10529"/>
  </r>
  <r>
    <x v="3"/>
    <n v="4180"/>
    <d v="2010-05-12T00:00:00"/>
    <n v="10530"/>
  </r>
  <r>
    <x v="8"/>
    <n v="110"/>
    <d v="2010-05-19T00:00:00"/>
    <n v="10531"/>
  </r>
  <r>
    <x v="8"/>
    <n v="796.35"/>
    <d v="2010-05-12T00:00:00"/>
    <n v="10532"/>
  </r>
  <r>
    <x v="6"/>
    <n v="2222"/>
    <d v="2010-05-22T00:00:00"/>
    <n v="10533"/>
  </r>
  <r>
    <x v="6"/>
    <n v="465.7"/>
    <d v="2010-05-14T00:00:00"/>
    <n v="10534"/>
  </r>
  <r>
    <x v="2"/>
    <n v="1940.85"/>
    <d v="2010-05-21T00:00:00"/>
    <n v="10535"/>
  </r>
  <r>
    <x v="3"/>
    <n v="1645"/>
    <d v="2010-06-06T00:00:00"/>
    <n v="10536"/>
  </r>
  <r>
    <x v="5"/>
    <n v="1823.8"/>
    <d v="2010-05-19T00:00:00"/>
    <n v="10537"/>
  </r>
  <r>
    <x v="4"/>
    <n v="139"/>
    <d v="2010-05-16T00:00:00"/>
    <n v="10538"/>
  </r>
  <r>
    <x v="1"/>
    <n v="355.5"/>
    <d v="2010-05-23T00:00:00"/>
    <n v="10539"/>
  </r>
  <r>
    <x v="3"/>
    <n v="10.191000000000001"/>
    <d v="2010-06-13T00:00:00"/>
    <n v="10540"/>
  </r>
  <r>
    <x v="7"/>
    <n v="1946.52"/>
    <d v="2010-05-29T00:00:00"/>
    <n v="10541"/>
  </r>
  <r>
    <x v="5"/>
    <n v="469.11"/>
    <d v="2010-05-26T00:00:00"/>
    <n v="10542"/>
  </r>
  <r>
    <x v="6"/>
    <n v="1504.5"/>
    <d v="2010-05-23T00:00:00"/>
    <n v="10543"/>
  </r>
  <r>
    <x v="2"/>
    <n v="417.2"/>
    <d v="2010-05-30T00:00:00"/>
    <n v="10544"/>
  </r>
  <r>
    <x v="6"/>
    <n v="210"/>
    <d v="2010-06-26T00:00:00"/>
    <n v="10545"/>
  </r>
  <r>
    <x v="5"/>
    <n v="2812"/>
    <d v="2010-05-27T00:00:00"/>
    <n v="10546"/>
  </r>
  <r>
    <x v="3"/>
    <n v="1792.8"/>
    <d v="2010-06-02T00:00:00"/>
    <n v="10547"/>
  </r>
  <r>
    <x v="3"/>
    <n v="240.1"/>
    <d v="2010-06-02T00:00:00"/>
    <n v="10548"/>
  </r>
  <r>
    <x v="0"/>
    <n v="3554.27"/>
    <d v="2010-05-30T00:00:00"/>
    <n v="10549"/>
  </r>
  <r>
    <x v="8"/>
    <n v="683.3"/>
    <d v="2010-06-06T00:00:00"/>
    <n v="10550"/>
  </r>
  <r>
    <x v="2"/>
    <n v="1677.3"/>
    <d v="2010-06-06T00:00:00"/>
    <n v="10551"/>
  </r>
  <r>
    <x v="7"/>
    <n v="880.5"/>
    <d v="2010-06-05T00:00:00"/>
    <n v="10552"/>
  </r>
  <r>
    <x v="7"/>
    <n v="1546.3"/>
    <d v="2010-06-03T00:00:00"/>
    <n v="10553"/>
  </r>
  <r>
    <x v="2"/>
    <n v="1728.52"/>
    <d v="2010-06-05T00:00:00"/>
    <n v="10554"/>
  </r>
  <r>
    <x v="1"/>
    <n v="2944.4"/>
    <d v="2010-06-04T00:00:00"/>
    <n v="10555"/>
  </r>
  <r>
    <x v="7"/>
    <n v="835.2"/>
    <d v="2010-06-13T00:00:00"/>
    <n v="10556"/>
  </r>
  <r>
    <x v="4"/>
    <n v="1152.5"/>
    <d v="2010-06-06T00:00:00"/>
    <n v="10557"/>
  </r>
  <r>
    <x v="5"/>
    <n v="2142.9"/>
    <d v="2010-06-10T00:00:00"/>
    <n v="10558"/>
  </r>
  <r>
    <x v="1"/>
    <n v="520.41"/>
    <d v="2010-06-13T00:00:00"/>
    <n v="10559"/>
  </r>
  <r>
    <x v="6"/>
    <n v="1072.42"/>
    <d v="2010-06-09T00:00:00"/>
    <n v="10560"/>
  </r>
  <r>
    <x v="7"/>
    <n v="2844.5"/>
    <d v="2010-06-09T00:00:00"/>
    <n v="10561"/>
  </r>
  <r>
    <x v="5"/>
    <n v="488.7"/>
    <d v="2010-06-12T00:00:00"/>
    <n v="10562"/>
  </r>
  <r>
    <x v="7"/>
    <n v="965"/>
    <d v="2010-06-24T00:00:00"/>
    <n v="10563"/>
  </r>
  <r>
    <x v="2"/>
    <n v="1234.05"/>
    <d v="2010-06-16T00:00:00"/>
    <n v="10564"/>
  </r>
  <r>
    <x v="6"/>
    <n v="639.9"/>
    <d v="2010-06-18T00:00:00"/>
    <n v="10565"/>
  </r>
  <r>
    <x v="4"/>
    <n v="1761"/>
    <d v="2010-06-18T00:00:00"/>
    <n v="10566"/>
  </r>
  <r>
    <x v="5"/>
    <n v="2519"/>
    <d v="2010-06-17T00:00:00"/>
    <n v="10567"/>
  </r>
  <r>
    <x v="3"/>
    <n v="155"/>
    <d v="2010-07-09T00:00:00"/>
    <n v="10568"/>
  </r>
  <r>
    <x v="0"/>
    <n v="890"/>
    <d v="2010-07-11T00:00:00"/>
    <n v="10569"/>
  </r>
  <r>
    <x v="3"/>
    <n v="2465.25"/>
    <d v="2010-06-19T00:00:00"/>
    <n v="10570"/>
  </r>
  <r>
    <x v="6"/>
    <n v="550.59"/>
    <d v="2010-07-04T00:00:00"/>
    <n v="10571"/>
  </r>
  <r>
    <x v="3"/>
    <n v="1501.08"/>
    <d v="2010-06-25T00:00:00"/>
    <n v="10572"/>
  </r>
  <r>
    <x v="8"/>
    <n v="2082"/>
    <d v="2010-06-20T00:00:00"/>
    <n v="10573"/>
  </r>
  <r>
    <x v="2"/>
    <n v="764.3"/>
    <d v="2010-06-30T00:00:00"/>
    <n v="10574"/>
  </r>
  <r>
    <x v="0"/>
    <n v="2147.4"/>
    <d v="2010-06-30T00:00:00"/>
    <n v="10575"/>
  </r>
  <r>
    <x v="3"/>
    <n v="838.45"/>
    <d v="2010-06-30T00:00:00"/>
    <n v="10576"/>
  </r>
  <r>
    <x v="4"/>
    <n v="569"/>
    <d v="2010-06-30T00:00:00"/>
    <n v="10577"/>
  </r>
  <r>
    <x v="2"/>
    <n v="477"/>
    <d v="2010-07-25T00:00:00"/>
    <n v="10578"/>
  </r>
  <r>
    <x v="5"/>
    <n v="317.75"/>
    <d v="2010-07-04T00:00:00"/>
    <n v="10579"/>
  </r>
  <r>
    <x v="2"/>
    <n v="1013.74"/>
    <d v="2010-07-01T00:00:00"/>
    <n v="10580"/>
  </r>
  <r>
    <x v="3"/>
    <n v="310"/>
    <d v="2010-07-02T00:00:00"/>
    <n v="10581"/>
  </r>
  <r>
    <x v="3"/>
    <n v="330"/>
    <d v="2010-07-14T00:00:00"/>
    <n v="10582"/>
  </r>
  <r>
    <x v="7"/>
    <n v="2237.5"/>
    <d v="2010-07-04T00:00:00"/>
    <n v="10583"/>
  </r>
  <r>
    <x v="2"/>
    <n v="593.75"/>
    <d v="2010-07-04T00:00:00"/>
    <n v="10584"/>
  </r>
  <r>
    <x v="8"/>
    <n v="142.5"/>
    <d v="2010-07-10T00:00:00"/>
    <n v="10585"/>
  </r>
  <r>
    <x v="4"/>
    <n v="23.8"/>
    <d v="2010-07-09T00:00:00"/>
    <n v="10586"/>
  </r>
  <r>
    <x v="5"/>
    <n v="807.38"/>
    <d v="2010-07-09T00:00:00"/>
    <n v="10587"/>
  </r>
  <r>
    <x v="7"/>
    <n v="3120"/>
    <d v="2010-07-10T00:00:00"/>
    <n v="10588"/>
  </r>
  <r>
    <x v="6"/>
    <n v="72"/>
    <d v="2010-07-14T00:00:00"/>
    <n v="10589"/>
  </r>
  <r>
    <x v="2"/>
    <n v="1101"/>
    <d v="2010-07-14T00:00:00"/>
    <n v="10590"/>
  </r>
  <r>
    <x v="5"/>
    <n v="812.5"/>
    <d v="2010-07-16T00:00:00"/>
    <n v="10591"/>
  </r>
  <r>
    <x v="3"/>
    <n v="516.46"/>
    <d v="2010-07-16T00:00:00"/>
    <n v="10592"/>
  </r>
  <r>
    <x v="8"/>
    <n v="1994.4"/>
    <d v="2010-08-13T00:00:00"/>
    <n v="10593"/>
  </r>
  <r>
    <x v="3"/>
    <n v="565.5"/>
    <d v="2010-07-16T00:00:00"/>
    <n v="10594"/>
  </r>
  <r>
    <x v="7"/>
    <n v="4725"/>
    <d v="2010-07-14T00:00:00"/>
    <n v="10595"/>
  </r>
  <r>
    <x v="6"/>
    <n v="1180"/>
    <d v="2010-08-12T00:00:00"/>
    <n v="10596"/>
  </r>
  <r>
    <x v="8"/>
    <n v="718.08"/>
    <d v="2010-07-18T00:00:00"/>
    <n v="10597"/>
  </r>
  <r>
    <x v="5"/>
    <n v="2388.5"/>
    <d v="2010-07-18T00:00:00"/>
    <n v="10598"/>
  </r>
  <r>
    <x v="1"/>
    <n v="493"/>
    <d v="2010-07-21T00:00:00"/>
    <n v="10599"/>
  </r>
  <r>
    <x v="2"/>
    <n v="479.8"/>
    <d v="2010-07-21T00:00:00"/>
    <n v="10600"/>
  </r>
  <r>
    <x v="8"/>
    <n v="2285"/>
    <d v="2010-07-22T00:00:00"/>
    <n v="10601"/>
  </r>
  <r>
    <x v="6"/>
    <n v="48.75"/>
    <d v="2010-07-22T00:00:00"/>
    <n v="10602"/>
  </r>
  <r>
    <x v="6"/>
    <n v="1483"/>
    <d v="2010-08-08T00:00:00"/>
    <n v="10603"/>
  </r>
  <r>
    <x v="5"/>
    <n v="230.85"/>
    <d v="2010-07-29T00:00:00"/>
    <n v="10604"/>
  </r>
  <r>
    <x v="5"/>
    <n v="4109"/>
    <d v="2010-07-29T00:00:00"/>
    <n v="10605"/>
  </r>
  <r>
    <x v="2"/>
    <n v="1130"/>
    <d v="2010-07-31T00:00:00"/>
    <n v="10606"/>
  </r>
  <r>
    <x v="0"/>
    <n v="6475.4"/>
    <d v="2010-07-25T00:00:00"/>
    <n v="10607"/>
  </r>
  <r>
    <x v="2"/>
    <n v="1064"/>
    <d v="2010-08-01T00:00:00"/>
    <n v="10608"/>
  </r>
  <r>
    <x v="8"/>
    <n v="424"/>
    <d v="2010-07-30T00:00:00"/>
    <n v="10609"/>
  </r>
  <r>
    <x v="6"/>
    <n v="299.25"/>
    <d v="2010-08-06T00:00:00"/>
    <n v="10610"/>
  </r>
  <r>
    <x v="1"/>
    <n v="808"/>
    <d v="2010-08-01T00:00:00"/>
    <n v="10611"/>
  </r>
  <r>
    <x v="5"/>
    <n v="6375"/>
    <d v="2010-08-01T00:00:00"/>
    <n v="10612"/>
  </r>
  <r>
    <x v="2"/>
    <n v="353.2"/>
    <d v="2010-08-01T00:00:00"/>
    <n v="10613"/>
  </r>
  <r>
    <x v="6"/>
    <n v="464"/>
    <d v="2010-08-01T00:00:00"/>
    <n v="10614"/>
  </r>
  <r>
    <x v="7"/>
    <n v="120"/>
    <d v="2010-08-06T00:00:00"/>
    <n v="10615"/>
  </r>
  <r>
    <x v="5"/>
    <n v="4806.99"/>
    <d v="2010-08-05T00:00:00"/>
    <n v="10616"/>
  </r>
  <r>
    <x v="2"/>
    <n v="1402.5"/>
    <d v="2010-08-04T00:00:00"/>
    <n v="10617"/>
  </r>
  <r>
    <x v="5"/>
    <n v="2697.5"/>
    <d v="2010-08-08T00:00:00"/>
    <n v="10618"/>
  </r>
  <r>
    <x v="3"/>
    <n v="1260"/>
    <d v="2010-08-07T00:00:00"/>
    <n v="10619"/>
  </r>
  <r>
    <x v="7"/>
    <n v="57.5"/>
    <d v="2010-08-14T00:00:00"/>
    <n v="10620"/>
  </r>
  <r>
    <x v="2"/>
    <n v="758.5"/>
    <d v="2010-08-11T00:00:00"/>
    <n v="10621"/>
  </r>
  <r>
    <x v="2"/>
    <n v="560"/>
    <d v="2010-08-11T00:00:00"/>
    <n v="10622"/>
  </r>
  <r>
    <x v="6"/>
    <n v="1336.95"/>
    <d v="2010-08-12T00:00:00"/>
    <n v="10623"/>
  </r>
  <r>
    <x v="2"/>
    <n v="1393.24"/>
    <d v="2010-08-19T00:00:00"/>
    <n v="10624"/>
  </r>
  <r>
    <x v="3"/>
    <n v="479.75"/>
    <d v="2010-08-14T00:00:00"/>
    <n v="10625"/>
  </r>
  <r>
    <x v="5"/>
    <n v="1503.6"/>
    <d v="2010-08-20T00:00:00"/>
    <n v="10626"/>
  </r>
  <r>
    <x v="6"/>
    <n v="1185.75"/>
    <d v="2010-08-21T00:00:00"/>
    <n v="10627"/>
  </r>
  <r>
    <x v="2"/>
    <n v="450"/>
    <d v="2010-08-20T00:00:00"/>
    <n v="10628"/>
  </r>
  <r>
    <x v="2"/>
    <n v="2775.05"/>
    <d v="2010-08-20T00:00:00"/>
    <n v="10629"/>
  </r>
  <r>
    <x v="5"/>
    <n v="903.6"/>
    <d v="2010-08-19T00:00:00"/>
    <n v="10630"/>
  </r>
  <r>
    <x v="6"/>
    <n v="55.8"/>
    <d v="2010-08-15T00:00:00"/>
    <n v="10631"/>
  </r>
  <r>
    <x v="6"/>
    <n v="589"/>
    <d v="2010-08-19T00:00:00"/>
    <n v="10632"/>
  </r>
  <r>
    <x v="8"/>
    <n v="5510.59"/>
    <d v="2010-08-18T00:00:00"/>
    <n v="10633"/>
  </r>
  <r>
    <x v="2"/>
    <n v="4985.5"/>
    <d v="2010-08-21T00:00:00"/>
    <n v="10634"/>
  </r>
  <r>
    <x v="6"/>
    <n v="1326.22"/>
    <d v="2010-08-21T00:00:00"/>
    <n v="10635"/>
  </r>
  <r>
    <x v="2"/>
    <n v="629.5"/>
    <d v="2010-08-26T00:00:00"/>
    <n v="10636"/>
  </r>
  <r>
    <x v="1"/>
    <n v="2761.94"/>
    <d v="2010-08-26T00:00:00"/>
    <n v="10637"/>
  </r>
  <r>
    <x v="3"/>
    <n v="2720.05"/>
    <d v="2010-09-01T00:00:00"/>
    <n v="10638"/>
  </r>
  <r>
    <x v="8"/>
    <n v="500"/>
    <d v="2010-08-27T00:00:00"/>
    <n v="10639"/>
  </r>
  <r>
    <x v="2"/>
    <n v="708.75"/>
    <d v="2010-08-28T00:00:00"/>
    <n v="10640"/>
  </r>
  <r>
    <x v="2"/>
    <n v="2054"/>
    <d v="2010-08-26T00:00:00"/>
    <n v="10641"/>
  </r>
  <r>
    <x v="8"/>
    <n v="696"/>
    <d v="2010-09-05T00:00:00"/>
    <n v="10642"/>
  </r>
  <r>
    <x v="1"/>
    <n v="814.5"/>
    <d v="2010-09-02T00:00:00"/>
    <n v="10643"/>
  </r>
  <r>
    <x v="3"/>
    <n v="1371.8"/>
    <d v="2010-09-01T00:00:00"/>
    <n v="10644"/>
  </r>
  <r>
    <x v="2"/>
    <n v="1535"/>
    <d v="2010-09-02T00:00:00"/>
    <n v="10645"/>
  </r>
  <r>
    <x v="4"/>
    <n v="1446"/>
    <d v="2010-09-03T00:00:00"/>
    <n v="10646"/>
  </r>
  <r>
    <x v="2"/>
    <n v="636"/>
    <d v="2010-09-03T00:00:00"/>
    <n v="10647"/>
  </r>
  <r>
    <x v="0"/>
    <n v="372.37"/>
    <d v="2010-09-09T00:00:00"/>
    <n v="10648"/>
  </r>
  <r>
    <x v="0"/>
    <n v="1434"/>
    <d v="2010-08-29T00:00:00"/>
    <n v="10649"/>
  </r>
  <r>
    <x v="0"/>
    <n v="1779.2"/>
    <d v="2010-09-03T00:00:00"/>
    <n v="10650"/>
  </r>
  <r>
    <x v="6"/>
    <n v="397.8"/>
    <d v="2010-09-11T00:00:00"/>
    <n v="10651"/>
  </r>
  <r>
    <x v="2"/>
    <n v="318"/>
    <d v="2010-09-08T00:00:00"/>
    <n v="10652"/>
  </r>
  <r>
    <x v="5"/>
    <n v="1083"/>
    <d v="2010-09-19T00:00:00"/>
    <n v="10653"/>
  </r>
  <r>
    <x v="0"/>
    <n v="601"/>
    <d v="2010-09-11T00:00:00"/>
    <n v="10654"/>
  </r>
  <r>
    <x v="5"/>
    <n v="154.4"/>
    <d v="2010-09-11T00:00:00"/>
    <n v="10655"/>
  </r>
  <r>
    <x v="1"/>
    <n v="604.21"/>
    <d v="2010-09-10T00:00:00"/>
    <n v="10656"/>
  </r>
  <r>
    <x v="7"/>
    <n v="4371"/>
    <d v="2010-09-15T00:00:00"/>
    <n v="10657"/>
  </r>
  <r>
    <x v="2"/>
    <n v="4464"/>
    <d v="2010-09-08T00:00:00"/>
    <n v="10658"/>
  </r>
  <r>
    <x v="8"/>
    <n v="1227.02"/>
    <d v="2010-09-10T00:00:00"/>
    <n v="10659"/>
  </r>
  <r>
    <x v="6"/>
    <n v="1701"/>
    <d v="2010-10-15T00:00:00"/>
    <n v="10660"/>
  </r>
  <r>
    <x v="8"/>
    <n v="562.6"/>
    <d v="2010-09-15T00:00:00"/>
    <n v="10661"/>
  </r>
  <r>
    <x v="3"/>
    <n v="125"/>
    <d v="2010-09-18T00:00:00"/>
    <n v="10662"/>
  </r>
  <r>
    <x v="7"/>
    <n v="1930.4"/>
    <d v="2010-10-03T00:00:00"/>
    <n v="10663"/>
  </r>
  <r>
    <x v="5"/>
    <n v="1288"/>
    <d v="2010-09-19T00:00:00"/>
    <n v="10664"/>
  </r>
  <r>
    <x v="5"/>
    <n v="1295"/>
    <d v="2010-09-17T00:00:00"/>
    <n v="10665"/>
  </r>
  <r>
    <x v="8"/>
    <n v="4666"/>
    <d v="2010-09-22T00:00:00"/>
    <n v="10666"/>
  </r>
  <r>
    <x v="8"/>
    <n v="1536.8"/>
    <d v="2010-09-19T00:00:00"/>
    <n v="10667"/>
  </r>
  <r>
    <x v="5"/>
    <n v="625.27"/>
    <d v="2010-09-23T00:00:00"/>
    <n v="10668"/>
  </r>
  <r>
    <x v="7"/>
    <n v="570"/>
    <d v="2010-09-22T00:00:00"/>
    <n v="10669"/>
  </r>
  <r>
    <x v="2"/>
    <n v="2301.75"/>
    <d v="2010-09-18T00:00:00"/>
    <n v="10670"/>
  </r>
  <r>
    <x v="5"/>
    <n v="920.1"/>
    <d v="2010-09-24T00:00:00"/>
    <n v="10671"/>
  </r>
  <r>
    <x v="4"/>
    <n v="3815.25"/>
    <d v="2010-09-26T00:00:00"/>
    <n v="10672"/>
  </r>
  <r>
    <x v="7"/>
    <n v="412.35"/>
    <d v="2010-09-19T00:00:00"/>
    <n v="10673"/>
  </r>
  <r>
    <x v="2"/>
    <n v="45"/>
    <d v="2010-09-30T00:00:00"/>
    <n v="10674"/>
  </r>
  <r>
    <x v="0"/>
    <n v="1423"/>
    <d v="2010-09-23T00:00:00"/>
    <n v="10675"/>
  </r>
  <r>
    <x v="7"/>
    <n v="534.85"/>
    <d v="2010-09-29T00:00:00"/>
    <n v="10676"/>
  </r>
  <r>
    <x v="5"/>
    <n v="813.36"/>
    <d v="2010-09-26T00:00:00"/>
    <n v="10677"/>
  </r>
  <r>
    <x v="8"/>
    <n v="5256.5"/>
    <d v="2010-10-16T00:00:00"/>
    <n v="10678"/>
  </r>
  <r>
    <x v="6"/>
    <n v="660"/>
    <d v="2010-09-30T00:00:00"/>
    <n v="10679"/>
  </r>
  <r>
    <x v="5"/>
    <n v="1261"/>
    <d v="2010-09-26T00:00:00"/>
    <n v="10680"/>
  </r>
  <r>
    <x v="3"/>
    <n v="1287"/>
    <d v="2010-09-30T00:00:00"/>
    <n v="10681"/>
  </r>
  <r>
    <x v="3"/>
    <n v="375.5"/>
    <d v="2010-10-01T00:00:00"/>
    <n v="10682"/>
  </r>
  <r>
    <x v="7"/>
    <n v="63"/>
    <d v="2010-10-01T00:00:00"/>
    <n v="10683"/>
  </r>
  <r>
    <x v="3"/>
    <n v="1768"/>
    <d v="2010-09-30T00:00:00"/>
    <n v="10684"/>
  </r>
  <r>
    <x v="2"/>
    <n v="801.1"/>
    <d v="2010-10-03T00:00:00"/>
    <n v="10685"/>
  </r>
  <r>
    <x v="7"/>
    <n v="1404.45"/>
    <d v="2010-10-08T00:00:00"/>
    <n v="10686"/>
  </r>
  <r>
    <x v="4"/>
    <n v="4960"/>
    <d v="2010-10-30T00:00:00"/>
    <n v="10687"/>
  </r>
  <r>
    <x v="2"/>
    <n v="3160.6"/>
    <d v="2010-10-07T00:00:00"/>
    <n v="10688"/>
  </r>
  <r>
    <x v="5"/>
    <n v="472.5"/>
    <d v="2010-10-07T00:00:00"/>
    <n v="10689"/>
  </r>
  <r>
    <x v="5"/>
    <n v="862.5"/>
    <d v="2010-10-03T00:00:00"/>
    <n v="10690"/>
  </r>
  <r>
    <x v="7"/>
    <n v="10.164"/>
    <d v="2010-10-22T00:00:00"/>
    <n v="10691"/>
  </r>
  <r>
    <x v="2"/>
    <n v="878"/>
    <d v="2010-10-13T00:00:00"/>
    <n v="10692"/>
  </r>
  <r>
    <x v="3"/>
    <n v="2071"/>
    <d v="2010-10-10T00:00:00"/>
    <n v="10693"/>
  </r>
  <r>
    <x v="6"/>
    <n v="4825"/>
    <d v="2010-10-09T00:00:00"/>
    <n v="10694"/>
  </r>
  <r>
    <x v="8"/>
    <n v="642"/>
    <d v="2010-10-14T00:00:00"/>
    <n v="10695"/>
  </r>
  <r>
    <x v="6"/>
    <n v="996"/>
    <d v="2010-10-14T00:00:00"/>
    <n v="10696"/>
  </r>
  <r>
    <x v="3"/>
    <n v="805.43"/>
    <d v="2010-10-14T00:00:00"/>
    <n v="10697"/>
  </r>
  <r>
    <x v="2"/>
    <n v="3436.45"/>
    <d v="2010-10-17T00:00:00"/>
    <n v="10698"/>
  </r>
  <r>
    <x v="3"/>
    <n v="114"/>
    <d v="2010-10-13T00:00:00"/>
    <n v="10699"/>
  </r>
  <r>
    <x v="3"/>
    <n v="1638.4"/>
    <d v="2010-10-16T00:00:00"/>
    <n v="10700"/>
  </r>
  <r>
    <x v="1"/>
    <n v="2864.5"/>
    <d v="2010-10-15T00:00:00"/>
    <n v="10701"/>
  </r>
  <r>
    <x v="2"/>
    <n v="330"/>
    <d v="2010-10-21T00:00:00"/>
    <n v="10702"/>
  </r>
  <r>
    <x v="1"/>
    <n v="2545"/>
    <d v="2010-10-20T00:00:00"/>
    <n v="10703"/>
  </r>
  <r>
    <x v="1"/>
    <n v="595.5"/>
    <d v="2010-11-07T00:00:00"/>
    <n v="10704"/>
  </r>
  <r>
    <x v="4"/>
    <n v="378"/>
    <d v="2010-11-18T00:00:00"/>
    <n v="10705"/>
  </r>
  <r>
    <x v="6"/>
    <n v="1893"/>
    <d v="2010-10-21T00:00:00"/>
    <n v="10706"/>
  </r>
  <r>
    <x v="2"/>
    <n v="1641"/>
    <d v="2010-10-23T00:00:00"/>
    <n v="10707"/>
  </r>
  <r>
    <x v="1"/>
    <n v="180.4"/>
    <d v="2010-11-05T00:00:00"/>
    <n v="10708"/>
  </r>
  <r>
    <x v="5"/>
    <n v="3424"/>
    <d v="2010-11-20T00:00:00"/>
    <n v="10709"/>
  </r>
  <r>
    <x v="5"/>
    <n v="93.5"/>
    <d v="2010-10-23T00:00:00"/>
    <n v="10710"/>
  </r>
  <r>
    <x v="0"/>
    <n v="4451.7"/>
    <d v="2010-10-29T00:00:00"/>
    <n v="10711"/>
  </r>
  <r>
    <x v="3"/>
    <n v="1233.48"/>
    <d v="2010-10-31T00:00:00"/>
    <n v="10712"/>
  </r>
  <r>
    <x v="5"/>
    <n v="2827.9"/>
    <d v="2010-10-24T00:00:00"/>
    <n v="10713"/>
  </r>
  <r>
    <x v="0"/>
    <n v="2205.75"/>
    <d v="2010-10-27T00:00:00"/>
    <n v="10714"/>
  </r>
  <r>
    <x v="3"/>
    <n v="1296"/>
    <d v="2010-10-29T00:00:00"/>
    <n v="10715"/>
  </r>
  <r>
    <x v="2"/>
    <n v="706"/>
    <d v="2010-10-27T00:00:00"/>
    <n v="10716"/>
  </r>
  <r>
    <x v="5"/>
    <n v="1270.75"/>
    <d v="2010-10-29T00:00:00"/>
    <n v="10717"/>
  </r>
  <r>
    <x v="5"/>
    <n v="3463"/>
    <d v="2010-10-29T00:00:00"/>
    <n v="10718"/>
  </r>
  <r>
    <x v="6"/>
    <n v="844.25"/>
    <d v="2010-11-05T00:00:00"/>
    <n v="10719"/>
  </r>
  <r>
    <x v="6"/>
    <n v="550"/>
    <d v="2010-11-05T00:00:00"/>
    <n v="10720"/>
  </r>
  <r>
    <x v="0"/>
    <n v="923.87"/>
    <d v="2010-10-31T00:00:00"/>
    <n v="10721"/>
  </r>
  <r>
    <x v="6"/>
    <n v="1570"/>
    <d v="2010-11-04T00:00:00"/>
    <n v="10722"/>
  </r>
  <r>
    <x v="3"/>
    <n v="468.45"/>
    <d v="2010-11-25T00:00:00"/>
    <n v="10723"/>
  </r>
  <r>
    <x v="6"/>
    <n v="638.5"/>
    <d v="2010-11-05T00:00:00"/>
    <n v="10724"/>
  </r>
  <r>
    <x v="2"/>
    <n v="287.8"/>
    <d v="2010-11-05T00:00:00"/>
    <n v="10725"/>
  </r>
  <r>
    <x v="2"/>
    <n v="655"/>
    <d v="2010-12-05T00:00:00"/>
    <n v="10726"/>
  </r>
  <r>
    <x v="7"/>
    <n v="1624.5"/>
    <d v="2010-12-05T00:00:00"/>
    <n v="10727"/>
  </r>
  <r>
    <x v="2"/>
    <n v="1296.75"/>
    <d v="2010-11-11T00:00:00"/>
    <n v="10728"/>
  </r>
  <r>
    <x v="6"/>
    <n v="1850"/>
    <d v="2010-11-14T00:00:00"/>
    <n v="10729"/>
  </r>
  <r>
    <x v="0"/>
    <n v="484.25"/>
    <d v="2010-11-14T00:00:00"/>
    <n v="10730"/>
  </r>
  <r>
    <x v="8"/>
    <n v="1890.5"/>
    <d v="2010-11-14T00:00:00"/>
    <n v="10731"/>
  </r>
  <r>
    <x v="3"/>
    <n v="360"/>
    <d v="2010-11-07T00:00:00"/>
    <n v="10732"/>
  </r>
  <r>
    <x v="5"/>
    <n v="1459"/>
    <d v="2010-11-10T00:00:00"/>
    <n v="10733"/>
  </r>
  <r>
    <x v="7"/>
    <n v="1498.35"/>
    <d v="2010-11-12T00:00:00"/>
    <n v="10734"/>
  </r>
  <r>
    <x v="1"/>
    <n v="536.4"/>
    <d v="2010-11-21T00:00:00"/>
    <n v="10735"/>
  </r>
  <r>
    <x v="4"/>
    <n v="997"/>
    <d v="2010-11-21T00:00:00"/>
    <n v="10736"/>
  </r>
  <r>
    <x v="7"/>
    <n v="139"/>
    <d v="2010-11-18T00:00:00"/>
    <n v="10737"/>
  </r>
  <r>
    <x v="7"/>
    <n v="52.35"/>
    <d v="2010-11-18T00:00:00"/>
    <n v="10738"/>
  </r>
  <r>
    <x v="3"/>
    <n v="240"/>
    <d v="2010-11-17T00:00:00"/>
    <n v="10739"/>
  </r>
  <r>
    <x v="2"/>
    <n v="1416"/>
    <d v="2010-11-25T00:00:00"/>
    <n v="10740"/>
  </r>
  <r>
    <x v="2"/>
    <n v="228"/>
    <d v="2010-11-18T00:00:00"/>
    <n v="10741"/>
  </r>
  <r>
    <x v="3"/>
    <n v="3118"/>
    <d v="2010-11-18T00:00:00"/>
    <n v="10742"/>
  </r>
  <r>
    <x v="5"/>
    <n v="319.2"/>
    <d v="2010-11-21T00:00:00"/>
    <n v="10743"/>
  </r>
  <r>
    <x v="1"/>
    <n v="736"/>
    <d v="2010-11-24T00:00:00"/>
    <n v="10744"/>
  </r>
  <r>
    <x v="4"/>
    <n v="4529.8"/>
    <d v="2010-11-27T00:00:00"/>
    <n v="10745"/>
  </r>
  <r>
    <x v="5"/>
    <n v="2311"/>
    <d v="2010-11-21T00:00:00"/>
    <n v="10746"/>
  </r>
  <r>
    <x v="1"/>
    <n v="1912.85"/>
    <d v="2010-11-26T00:00:00"/>
    <n v="10747"/>
  </r>
  <r>
    <x v="3"/>
    <n v="2196"/>
    <d v="2010-11-28T00:00:00"/>
    <n v="10748"/>
  </r>
  <r>
    <x v="2"/>
    <n v="1080"/>
    <d v="2010-12-19T00:00:00"/>
    <n v="10749"/>
  </r>
  <r>
    <x v="4"/>
    <n v="1590.56"/>
    <d v="2010-11-24T00:00:00"/>
    <n v="10750"/>
  </r>
  <r>
    <x v="3"/>
    <n v="1631.48"/>
    <d v="2010-12-03T00:00:00"/>
    <n v="10751"/>
  </r>
  <r>
    <x v="7"/>
    <n v="252"/>
    <d v="2010-11-28T00:00:00"/>
    <n v="10752"/>
  </r>
  <r>
    <x v="3"/>
    <n v="88"/>
    <d v="2010-11-27T00:00:00"/>
    <n v="10753"/>
  </r>
  <r>
    <x v="1"/>
    <n v="55.2"/>
    <d v="2010-11-27T00:00:00"/>
    <n v="10754"/>
  </r>
  <r>
    <x v="2"/>
    <n v="1948.5"/>
    <d v="2010-11-28T00:00:00"/>
    <n v="10755"/>
  </r>
  <r>
    <x v="6"/>
    <n v="1990"/>
    <d v="2010-12-02T00:00:00"/>
    <n v="10756"/>
  </r>
  <r>
    <x v="1"/>
    <n v="3082"/>
    <d v="2010-12-15T00:00:00"/>
    <n v="10757"/>
  </r>
  <r>
    <x v="3"/>
    <n v="1644.6"/>
    <d v="2010-12-04T00:00:00"/>
    <n v="10758"/>
  </r>
  <r>
    <x v="3"/>
    <n v="320"/>
    <d v="2010-12-12T00:00:00"/>
    <n v="10759"/>
  </r>
  <r>
    <x v="2"/>
    <n v="2917"/>
    <d v="2010-12-10T00:00:00"/>
    <n v="10760"/>
  </r>
  <r>
    <x v="0"/>
    <n v="507"/>
    <d v="2010-12-08T00:00:00"/>
    <n v="10761"/>
  </r>
  <r>
    <x v="3"/>
    <n v="4337"/>
    <d v="2010-12-09T00:00:00"/>
    <n v="10762"/>
  </r>
  <r>
    <x v="3"/>
    <n v="616"/>
    <d v="2010-12-08T00:00:00"/>
    <n v="10763"/>
  </r>
  <r>
    <x v="1"/>
    <n v="2286"/>
    <d v="2010-12-08T00:00:00"/>
    <n v="10764"/>
  </r>
  <r>
    <x v="3"/>
    <n v="1515.6"/>
    <d v="2010-12-09T00:00:00"/>
    <n v="10765"/>
  </r>
  <r>
    <x v="2"/>
    <n v="2310"/>
    <d v="2010-12-09T00:00:00"/>
    <n v="10766"/>
  </r>
  <r>
    <x v="2"/>
    <n v="28"/>
    <d v="2010-12-15T00:00:00"/>
    <n v="10767"/>
  </r>
  <r>
    <x v="3"/>
    <n v="1477"/>
    <d v="2010-12-15T00:00:00"/>
    <n v="10768"/>
  </r>
  <r>
    <x v="3"/>
    <n v="1684.27"/>
    <d v="2010-12-12T00:00:00"/>
    <n v="10769"/>
  </r>
  <r>
    <x v="6"/>
    <n v="236.25"/>
    <d v="2010-12-17T00:00:00"/>
    <n v="10770"/>
  </r>
  <r>
    <x v="4"/>
    <n v="344"/>
    <d v="2010-01-02T00:00:00"/>
    <n v="10771"/>
  </r>
  <r>
    <x v="3"/>
    <n v="3603.22"/>
    <d v="2010-12-19T00:00:00"/>
    <n v="10772"/>
  </r>
  <r>
    <x v="5"/>
    <n v="2030.4"/>
    <d v="2010-12-16T00:00:00"/>
    <n v="10773"/>
  </r>
  <r>
    <x v="2"/>
    <n v="868.75"/>
    <d v="2010-12-12T00:00:00"/>
    <n v="10774"/>
  </r>
  <r>
    <x v="8"/>
    <n v="228"/>
    <d v="2010-12-26T00:00:00"/>
    <n v="10775"/>
  </r>
  <r>
    <x v="5"/>
    <n v="6635.27"/>
    <d v="2010-12-18T00:00:00"/>
    <n v="10776"/>
  </r>
  <r>
    <x v="8"/>
    <n v="224"/>
    <d v="2011-01-21T00:00:00"/>
    <n v="10777"/>
  </r>
  <r>
    <x v="3"/>
    <n v="96.5"/>
    <d v="2010-12-24T00:00:00"/>
    <n v="10778"/>
  </r>
  <r>
    <x v="3"/>
    <n v="1335"/>
    <d v="2011-01-14T00:00:00"/>
    <n v="10779"/>
  </r>
  <r>
    <x v="7"/>
    <n v="720"/>
    <d v="2010-12-25T00:00:00"/>
    <n v="10780"/>
  </r>
  <r>
    <x v="7"/>
    <n v="975.88"/>
    <d v="2010-12-19T00:00:00"/>
    <n v="10781"/>
  </r>
  <r>
    <x v="4"/>
    <n v="12.5"/>
    <d v="2010-12-22T00:00:00"/>
    <n v="10782"/>
  </r>
  <r>
    <x v="2"/>
    <n v="1442.5"/>
    <d v="2010-12-19T00:00:00"/>
    <n v="10783"/>
  </r>
  <r>
    <x v="2"/>
    <n v="1488"/>
    <d v="2010-12-22T00:00:00"/>
    <n v="10784"/>
  </r>
  <r>
    <x v="5"/>
    <n v="387.5"/>
    <d v="2010-12-24T00:00:00"/>
    <n v="10785"/>
  </r>
  <r>
    <x v="6"/>
    <n v="1531.08"/>
    <d v="2010-12-23T00:00:00"/>
    <n v="10786"/>
  </r>
  <r>
    <x v="7"/>
    <n v="2622.76"/>
    <d v="2010-12-26T00:00:00"/>
    <n v="10787"/>
  </r>
  <r>
    <x v="5"/>
    <n v="731.5"/>
    <d v="2011-01-19T00:00:00"/>
    <n v="10788"/>
  </r>
  <r>
    <x v="5"/>
    <n v="3687"/>
    <d v="2010-12-31T00:00:00"/>
    <n v="10789"/>
  </r>
  <r>
    <x v="1"/>
    <n v="722.5"/>
    <d v="2010-12-26T00:00:00"/>
    <n v="10790"/>
  </r>
  <r>
    <x v="1"/>
    <n v="1829.76"/>
    <d v="2011-01-01T00:00:00"/>
    <n v="10791"/>
  </r>
  <r>
    <x v="5"/>
    <n v="399.85"/>
    <d v="2010-12-31T00:00:00"/>
    <n v="10792"/>
  </r>
  <r>
    <x v="3"/>
    <n v="191.1"/>
    <d v="2011-01-08T00:00:00"/>
    <n v="10793"/>
  </r>
  <r>
    <x v="1"/>
    <n v="314.76"/>
    <d v="2011-01-02T00:00:00"/>
    <n v="10794"/>
  </r>
  <r>
    <x v="6"/>
    <n v="2158"/>
    <d v="2011-01-20T00:00:00"/>
    <n v="10795"/>
  </r>
  <r>
    <x v="3"/>
    <n v="2341.36"/>
    <d v="2011-01-14T00:00:00"/>
    <n v="10796"/>
  </r>
  <r>
    <x v="8"/>
    <n v="420"/>
    <d v="2011-01-05T00:00:00"/>
    <n v="10797"/>
  </r>
  <r>
    <x v="7"/>
    <n v="446.6"/>
    <d v="2011-01-05T00:00:00"/>
    <n v="10798"/>
  </r>
  <r>
    <x v="4"/>
    <n v="1553.5"/>
    <d v="2011-01-05T00:00:00"/>
    <n v="10799"/>
  </r>
  <r>
    <x v="5"/>
    <n v="1468.93"/>
    <d v="2011-01-05T00:00:00"/>
    <n v="10800"/>
  </r>
  <r>
    <x v="2"/>
    <n v="3026.85"/>
    <d v="2010-12-31T00:00:00"/>
    <n v="10801"/>
  </r>
  <r>
    <x v="2"/>
    <n v="2942.81"/>
    <d v="2011-01-02T00:00:00"/>
    <n v="10802"/>
  </r>
  <r>
    <x v="2"/>
    <n v="1193.01"/>
    <d v="2011-01-06T00:00:00"/>
    <n v="10803"/>
  </r>
  <r>
    <x v="1"/>
    <n v="2278.4"/>
    <d v="2011-01-07T00:00:00"/>
    <n v="10804"/>
  </r>
  <r>
    <x v="7"/>
    <n v="2775"/>
    <d v="2011-01-09T00:00:00"/>
    <n v="10805"/>
  </r>
  <r>
    <x v="3"/>
    <n v="439.6"/>
    <d v="2011-01-05T00:00:00"/>
    <n v="10806"/>
  </r>
  <r>
    <x v="2"/>
    <n v="18"/>
    <d v="2011-01-30T00:00:00"/>
    <n v="10807"/>
  </r>
  <r>
    <x v="7"/>
    <n v="1411"/>
    <d v="2011-01-09T00:00:00"/>
    <n v="10808"/>
  </r>
  <r>
    <x v="8"/>
    <n v="140"/>
    <d v="2011-01-07T00:00:00"/>
    <n v="10809"/>
  </r>
  <r>
    <x v="7"/>
    <n v="187"/>
    <d v="2011-01-07T00:00:00"/>
    <n v="10810"/>
  </r>
  <r>
    <x v="6"/>
    <n v="852"/>
    <d v="2011-01-08T00:00:00"/>
    <n v="10811"/>
  </r>
  <r>
    <x v="0"/>
    <n v="1692.8"/>
    <d v="2011-01-12T00:00:00"/>
    <n v="10812"/>
  </r>
  <r>
    <x v="5"/>
    <n v="602.4"/>
    <d v="2011-01-09T00:00:00"/>
    <n v="10813"/>
  </r>
  <r>
    <x v="3"/>
    <n v="1788.45"/>
    <d v="2011-01-14T00:00:00"/>
    <n v="10814"/>
  </r>
  <r>
    <x v="7"/>
    <n v="40"/>
    <d v="2011-01-14T00:00:00"/>
    <n v="10815"/>
  </r>
  <r>
    <x v="2"/>
    <n v="8446"/>
    <d v="2011-02-04T00:00:00"/>
    <n v="10816"/>
  </r>
  <r>
    <x v="3"/>
    <n v="10952.84"/>
    <d v="2011-01-13T00:00:00"/>
    <n v="10817"/>
  </r>
  <r>
    <x v="8"/>
    <n v="833"/>
    <d v="2011-01-12T00:00:00"/>
    <n v="10818"/>
  </r>
  <r>
    <x v="7"/>
    <n v="477"/>
    <d v="2011-01-16T00:00:00"/>
    <n v="10819"/>
  </r>
  <r>
    <x v="3"/>
    <n v="1140"/>
    <d v="2011-01-13T00:00:00"/>
    <n v="10820"/>
  </r>
  <r>
    <x v="5"/>
    <n v="678"/>
    <d v="2011-01-15T00:00:00"/>
    <n v="10821"/>
  </r>
  <r>
    <x v="1"/>
    <n v="237.9"/>
    <d v="2011-01-16T00:00:00"/>
    <n v="10822"/>
  </r>
  <r>
    <x v="0"/>
    <n v="2826"/>
    <d v="2011-01-13T00:00:00"/>
    <n v="10823"/>
  </r>
  <r>
    <x v="6"/>
    <n v="250.8"/>
    <d v="2011-01-30T00:00:00"/>
    <n v="10824"/>
  </r>
  <r>
    <x v="5"/>
    <n v="1030.76"/>
    <d v="2011-01-14T00:00:00"/>
    <n v="10825"/>
  </r>
  <r>
    <x v="1"/>
    <n v="730"/>
    <d v="2011-02-06T00:00:00"/>
    <n v="10826"/>
  </r>
  <r>
    <x v="5"/>
    <n v="843"/>
    <d v="2011-02-06T00:00:00"/>
    <n v="10827"/>
  </r>
  <r>
    <x v="4"/>
    <n v="932"/>
    <d v="2011-02-04T00:00:00"/>
    <n v="10828"/>
  </r>
  <r>
    <x v="4"/>
    <n v="1764"/>
    <d v="2011-01-23T00:00:00"/>
    <n v="10829"/>
  </r>
  <r>
    <x v="2"/>
    <n v="1974"/>
    <d v="2011-01-21T00:00:00"/>
    <n v="10830"/>
  </r>
  <r>
    <x v="3"/>
    <n v="2684.4"/>
    <d v="2011-01-23T00:00:00"/>
    <n v="10831"/>
  </r>
  <r>
    <x v="7"/>
    <n v="475.11"/>
    <d v="2011-01-19T00:00:00"/>
    <n v="10832"/>
  </r>
  <r>
    <x v="1"/>
    <n v="906.93"/>
    <d v="2011-01-23T00:00:00"/>
    <n v="10833"/>
  </r>
  <r>
    <x v="5"/>
    <n v="1432.71"/>
    <d v="2011-01-19T00:00:00"/>
    <n v="10834"/>
  </r>
  <r>
    <x v="5"/>
    <n v="845.8"/>
    <d v="2011-01-21T00:00:00"/>
    <n v="10835"/>
  </r>
  <r>
    <x v="8"/>
    <n v="4705.5"/>
    <d v="2011-01-21T00:00:00"/>
    <n v="10836"/>
  </r>
  <r>
    <x v="4"/>
    <n v="1064.5"/>
    <d v="2011-01-23T00:00:00"/>
    <n v="10837"/>
  </r>
  <r>
    <x v="3"/>
    <n v="1938.38"/>
    <d v="2011-01-23T00:00:00"/>
    <n v="10838"/>
  </r>
  <r>
    <x v="3"/>
    <n v="827.55"/>
    <d v="2011-01-22T00:00:00"/>
    <n v="10839"/>
  </r>
  <r>
    <x v="2"/>
    <n v="211.2"/>
    <d v="2011-02-16T00:00:00"/>
    <n v="10840"/>
  </r>
  <r>
    <x v="0"/>
    <n v="4581"/>
    <d v="2011-01-29T00:00:00"/>
    <n v="10841"/>
  </r>
  <r>
    <x v="5"/>
    <n v="975"/>
    <d v="2011-01-29T00:00:00"/>
    <n v="10842"/>
  </r>
  <r>
    <x v="2"/>
    <n v="159"/>
    <d v="2011-01-26T00:00:00"/>
    <n v="10843"/>
  </r>
  <r>
    <x v="6"/>
    <n v="735"/>
    <d v="2011-01-26T00:00:00"/>
    <n v="10844"/>
  </r>
  <r>
    <x v="6"/>
    <n v="3812.7"/>
    <d v="2011-01-30T00:00:00"/>
    <n v="10845"/>
  </r>
  <r>
    <x v="7"/>
    <n v="1112"/>
    <d v="2011-01-23T00:00:00"/>
    <n v="10846"/>
  </r>
  <r>
    <x v="2"/>
    <n v="4931.92"/>
    <d v="2011-02-10T00:00:00"/>
    <n v="10847"/>
  </r>
  <r>
    <x v="8"/>
    <n v="931.5"/>
    <d v="2011-01-29T00:00:00"/>
    <n v="10848"/>
  </r>
  <r>
    <x v="4"/>
    <n v="967.82"/>
    <d v="2011-01-30T00:00:00"/>
    <n v="10849"/>
  </r>
  <r>
    <x v="5"/>
    <n v="629"/>
    <d v="2011-01-30T00:00:00"/>
    <n v="10850"/>
  </r>
  <r>
    <x v="0"/>
    <n v="2603"/>
    <d v="2011-02-02T00:00:00"/>
    <n v="10851"/>
  </r>
  <r>
    <x v="6"/>
    <n v="2984"/>
    <d v="2011-01-30T00:00:00"/>
    <n v="10852"/>
  </r>
  <r>
    <x v="4"/>
    <n v="625"/>
    <d v="2011-02-03T00:00:00"/>
    <n v="10853"/>
  </r>
  <r>
    <x v="3"/>
    <n v="2966.5"/>
    <d v="2011-02-05T00:00:00"/>
    <n v="10854"/>
  </r>
  <r>
    <x v="3"/>
    <n v="2227.89"/>
    <d v="2011-02-04T00:00:00"/>
    <n v="10855"/>
  </r>
  <r>
    <x v="3"/>
    <n v="660"/>
    <d v="2011-02-10T00:00:00"/>
    <n v="10856"/>
  </r>
  <r>
    <x v="6"/>
    <n v="2048"/>
    <d v="2011-02-06T00:00:00"/>
    <n v="10857"/>
  </r>
  <r>
    <x v="7"/>
    <n v="649"/>
    <d v="2011-02-03T00:00:00"/>
    <n v="10858"/>
  </r>
  <r>
    <x v="5"/>
    <n v="1078.69"/>
    <d v="2011-02-02T00:00:00"/>
    <n v="10859"/>
  </r>
  <r>
    <x v="3"/>
    <n v="519"/>
    <d v="2011-02-04T00:00:00"/>
    <n v="10860"/>
  </r>
  <r>
    <x v="2"/>
    <n v="3523.4"/>
    <d v="2011-02-17T00:00:00"/>
    <n v="10861"/>
  </r>
  <r>
    <x v="6"/>
    <n v="581"/>
    <d v="2011-02-02T00:00:00"/>
    <n v="10862"/>
  </r>
  <r>
    <x v="2"/>
    <n v="441.15"/>
    <d v="2011-02-17T00:00:00"/>
    <n v="10863"/>
  </r>
  <r>
    <x v="2"/>
    <n v="282"/>
    <d v="2011-02-09T00:00:00"/>
    <n v="10864"/>
  </r>
  <r>
    <x v="7"/>
    <n v="16387.5"/>
    <d v="2011-02-12T00:00:00"/>
    <n v="10865"/>
  </r>
  <r>
    <x v="0"/>
    <n v="1096.2"/>
    <d v="2011-02-12T00:00:00"/>
    <n v="10866"/>
  </r>
  <r>
    <x v="1"/>
    <n v="98.4"/>
    <d v="2011-02-11T00:00:00"/>
    <n v="10867"/>
  </r>
  <r>
    <x v="8"/>
    <n v="1920.6"/>
    <d v="2011-02-23T00:00:00"/>
    <n v="10868"/>
  </r>
  <r>
    <x v="0"/>
    <n v="1630"/>
    <d v="2011-02-09T00:00:00"/>
    <n v="10869"/>
  </r>
  <r>
    <x v="0"/>
    <n v="160"/>
    <d v="2011-02-13T00:00:00"/>
    <n v="10870"/>
  </r>
  <r>
    <x v="4"/>
    <n v="1979.23"/>
    <d v="2011-02-10T00:00:00"/>
    <n v="10871"/>
  </r>
  <r>
    <x v="0"/>
    <n v="2058.46"/>
    <d v="2011-02-09T00:00:00"/>
    <n v="10872"/>
  </r>
  <r>
    <x v="2"/>
    <n v="336.8"/>
    <d v="2011-02-09T00:00:00"/>
    <n v="10873"/>
  </r>
  <r>
    <x v="0"/>
    <n v="310"/>
    <d v="2011-02-11T00:00:00"/>
    <n v="10874"/>
  </r>
  <r>
    <x v="2"/>
    <n v="709.55"/>
    <d v="2011-03-03T00:00:00"/>
    <n v="10875"/>
  </r>
  <r>
    <x v="8"/>
    <n v="917"/>
    <d v="2011-02-12T00:00:00"/>
    <n v="10876"/>
  </r>
  <r>
    <x v="5"/>
    <n v="1955.13"/>
    <d v="2011-02-19T00:00:00"/>
    <n v="10877"/>
  </r>
  <r>
    <x v="2"/>
    <n v="1539"/>
    <d v="2011-02-12T00:00:00"/>
    <n v="10878"/>
  </r>
  <r>
    <x v="3"/>
    <n v="611"/>
    <d v="2011-02-12T00:00:00"/>
    <n v="10879"/>
  </r>
  <r>
    <x v="8"/>
    <n v="1500"/>
    <d v="2011-02-18T00:00:00"/>
    <n v="10880"/>
  </r>
  <r>
    <x v="2"/>
    <n v="150"/>
    <d v="2011-02-18T00:00:00"/>
    <n v="10881"/>
  </r>
  <r>
    <x v="2"/>
    <n v="892.64"/>
    <d v="2011-02-20T00:00:00"/>
    <n v="10882"/>
  </r>
  <r>
    <x v="6"/>
    <n v="36"/>
    <d v="2011-02-20T00:00:00"/>
    <n v="10883"/>
  </r>
  <r>
    <x v="2"/>
    <n v="1378.07"/>
    <d v="2011-02-13T00:00:00"/>
    <n v="10884"/>
  </r>
  <r>
    <x v="1"/>
    <n v="1209"/>
    <d v="2011-02-18T00:00:00"/>
    <n v="10885"/>
  </r>
  <r>
    <x v="5"/>
    <n v="3127.5"/>
    <d v="2011-03-02T00:00:00"/>
    <n v="10886"/>
  </r>
  <r>
    <x v="6"/>
    <n v="70"/>
    <d v="2011-02-16T00:00:00"/>
    <n v="10887"/>
  </r>
  <r>
    <x v="5"/>
    <n v="605"/>
    <d v="2011-02-23T00:00:00"/>
    <n v="10888"/>
  </r>
  <r>
    <x v="4"/>
    <n v="11.38"/>
    <d v="2011-02-23T00:00:00"/>
    <n v="10889"/>
  </r>
  <r>
    <x v="8"/>
    <n v="860.1"/>
    <d v="2011-02-18T00:00:00"/>
    <n v="10890"/>
  </r>
  <r>
    <x v="8"/>
    <n v="368.93"/>
    <d v="2011-02-19T00:00:00"/>
    <n v="10891"/>
  </r>
  <r>
    <x v="2"/>
    <n v="2090"/>
    <d v="2011-02-19T00:00:00"/>
    <n v="10892"/>
  </r>
  <r>
    <x v="4"/>
    <n v="5502.11"/>
    <d v="2011-02-20T00:00:00"/>
    <n v="10893"/>
  </r>
  <r>
    <x v="5"/>
    <n v="2753.1"/>
    <d v="2011-02-20T00:00:00"/>
    <n v="10894"/>
  </r>
  <r>
    <x v="3"/>
    <n v="6379.4"/>
    <d v="2011-02-23T00:00:00"/>
    <n v="10895"/>
  </r>
  <r>
    <x v="8"/>
    <n v="750.5"/>
    <d v="2011-02-27T00:00:00"/>
    <n v="10896"/>
  </r>
  <r>
    <x v="3"/>
    <n v="10835.24"/>
    <d v="2011-02-25T00:00:00"/>
    <n v="10897"/>
  </r>
  <r>
    <x v="2"/>
    <n v="30"/>
    <d v="2011-03-06T00:00:00"/>
    <n v="10898"/>
  </r>
  <r>
    <x v="0"/>
    <n v="122.4"/>
    <d v="2011-02-26T00:00:00"/>
    <n v="10899"/>
  </r>
  <r>
    <x v="5"/>
    <n v="33.75"/>
    <d v="2011-03-04T00:00:00"/>
    <n v="10900"/>
  </r>
  <r>
    <x v="2"/>
    <n v="934.5"/>
    <d v="2011-02-26T00:00:00"/>
    <n v="10901"/>
  </r>
  <r>
    <x v="5"/>
    <n v="863.43"/>
    <d v="2011-03-03T00:00:00"/>
    <n v="10902"/>
  </r>
  <r>
    <x v="3"/>
    <n v="932.05"/>
    <d v="2011-03-04T00:00:00"/>
    <n v="10903"/>
  </r>
  <r>
    <x v="3"/>
    <n v="1924.25"/>
    <d v="2011-02-27T00:00:00"/>
    <n v="10904"/>
  </r>
  <r>
    <x v="4"/>
    <n v="342"/>
    <d v="2011-03-06T00:00:00"/>
    <n v="10905"/>
  </r>
  <r>
    <x v="2"/>
    <n v="427.5"/>
    <d v="2011-03-03T00:00:00"/>
    <n v="10906"/>
  </r>
  <r>
    <x v="1"/>
    <n v="108.5"/>
    <d v="2011-02-27T00:00:00"/>
    <n v="10907"/>
  </r>
  <r>
    <x v="2"/>
    <n v="663.1"/>
    <d v="2011-03-06T00:00:00"/>
    <n v="10908"/>
  </r>
  <r>
    <x v="5"/>
    <n v="670"/>
    <d v="2011-03-10T00:00:00"/>
    <n v="10909"/>
  </r>
  <r>
    <x v="5"/>
    <n v="452.9"/>
    <d v="2011-03-04T00:00:00"/>
    <n v="10910"/>
  </r>
  <r>
    <x v="3"/>
    <n v="858"/>
    <d v="2011-03-05T00:00:00"/>
    <n v="10911"/>
  </r>
  <r>
    <x v="7"/>
    <n v="6200.55"/>
    <d v="2011-03-18T00:00:00"/>
    <n v="10912"/>
  </r>
  <r>
    <x v="2"/>
    <n v="768.75"/>
    <d v="2011-03-04T00:00:00"/>
    <n v="10913"/>
  </r>
  <r>
    <x v="1"/>
    <n v="537.5"/>
    <d v="2011-03-02T00:00:00"/>
    <n v="10914"/>
  </r>
  <r>
    <x v="7"/>
    <n v="539.5"/>
    <d v="2011-03-02T00:00:00"/>
    <n v="10915"/>
  </r>
  <r>
    <x v="5"/>
    <n v="686.7"/>
    <d v="2011-03-09T00:00:00"/>
    <n v="10916"/>
  </r>
  <r>
    <x v="2"/>
    <n v="365.89"/>
    <d v="2011-03-11T00:00:00"/>
    <n v="10917"/>
  </r>
  <r>
    <x v="3"/>
    <n v="1447.5"/>
    <d v="2011-03-11T00:00:00"/>
    <n v="10918"/>
  </r>
  <r>
    <x v="7"/>
    <n v="1122.8"/>
    <d v="2011-03-04T00:00:00"/>
    <n v="10919"/>
  </r>
  <r>
    <x v="2"/>
    <n v="390"/>
    <d v="2011-03-09T00:00:00"/>
    <n v="10920"/>
  </r>
  <r>
    <x v="5"/>
    <n v="1936"/>
    <d v="2011-03-09T00:00:00"/>
    <n v="10921"/>
  </r>
  <r>
    <x v="0"/>
    <n v="742.5"/>
    <d v="2011-03-05T00:00:00"/>
    <n v="10922"/>
  </r>
  <r>
    <x v="8"/>
    <n v="748.8"/>
    <d v="2011-03-13T00:00:00"/>
    <n v="10923"/>
  </r>
  <r>
    <x v="3"/>
    <n v="1835.7"/>
    <d v="2011-04-08T00:00:00"/>
    <n v="10924"/>
  </r>
  <r>
    <x v="3"/>
    <n v="475.15"/>
    <d v="2011-03-13T00:00:00"/>
    <n v="10925"/>
  </r>
  <r>
    <x v="2"/>
    <n v="514.4"/>
    <d v="2011-03-11T00:00:00"/>
    <n v="10926"/>
  </r>
  <r>
    <x v="2"/>
    <n v="800"/>
    <d v="2011-04-08T00:00:00"/>
    <n v="10927"/>
  </r>
  <r>
    <x v="5"/>
    <n v="137.5"/>
    <d v="2011-03-18T00:00:00"/>
    <n v="10928"/>
  </r>
  <r>
    <x v="1"/>
    <n v="1174.75"/>
    <d v="2011-03-12T00:00:00"/>
    <n v="10929"/>
  </r>
  <r>
    <x v="2"/>
    <n v="2255.5"/>
    <d v="2011-03-18T00:00:00"/>
    <n v="10930"/>
  </r>
  <r>
    <x v="2"/>
    <n v="799.2"/>
    <d v="2011-03-19T00:00:00"/>
    <n v="10931"/>
  </r>
  <r>
    <x v="6"/>
    <n v="1788.63"/>
    <d v="2011-03-24T00:00:00"/>
    <n v="10932"/>
  </r>
  <r>
    <x v="1"/>
    <n v="920.6"/>
    <d v="2011-03-16T00:00:00"/>
    <n v="10933"/>
  </r>
  <r>
    <x v="3"/>
    <n v="500"/>
    <d v="2011-03-12T00:00:00"/>
    <n v="10934"/>
  </r>
  <r>
    <x v="2"/>
    <n v="619.5"/>
    <d v="2011-03-18T00:00:00"/>
    <n v="10935"/>
  </r>
  <r>
    <x v="3"/>
    <n v="456"/>
    <d v="2011-03-18T00:00:00"/>
    <n v="10936"/>
  </r>
  <r>
    <x v="8"/>
    <n v="644"/>
    <d v="2011-03-13T00:00:00"/>
    <n v="10937"/>
  </r>
  <r>
    <x v="3"/>
    <n v="2731.87"/>
    <d v="2011-03-16T00:00:00"/>
    <n v="10938"/>
  </r>
  <r>
    <x v="7"/>
    <n v="637.5"/>
    <d v="2011-03-13T00:00:00"/>
    <n v="10939"/>
  </r>
  <r>
    <x v="6"/>
    <n v="360"/>
    <d v="2011-03-23T00:00:00"/>
    <n v="10940"/>
  </r>
  <r>
    <x v="8"/>
    <n v="4011.75"/>
    <d v="2011-03-20T00:00:00"/>
    <n v="10941"/>
  </r>
  <r>
    <x v="4"/>
    <n v="560"/>
    <d v="2011-03-18T00:00:00"/>
    <n v="10942"/>
  </r>
  <r>
    <x v="2"/>
    <n v="711"/>
    <d v="2011-03-19T00:00:00"/>
    <n v="10943"/>
  </r>
  <r>
    <x v="1"/>
    <n v="1025.33"/>
    <d v="2011-03-13T00:00:00"/>
    <n v="10944"/>
  </r>
  <r>
    <x v="2"/>
    <n v="245"/>
    <d v="2011-03-18T00:00:00"/>
    <n v="10945"/>
  </r>
  <r>
    <x v="5"/>
    <n v="1407.5"/>
    <d v="2011-03-19T00:00:00"/>
    <n v="10946"/>
  </r>
  <r>
    <x v="3"/>
    <n v="220"/>
    <d v="2011-03-16T00:00:00"/>
    <n v="10947"/>
  </r>
  <r>
    <x v="3"/>
    <n v="2362.25"/>
    <d v="2011-03-19T00:00:00"/>
    <n v="10948"/>
  </r>
  <r>
    <x v="7"/>
    <n v="4422"/>
    <d v="2011-03-17T00:00:00"/>
    <n v="10949"/>
  </r>
  <r>
    <x v="5"/>
    <n v="110"/>
    <d v="2011-03-23T00:00:00"/>
    <n v="10950"/>
  </r>
  <r>
    <x v="4"/>
    <n v="458.74"/>
    <d v="2011-04-07T00:00:00"/>
    <n v="10951"/>
  </r>
  <r>
    <x v="5"/>
    <n v="471.2"/>
    <d v="2011-03-24T00:00:00"/>
    <n v="10952"/>
  </r>
  <r>
    <x v="4"/>
    <n v="4441.25"/>
    <d v="2011-03-25T00:00:00"/>
    <n v="10953"/>
  </r>
  <r>
    <x v="0"/>
    <n v="1659.53"/>
    <d v="2011-03-20T00:00:00"/>
    <n v="10954"/>
  </r>
  <r>
    <x v="6"/>
    <n v="74"/>
    <d v="2011-03-20T00:00:00"/>
    <n v="10955"/>
  </r>
  <r>
    <x v="1"/>
    <n v="677"/>
    <d v="2011-03-20T00:00:00"/>
    <n v="10956"/>
  </r>
  <r>
    <x v="6"/>
    <n v="1762.7"/>
    <d v="2011-03-27T00:00:00"/>
    <n v="10957"/>
  </r>
  <r>
    <x v="8"/>
    <n v="781"/>
    <d v="2011-03-27T00:00:00"/>
    <n v="10958"/>
  </r>
  <r>
    <x v="1"/>
    <n v="131.75"/>
    <d v="2011-03-23T00:00:00"/>
    <n v="10959"/>
  </r>
  <r>
    <x v="3"/>
    <n v="265"/>
    <d v="2011-04-08T00:00:00"/>
    <n v="10960"/>
  </r>
  <r>
    <x v="6"/>
    <n v="1119"/>
    <d v="2011-03-30T00:00:00"/>
    <n v="10961"/>
  </r>
  <r>
    <x v="6"/>
    <n v="3584"/>
    <d v="2011-03-23T00:00:00"/>
    <n v="10962"/>
  </r>
  <r>
    <x v="4"/>
    <n v="57.8"/>
    <d v="2011-03-26T00:00:00"/>
    <n v="10963"/>
  </r>
  <r>
    <x v="3"/>
    <n v="2052.5"/>
    <d v="2011-03-24T00:00:00"/>
    <n v="10964"/>
  </r>
  <r>
    <x v="1"/>
    <n v="848"/>
    <d v="2011-03-30T00:00:00"/>
    <n v="10965"/>
  </r>
  <r>
    <x v="2"/>
    <n v="1098.46"/>
    <d v="2011-04-08T00:00:00"/>
    <n v="10966"/>
  </r>
  <r>
    <x v="7"/>
    <n v="910.4"/>
    <d v="2011-04-02T00:00:00"/>
    <n v="10967"/>
  </r>
  <r>
    <x v="5"/>
    <n v="1408"/>
    <d v="2011-04-01T00:00:00"/>
    <n v="10968"/>
  </r>
  <r>
    <x v="5"/>
    <n v="108"/>
    <d v="2011-03-30T00:00:00"/>
    <n v="10969"/>
  </r>
  <r>
    <x v="4"/>
    <n v="224"/>
    <d v="2011-04-24T00:00:00"/>
    <n v="10970"/>
  </r>
  <r>
    <x v="7"/>
    <n v="1733.06"/>
    <d v="2011-04-02T00:00:00"/>
    <n v="10971"/>
  </r>
  <r>
    <x v="2"/>
    <n v="251.5"/>
    <d v="2011-03-26T00:00:00"/>
    <n v="10972"/>
  </r>
  <r>
    <x v="1"/>
    <n v="291.55"/>
    <d v="2011-03-27T00:00:00"/>
    <n v="10973"/>
  </r>
  <r>
    <x v="3"/>
    <n v="439"/>
    <d v="2011-04-03T00:00:00"/>
    <n v="10974"/>
  </r>
  <r>
    <x v="5"/>
    <n v="717.5"/>
    <d v="2011-03-27T00:00:00"/>
    <n v="10975"/>
  </r>
  <r>
    <x v="5"/>
    <n v="912"/>
    <d v="2011-04-03T00:00:00"/>
    <n v="10976"/>
  </r>
  <r>
    <x v="6"/>
    <n v="2233"/>
    <d v="2011-04-10T00:00:00"/>
    <n v="10977"/>
  </r>
  <r>
    <x v="4"/>
    <n v="1303.19"/>
    <d v="2011-04-23T00:00:00"/>
    <n v="10978"/>
  </r>
  <r>
    <x v="6"/>
    <n v="4813.5"/>
    <d v="2011-03-31T00:00:00"/>
    <n v="10979"/>
  </r>
  <r>
    <x v="2"/>
    <n v="248"/>
    <d v="2011-04-17T00:00:00"/>
    <n v="10980"/>
  </r>
  <r>
    <x v="5"/>
    <n v="15.81"/>
    <d v="2011-04-02T00:00:00"/>
    <n v="10981"/>
  </r>
  <r>
    <x v="7"/>
    <n v="1014"/>
    <d v="2011-04-08T00:00:00"/>
    <n v="10982"/>
  </r>
  <r>
    <x v="7"/>
    <n v="720.9"/>
    <d v="2011-04-06T00:00:00"/>
    <n v="10983"/>
  </r>
  <r>
    <x v="5"/>
    <n v="1809.75"/>
    <d v="2011-04-03T00:00:00"/>
    <n v="10984"/>
  </r>
  <r>
    <x v="7"/>
    <n v="2023.38"/>
    <d v="2011-04-02T00:00:00"/>
    <n v="10985"/>
  </r>
  <r>
    <x v="6"/>
    <n v="2220"/>
    <d v="2011-04-21T00:00:00"/>
    <n v="10986"/>
  </r>
  <r>
    <x v="6"/>
    <n v="2772"/>
    <d v="2011-04-06T00:00:00"/>
    <n v="10987"/>
  </r>
  <r>
    <x v="3"/>
    <n v="3574.8"/>
    <d v="2011-04-10T00:00:00"/>
    <n v="10988"/>
  </r>
  <r>
    <x v="7"/>
    <n v="1353.6"/>
    <d v="2011-04-02T00:00:00"/>
    <n v="10989"/>
  </r>
  <r>
    <x v="7"/>
    <n v="4288"/>
    <d v="2011-04-07T00:00:00"/>
    <n v="10990"/>
  </r>
  <r>
    <x v="5"/>
    <n v="2296"/>
    <d v="2011-04-07T00:00:00"/>
    <n v="10991"/>
  </r>
  <r>
    <x v="5"/>
    <n v="69"/>
    <d v="2011-04-03T00:00:00"/>
    <n v="10992"/>
  </r>
  <r>
    <x v="8"/>
    <n v="4895"/>
    <d v="2011-04-10T00:00:00"/>
    <n v="10993"/>
  </r>
  <r>
    <x v="7"/>
    <n v="940.5"/>
    <d v="2011-04-09T00:00:00"/>
    <n v="10994"/>
  </r>
  <r>
    <x v="5"/>
    <n v="1196"/>
    <d v="2011-04-06T00:00:00"/>
    <n v="10995"/>
  </r>
  <r>
    <x v="2"/>
    <n v="560"/>
    <d v="2011-04-10T00:00:00"/>
    <n v="10996"/>
  </r>
  <r>
    <x v="6"/>
    <n v="1885"/>
    <d v="2011-04-13T00:00:00"/>
    <n v="10997"/>
  </r>
  <r>
    <x v="6"/>
    <n v="686"/>
    <d v="2011-04-17T00:00:00"/>
    <n v="10998"/>
  </r>
  <r>
    <x v="1"/>
    <n v="1197.95"/>
    <d v="2011-04-10T00:00:00"/>
    <n v="10999"/>
  </r>
  <r>
    <x v="7"/>
    <n v="903.75"/>
    <d v="2011-04-14T00:00:00"/>
    <n v="11000"/>
  </r>
  <r>
    <x v="7"/>
    <n v="2769"/>
    <d v="2011-04-14T00:00:00"/>
    <n v="11001"/>
  </r>
  <r>
    <x v="2"/>
    <n v="1811.1"/>
    <d v="2011-04-16T00:00:00"/>
    <n v="11002"/>
  </r>
  <r>
    <x v="3"/>
    <n v="326"/>
    <d v="2011-04-08T00:00:00"/>
    <n v="11003"/>
  </r>
  <r>
    <x v="3"/>
    <n v="295.38"/>
    <d v="2011-04-20T00:00:00"/>
    <n v="11004"/>
  </r>
  <r>
    <x v="7"/>
    <n v="586"/>
    <d v="2011-04-10T00:00:00"/>
    <n v="11005"/>
  </r>
  <r>
    <x v="3"/>
    <n v="329.69"/>
    <d v="2011-04-15T00:00:00"/>
    <n v="11006"/>
  </r>
  <r>
    <x v="6"/>
    <n v="2633.9"/>
    <d v="2011-04-13T00:00:00"/>
    <n v="11007"/>
  </r>
  <r>
    <x v="7"/>
    <n v="616.5"/>
    <d v="2011-04-10T00:00:00"/>
    <n v="11009"/>
  </r>
  <r>
    <x v="7"/>
    <n v="645"/>
    <d v="2011-04-21T00:00:00"/>
    <n v="11010"/>
  </r>
  <r>
    <x v="3"/>
    <n v="933.5"/>
    <d v="2011-04-13T00:00:00"/>
    <n v="11011"/>
  </r>
  <r>
    <x v="5"/>
    <n v="2825.3"/>
    <d v="2011-04-17T00:00:00"/>
    <n v="11012"/>
  </r>
  <r>
    <x v="7"/>
    <n v="361"/>
    <d v="2011-04-10T00:00:00"/>
    <n v="11013"/>
  </r>
  <r>
    <x v="7"/>
    <n v="243.18"/>
    <d v="2011-04-15T00:00:00"/>
    <n v="11014"/>
  </r>
  <r>
    <x v="7"/>
    <n v="622.35"/>
    <d v="2011-04-20T00:00:00"/>
    <n v="11015"/>
  </r>
  <r>
    <x v="4"/>
    <n v="491.5"/>
    <d v="2011-04-13T00:00:00"/>
    <n v="11016"/>
  </r>
  <r>
    <x v="4"/>
    <n v="6750"/>
    <d v="2011-04-20T00:00:00"/>
    <n v="11017"/>
  </r>
  <r>
    <x v="2"/>
    <n v="1575"/>
    <d v="2011-04-16T00:00:00"/>
    <n v="11018"/>
  </r>
  <r>
    <x v="7"/>
    <n v="632.4"/>
    <d v="2011-04-16T00:00:00"/>
    <n v="11020"/>
  </r>
  <r>
    <x v="3"/>
    <n v="6306.24"/>
    <d v="2011-04-21T00:00:00"/>
    <n v="11021"/>
  </r>
  <r>
    <x v="5"/>
    <n v="1500"/>
    <d v="2011-04-24T00:00:00"/>
    <n v="11023"/>
  </r>
  <r>
    <x v="2"/>
    <n v="1966.81"/>
    <d v="2011-04-20T00:00:00"/>
    <n v="11024"/>
  </r>
  <r>
    <x v="1"/>
    <n v="270"/>
    <d v="2011-04-24T00:00:00"/>
    <n v="11025"/>
  </r>
  <r>
    <x v="2"/>
    <n v="1030"/>
    <d v="2011-04-28T00:00:00"/>
    <n v="11026"/>
  </r>
  <r>
    <x v="5"/>
    <n v="877.72"/>
    <d v="2011-04-20T00:00:00"/>
    <n v="11027"/>
  </r>
  <r>
    <x v="7"/>
    <n v="2160"/>
    <d v="2011-04-22T00:00:00"/>
    <n v="11028"/>
  </r>
  <r>
    <x v="2"/>
    <n v="1286.8"/>
    <d v="2011-04-27T00:00:00"/>
    <n v="11029"/>
  </r>
  <r>
    <x v="8"/>
    <n v="12615.05"/>
    <d v="2011-04-27T00:00:00"/>
    <n v="11030"/>
  </r>
  <r>
    <x v="1"/>
    <n v="2393.5"/>
    <d v="2011-04-24T00:00:00"/>
    <n v="11031"/>
  </r>
  <r>
    <x v="7"/>
    <n v="8902.5"/>
    <d v="2011-04-23T00:00:00"/>
    <n v="11032"/>
  </r>
  <r>
    <x v="8"/>
    <n v="3232.8"/>
    <d v="2011-04-23T00:00:00"/>
    <n v="11033"/>
  </r>
  <r>
    <x v="6"/>
    <n v="539.4"/>
    <d v="2011-04-27T00:00:00"/>
    <n v="11034"/>
  </r>
  <r>
    <x v="7"/>
    <n v="1754.5"/>
    <d v="2011-04-24T00:00:00"/>
    <n v="11035"/>
  </r>
  <r>
    <x v="6"/>
    <n v="1692"/>
    <d v="2011-04-22T00:00:00"/>
    <n v="11036"/>
  </r>
  <r>
    <x v="8"/>
    <n v="60"/>
    <d v="2011-04-27T00:00:00"/>
    <n v="11037"/>
  </r>
  <r>
    <x v="5"/>
    <n v="732.6"/>
    <d v="2011-04-30T00:00:00"/>
    <n v="11038"/>
  </r>
  <r>
    <x v="3"/>
    <n v="1773"/>
    <d v="2011-04-28T00:00:00"/>
    <n v="11041"/>
  </r>
  <r>
    <x v="7"/>
    <n v="405.75"/>
    <d v="2011-05-01T00:00:00"/>
    <n v="11042"/>
  </r>
  <r>
    <x v="0"/>
    <n v="210"/>
    <d v="2011-04-29T00:00:00"/>
    <n v="11043"/>
  </r>
  <r>
    <x v="2"/>
    <n v="591.6"/>
    <d v="2011-05-01T00:00:00"/>
    <n v="11044"/>
  </r>
  <r>
    <x v="6"/>
    <n v="1485.8"/>
    <d v="2011-04-24T00:00:00"/>
    <n v="11046"/>
  </r>
  <r>
    <x v="8"/>
    <n v="817.87"/>
    <d v="2011-05-01T00:00:00"/>
    <n v="11047"/>
  </r>
  <r>
    <x v="8"/>
    <n v="525"/>
    <d v="2011-04-30T00:00:00"/>
    <n v="11048"/>
  </r>
  <r>
    <x v="3"/>
    <n v="1332"/>
    <d v="2011-05-01T00:00:00"/>
    <n v="11052"/>
  </r>
  <r>
    <x v="7"/>
    <n v="3055"/>
    <d v="2011-04-29T00:00:00"/>
    <n v="11053"/>
  </r>
  <r>
    <x v="6"/>
    <n v="3740"/>
    <d v="2011-05-01T00:00:00"/>
    <n v="11056"/>
  </r>
  <r>
    <x v="3"/>
    <n v="45"/>
    <d v="2011-05-01T00:00:00"/>
    <n v="110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7" applyNumberFormats="0" applyBorderFormats="0" applyFontFormats="0" applyPatternFormats="0" applyAlignmentFormats="0" applyWidthHeightFormats="1" dataCaption="Werte" updatedVersion="4" minRefreshableVersion="3" useAutoFormatting="1" rowGrandTotals="0" colGrandTotals="0" itemPrintTitles="1" createdVersion="4" indent="0" outline="1" outlineData="1" multipleFieldFilters="0">
  <location ref="H20:L29" firstHeaderRow="0" firstDataRow="1" firstDataCol="1"/>
  <pivotFields count="5">
    <pivotField axis="axisRow" showAll="0" insertBlankRow="1" defaultSubtotal="0">
      <items count="9">
        <item x="0"/>
        <item x="6"/>
        <item x="5"/>
        <item x="4"/>
        <item x="3"/>
        <item x="7"/>
        <item x="8"/>
        <item x="2"/>
        <item x="1"/>
      </items>
    </pivotField>
    <pivotField dataField="1" numFmtId="184" showAll="0" insertBlankRow="1" defaultSubtotal="0"/>
    <pivotField numFmtId="185" showAll="0" insertBlankRow="1" defaultSubtotal="0"/>
    <pivotField dataField="1" showAll="0" insertBlankRow="1" defaultSubtotal="0"/>
    <pivotField dataField="1" dragToRow="0" dragToCol="0" dragToPage="0" showAll="0" defaultSubtota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Sales" fld="1" baseField="0" baseItem="0" numFmtId="186"/>
    <dataField name="Total orders" fld="3" subtotal="count" baseField="0" baseItem="0"/>
    <dataField name="% of total sales" fld="1" showDataAs="percentOfTotal" baseField="0" baseItem="0" numFmtId="10"/>
    <dataField name="Bonus paid" fld="4" baseField="0" baseItem="0" numFmtId="184"/>
  </dataFields>
  <formats count="3">
    <format dxfId="3">
      <pivotArea outline="0" collapsedLevelsAreSubtotals="1" fieldPosition="0"/>
    </format>
    <format dxfId="2">
      <pivotArea outline="0" collapsedLevelsAreSubtotals="1" fieldPosition="0">
        <references count="1">
          <reference field="4294967294" count="1" selected="0">
            <x v="1"/>
          </reference>
        </references>
      </pivotArea>
    </format>
    <format dxfId="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Werte" updatedVersion="4" minRefreshableVersion="3" useAutoFormatting="1" rowGrandTotals="0" colGrandTotals="0" itemPrintTitles="1" createdVersion="4" indent="0" outline="1" outlineData="1" multipleFieldFilters="0">
  <location ref="H14:L18" firstHeaderRow="1" firstDataRow="3" firstDataCol="1"/>
  <pivotFields count="6">
    <pivotField axis="axisRow" showAll="0">
      <items count="3">
        <item x="0"/>
        <item x="1"/>
        <item t="default"/>
      </items>
    </pivotField>
    <pivotField showAll="0"/>
    <pivotField dataField="1" numFmtId="184" showAll="0"/>
    <pivotField axis="axisCol" numFmtId="185" showAll="0">
      <items count="7">
        <item x="0"/>
        <item x="1"/>
        <item x="2"/>
        <item x="3"/>
        <item x="4"/>
        <item x="5"/>
        <item t="default"/>
      </items>
    </pivotField>
    <pivotField showAll="0"/>
    <pivotField axis="axisCol" showAll="0" defaultSubtotal="0">
      <items count="5">
        <item h="1" x="0"/>
        <item h="1" x="1"/>
        <item x="2"/>
        <item h="1" x="3"/>
        <item h="1" x="4"/>
      </items>
    </pivotField>
  </pivotFields>
  <rowFields count="1">
    <field x="0"/>
  </rowFields>
  <rowItems count="2">
    <i>
      <x/>
    </i>
    <i>
      <x v="1"/>
    </i>
  </rowItems>
  <colFields count="2">
    <field x="5"/>
    <field x="3"/>
  </colFields>
  <colItems count="4">
    <i>
      <x v="2"/>
      <x v="1"/>
    </i>
    <i r="1">
      <x v="2"/>
    </i>
    <i r="1">
      <x v="3"/>
    </i>
    <i r="1">
      <x v="4"/>
    </i>
  </colItems>
  <dataFields count="1">
    <dataField name="Summe von Amount" fld="2" baseField="0" baseItem="0" numFmtId="186"/>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Werte" updatedVersion="4" minRefreshableVersion="3" useAutoFormatting="1" itemPrintTitles="1" createdVersion="4" indent="0" outline="1" outlineData="1" multipleFieldFilters="0">
  <location ref="H9:I12" firstHeaderRow="1" firstDataRow="1" firstDataCol="1"/>
  <pivotFields count="6">
    <pivotField axis="axisRow" showAll="0">
      <items count="3">
        <item x="0"/>
        <item x="1"/>
        <item t="default"/>
      </items>
    </pivotField>
    <pivotField showAll="0"/>
    <pivotField dataField="1" numFmtId="184" showAll="0"/>
    <pivotField numFmtId="185" showAll="0">
      <items count="7">
        <item x="0"/>
        <item x="1"/>
        <item x="2"/>
        <item x="3"/>
        <item x="4"/>
        <item x="5"/>
        <item t="default"/>
      </items>
    </pivotField>
    <pivotField showAll="0"/>
    <pivotField showAll="0" defaultSubtotal="0">
      <items count="5">
        <item x="0"/>
        <item x="1"/>
        <item x="2"/>
        <item x="3"/>
        <item x="4"/>
      </items>
    </pivotField>
  </pivotFields>
  <rowFields count="1">
    <field x="0"/>
  </rowFields>
  <rowItems count="3">
    <i>
      <x/>
    </i>
    <i>
      <x v="1"/>
    </i>
    <i t="grand">
      <x/>
    </i>
  </rowItems>
  <colItems count="1">
    <i/>
  </colItems>
  <dataFields count="1">
    <dataField name="Sales" fld="2" baseField="0" baseItem="0"/>
  </dataFields>
  <formats count="2">
    <format dxfId="6">
      <pivotArea collapsedLevelsAreSubtotals="1" fieldPosition="0">
        <references count="1">
          <reference field="0" count="0"/>
        </references>
      </pivotArea>
    </format>
    <format dxfId="5">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EAEAEA"/>
        </a:solidFill>
        <a:ln w="3175" cap="flat" cmpd="sng" algn="ctr">
          <a:solidFill>
            <a:srgbClr val="6666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EAEAEA"/>
        </a:solidFill>
        <a:ln w="3175" cap="flat" cmpd="sng" algn="ctr">
          <a:solidFill>
            <a:srgbClr val="6666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www.cpearson.com/excel/TablesAndLookups.aspx" TargetMode="External"/><Relationship Id="rId2" Type="http://schemas.openxmlformats.org/officeDocument/2006/relationships/hyperlink" Target="http://www.cpearson.com/excel/Rank.aspx" TargetMode="External"/><Relationship Id="rId3"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4" Type="http://schemas.openxmlformats.org/officeDocument/2006/relationships/drawing" Target="../drawings/drawing3.xml"/><Relationship Id="rId1" Type="http://schemas.openxmlformats.org/officeDocument/2006/relationships/pivotTable" Target="../pivotTables/pivotTable1.xml"/><Relationship Id="rId2"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7.xml"/><Relationship Id="rId2"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1.xml"/><Relationship Id="rId1" Type="http://schemas.openxmlformats.org/officeDocument/2006/relationships/hyperlink" Target="http://www.microsoft.com/" TargetMode="External"/><Relationship Id="rId2"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1:K35"/>
  <sheetViews>
    <sheetView showGridLines="0" workbookViewId="0">
      <pane ySplit="1" topLeftCell="A2" activePane="bottomLeft" state="frozen"/>
      <selection activeCell="B3" sqref="B3"/>
      <selection pane="bottomLeft" activeCell="I6" sqref="I6"/>
    </sheetView>
  </sheetViews>
  <sheetFormatPr baseColWidth="10" defaultColWidth="9.1640625" defaultRowHeight="12" x14ac:dyDescent="0"/>
  <cols>
    <col min="1" max="1" width="5.33203125" customWidth="1"/>
    <col min="2" max="2" width="15.5" customWidth="1"/>
    <col min="3" max="3" width="12.83203125" customWidth="1"/>
    <col min="4" max="4" width="11.6640625" style="5" customWidth="1"/>
    <col min="5" max="5" width="10.1640625" customWidth="1"/>
  </cols>
  <sheetData>
    <row r="1" spans="2:11" s="80" customFormat="1" ht="25" customHeight="1">
      <c r="B1" s="78" t="s">
        <v>148</v>
      </c>
      <c r="E1" s="81"/>
    </row>
    <row r="3" spans="2:11">
      <c r="B3" s="4" t="s">
        <v>133</v>
      </c>
    </row>
    <row r="4" spans="2:11">
      <c r="B4" t="s">
        <v>134</v>
      </c>
      <c r="C4" t="s">
        <v>136</v>
      </c>
    </row>
    <row r="5" spans="2:11">
      <c r="B5" t="s">
        <v>135</v>
      </c>
      <c r="C5" t="s">
        <v>137</v>
      </c>
    </row>
    <row r="6" spans="2:11">
      <c r="B6" t="s">
        <v>149</v>
      </c>
      <c r="C6" t="s">
        <v>150</v>
      </c>
    </row>
    <row r="7" spans="2:11">
      <c r="B7" t="s">
        <v>138</v>
      </c>
      <c r="C7" t="s">
        <v>151</v>
      </c>
    </row>
    <row r="9" spans="2:11">
      <c r="B9" s="4" t="s">
        <v>140</v>
      </c>
    </row>
    <row r="10" spans="2:11">
      <c r="B10" s="35" t="s">
        <v>134</v>
      </c>
      <c r="C10" t="s">
        <v>141</v>
      </c>
    </row>
    <row r="11" spans="2:11">
      <c r="B11" s="35" t="s">
        <v>139</v>
      </c>
      <c r="C11" t="s">
        <v>145</v>
      </c>
    </row>
    <row r="12" spans="2:11">
      <c r="B12" s="35" t="s">
        <v>142</v>
      </c>
      <c r="C12" t="s">
        <v>146</v>
      </c>
    </row>
    <row r="13" spans="2:11">
      <c r="B13" s="35" t="s">
        <v>143</v>
      </c>
      <c r="C13" t="s">
        <v>144</v>
      </c>
    </row>
    <row r="14" spans="2:11">
      <c r="B14" s="35"/>
    </row>
    <row r="15" spans="2:11" ht="18.75" customHeight="1">
      <c r="B15" s="4" t="s">
        <v>102</v>
      </c>
    </row>
    <row r="16" spans="2:11">
      <c r="B16" s="15" t="s">
        <v>106</v>
      </c>
      <c r="C16" s="15" t="s">
        <v>107</v>
      </c>
      <c r="F16" s="15" t="s">
        <v>111</v>
      </c>
      <c r="G16" s="15"/>
      <c r="H16" s="15"/>
      <c r="I16" s="15"/>
      <c r="J16" s="15"/>
      <c r="K16" s="15"/>
    </row>
    <row r="17" spans="2:6" ht="16.5" customHeight="1">
      <c r="B17" s="60" t="s">
        <v>103</v>
      </c>
      <c r="C17" s="59" t="s">
        <v>104</v>
      </c>
      <c r="F17" t="s">
        <v>109</v>
      </c>
    </row>
    <row r="18" spans="2:6">
      <c r="B18" s="60"/>
      <c r="C18" s="59" t="s">
        <v>105</v>
      </c>
    </row>
    <row r="19" spans="2:6">
      <c r="B19" s="60"/>
      <c r="C19" s="59" t="s">
        <v>116</v>
      </c>
      <c r="F19" t="s">
        <v>117</v>
      </c>
    </row>
    <row r="20" spans="2:6">
      <c r="B20" s="60"/>
      <c r="C20" s="59"/>
    </row>
    <row r="21" spans="2:6" ht="15" customHeight="1">
      <c r="B21" s="60" t="s">
        <v>108</v>
      </c>
      <c r="C21" s="59" t="s">
        <v>112</v>
      </c>
      <c r="F21" t="s">
        <v>110</v>
      </c>
    </row>
    <row r="22" spans="2:6">
      <c r="B22" s="60"/>
      <c r="C22" s="59"/>
    </row>
    <row r="23" spans="2:6">
      <c r="B23" s="60" t="s">
        <v>113</v>
      </c>
      <c r="C23" s="59" t="s">
        <v>115</v>
      </c>
      <c r="F23" t="s">
        <v>114</v>
      </c>
    </row>
    <row r="24" spans="2:6">
      <c r="B24" s="60"/>
      <c r="F24" t="s">
        <v>118</v>
      </c>
    </row>
    <row r="25" spans="2:6">
      <c r="B25" s="60"/>
    </row>
    <row r="26" spans="2:6">
      <c r="B26" s="60" t="s">
        <v>119</v>
      </c>
      <c r="C26" s="59" t="s">
        <v>122</v>
      </c>
    </row>
    <row r="27" spans="2:6">
      <c r="B27" s="60" t="s">
        <v>120</v>
      </c>
      <c r="C27" s="59" t="s">
        <v>123</v>
      </c>
    </row>
    <row r="28" spans="2:6">
      <c r="B28" s="60" t="s">
        <v>121</v>
      </c>
      <c r="C28" s="59" t="s">
        <v>124</v>
      </c>
    </row>
    <row r="29" spans="2:6">
      <c r="B29" s="60" t="s">
        <v>130</v>
      </c>
      <c r="C29" s="59" t="s">
        <v>131</v>
      </c>
      <c r="F29" t="s">
        <v>132</v>
      </c>
    </row>
    <row r="30" spans="2:6">
      <c r="B30" s="60"/>
    </row>
    <row r="31" spans="2:6">
      <c r="B31" s="60" t="s">
        <v>125</v>
      </c>
      <c r="C31" s="59" t="s">
        <v>126</v>
      </c>
      <c r="F31" t="s">
        <v>127</v>
      </c>
    </row>
    <row r="32" spans="2:6">
      <c r="C32" s="59" t="s">
        <v>128</v>
      </c>
      <c r="F32" t="s">
        <v>129</v>
      </c>
    </row>
    <row r="33" spans="2:6">
      <c r="C33" s="59" t="s">
        <v>152</v>
      </c>
      <c r="F33" t="s">
        <v>153</v>
      </c>
    </row>
    <row r="35" spans="2:6">
      <c r="B35" s="60" t="s">
        <v>225</v>
      </c>
      <c r="C35" s="97" t="s">
        <v>226</v>
      </c>
      <c r="F35" s="88" t="s">
        <v>227</v>
      </c>
    </row>
  </sheetData>
  <phoneticPr fontId="6"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B1:C36"/>
  <sheetViews>
    <sheetView showGridLines="0" workbookViewId="0">
      <pane ySplit="1" topLeftCell="A2" activePane="bottomLeft" state="frozen"/>
      <selection activeCell="W19" sqref="W19"/>
      <selection pane="bottomLeft" activeCell="A2" sqref="A2"/>
    </sheetView>
  </sheetViews>
  <sheetFormatPr baseColWidth="10" defaultColWidth="9.1640625" defaultRowHeight="12" x14ac:dyDescent="0"/>
  <cols>
    <col min="1" max="1" width="3.6640625" customWidth="1"/>
    <col min="2" max="2" width="28.5" customWidth="1"/>
    <col min="3" max="3" width="23.33203125" customWidth="1"/>
    <col min="4" max="4" width="13.33203125" bestFit="1" customWidth="1"/>
    <col min="5" max="5" width="10.1640625" bestFit="1" customWidth="1"/>
    <col min="6" max="6" width="9.83203125" bestFit="1" customWidth="1"/>
    <col min="7" max="7" width="12.1640625" customWidth="1"/>
    <col min="8" max="8" width="22.5" customWidth="1"/>
    <col min="9" max="9" width="10.33203125" customWidth="1"/>
    <col min="10" max="10" width="11.83203125" customWidth="1"/>
    <col min="11" max="11" width="18.33203125" bestFit="1" customWidth="1"/>
    <col min="12" max="12" width="11.1640625" customWidth="1"/>
    <col min="13" max="13" width="10" customWidth="1"/>
    <col min="14" max="14" width="11" customWidth="1"/>
    <col min="15" max="15" width="10" customWidth="1"/>
    <col min="16" max="16" width="9" customWidth="1"/>
    <col min="17" max="17" width="15.6640625" customWidth="1"/>
    <col min="18" max="75" width="8.1640625" customWidth="1"/>
    <col min="76" max="76" width="9" customWidth="1"/>
    <col min="77" max="107" width="8.1640625" customWidth="1"/>
    <col min="108" max="108" width="9" customWidth="1"/>
    <col min="109" max="191" width="8.1640625" customWidth="1"/>
    <col min="192" max="192" width="9" customWidth="1"/>
    <col min="193" max="270" width="8.1640625" customWidth="1"/>
    <col min="271" max="271" width="9" customWidth="1"/>
    <col min="272" max="316" width="8.1640625" customWidth="1"/>
    <col min="317" max="317" width="9" customWidth="1"/>
    <col min="318" max="330" width="8.1640625" customWidth="1"/>
    <col min="331" max="331" width="9" customWidth="1"/>
    <col min="332" max="344" width="8.1640625" customWidth="1"/>
    <col min="345" max="345" width="9" customWidth="1"/>
    <col min="346" max="359" width="8.1640625" customWidth="1"/>
    <col min="360" max="360" width="9" customWidth="1"/>
    <col min="361" max="376" width="8.1640625" customWidth="1"/>
    <col min="377" max="377" width="9" customWidth="1"/>
    <col min="378" max="382" width="8.1640625" customWidth="1"/>
    <col min="383" max="383" width="9" customWidth="1"/>
    <col min="384" max="385" width="8.1640625" customWidth="1"/>
    <col min="386" max="386" width="9" customWidth="1"/>
    <col min="387" max="387" width="8.1640625" customWidth="1"/>
    <col min="388" max="388" width="9" customWidth="1"/>
    <col min="389" max="392" width="8.1640625" customWidth="1"/>
    <col min="393" max="393" width="15.6640625" bestFit="1" customWidth="1"/>
  </cols>
  <sheetData>
    <row r="1" spans="2:3" s="80" customFormat="1" ht="25" customHeight="1">
      <c r="B1" s="78" t="s">
        <v>258</v>
      </c>
    </row>
    <row r="3" spans="2:3">
      <c r="B3" s="109" t="s">
        <v>259</v>
      </c>
    </row>
    <row r="6" spans="2:3">
      <c r="B6" t="str">
        <f>LEFT(B3,10)</f>
        <v>This is so</v>
      </c>
      <c r="C6" s="83" t="s">
        <v>260</v>
      </c>
    </row>
    <row r="8" spans="2:3">
      <c r="B8" t="str">
        <f>RIGHT(B3,10)</f>
        <v>ample text</v>
      </c>
      <c r="C8" s="83" t="s">
        <v>261</v>
      </c>
    </row>
    <row r="10" spans="2:3">
      <c r="B10" t="str">
        <f>MID(B3,10,10)</f>
        <v>ome sample</v>
      </c>
      <c r="C10" s="83" t="s">
        <v>263</v>
      </c>
    </row>
    <row r="12" spans="2:3">
      <c r="B12" s="35">
        <f>LEN(B3)</f>
        <v>24</v>
      </c>
      <c r="C12" s="83" t="s">
        <v>262</v>
      </c>
    </row>
    <row r="14" spans="2:3">
      <c r="B14" s="35">
        <f>FIND("some",B3)</f>
        <v>9</v>
      </c>
      <c r="C14" s="83" t="s">
        <v>268</v>
      </c>
    </row>
    <row r="16" spans="2:3" ht="24">
      <c r="B16" s="111" t="s">
        <v>270</v>
      </c>
      <c r="C16" s="112" t="s">
        <v>269</v>
      </c>
    </row>
    <row r="18" spans="2:3">
      <c r="B18" s="108" t="str">
        <f>MID(B3,FIND(B16,B3),LEN(B16))</f>
        <v>text</v>
      </c>
      <c r="C18" s="83" t="s">
        <v>271</v>
      </c>
    </row>
    <row r="22" spans="2:3">
      <c r="B22" s="109" t="s">
        <v>265</v>
      </c>
    </row>
    <row r="23" spans="2:3">
      <c r="B23" s="109" t="s">
        <v>266</v>
      </c>
    </row>
    <row r="24" spans="2:3">
      <c r="B24" s="109" t="s">
        <v>264</v>
      </c>
    </row>
    <row r="26" spans="2:3" ht="36">
      <c r="B26" s="110" t="str">
        <f>CONCATENATE(B22,B23,B24)</f>
        <v>Consider you have several cells with text and numbers and want to merge them to one</v>
      </c>
      <c r="C26" s="83" t="s">
        <v>267</v>
      </c>
    </row>
    <row r="29" spans="2:3">
      <c r="B29" s="111">
        <v>5</v>
      </c>
      <c r="C29" s="88" t="s">
        <v>272</v>
      </c>
    </row>
    <row r="30" spans="2:3" ht="36">
      <c r="B30" s="110" t="str">
        <f>"During the last years, sales increased by " &amp; TEXT(B29,"0%") &amp; " according to management"</f>
        <v>During the last years, sales increased by 500% according to management</v>
      </c>
      <c r="C30" t="str">
        <f>TEXT(B29,"0%")</f>
        <v>500%</v>
      </c>
    </row>
    <row r="32" spans="2:3">
      <c r="B32" s="109" t="s">
        <v>273</v>
      </c>
    </row>
    <row r="34" spans="2:3">
      <c r="B34" t="str">
        <f>REPLACE(B32,6,5,"more")</f>
        <v>Some more text</v>
      </c>
      <c r="C34" s="83" t="s">
        <v>274</v>
      </c>
    </row>
    <row r="36" spans="2:3">
      <c r="B36" t="str">
        <f>SUBSTITUTE(B32,"other","more")</f>
        <v>Some more text</v>
      </c>
      <c r="C36" s="83" t="s">
        <v>275</v>
      </c>
    </row>
  </sheetData>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1:J134"/>
  <sheetViews>
    <sheetView showGridLines="0" workbookViewId="0">
      <pane ySplit="1" topLeftCell="A2" activePane="bottomLeft" state="frozen"/>
      <selection activeCell="F39" sqref="F39"/>
      <selection pane="bottomLeft" activeCell="F106" sqref="F106"/>
    </sheetView>
  </sheetViews>
  <sheetFormatPr baseColWidth="10" defaultColWidth="9.1640625" defaultRowHeight="12" x14ac:dyDescent="0"/>
  <cols>
    <col min="1" max="1" width="3.6640625" customWidth="1"/>
  </cols>
  <sheetData>
    <row r="1" spans="2:7" s="79" customFormat="1" ht="25" customHeight="1">
      <c r="B1" s="78" t="s">
        <v>39</v>
      </c>
    </row>
    <row r="3" spans="2:7" s="33" customFormat="1">
      <c r="B3" s="32" t="s">
        <v>40</v>
      </c>
      <c r="C3" s="33" t="s">
        <v>154</v>
      </c>
    </row>
    <row r="5" spans="2:7">
      <c r="B5" s="48" t="s">
        <v>38</v>
      </c>
      <c r="C5" s="62" t="s">
        <v>30</v>
      </c>
      <c r="D5" s="10" t="s">
        <v>31</v>
      </c>
    </row>
    <row r="6" spans="2:7">
      <c r="B6" s="40">
        <v>1</v>
      </c>
      <c r="C6" s="63">
        <v>36</v>
      </c>
      <c r="D6" s="49">
        <v>35000</v>
      </c>
    </row>
    <row r="7" spans="2:7">
      <c r="B7" s="40">
        <v>3</v>
      </c>
      <c r="C7" s="63">
        <v>32</v>
      </c>
      <c r="D7" s="49">
        <v>30000</v>
      </c>
    </row>
    <row r="8" spans="2:7">
      <c r="B8" s="40">
        <v>9</v>
      </c>
      <c r="C8" s="63">
        <v>37</v>
      </c>
      <c r="D8" s="49">
        <v>40000</v>
      </c>
    </row>
    <row r="9" spans="2:7">
      <c r="B9" s="40">
        <v>7</v>
      </c>
      <c r="C9" s="63">
        <v>63</v>
      </c>
      <c r="D9" s="49">
        <v>55000</v>
      </c>
      <c r="F9" t="s">
        <v>48</v>
      </c>
    </row>
    <row r="10" spans="2:7">
      <c r="B10" s="40">
        <v>8</v>
      </c>
      <c r="C10" s="63">
        <v>58</v>
      </c>
      <c r="D10" s="49">
        <v>95000</v>
      </c>
      <c r="F10" s="34" t="s">
        <v>38</v>
      </c>
      <c r="G10" s="7" t="s">
        <v>31</v>
      </c>
    </row>
    <row r="11" spans="2:7">
      <c r="B11" s="40">
        <v>6</v>
      </c>
      <c r="C11" s="63">
        <v>35</v>
      </c>
      <c r="D11" s="49">
        <v>52000</v>
      </c>
      <c r="F11" s="1">
        <v>7</v>
      </c>
      <c r="G11" s="21">
        <f>VLOOKUP(F11,$B$6:$D$13,3,FALSE)</f>
        <v>55000</v>
      </c>
    </row>
    <row r="12" spans="2:7">
      <c r="B12" s="40">
        <v>12</v>
      </c>
      <c r="C12" s="63">
        <v>31</v>
      </c>
      <c r="D12" s="49">
        <v>28000</v>
      </c>
      <c r="F12" s="1">
        <v>10</v>
      </c>
      <c r="G12" s="21" t="e">
        <f>VLOOKUP(F12,$B$6:$D$13,3,FALSE)</f>
        <v>#N/A</v>
      </c>
    </row>
    <row r="13" spans="2:7">
      <c r="B13" s="41">
        <v>14</v>
      </c>
      <c r="C13" s="64">
        <v>29</v>
      </c>
      <c r="D13" s="50">
        <v>33000</v>
      </c>
    </row>
    <row r="15" spans="2:7">
      <c r="B15" s="43" t="s">
        <v>42</v>
      </c>
      <c r="C15" s="44"/>
      <c r="D15" s="45"/>
    </row>
    <row r="16" spans="2:7">
      <c r="B16" s="8" t="s">
        <v>43</v>
      </c>
      <c r="C16" s="47" t="s">
        <v>44</v>
      </c>
      <c r="D16" s="47" t="s">
        <v>45</v>
      </c>
    </row>
    <row r="17" spans="2:9">
      <c r="B17" s="51">
        <v>0</v>
      </c>
      <c r="C17" s="17">
        <v>5000</v>
      </c>
      <c r="D17" s="46">
        <v>0</v>
      </c>
      <c r="F17" t="s">
        <v>46</v>
      </c>
    </row>
    <row r="18" spans="2:9">
      <c r="B18" s="11">
        <f>C17+1</f>
        <v>5001</v>
      </c>
      <c r="C18" s="18">
        <v>20000</v>
      </c>
      <c r="D18" s="46">
        <v>0.1</v>
      </c>
      <c r="F18" t="s">
        <v>31</v>
      </c>
      <c r="G18" s="21">
        <v>35000</v>
      </c>
    </row>
    <row r="19" spans="2:9">
      <c r="B19" s="11">
        <f>C18+1</f>
        <v>20001</v>
      </c>
      <c r="C19" s="18">
        <v>40000</v>
      </c>
      <c r="D19" s="46">
        <v>0.15</v>
      </c>
      <c r="F19" t="s">
        <v>47</v>
      </c>
      <c r="G19" s="42">
        <f>VLOOKUP(G18,B17:N20,3,TRUE)</f>
        <v>0.15</v>
      </c>
    </row>
    <row r="20" spans="2:9">
      <c r="B20" s="11">
        <f>C19+1</f>
        <v>40001</v>
      </c>
      <c r="C20" s="18">
        <v>50000</v>
      </c>
      <c r="D20" s="46">
        <v>0.2</v>
      </c>
    </row>
    <row r="21" spans="2:9">
      <c r="B21" s="14">
        <f>C20+1</f>
        <v>50001</v>
      </c>
      <c r="C21" s="19"/>
      <c r="D21" s="16"/>
    </row>
    <row r="27" spans="2:9" s="33" customFormat="1">
      <c r="B27" s="32" t="s">
        <v>156</v>
      </c>
      <c r="C27" s="33" t="s">
        <v>157</v>
      </c>
    </row>
    <row r="29" spans="2:9">
      <c r="B29" s="15" t="s">
        <v>158</v>
      </c>
      <c r="C29" s="34" t="s">
        <v>159</v>
      </c>
      <c r="D29" s="15" t="s">
        <v>160</v>
      </c>
      <c r="E29" s="7" t="s">
        <v>31</v>
      </c>
      <c r="H29" s="35" t="s">
        <v>166</v>
      </c>
      <c r="I29" s="90">
        <v>3</v>
      </c>
    </row>
    <row r="30" spans="2:9">
      <c r="B30" s="1">
        <v>1</v>
      </c>
      <c r="C30" s="1">
        <v>1000</v>
      </c>
      <c r="D30" t="s">
        <v>161</v>
      </c>
      <c r="E30" s="36">
        <v>25000</v>
      </c>
      <c r="H30" s="35" t="s">
        <v>159</v>
      </c>
      <c r="I30" s="35">
        <f ca="1">OFFSET(C29,$I$29,0)</f>
        <v>4213</v>
      </c>
    </row>
    <row r="31" spans="2:9">
      <c r="B31" s="1">
        <v>2</v>
      </c>
      <c r="C31" s="1">
        <v>2300</v>
      </c>
      <c r="D31" t="s">
        <v>162</v>
      </c>
      <c r="E31" s="36">
        <v>45000</v>
      </c>
      <c r="H31" s="35" t="s">
        <v>160</v>
      </c>
      <c r="I31" t="str">
        <f ca="1">OFFSET(D29,$I$29,0)</f>
        <v>CCCC</v>
      </c>
    </row>
    <row r="32" spans="2:9">
      <c r="B32" s="1">
        <v>3</v>
      </c>
      <c r="C32" s="1">
        <v>4213</v>
      </c>
      <c r="D32" t="s">
        <v>163</v>
      </c>
      <c r="E32" s="36">
        <v>65000</v>
      </c>
      <c r="H32" s="35" t="s">
        <v>31</v>
      </c>
      <c r="I32" s="65">
        <f ca="1">OFFSET(E29,$I$29,0)</f>
        <v>65000</v>
      </c>
    </row>
    <row r="33" spans="2:5">
      <c r="B33" s="1">
        <v>4</v>
      </c>
      <c r="C33" s="1">
        <v>3675</v>
      </c>
      <c r="D33" t="s">
        <v>164</v>
      </c>
      <c r="E33" s="36">
        <v>22000</v>
      </c>
    </row>
    <row r="34" spans="2:5">
      <c r="B34" s="1">
        <v>5</v>
      </c>
      <c r="C34" s="1">
        <v>7234</v>
      </c>
      <c r="D34" t="s">
        <v>165</v>
      </c>
      <c r="E34" s="36">
        <v>88000</v>
      </c>
    </row>
    <row r="55" spans="2:4" s="33" customFormat="1">
      <c r="B55" s="32" t="s">
        <v>49</v>
      </c>
      <c r="D55" s="33" t="s">
        <v>155</v>
      </c>
    </row>
    <row r="57" spans="2:4">
      <c r="B57" t="s">
        <v>50</v>
      </c>
    </row>
    <row r="58" spans="2:4">
      <c r="B58" t="s">
        <v>31</v>
      </c>
      <c r="C58" s="21">
        <v>35000</v>
      </c>
    </row>
    <row r="59" spans="2:4">
      <c r="B59" t="s">
        <v>47</v>
      </c>
      <c r="C59" s="42">
        <f>INDEX(B17:D21,MATCH(G18,B17:B21),3)</f>
        <v>0.15</v>
      </c>
    </row>
    <row r="73" spans="2:4">
      <c r="B73" t="s">
        <v>52</v>
      </c>
    </row>
    <row r="74" spans="2:4">
      <c r="C74" t="s">
        <v>38</v>
      </c>
      <c r="D74">
        <v>8</v>
      </c>
    </row>
    <row r="75" spans="2:4">
      <c r="C75" t="s">
        <v>30</v>
      </c>
      <c r="D75">
        <f>INDEX($B$6:$D$13,MATCH(D$74,$B$6:$B$13),MATCH(C75,$B$5:$D$5))</f>
        <v>35</v>
      </c>
    </row>
    <row r="76" spans="2:4">
      <c r="C76" t="s">
        <v>31</v>
      </c>
      <c r="D76">
        <f>INDEX($B$6:$D$13,MATCH(D$74,$B$6:$B$13),MATCH(C76,$B$5:$D$5))</f>
        <v>52000</v>
      </c>
    </row>
    <row r="79" spans="2:4">
      <c r="B79" s="88" t="s">
        <v>218</v>
      </c>
    </row>
    <row r="80" spans="2:4">
      <c r="B80" s="52" t="s">
        <v>219</v>
      </c>
    </row>
    <row r="81" spans="2:10">
      <c r="B81" s="52" t="s">
        <v>220</v>
      </c>
    </row>
    <row r="84" spans="2:10" s="33" customFormat="1">
      <c r="B84" s="32" t="s">
        <v>280</v>
      </c>
      <c r="D84" s="33" t="s">
        <v>277</v>
      </c>
    </row>
    <row r="86" spans="2:10">
      <c r="B86" s="48" t="s">
        <v>38</v>
      </c>
      <c r="C86" s="62" t="s">
        <v>30</v>
      </c>
      <c r="D86" s="10" t="s">
        <v>31</v>
      </c>
    </row>
    <row r="87" spans="2:10">
      <c r="B87" s="40">
        <v>1</v>
      </c>
      <c r="C87" s="63">
        <v>36</v>
      </c>
      <c r="D87" s="49">
        <v>35000</v>
      </c>
    </row>
    <row r="88" spans="2:10">
      <c r="B88" s="40">
        <v>3</v>
      </c>
      <c r="C88" s="63">
        <v>32</v>
      </c>
      <c r="D88" s="49">
        <v>30000</v>
      </c>
      <c r="F88" s="88" t="s">
        <v>278</v>
      </c>
      <c r="J88" s="116" t="s">
        <v>36</v>
      </c>
    </row>
    <row r="89" spans="2:10">
      <c r="B89" s="40">
        <v>9</v>
      </c>
      <c r="C89" s="63">
        <v>37</v>
      </c>
      <c r="D89" s="49">
        <v>40000</v>
      </c>
      <c r="F89" s="88" t="s">
        <v>279</v>
      </c>
      <c r="J89" s="62">
        <v>90</v>
      </c>
    </row>
    <row r="90" spans="2:10">
      <c r="B90" s="40">
        <v>7</v>
      </c>
      <c r="C90" s="63">
        <v>63</v>
      </c>
      <c r="D90" s="49">
        <v>55000</v>
      </c>
      <c r="J90" s="1"/>
    </row>
    <row r="91" spans="2:10">
      <c r="B91" s="40">
        <v>8</v>
      </c>
      <c r="C91" s="63">
        <v>58</v>
      </c>
      <c r="D91" s="49">
        <v>95000</v>
      </c>
      <c r="F91" s="88" t="str">
        <f>"The data in cell " &amp; J88 &amp;J89 &amp; " is:"</f>
        <v>The data in cell C90 is:</v>
      </c>
      <c r="J91" s="1">
        <f ca="1">INDIRECT(J88&amp;J89)</f>
        <v>63</v>
      </c>
    </row>
    <row r="92" spans="2:10">
      <c r="B92" s="40">
        <v>6</v>
      </c>
      <c r="C92" s="63">
        <v>35</v>
      </c>
      <c r="D92" s="49">
        <v>52000</v>
      </c>
    </row>
    <row r="93" spans="2:10">
      <c r="B93" s="40">
        <v>12</v>
      </c>
      <c r="C93" s="63">
        <v>31</v>
      </c>
      <c r="D93" s="49">
        <v>28000</v>
      </c>
    </row>
    <row r="94" spans="2:10">
      <c r="B94" s="41">
        <v>14</v>
      </c>
      <c r="C94" s="64">
        <v>29</v>
      </c>
      <c r="D94" s="50">
        <v>33000</v>
      </c>
    </row>
    <row r="97" spans="2:7" s="79" customFormat="1" ht="22.5" customHeight="1">
      <c r="B97" s="78" t="s">
        <v>281</v>
      </c>
    </row>
    <row r="98" spans="2:7" ht="22.5" customHeight="1"/>
    <row r="99" spans="2:7" s="33" customFormat="1">
      <c r="B99" s="32" t="s">
        <v>225</v>
      </c>
      <c r="D99" s="33" t="s">
        <v>285</v>
      </c>
    </row>
    <row r="101" spans="2:7" ht="13">
      <c r="B101" s="117"/>
      <c r="C101" s="120" t="s">
        <v>12</v>
      </c>
      <c r="E101" s="88" t="s">
        <v>282</v>
      </c>
    </row>
    <row r="102" spans="2:7" ht="13">
      <c r="B102" s="118">
        <v>1</v>
      </c>
      <c r="C102" s="119">
        <v>191.03</v>
      </c>
    </row>
    <row r="103" spans="2:7" ht="13">
      <c r="B103" s="118">
        <v>2</v>
      </c>
      <c r="C103" s="119">
        <v>194.62</v>
      </c>
      <c r="F103" s="88" t="s">
        <v>283</v>
      </c>
    </row>
    <row r="104" spans="2:7" ht="13">
      <c r="B104" s="118">
        <v>3</v>
      </c>
      <c r="C104" s="119">
        <v>176.21</v>
      </c>
      <c r="F104" s="108"/>
      <c r="G104" s="121" t="str">
        <f>IF(F104=C106,"OK","")</f>
        <v/>
      </c>
    </row>
    <row r="105" spans="2:7" ht="13">
      <c r="B105" s="118">
        <v>4</v>
      </c>
      <c r="C105" s="119">
        <v>122.45</v>
      </c>
    </row>
    <row r="106" spans="2:7" ht="13">
      <c r="B106" s="118">
        <v>5</v>
      </c>
      <c r="C106" s="119">
        <v>100.13</v>
      </c>
      <c r="F106" s="88" t="s">
        <v>284</v>
      </c>
    </row>
    <row r="107" spans="2:7" ht="13">
      <c r="B107" s="118">
        <v>6</v>
      </c>
      <c r="C107" s="119">
        <v>171.6</v>
      </c>
      <c r="F107" s="108"/>
      <c r="G107" t="str">
        <f>IF(F107=C103,"OK","")</f>
        <v/>
      </c>
    </row>
    <row r="108" spans="2:7" ht="13">
      <c r="B108" s="118">
        <v>7</v>
      </c>
      <c r="C108" s="119">
        <v>150.63</v>
      </c>
      <c r="F108" s="108"/>
      <c r="G108" t="str">
        <f>IF(F108=C105,"OK","")</f>
        <v/>
      </c>
    </row>
    <row r="109" spans="2:7" ht="13">
      <c r="B109" s="118">
        <v>8</v>
      </c>
      <c r="C109" s="119">
        <v>135.43</v>
      </c>
      <c r="F109" s="108"/>
      <c r="G109" t="str">
        <f>IF(F109=C107,"OK","")</f>
        <v/>
      </c>
    </row>
    <row r="110" spans="2:7" ht="13">
      <c r="B110" s="118">
        <v>9</v>
      </c>
      <c r="C110" s="119">
        <v>154.26</v>
      </c>
      <c r="F110" s="108"/>
      <c r="G110" t="str">
        <f>IF(F110=C109,"OK","")</f>
        <v/>
      </c>
    </row>
    <row r="111" spans="2:7" ht="13">
      <c r="B111" s="118">
        <v>10</v>
      </c>
      <c r="C111" s="119">
        <v>180.88</v>
      </c>
      <c r="F111" s="108"/>
      <c r="G111" t="str">
        <f>IF(F111=C111,"OK","")</f>
        <v/>
      </c>
    </row>
    <row r="114" spans="2:9" s="33" customFormat="1">
      <c r="B114" s="32" t="s">
        <v>125</v>
      </c>
      <c r="D114" s="33" t="s">
        <v>286</v>
      </c>
    </row>
    <row r="116" spans="2:9">
      <c r="B116" s="15" t="s">
        <v>158</v>
      </c>
      <c r="C116" s="34" t="s">
        <v>159</v>
      </c>
      <c r="D116" s="15" t="s">
        <v>160</v>
      </c>
      <c r="E116" s="7" t="s">
        <v>31</v>
      </c>
      <c r="G116" s="88" t="s">
        <v>288</v>
      </c>
    </row>
    <row r="117" spans="2:9">
      <c r="B117" s="1">
        <v>1</v>
      </c>
      <c r="C117" s="1">
        <v>1000</v>
      </c>
      <c r="D117" t="s">
        <v>161</v>
      </c>
      <c r="E117" s="36">
        <v>25000</v>
      </c>
      <c r="G117" s="88" t="s">
        <v>158</v>
      </c>
      <c r="H117" s="108">
        <v>1</v>
      </c>
      <c r="I117" s="88" t="s">
        <v>289</v>
      </c>
    </row>
    <row r="118" spans="2:9">
      <c r="B118" s="1">
        <v>2</v>
      </c>
      <c r="C118" s="1">
        <v>2300</v>
      </c>
      <c r="D118" t="s">
        <v>162</v>
      </c>
      <c r="E118" s="36">
        <v>45000</v>
      </c>
      <c r="G118" s="88" t="s">
        <v>160</v>
      </c>
      <c r="H118" s="108"/>
      <c r="I118" s="88" t="s">
        <v>287</v>
      </c>
    </row>
    <row r="119" spans="2:9">
      <c r="B119" s="1">
        <v>3</v>
      </c>
      <c r="C119" s="1">
        <v>4213</v>
      </c>
      <c r="D119" t="s">
        <v>163</v>
      </c>
      <c r="E119" s="36">
        <v>65000</v>
      </c>
      <c r="G119" s="122" t="s">
        <v>31</v>
      </c>
      <c r="H119" s="108"/>
      <c r="I119" s="88" t="s">
        <v>287</v>
      </c>
    </row>
    <row r="120" spans="2:9">
      <c r="B120" s="1">
        <v>4</v>
      </c>
      <c r="C120" s="1">
        <v>3675</v>
      </c>
      <c r="D120" t="s">
        <v>164</v>
      </c>
      <c r="E120" s="36">
        <v>22000</v>
      </c>
    </row>
    <row r="121" spans="2:9">
      <c r="B121" s="1">
        <v>5</v>
      </c>
      <c r="C121" s="1">
        <v>7234</v>
      </c>
      <c r="D121" t="s">
        <v>165</v>
      </c>
      <c r="E121" s="36">
        <v>88000</v>
      </c>
    </row>
    <row r="124" spans="2:9" s="33" customFormat="1">
      <c r="B124" s="32" t="s">
        <v>290</v>
      </c>
      <c r="E124" s="33" t="s">
        <v>286</v>
      </c>
    </row>
    <row r="126" spans="2:9">
      <c r="B126" s="48" t="s">
        <v>38</v>
      </c>
      <c r="C126" s="62" t="s">
        <v>30</v>
      </c>
      <c r="D126" s="116" t="s">
        <v>160</v>
      </c>
      <c r="E126" s="10" t="s">
        <v>31</v>
      </c>
      <c r="G126" s="88" t="s">
        <v>291</v>
      </c>
    </row>
    <row r="127" spans="2:9">
      <c r="B127" s="40">
        <v>1</v>
      </c>
      <c r="C127" s="63">
        <v>36</v>
      </c>
      <c r="D127" s="123" t="s">
        <v>68</v>
      </c>
      <c r="E127" s="49">
        <v>35000</v>
      </c>
      <c r="G127" s="88" t="s">
        <v>292</v>
      </c>
    </row>
    <row r="128" spans="2:9">
      <c r="B128" s="40">
        <v>3</v>
      </c>
      <c r="C128" s="63">
        <v>32</v>
      </c>
      <c r="D128" s="123" t="s">
        <v>69</v>
      </c>
      <c r="E128" s="49">
        <v>30000</v>
      </c>
      <c r="G128" s="108"/>
      <c r="H128" s="121" t="str">
        <f>IF(G128=E129,"OK","")</f>
        <v/>
      </c>
    </row>
    <row r="129" spans="2:8">
      <c r="B129" s="40">
        <v>9</v>
      </c>
      <c r="C129" s="63">
        <v>37</v>
      </c>
      <c r="D129" s="123" t="s">
        <v>70</v>
      </c>
      <c r="E129" s="49">
        <v>40000</v>
      </c>
      <c r="G129" s="88" t="s">
        <v>293</v>
      </c>
    </row>
    <row r="130" spans="2:8">
      <c r="B130" s="40">
        <v>7</v>
      </c>
      <c r="C130" s="63">
        <v>63</v>
      </c>
      <c r="D130" s="123" t="s">
        <v>71</v>
      </c>
      <c r="E130" s="49">
        <v>55000</v>
      </c>
      <c r="G130" s="108"/>
      <c r="H130" s="121" t="str">
        <f>IF(G130=E129,"OK","")</f>
        <v/>
      </c>
    </row>
    <row r="131" spans="2:8">
      <c r="B131" s="40">
        <v>8</v>
      </c>
      <c r="C131" s="63">
        <v>58</v>
      </c>
      <c r="D131" s="123" t="s">
        <v>73</v>
      </c>
      <c r="E131" s="49">
        <v>95000</v>
      </c>
      <c r="G131" s="122" t="s">
        <v>294</v>
      </c>
    </row>
    <row r="132" spans="2:8">
      <c r="B132" s="40">
        <v>6</v>
      </c>
      <c r="C132" s="63">
        <v>35</v>
      </c>
      <c r="D132" s="123" t="s">
        <v>224</v>
      </c>
      <c r="E132" s="49">
        <v>52000</v>
      </c>
      <c r="G132" s="108"/>
    </row>
    <row r="133" spans="2:8">
      <c r="B133" s="40">
        <v>12</v>
      </c>
      <c r="C133" s="63">
        <v>31</v>
      </c>
      <c r="D133" s="123" t="s">
        <v>223</v>
      </c>
      <c r="E133" s="49">
        <v>28000</v>
      </c>
      <c r="G133" s="88" t="s">
        <v>295</v>
      </c>
    </row>
    <row r="134" spans="2:8">
      <c r="B134" s="41">
        <v>14</v>
      </c>
      <c r="C134" s="64">
        <v>29</v>
      </c>
      <c r="D134" s="124" t="s">
        <v>222</v>
      </c>
      <c r="E134" s="50">
        <v>33000</v>
      </c>
      <c r="G134" s="108"/>
      <c r="H134" s="121" t="str">
        <f>IF(G134=C131,"OK","")</f>
        <v/>
      </c>
    </row>
  </sheetData>
  <phoneticPr fontId="6" type="noConversion"/>
  <conditionalFormatting sqref="C18">
    <cfRule type="cellIs" dxfId="0" priority="1" stopIfTrue="1" operator="greaterThan">
      <formula>20000</formula>
    </cfRule>
  </conditionalFormatting>
  <dataValidations count="3">
    <dataValidation type="whole" allowBlank="1" showInputMessage="1" showErrorMessage="1" errorTitle="Out of range" error="The salary must be in the range alongside" sqref="G18">
      <formula1>B17</formula1>
      <formula2>C20</formula2>
    </dataValidation>
    <dataValidation type="list" allowBlank="1" showInputMessage="1" showErrorMessage="1" sqref="I29">
      <formula1>"1,2,3,4,5"</formula1>
    </dataValidation>
    <dataValidation type="whole" allowBlank="1" showInputMessage="1" showErrorMessage="1" errorTitle="Out of range" error="The salary must be in the range alongside" sqref="C58">
      <formula1>#REF!</formula1>
      <formula2>#REF!</formula2>
    </dataValidation>
  </dataValidations>
  <hyperlinks>
    <hyperlink ref="B80" r:id="rId1"/>
    <hyperlink ref="B81" r:id="rId2"/>
  </hyperlinks>
  <pageMargins left="0.75" right="0.75" top="1" bottom="1" header="0.5" footer="0.5"/>
  <headerFooter alignWithMargins="0"/>
  <drawing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1:L802"/>
  <sheetViews>
    <sheetView showGridLines="0" workbookViewId="0">
      <pane ySplit="1" topLeftCell="A2" activePane="bottomLeft" state="frozen"/>
      <selection activeCell="W19" sqref="W19"/>
      <selection pane="bottomLeft" activeCell="I34" sqref="I34"/>
    </sheetView>
  </sheetViews>
  <sheetFormatPr baseColWidth="10" defaultColWidth="9.1640625" defaultRowHeight="12" x14ac:dyDescent="0"/>
  <cols>
    <col min="1" max="1" width="3.6640625" customWidth="1"/>
    <col min="2" max="2" width="13" customWidth="1"/>
    <col min="3" max="3" width="12.6640625" bestFit="1" customWidth="1"/>
    <col min="4" max="4" width="13.33203125" bestFit="1" customWidth="1"/>
    <col min="5" max="5" width="10.1640625" bestFit="1" customWidth="1"/>
    <col min="6" max="6" width="9.83203125" bestFit="1" customWidth="1"/>
    <col min="7" max="7" width="12.1640625" customWidth="1"/>
    <col min="8" max="8" width="22.5" customWidth="1"/>
    <col min="9" max="9" width="15.5" customWidth="1"/>
    <col min="10" max="10" width="11.83203125" customWidth="1"/>
    <col min="11" max="11" width="18.33203125" bestFit="1" customWidth="1"/>
    <col min="12" max="12" width="11.1640625" customWidth="1"/>
    <col min="13" max="13" width="10" customWidth="1"/>
    <col min="14" max="14" width="11" customWidth="1"/>
    <col min="15" max="15" width="10" customWidth="1"/>
    <col min="16" max="16" width="9" customWidth="1"/>
    <col min="17" max="17" width="15.6640625" customWidth="1"/>
    <col min="18" max="75" width="8.1640625" customWidth="1"/>
    <col min="76" max="76" width="9" customWidth="1"/>
    <col min="77" max="107" width="8.1640625" customWidth="1"/>
    <col min="108" max="108" width="9" customWidth="1"/>
    <col min="109" max="191" width="8.1640625" customWidth="1"/>
    <col min="192" max="192" width="9" customWidth="1"/>
    <col min="193" max="270" width="8.1640625" customWidth="1"/>
    <col min="271" max="271" width="9" customWidth="1"/>
    <col min="272" max="316" width="8.1640625" customWidth="1"/>
    <col min="317" max="317" width="9" customWidth="1"/>
    <col min="318" max="330" width="8.1640625" customWidth="1"/>
    <col min="331" max="331" width="9" customWidth="1"/>
    <col min="332" max="344" width="8.1640625" customWidth="1"/>
    <col min="345" max="345" width="9" customWidth="1"/>
    <col min="346" max="359" width="8.1640625" customWidth="1"/>
    <col min="360" max="360" width="9" customWidth="1"/>
    <col min="361" max="376" width="8.1640625" customWidth="1"/>
    <col min="377" max="377" width="9" customWidth="1"/>
    <col min="378" max="382" width="8.1640625" customWidth="1"/>
    <col min="383" max="383" width="9" customWidth="1"/>
    <col min="384" max="385" width="8.1640625" customWidth="1"/>
    <col min="386" max="386" width="9" customWidth="1"/>
    <col min="387" max="387" width="8.1640625" customWidth="1"/>
    <col min="388" max="388" width="9" customWidth="1"/>
    <col min="389" max="392" width="8.1640625" customWidth="1"/>
    <col min="393" max="393" width="15.6640625" bestFit="1" customWidth="1"/>
  </cols>
  <sheetData>
    <row r="1" spans="2:12" s="80" customFormat="1" ht="25" customHeight="1">
      <c r="B1" s="78" t="s">
        <v>228</v>
      </c>
    </row>
    <row r="3" spans="2:12">
      <c r="B3" s="96" t="s">
        <v>239</v>
      </c>
      <c r="C3" s="96" t="s">
        <v>240</v>
      </c>
      <c r="D3" s="96" t="s">
        <v>241</v>
      </c>
      <c r="E3" s="96" t="s">
        <v>242</v>
      </c>
      <c r="F3" s="96" t="s">
        <v>243</v>
      </c>
    </row>
    <row r="4" spans="2:12">
      <c r="B4" s="98" t="s">
        <v>244</v>
      </c>
      <c r="C4" s="98" t="s">
        <v>229</v>
      </c>
      <c r="D4" s="99">
        <v>440</v>
      </c>
      <c r="E4" s="100">
        <v>40010</v>
      </c>
      <c r="F4" s="98">
        <v>10248</v>
      </c>
    </row>
    <row r="5" spans="2:12">
      <c r="B5" s="98" t="s">
        <v>244</v>
      </c>
      <c r="C5" s="98" t="s">
        <v>230</v>
      </c>
      <c r="D5" s="99">
        <v>1863.4</v>
      </c>
      <c r="E5" s="100">
        <v>40004</v>
      </c>
      <c r="F5" s="98">
        <v>10249</v>
      </c>
    </row>
    <row r="6" spans="2:12">
      <c r="B6" s="98" t="s">
        <v>231</v>
      </c>
      <c r="C6" s="98" t="s">
        <v>232</v>
      </c>
      <c r="D6" s="99">
        <v>1552.6</v>
      </c>
      <c r="E6" s="100">
        <v>40006</v>
      </c>
      <c r="F6" s="98">
        <v>10250</v>
      </c>
    </row>
    <row r="7" spans="2:12">
      <c r="B7" s="98" t="s">
        <v>231</v>
      </c>
      <c r="C7" s="98" t="s">
        <v>233</v>
      </c>
      <c r="D7" s="99">
        <v>654</v>
      </c>
      <c r="E7" s="100">
        <v>40009</v>
      </c>
      <c r="F7" s="98">
        <v>10251</v>
      </c>
    </row>
    <row r="8" spans="2:12">
      <c r="B8" s="98" t="s">
        <v>231</v>
      </c>
      <c r="C8" s="98" t="s">
        <v>232</v>
      </c>
      <c r="D8" s="99">
        <v>3597.9</v>
      </c>
      <c r="E8" s="100">
        <v>40005</v>
      </c>
      <c r="F8" s="98">
        <v>10252</v>
      </c>
    </row>
    <row r="9" spans="2:12">
      <c r="B9" s="98" t="s">
        <v>231</v>
      </c>
      <c r="C9" s="98" t="s">
        <v>233</v>
      </c>
      <c r="D9" s="99">
        <v>1444.8</v>
      </c>
      <c r="E9" s="100">
        <v>40010</v>
      </c>
      <c r="F9" s="98">
        <v>10253</v>
      </c>
      <c r="H9" s="101" t="s">
        <v>245</v>
      </c>
      <c r="I9" t="s">
        <v>12</v>
      </c>
    </row>
    <row r="10" spans="2:12">
      <c r="B10" s="98" t="s">
        <v>244</v>
      </c>
      <c r="C10" s="98" t="s">
        <v>229</v>
      </c>
      <c r="D10" s="99">
        <v>556.62</v>
      </c>
      <c r="E10" s="100">
        <v>40017</v>
      </c>
      <c r="F10" s="98">
        <v>10254</v>
      </c>
      <c r="H10" s="35" t="s">
        <v>244</v>
      </c>
      <c r="I10" s="103">
        <v>321954.83999999997</v>
      </c>
    </row>
    <row r="11" spans="2:12">
      <c r="B11" s="98" t="s">
        <v>244</v>
      </c>
      <c r="C11" s="98" t="s">
        <v>234</v>
      </c>
      <c r="D11" s="99">
        <v>2490.5</v>
      </c>
      <c r="E11" s="100">
        <v>40009</v>
      </c>
      <c r="F11" s="98">
        <v>10255</v>
      </c>
      <c r="H11" s="35" t="s">
        <v>231</v>
      </c>
      <c r="I11" s="103">
        <v>858842.31500000018</v>
      </c>
    </row>
    <row r="12" spans="2:12">
      <c r="B12" s="98" t="s">
        <v>231</v>
      </c>
      <c r="C12" s="98" t="s">
        <v>233</v>
      </c>
      <c r="D12" s="99">
        <v>517</v>
      </c>
      <c r="E12" s="100">
        <v>40011</v>
      </c>
      <c r="F12" s="98">
        <v>10256</v>
      </c>
      <c r="H12" s="35" t="s">
        <v>246</v>
      </c>
      <c r="I12" s="103">
        <v>1180797.1550000003</v>
      </c>
    </row>
    <row r="13" spans="2:12">
      <c r="B13" s="98" t="s">
        <v>231</v>
      </c>
      <c r="C13" s="98" t="s">
        <v>232</v>
      </c>
      <c r="D13" s="99">
        <v>1119</v>
      </c>
      <c r="E13" s="100">
        <v>40016</v>
      </c>
      <c r="F13" s="98">
        <v>10257</v>
      </c>
    </row>
    <row r="14" spans="2:12">
      <c r="B14" s="98" t="s">
        <v>231</v>
      </c>
      <c r="C14" s="98" t="s">
        <v>235</v>
      </c>
      <c r="D14" s="99">
        <v>1614.88</v>
      </c>
      <c r="E14" s="100">
        <v>40017</v>
      </c>
      <c r="F14" s="98">
        <v>10258</v>
      </c>
      <c r="H14" s="101" t="s">
        <v>247</v>
      </c>
      <c r="I14" s="101" t="s">
        <v>248</v>
      </c>
    </row>
    <row r="15" spans="2:12">
      <c r="B15" s="98" t="s">
        <v>231</v>
      </c>
      <c r="C15" s="98" t="s">
        <v>232</v>
      </c>
      <c r="D15" s="99">
        <v>100.8</v>
      </c>
      <c r="E15" s="100">
        <v>40019</v>
      </c>
      <c r="F15" s="98">
        <v>10259</v>
      </c>
      <c r="I15" t="s">
        <v>253</v>
      </c>
    </row>
    <row r="16" spans="2:12">
      <c r="B16" s="98" t="s">
        <v>231</v>
      </c>
      <c r="C16" s="98" t="s">
        <v>232</v>
      </c>
      <c r="D16" s="99">
        <v>1504.65</v>
      </c>
      <c r="E16" s="100">
        <v>40023</v>
      </c>
      <c r="F16" s="98">
        <v>10260</v>
      </c>
      <c r="H16" s="101" t="s">
        <v>245</v>
      </c>
      <c r="I16" s="104" t="s">
        <v>249</v>
      </c>
      <c r="J16" s="104" t="s">
        <v>250</v>
      </c>
      <c r="K16" s="104" t="s">
        <v>251</v>
      </c>
      <c r="L16" s="104" t="s">
        <v>252</v>
      </c>
    </row>
    <row r="17" spans="2:12">
      <c r="B17" s="98" t="s">
        <v>231</v>
      </c>
      <c r="C17" s="98" t="s">
        <v>232</v>
      </c>
      <c r="D17" s="99">
        <v>448</v>
      </c>
      <c r="E17" s="100">
        <v>40024</v>
      </c>
      <c r="F17" s="98">
        <v>10261</v>
      </c>
      <c r="H17" s="35" t="s">
        <v>244</v>
      </c>
      <c r="I17" s="105">
        <v>25239.32</v>
      </c>
      <c r="J17" s="105">
        <v>43021.780000000006</v>
      </c>
      <c r="K17" s="105">
        <v>44004.66</v>
      </c>
      <c r="L17" s="105">
        <v>44573.78</v>
      </c>
    </row>
    <row r="18" spans="2:12">
      <c r="B18" s="98" t="s">
        <v>231</v>
      </c>
      <c r="C18" s="98" t="s">
        <v>236</v>
      </c>
      <c r="D18" s="99">
        <v>584</v>
      </c>
      <c r="E18" s="100">
        <v>40019</v>
      </c>
      <c r="F18" s="98">
        <v>10262</v>
      </c>
      <c r="H18" s="35" t="s">
        <v>231</v>
      </c>
      <c r="I18" s="105">
        <v>118806.21999999996</v>
      </c>
      <c r="J18" s="105">
        <v>92447.740999999995</v>
      </c>
      <c r="K18" s="105">
        <v>100307.95000000003</v>
      </c>
      <c r="L18" s="105">
        <v>120437.53399999999</v>
      </c>
    </row>
    <row r="19" spans="2:12">
      <c r="B19" s="98" t="s">
        <v>244</v>
      </c>
      <c r="C19" s="98" t="s">
        <v>234</v>
      </c>
      <c r="D19" s="99">
        <v>1873.8</v>
      </c>
      <c r="E19" s="100">
        <v>40025</v>
      </c>
      <c r="F19" s="98">
        <v>10263</v>
      </c>
    </row>
    <row r="20" spans="2:12">
      <c r="B20" s="98" t="s">
        <v>244</v>
      </c>
      <c r="C20" s="98" t="s">
        <v>230</v>
      </c>
      <c r="D20" s="99">
        <v>695.62</v>
      </c>
      <c r="E20" s="100">
        <v>40048</v>
      </c>
      <c r="F20" s="98">
        <v>10264</v>
      </c>
      <c r="H20" s="101" t="s">
        <v>245</v>
      </c>
      <c r="I20" t="s">
        <v>12</v>
      </c>
      <c r="J20" t="s">
        <v>254</v>
      </c>
      <c r="K20" t="s">
        <v>255</v>
      </c>
      <c r="L20" t="s">
        <v>256</v>
      </c>
    </row>
    <row r="21" spans="2:12">
      <c r="B21" s="98" t="s">
        <v>231</v>
      </c>
      <c r="C21" s="98" t="s">
        <v>237</v>
      </c>
      <c r="D21" s="99">
        <v>1176</v>
      </c>
      <c r="E21" s="100">
        <v>40037</v>
      </c>
      <c r="F21" s="98">
        <v>10265</v>
      </c>
      <c r="H21" s="35" t="s">
        <v>229</v>
      </c>
      <c r="I21" s="105">
        <v>68791.12</v>
      </c>
      <c r="J21" s="102">
        <v>42</v>
      </c>
      <c r="K21" s="106">
        <v>5.8258202696973793E-2</v>
      </c>
      <c r="L21" s="105">
        <v>0</v>
      </c>
    </row>
    <row r="22" spans="2:12">
      <c r="B22" s="98" t="s">
        <v>231</v>
      </c>
      <c r="C22" s="98" t="s">
        <v>233</v>
      </c>
      <c r="D22" s="99">
        <v>346.56</v>
      </c>
      <c r="E22" s="100">
        <v>40025</v>
      </c>
      <c r="F22" s="98">
        <v>10266</v>
      </c>
      <c r="H22" s="35" t="s">
        <v>236</v>
      </c>
      <c r="I22" s="105">
        <v>123028.02999999998</v>
      </c>
      <c r="J22" s="102">
        <v>99</v>
      </c>
      <c r="K22" s="106">
        <v>0.10419065584554187</v>
      </c>
      <c r="L22" s="105">
        <v>6151.4014999999999</v>
      </c>
    </row>
    <row r="23" spans="2:12">
      <c r="B23" s="98" t="s">
        <v>231</v>
      </c>
      <c r="C23" s="98" t="s">
        <v>232</v>
      </c>
      <c r="D23" s="99">
        <v>3536.6</v>
      </c>
      <c r="E23" s="100">
        <v>40031</v>
      </c>
      <c r="F23" s="98">
        <v>10267</v>
      </c>
      <c r="H23" s="35" t="s">
        <v>235</v>
      </c>
      <c r="I23" s="105">
        <v>166698.86000000002</v>
      </c>
      <c r="J23" s="102">
        <v>117</v>
      </c>
      <c r="K23" s="106">
        <v>0.14117484895193533</v>
      </c>
      <c r="L23" s="105">
        <v>8334.9430000000011</v>
      </c>
    </row>
    <row r="24" spans="2:12">
      <c r="B24" s="98" t="s">
        <v>231</v>
      </c>
      <c r="C24" s="98" t="s">
        <v>236</v>
      </c>
      <c r="D24" s="99">
        <v>1101.2</v>
      </c>
      <c r="E24" s="100">
        <v>40027</v>
      </c>
      <c r="F24" s="98">
        <v>10268</v>
      </c>
      <c r="H24" s="35" t="s">
        <v>234</v>
      </c>
      <c r="I24" s="105">
        <v>63677.72</v>
      </c>
      <c r="J24" s="102">
        <v>41</v>
      </c>
      <c r="K24" s="106">
        <v>5.3927738333685256E-2</v>
      </c>
      <c r="L24" s="105">
        <v>0</v>
      </c>
    </row>
    <row r="25" spans="2:12">
      <c r="B25" s="98" t="s">
        <v>244</v>
      </c>
      <c r="C25" s="98" t="s">
        <v>229</v>
      </c>
      <c r="D25" s="99">
        <v>642</v>
      </c>
      <c r="E25" s="100">
        <v>40034</v>
      </c>
      <c r="F25" s="98">
        <v>10269</v>
      </c>
      <c r="H25" s="35" t="s">
        <v>233</v>
      </c>
      <c r="I25" s="105">
        <v>191011.70099999997</v>
      </c>
      <c r="J25" s="102">
        <v>125</v>
      </c>
      <c r="K25" s="106">
        <v>0.16176504168491151</v>
      </c>
      <c r="L25" s="105">
        <v>9550.5850499999997</v>
      </c>
    </row>
    <row r="26" spans="2:12">
      <c r="B26" s="98" t="s">
        <v>231</v>
      </c>
      <c r="C26" s="98" t="s">
        <v>235</v>
      </c>
      <c r="D26" s="99">
        <v>1376</v>
      </c>
      <c r="E26" s="100">
        <v>40027</v>
      </c>
      <c r="F26" s="98">
        <v>10270</v>
      </c>
      <c r="H26" s="35" t="s">
        <v>237</v>
      </c>
      <c r="I26" s="105">
        <v>152346.34400000001</v>
      </c>
      <c r="J26" s="102">
        <v>92</v>
      </c>
      <c r="K26" s="106">
        <v>0.12901991112944372</v>
      </c>
      <c r="L26" s="105">
        <v>7617.3172000000013</v>
      </c>
    </row>
    <row r="27" spans="2:12">
      <c r="B27" s="98" t="s">
        <v>244</v>
      </c>
      <c r="C27" s="98" t="s">
        <v>230</v>
      </c>
      <c r="D27" s="99">
        <v>48</v>
      </c>
      <c r="E27" s="100">
        <v>40055</v>
      </c>
      <c r="F27" s="98">
        <v>10271</v>
      </c>
      <c r="H27" s="35" t="s">
        <v>238</v>
      </c>
      <c r="I27" s="105">
        <v>116960.23000000001</v>
      </c>
      <c r="J27" s="102">
        <v>67</v>
      </c>
      <c r="K27" s="106">
        <v>9.9051923952171092E-2</v>
      </c>
      <c r="L27" s="105">
        <v>5848.0115000000005</v>
      </c>
    </row>
    <row r="28" spans="2:12">
      <c r="B28" s="98" t="s">
        <v>244</v>
      </c>
      <c r="C28" s="98" t="s">
        <v>230</v>
      </c>
      <c r="D28" s="99">
        <v>1456</v>
      </c>
      <c r="E28" s="100">
        <v>40031</v>
      </c>
      <c r="F28" s="98">
        <v>10272</v>
      </c>
      <c r="H28" s="35" t="s">
        <v>232</v>
      </c>
      <c r="I28" s="105">
        <v>225757.38000000009</v>
      </c>
      <c r="J28" s="102">
        <v>151</v>
      </c>
      <c r="K28" s="106">
        <v>0.19119065374103145</v>
      </c>
      <c r="L28" s="105">
        <v>11287.869000000006</v>
      </c>
    </row>
    <row r="29" spans="2:12">
      <c r="B29" s="98" t="s">
        <v>231</v>
      </c>
      <c r="C29" s="98" t="s">
        <v>233</v>
      </c>
      <c r="D29" s="99">
        <v>2037.28</v>
      </c>
      <c r="E29" s="100">
        <v>40037</v>
      </c>
      <c r="F29" s="98">
        <v>10273</v>
      </c>
      <c r="H29" s="35" t="s">
        <v>230</v>
      </c>
      <c r="I29" s="105">
        <v>72525.770000000019</v>
      </c>
      <c r="J29" s="102">
        <v>65</v>
      </c>
      <c r="K29" s="106">
        <v>6.1421023664305831E-2</v>
      </c>
      <c r="L29" s="105">
        <v>0</v>
      </c>
    </row>
    <row r="30" spans="2:12">
      <c r="B30" s="98" t="s">
        <v>244</v>
      </c>
      <c r="C30" s="98" t="s">
        <v>230</v>
      </c>
      <c r="D30" s="99">
        <v>538.6</v>
      </c>
      <c r="E30" s="100">
        <v>40041</v>
      </c>
      <c r="F30" s="98">
        <v>10274</v>
      </c>
      <c r="K30" s="3" t="s">
        <v>257</v>
      </c>
      <c r="L30" s="107">
        <f>SUM(L21:L29)</f>
        <v>48790.127250000005</v>
      </c>
    </row>
    <row r="31" spans="2:12">
      <c r="B31" s="98" t="s">
        <v>231</v>
      </c>
      <c r="C31" s="98" t="s">
        <v>235</v>
      </c>
      <c r="D31" s="99">
        <v>291</v>
      </c>
      <c r="E31" s="100">
        <v>40034</v>
      </c>
      <c r="F31" s="98">
        <v>10275</v>
      </c>
    </row>
    <row r="32" spans="2:12">
      <c r="B32" s="98" t="s">
        <v>231</v>
      </c>
      <c r="C32" s="98" t="s">
        <v>236</v>
      </c>
      <c r="D32" s="99">
        <v>420</v>
      </c>
      <c r="E32" s="100">
        <v>40039</v>
      </c>
      <c r="F32" s="98">
        <v>10276</v>
      </c>
      <c r="H32" s="114" t="s">
        <v>276</v>
      </c>
      <c r="I32" s="113"/>
    </row>
    <row r="33" spans="2:9">
      <c r="B33" s="98" t="s">
        <v>231</v>
      </c>
      <c r="C33" s="98" t="s">
        <v>237</v>
      </c>
      <c r="D33" s="99">
        <v>1200.8</v>
      </c>
      <c r="E33" s="100">
        <v>40038</v>
      </c>
      <c r="F33" s="98">
        <v>10277</v>
      </c>
      <c r="H33" s="88" t="s">
        <v>229</v>
      </c>
      <c r="I33" s="115">
        <f>GETPIVOTDATA("Sales",$H$20,"Sales Person",H33)</f>
        <v>68791.12</v>
      </c>
    </row>
    <row r="34" spans="2:9">
      <c r="B34" s="98" t="s">
        <v>231</v>
      </c>
      <c r="C34" s="98" t="s">
        <v>236</v>
      </c>
      <c r="D34" s="99">
        <v>1488.8</v>
      </c>
      <c r="E34" s="100">
        <v>40041</v>
      </c>
      <c r="F34" s="98">
        <v>10278</v>
      </c>
      <c r="H34" s="88" t="s">
        <v>238</v>
      </c>
      <c r="I34" s="115">
        <f>GETPIVOTDATA("Sales",$H$20,"Sales Person",H34)</f>
        <v>116960.23000000001</v>
      </c>
    </row>
    <row r="35" spans="2:9">
      <c r="B35" s="98" t="s">
        <v>231</v>
      </c>
      <c r="C35" s="98" t="s">
        <v>236</v>
      </c>
      <c r="D35" s="99">
        <v>351</v>
      </c>
      <c r="E35" s="100">
        <v>40041</v>
      </c>
      <c r="F35" s="98">
        <v>10279</v>
      </c>
      <c r="H35" s="88" t="s">
        <v>237</v>
      </c>
      <c r="I35" s="115">
        <f>GETPIVOTDATA("Sales",$H$20,"Sales Person",H35)</f>
        <v>152346.34400000001</v>
      </c>
    </row>
    <row r="36" spans="2:9">
      <c r="B36" s="98" t="s">
        <v>231</v>
      </c>
      <c r="C36" s="98" t="s">
        <v>237</v>
      </c>
      <c r="D36" s="99">
        <v>613</v>
      </c>
      <c r="E36" s="100">
        <v>40068</v>
      </c>
      <c r="F36" s="98">
        <v>10280</v>
      </c>
    </row>
    <row r="37" spans="2:9">
      <c r="B37" s="98" t="s">
        <v>231</v>
      </c>
      <c r="C37" s="98" t="s">
        <v>232</v>
      </c>
      <c r="D37" s="99">
        <v>86.5</v>
      </c>
      <c r="E37" s="100">
        <v>40046</v>
      </c>
      <c r="F37" s="98">
        <v>10281</v>
      </c>
    </row>
    <row r="38" spans="2:9">
      <c r="B38" s="98" t="s">
        <v>231</v>
      </c>
      <c r="C38" s="98" t="s">
        <v>232</v>
      </c>
      <c r="D38" s="99">
        <v>155.4</v>
      </c>
      <c r="E38" s="100">
        <v>40046</v>
      </c>
      <c r="F38" s="98">
        <v>10282</v>
      </c>
    </row>
    <row r="39" spans="2:9">
      <c r="B39" s="98" t="s">
        <v>231</v>
      </c>
      <c r="C39" s="98" t="s">
        <v>233</v>
      </c>
      <c r="D39" s="99">
        <v>1414.8</v>
      </c>
      <c r="E39" s="100">
        <v>40048</v>
      </c>
      <c r="F39" s="98">
        <v>10283</v>
      </c>
    </row>
    <row r="40" spans="2:9">
      <c r="B40" s="98" t="s">
        <v>231</v>
      </c>
      <c r="C40" s="98" t="s">
        <v>232</v>
      </c>
      <c r="D40" s="99">
        <v>1170</v>
      </c>
      <c r="E40" s="100">
        <v>40052</v>
      </c>
      <c r="F40" s="98">
        <v>10284</v>
      </c>
    </row>
    <row r="41" spans="2:9">
      <c r="B41" s="98" t="s">
        <v>231</v>
      </c>
      <c r="C41" s="98" t="s">
        <v>235</v>
      </c>
      <c r="D41" s="99">
        <v>1743.36</v>
      </c>
      <c r="E41" s="100">
        <v>40051</v>
      </c>
      <c r="F41" s="98">
        <v>10285</v>
      </c>
    </row>
    <row r="42" spans="2:9">
      <c r="B42" s="98" t="s">
        <v>231</v>
      </c>
      <c r="C42" s="98" t="s">
        <v>236</v>
      </c>
      <c r="D42" s="99">
        <v>3016</v>
      </c>
      <c r="E42" s="100">
        <v>40055</v>
      </c>
      <c r="F42" s="98">
        <v>10286</v>
      </c>
    </row>
    <row r="43" spans="2:9">
      <c r="B43" s="98" t="s">
        <v>231</v>
      </c>
      <c r="C43" s="98" t="s">
        <v>236</v>
      </c>
      <c r="D43" s="99">
        <v>819</v>
      </c>
      <c r="E43" s="100">
        <v>40053</v>
      </c>
      <c r="F43" s="98">
        <v>10287</v>
      </c>
    </row>
    <row r="44" spans="2:9">
      <c r="B44" s="98" t="s">
        <v>231</v>
      </c>
      <c r="C44" s="98" t="s">
        <v>232</v>
      </c>
      <c r="D44" s="99">
        <v>80</v>
      </c>
      <c r="E44" s="100">
        <v>40059</v>
      </c>
      <c r="F44" s="98">
        <v>10288</v>
      </c>
    </row>
    <row r="45" spans="2:9">
      <c r="B45" s="98" t="s">
        <v>244</v>
      </c>
      <c r="C45" s="98" t="s">
        <v>238</v>
      </c>
      <c r="D45" s="99">
        <v>479.4</v>
      </c>
      <c r="E45" s="100">
        <v>40053</v>
      </c>
      <c r="F45" s="98">
        <v>10289</v>
      </c>
    </row>
    <row r="46" spans="2:9">
      <c r="B46" s="98" t="s">
        <v>231</v>
      </c>
      <c r="C46" s="98" t="s">
        <v>236</v>
      </c>
      <c r="D46" s="99">
        <v>2169</v>
      </c>
      <c r="E46" s="100">
        <v>40059</v>
      </c>
      <c r="F46" s="98">
        <v>10290</v>
      </c>
    </row>
    <row r="47" spans="2:9">
      <c r="B47" s="98" t="s">
        <v>244</v>
      </c>
      <c r="C47" s="98" t="s">
        <v>230</v>
      </c>
      <c r="D47" s="99">
        <v>497.52</v>
      </c>
      <c r="E47" s="100">
        <v>40060</v>
      </c>
      <c r="F47" s="98">
        <v>10291</v>
      </c>
    </row>
    <row r="48" spans="2:9">
      <c r="B48" s="98" t="s">
        <v>231</v>
      </c>
      <c r="C48" s="98" t="s">
        <v>235</v>
      </c>
      <c r="D48" s="99">
        <v>1296</v>
      </c>
      <c r="E48" s="100">
        <v>40058</v>
      </c>
      <c r="F48" s="98">
        <v>10292</v>
      </c>
    </row>
    <row r="49" spans="2:6">
      <c r="B49" s="98" t="s">
        <v>231</v>
      </c>
      <c r="C49" s="98" t="s">
        <v>235</v>
      </c>
      <c r="D49" s="99">
        <v>848.7</v>
      </c>
      <c r="E49" s="100">
        <v>40067</v>
      </c>
      <c r="F49" s="98">
        <v>10293</v>
      </c>
    </row>
    <row r="50" spans="2:6">
      <c r="B50" s="98" t="s">
        <v>231</v>
      </c>
      <c r="C50" s="98" t="s">
        <v>232</v>
      </c>
      <c r="D50" s="99">
        <v>1887.6</v>
      </c>
      <c r="E50" s="100">
        <v>40061</v>
      </c>
      <c r="F50" s="98">
        <v>10294</v>
      </c>
    </row>
    <row r="51" spans="2:6">
      <c r="B51" s="98" t="s">
        <v>231</v>
      </c>
      <c r="C51" s="98" t="s">
        <v>237</v>
      </c>
      <c r="D51" s="99">
        <v>121.6</v>
      </c>
      <c r="E51" s="100">
        <v>40066</v>
      </c>
      <c r="F51" s="98">
        <v>10295</v>
      </c>
    </row>
    <row r="52" spans="2:6">
      <c r="B52" s="98" t="s">
        <v>244</v>
      </c>
      <c r="C52" s="98" t="s">
        <v>230</v>
      </c>
      <c r="D52" s="99">
        <v>1050</v>
      </c>
      <c r="E52" s="100">
        <v>40067</v>
      </c>
      <c r="F52" s="98">
        <v>10296</v>
      </c>
    </row>
    <row r="53" spans="2:6">
      <c r="B53" s="98" t="s">
        <v>244</v>
      </c>
      <c r="C53" s="98" t="s">
        <v>229</v>
      </c>
      <c r="D53" s="99">
        <v>1420</v>
      </c>
      <c r="E53" s="100">
        <v>40066</v>
      </c>
      <c r="F53" s="98">
        <v>10297</v>
      </c>
    </row>
    <row r="54" spans="2:6">
      <c r="B54" s="98" t="s">
        <v>244</v>
      </c>
      <c r="C54" s="98" t="s">
        <v>230</v>
      </c>
      <c r="D54" s="99">
        <v>2645</v>
      </c>
      <c r="E54" s="100">
        <v>40067</v>
      </c>
      <c r="F54" s="98">
        <v>10298</v>
      </c>
    </row>
    <row r="55" spans="2:6">
      <c r="B55" s="98" t="s">
        <v>231</v>
      </c>
      <c r="C55" s="98" t="s">
        <v>232</v>
      </c>
      <c r="D55" s="99">
        <v>349.5</v>
      </c>
      <c r="E55" s="100">
        <v>40069</v>
      </c>
      <c r="F55" s="98">
        <v>10299</v>
      </c>
    </row>
    <row r="56" spans="2:6">
      <c r="B56" s="98" t="s">
        <v>231</v>
      </c>
      <c r="C56" s="98" t="s">
        <v>237</v>
      </c>
      <c r="D56" s="99">
        <v>608</v>
      </c>
      <c r="E56" s="100">
        <v>40074</v>
      </c>
      <c r="F56" s="98">
        <v>10300</v>
      </c>
    </row>
    <row r="57" spans="2:6">
      <c r="B57" s="98" t="s">
        <v>231</v>
      </c>
      <c r="C57" s="98" t="s">
        <v>236</v>
      </c>
      <c r="D57" s="99">
        <v>755</v>
      </c>
      <c r="E57" s="100">
        <v>40073</v>
      </c>
      <c r="F57" s="98">
        <v>10301</v>
      </c>
    </row>
    <row r="58" spans="2:6">
      <c r="B58" s="98" t="s">
        <v>231</v>
      </c>
      <c r="C58" s="98" t="s">
        <v>232</v>
      </c>
      <c r="D58" s="99">
        <v>2708.8</v>
      </c>
      <c r="E58" s="100">
        <v>40095</v>
      </c>
      <c r="F58" s="98">
        <v>10302</v>
      </c>
    </row>
    <row r="59" spans="2:6">
      <c r="B59" s="98" t="s">
        <v>244</v>
      </c>
      <c r="C59" s="98" t="s">
        <v>238</v>
      </c>
      <c r="D59" s="99">
        <v>1117.8</v>
      </c>
      <c r="E59" s="100">
        <v>40074</v>
      </c>
      <c r="F59" s="98">
        <v>10303</v>
      </c>
    </row>
    <row r="60" spans="2:6">
      <c r="B60" s="98" t="s">
        <v>231</v>
      </c>
      <c r="C60" s="98" t="s">
        <v>235</v>
      </c>
      <c r="D60" s="99">
        <v>954.4</v>
      </c>
      <c r="E60" s="100">
        <v>40073</v>
      </c>
      <c r="F60" s="98">
        <v>10304</v>
      </c>
    </row>
    <row r="61" spans="2:6">
      <c r="B61" s="98" t="s">
        <v>231</v>
      </c>
      <c r="C61" s="98" t="s">
        <v>236</v>
      </c>
      <c r="D61" s="99">
        <v>3741.3</v>
      </c>
      <c r="E61" s="100">
        <v>40095</v>
      </c>
      <c r="F61" s="98">
        <v>10305</v>
      </c>
    </row>
    <row r="62" spans="2:6">
      <c r="B62" s="98" t="s">
        <v>231</v>
      </c>
      <c r="C62" s="98" t="s">
        <v>235</v>
      </c>
      <c r="D62" s="99">
        <v>498.5</v>
      </c>
      <c r="E62" s="100">
        <v>40079</v>
      </c>
      <c r="F62" s="98">
        <v>10306</v>
      </c>
    </row>
    <row r="63" spans="2:6">
      <c r="B63" s="98" t="s">
        <v>231</v>
      </c>
      <c r="C63" s="98" t="s">
        <v>237</v>
      </c>
      <c r="D63" s="99">
        <v>424</v>
      </c>
      <c r="E63" s="100">
        <v>40081</v>
      </c>
      <c r="F63" s="98">
        <v>10307</v>
      </c>
    </row>
    <row r="64" spans="2:6">
      <c r="B64" s="98" t="s">
        <v>244</v>
      </c>
      <c r="C64" s="98" t="s">
        <v>238</v>
      </c>
      <c r="D64" s="99">
        <v>88.8</v>
      </c>
      <c r="E64" s="100">
        <v>40080</v>
      </c>
      <c r="F64" s="98">
        <v>10308</v>
      </c>
    </row>
    <row r="65" spans="2:6">
      <c r="B65" s="98" t="s">
        <v>231</v>
      </c>
      <c r="C65" s="98" t="s">
        <v>233</v>
      </c>
      <c r="D65" s="99">
        <v>1762</v>
      </c>
      <c r="E65" s="100">
        <v>40109</v>
      </c>
      <c r="F65" s="98">
        <v>10309</v>
      </c>
    </row>
    <row r="66" spans="2:6">
      <c r="B66" s="98" t="s">
        <v>231</v>
      </c>
      <c r="C66" s="98" t="s">
        <v>236</v>
      </c>
      <c r="D66" s="99">
        <v>336</v>
      </c>
      <c r="E66" s="100">
        <v>40083</v>
      </c>
      <c r="F66" s="98">
        <v>10310</v>
      </c>
    </row>
    <row r="67" spans="2:6">
      <c r="B67" s="98" t="s">
        <v>231</v>
      </c>
      <c r="C67" s="98" t="s">
        <v>235</v>
      </c>
      <c r="D67" s="99">
        <v>268.8</v>
      </c>
      <c r="E67" s="100">
        <v>40082</v>
      </c>
      <c r="F67" s="98">
        <v>10311</v>
      </c>
    </row>
    <row r="68" spans="2:6">
      <c r="B68" s="98" t="s">
        <v>231</v>
      </c>
      <c r="C68" s="98" t="s">
        <v>237</v>
      </c>
      <c r="D68" s="99">
        <v>1614.8</v>
      </c>
      <c r="E68" s="100">
        <v>40089</v>
      </c>
      <c r="F68" s="98">
        <v>10312</v>
      </c>
    </row>
    <row r="69" spans="2:6">
      <c r="B69" s="98" t="s">
        <v>231</v>
      </c>
      <c r="C69" s="98" t="s">
        <v>237</v>
      </c>
      <c r="D69" s="99">
        <v>182.4</v>
      </c>
      <c r="E69" s="100">
        <v>40090</v>
      </c>
      <c r="F69" s="98">
        <v>10313</v>
      </c>
    </row>
    <row r="70" spans="2:6">
      <c r="B70" s="98" t="s">
        <v>231</v>
      </c>
      <c r="C70" s="98" t="s">
        <v>235</v>
      </c>
      <c r="D70" s="99">
        <v>2094</v>
      </c>
      <c r="E70" s="100">
        <v>40090</v>
      </c>
      <c r="F70" s="98">
        <v>10314</v>
      </c>
    </row>
    <row r="71" spans="2:6">
      <c r="B71" s="98" t="s">
        <v>231</v>
      </c>
      <c r="C71" s="98" t="s">
        <v>232</v>
      </c>
      <c r="D71" s="99">
        <v>516</v>
      </c>
      <c r="E71" s="100">
        <v>40089</v>
      </c>
      <c r="F71" s="98">
        <v>10315</v>
      </c>
    </row>
    <row r="72" spans="2:6">
      <c r="B72" s="98" t="s">
        <v>231</v>
      </c>
      <c r="C72" s="98" t="s">
        <v>235</v>
      </c>
      <c r="D72" s="99">
        <v>2835</v>
      </c>
      <c r="E72" s="100">
        <v>40094</v>
      </c>
      <c r="F72" s="98">
        <v>10316</v>
      </c>
    </row>
    <row r="73" spans="2:6">
      <c r="B73" s="98" t="s">
        <v>244</v>
      </c>
      <c r="C73" s="98" t="s">
        <v>230</v>
      </c>
      <c r="D73" s="99">
        <v>288</v>
      </c>
      <c r="E73" s="100">
        <v>40096</v>
      </c>
      <c r="F73" s="98">
        <v>10317</v>
      </c>
    </row>
    <row r="74" spans="2:6">
      <c r="B74" s="98" t="s">
        <v>231</v>
      </c>
      <c r="C74" s="98" t="s">
        <v>236</v>
      </c>
      <c r="D74" s="99">
        <v>240.4</v>
      </c>
      <c r="E74" s="100">
        <v>40090</v>
      </c>
      <c r="F74" s="98">
        <v>10318</v>
      </c>
    </row>
    <row r="75" spans="2:6">
      <c r="B75" s="98" t="s">
        <v>244</v>
      </c>
      <c r="C75" s="98" t="s">
        <v>238</v>
      </c>
      <c r="D75" s="99">
        <v>1191.2</v>
      </c>
      <c r="E75" s="100">
        <v>40097</v>
      </c>
      <c r="F75" s="98">
        <v>10319</v>
      </c>
    </row>
    <row r="76" spans="2:6">
      <c r="B76" s="98" t="s">
        <v>244</v>
      </c>
      <c r="C76" s="98" t="s">
        <v>229</v>
      </c>
      <c r="D76" s="99">
        <v>516</v>
      </c>
      <c r="E76" s="100">
        <v>40104</v>
      </c>
      <c r="F76" s="98">
        <v>10320</v>
      </c>
    </row>
    <row r="77" spans="2:6">
      <c r="B77" s="98" t="s">
        <v>231</v>
      </c>
      <c r="C77" s="98" t="s">
        <v>233</v>
      </c>
      <c r="D77" s="99">
        <v>144</v>
      </c>
      <c r="E77" s="100">
        <v>40097</v>
      </c>
      <c r="F77" s="98">
        <v>10321</v>
      </c>
    </row>
    <row r="78" spans="2:6">
      <c r="B78" s="98" t="s">
        <v>244</v>
      </c>
      <c r="C78" s="98" t="s">
        <v>238</v>
      </c>
      <c r="D78" s="99">
        <v>112</v>
      </c>
      <c r="E78" s="100">
        <v>40109</v>
      </c>
      <c r="F78" s="98">
        <v>10322</v>
      </c>
    </row>
    <row r="79" spans="2:6">
      <c r="B79" s="98" t="s">
        <v>231</v>
      </c>
      <c r="C79" s="98" t="s">
        <v>232</v>
      </c>
      <c r="D79" s="99">
        <v>164.4</v>
      </c>
      <c r="E79" s="100">
        <v>40100</v>
      </c>
      <c r="F79" s="98">
        <v>10323</v>
      </c>
    </row>
    <row r="80" spans="2:6">
      <c r="B80" s="98" t="s">
        <v>244</v>
      </c>
      <c r="C80" s="98" t="s">
        <v>234</v>
      </c>
      <c r="D80" s="99">
        <v>5275.71</v>
      </c>
      <c r="E80" s="100">
        <v>40096</v>
      </c>
      <c r="F80" s="98">
        <v>10324</v>
      </c>
    </row>
    <row r="81" spans="2:6">
      <c r="B81" s="98" t="s">
        <v>231</v>
      </c>
      <c r="C81" s="98" t="s">
        <v>235</v>
      </c>
      <c r="D81" s="99">
        <v>1497</v>
      </c>
      <c r="E81" s="100">
        <v>40100</v>
      </c>
      <c r="F81" s="98">
        <v>10325</v>
      </c>
    </row>
    <row r="82" spans="2:6">
      <c r="B82" s="98" t="s">
        <v>231</v>
      </c>
      <c r="C82" s="98" t="s">
        <v>232</v>
      </c>
      <c r="D82" s="99">
        <v>982</v>
      </c>
      <c r="E82" s="100">
        <v>40100</v>
      </c>
      <c r="F82" s="98">
        <v>10326</v>
      </c>
    </row>
    <row r="83" spans="2:6">
      <c r="B83" s="98" t="s">
        <v>231</v>
      </c>
      <c r="C83" s="98" t="s">
        <v>237</v>
      </c>
      <c r="D83" s="99">
        <v>1810</v>
      </c>
      <c r="E83" s="100">
        <v>40100</v>
      </c>
      <c r="F83" s="98">
        <v>10327</v>
      </c>
    </row>
    <row r="84" spans="2:6">
      <c r="B84" s="98" t="s">
        <v>231</v>
      </c>
      <c r="C84" s="98" t="s">
        <v>232</v>
      </c>
      <c r="D84" s="99">
        <v>1168</v>
      </c>
      <c r="E84" s="100">
        <v>40103</v>
      </c>
      <c r="F84" s="98">
        <v>10328</v>
      </c>
    </row>
    <row r="85" spans="2:6">
      <c r="B85" s="98" t="s">
        <v>231</v>
      </c>
      <c r="C85" s="98" t="s">
        <v>232</v>
      </c>
      <c r="D85" s="99">
        <v>4578.43</v>
      </c>
      <c r="E85" s="100">
        <v>40109</v>
      </c>
      <c r="F85" s="98">
        <v>10329</v>
      </c>
    </row>
    <row r="86" spans="2:6">
      <c r="B86" s="98" t="s">
        <v>231</v>
      </c>
      <c r="C86" s="98" t="s">
        <v>233</v>
      </c>
      <c r="D86" s="99">
        <v>1649</v>
      </c>
      <c r="E86" s="100">
        <v>40114</v>
      </c>
      <c r="F86" s="98">
        <v>10330</v>
      </c>
    </row>
    <row r="87" spans="2:6">
      <c r="B87" s="98" t="s">
        <v>244</v>
      </c>
      <c r="C87" s="98" t="s">
        <v>234</v>
      </c>
      <c r="D87" s="99">
        <v>88.5</v>
      </c>
      <c r="E87" s="100">
        <v>40107</v>
      </c>
      <c r="F87" s="98">
        <v>10331</v>
      </c>
    </row>
    <row r="88" spans="2:6">
      <c r="B88" s="98" t="s">
        <v>231</v>
      </c>
      <c r="C88" s="98" t="s">
        <v>233</v>
      </c>
      <c r="D88" s="99">
        <v>1786.88</v>
      </c>
      <c r="E88" s="100">
        <v>40107</v>
      </c>
      <c r="F88" s="98">
        <v>10332</v>
      </c>
    </row>
    <row r="89" spans="2:6">
      <c r="B89" s="98" t="s">
        <v>244</v>
      </c>
      <c r="C89" s="98" t="s">
        <v>229</v>
      </c>
      <c r="D89" s="99">
        <v>877.2</v>
      </c>
      <c r="E89" s="100">
        <v>40111</v>
      </c>
      <c r="F89" s="98">
        <v>10333</v>
      </c>
    </row>
    <row r="90" spans="2:6">
      <c r="B90" s="98" t="s">
        <v>231</v>
      </c>
      <c r="C90" s="98" t="s">
        <v>236</v>
      </c>
      <c r="D90" s="99">
        <v>144</v>
      </c>
      <c r="E90" s="100">
        <v>40114</v>
      </c>
      <c r="F90" s="98">
        <v>10334</v>
      </c>
    </row>
    <row r="91" spans="2:6">
      <c r="B91" s="98" t="s">
        <v>244</v>
      </c>
      <c r="C91" s="98" t="s">
        <v>238</v>
      </c>
      <c r="D91" s="99">
        <v>2036.16</v>
      </c>
      <c r="E91" s="100">
        <v>40110</v>
      </c>
      <c r="F91" s="98">
        <v>10335</v>
      </c>
    </row>
    <row r="92" spans="2:6">
      <c r="B92" s="98" t="s">
        <v>244</v>
      </c>
      <c r="C92" s="98" t="s">
        <v>238</v>
      </c>
      <c r="D92" s="99">
        <v>285.12</v>
      </c>
      <c r="E92" s="100">
        <v>40111</v>
      </c>
      <c r="F92" s="98">
        <v>10336</v>
      </c>
    </row>
    <row r="93" spans="2:6">
      <c r="B93" s="98" t="s">
        <v>231</v>
      </c>
      <c r="C93" s="98" t="s">
        <v>232</v>
      </c>
      <c r="D93" s="99">
        <v>2467</v>
      </c>
      <c r="E93" s="100">
        <v>40115</v>
      </c>
      <c r="F93" s="98">
        <v>10337</v>
      </c>
    </row>
    <row r="94" spans="2:6">
      <c r="B94" s="98" t="s">
        <v>231</v>
      </c>
      <c r="C94" s="98" t="s">
        <v>232</v>
      </c>
      <c r="D94" s="99">
        <v>934.5</v>
      </c>
      <c r="E94" s="100">
        <v>40115</v>
      </c>
      <c r="F94" s="98">
        <v>10338</v>
      </c>
    </row>
    <row r="95" spans="2:6">
      <c r="B95" s="98" t="s">
        <v>231</v>
      </c>
      <c r="C95" s="98" t="s">
        <v>237</v>
      </c>
      <c r="D95" s="99">
        <v>3354</v>
      </c>
      <c r="E95" s="100">
        <v>40121</v>
      </c>
      <c r="F95" s="98">
        <v>10339</v>
      </c>
    </row>
    <row r="96" spans="2:6">
      <c r="B96" s="98" t="s">
        <v>231</v>
      </c>
      <c r="C96" s="98" t="s">
        <v>235</v>
      </c>
      <c r="D96" s="99">
        <v>2436</v>
      </c>
      <c r="E96" s="100">
        <v>40125</v>
      </c>
      <c r="F96" s="98">
        <v>10340</v>
      </c>
    </row>
    <row r="97" spans="2:6">
      <c r="B97" s="98" t="s">
        <v>244</v>
      </c>
      <c r="C97" s="98" t="s">
        <v>238</v>
      </c>
      <c r="D97" s="99">
        <v>352.6</v>
      </c>
      <c r="E97" s="100">
        <v>40122</v>
      </c>
      <c r="F97" s="98">
        <v>10341</v>
      </c>
    </row>
    <row r="98" spans="2:6">
      <c r="B98" s="98" t="s">
        <v>231</v>
      </c>
      <c r="C98" s="98" t="s">
        <v>232</v>
      </c>
      <c r="D98" s="99">
        <v>1840.64</v>
      </c>
      <c r="E98" s="100">
        <v>40121</v>
      </c>
      <c r="F98" s="98">
        <v>10342</v>
      </c>
    </row>
    <row r="99" spans="2:6">
      <c r="B99" s="98" t="s">
        <v>231</v>
      </c>
      <c r="C99" s="98" t="s">
        <v>232</v>
      </c>
      <c r="D99" s="99">
        <v>1584</v>
      </c>
      <c r="E99" s="100">
        <v>40123</v>
      </c>
      <c r="F99" s="98">
        <v>10343</v>
      </c>
    </row>
    <row r="100" spans="2:6">
      <c r="B100" s="98" t="s">
        <v>231</v>
      </c>
      <c r="C100" s="98" t="s">
        <v>232</v>
      </c>
      <c r="D100" s="99">
        <v>2296</v>
      </c>
      <c r="E100" s="100">
        <v>40122</v>
      </c>
      <c r="F100" s="98">
        <v>10344</v>
      </c>
    </row>
    <row r="101" spans="2:6">
      <c r="B101" s="98" t="s">
        <v>231</v>
      </c>
      <c r="C101" s="98" t="s">
        <v>237</v>
      </c>
      <c r="D101" s="99">
        <v>2924.8</v>
      </c>
      <c r="E101" s="100">
        <v>40128</v>
      </c>
      <c r="F101" s="98">
        <v>10345</v>
      </c>
    </row>
    <row r="102" spans="2:6">
      <c r="B102" s="98" t="s">
        <v>231</v>
      </c>
      <c r="C102" s="98" t="s">
        <v>233</v>
      </c>
      <c r="D102" s="99">
        <v>1618.88</v>
      </c>
      <c r="E102" s="100">
        <v>40125</v>
      </c>
      <c r="F102" s="98">
        <v>10346</v>
      </c>
    </row>
    <row r="103" spans="2:6">
      <c r="B103" s="98" t="s">
        <v>231</v>
      </c>
      <c r="C103" s="98" t="s">
        <v>232</v>
      </c>
      <c r="D103" s="99">
        <v>814.42</v>
      </c>
      <c r="E103" s="100">
        <v>40125</v>
      </c>
      <c r="F103" s="98">
        <v>10347</v>
      </c>
    </row>
    <row r="104" spans="2:6">
      <c r="B104" s="98" t="s">
        <v>231</v>
      </c>
      <c r="C104" s="98" t="s">
        <v>232</v>
      </c>
      <c r="D104" s="99">
        <v>363.6</v>
      </c>
      <c r="E104" s="100">
        <v>40132</v>
      </c>
      <c r="F104" s="98">
        <v>10348</v>
      </c>
    </row>
    <row r="105" spans="2:6">
      <c r="B105" s="98" t="s">
        <v>244</v>
      </c>
      <c r="C105" s="98" t="s">
        <v>238</v>
      </c>
      <c r="D105" s="99">
        <v>141.6</v>
      </c>
      <c r="E105" s="100">
        <v>40132</v>
      </c>
      <c r="F105" s="98">
        <v>10349</v>
      </c>
    </row>
    <row r="106" spans="2:6">
      <c r="B106" s="98" t="s">
        <v>244</v>
      </c>
      <c r="C106" s="98" t="s">
        <v>230</v>
      </c>
      <c r="D106" s="99">
        <v>642</v>
      </c>
      <c r="E106" s="100">
        <v>40150</v>
      </c>
      <c r="F106" s="98">
        <v>10350</v>
      </c>
    </row>
    <row r="107" spans="2:6">
      <c r="B107" s="98" t="s">
        <v>231</v>
      </c>
      <c r="C107" s="98" t="s">
        <v>235</v>
      </c>
      <c r="D107" s="99">
        <v>5398.72</v>
      </c>
      <c r="E107" s="100">
        <v>40137</v>
      </c>
      <c r="F107" s="98">
        <v>10351</v>
      </c>
    </row>
    <row r="108" spans="2:6">
      <c r="B108" s="98" t="s">
        <v>231</v>
      </c>
      <c r="C108" s="98" t="s">
        <v>233</v>
      </c>
      <c r="D108" s="99">
        <v>136</v>
      </c>
      <c r="E108" s="100">
        <v>40135</v>
      </c>
      <c r="F108" s="98">
        <v>10352</v>
      </c>
    </row>
    <row r="109" spans="2:6">
      <c r="B109" s="98" t="s">
        <v>244</v>
      </c>
      <c r="C109" s="98" t="s">
        <v>238</v>
      </c>
      <c r="D109" s="99">
        <v>8593</v>
      </c>
      <c r="E109" s="100">
        <v>40142</v>
      </c>
      <c r="F109" s="98">
        <v>10353</v>
      </c>
    </row>
    <row r="110" spans="2:6">
      <c r="B110" s="98" t="s">
        <v>231</v>
      </c>
      <c r="C110" s="98" t="s">
        <v>236</v>
      </c>
      <c r="D110" s="99">
        <v>568</v>
      </c>
      <c r="E110" s="100">
        <v>40137</v>
      </c>
      <c r="F110" s="98">
        <v>10354</v>
      </c>
    </row>
    <row r="111" spans="2:6">
      <c r="B111" s="98" t="s">
        <v>244</v>
      </c>
      <c r="C111" s="98" t="s">
        <v>230</v>
      </c>
      <c r="D111" s="99">
        <v>480</v>
      </c>
      <c r="E111" s="100">
        <v>40137</v>
      </c>
      <c r="F111" s="98">
        <v>10355</v>
      </c>
    </row>
    <row r="112" spans="2:6">
      <c r="B112" s="98" t="s">
        <v>244</v>
      </c>
      <c r="C112" s="98" t="s">
        <v>230</v>
      </c>
      <c r="D112" s="99">
        <v>1106</v>
      </c>
      <c r="E112" s="100">
        <v>40144</v>
      </c>
      <c r="F112" s="98">
        <v>10356</v>
      </c>
    </row>
    <row r="113" spans="2:6">
      <c r="B113" s="98" t="s">
        <v>231</v>
      </c>
      <c r="C113" s="98" t="s">
        <v>235</v>
      </c>
      <c r="D113" s="99">
        <v>1167.68</v>
      </c>
      <c r="E113" s="100">
        <v>40149</v>
      </c>
      <c r="F113" s="98">
        <v>10357</v>
      </c>
    </row>
    <row r="114" spans="2:6">
      <c r="B114" s="98" t="s">
        <v>244</v>
      </c>
      <c r="C114" s="98" t="s">
        <v>229</v>
      </c>
      <c r="D114" s="99">
        <v>429.4</v>
      </c>
      <c r="E114" s="100">
        <v>40144</v>
      </c>
      <c r="F114" s="98">
        <v>10358</v>
      </c>
    </row>
    <row r="115" spans="2:6">
      <c r="B115" s="98" t="s">
        <v>244</v>
      </c>
      <c r="C115" s="98" t="s">
        <v>229</v>
      </c>
      <c r="D115" s="99">
        <v>3471.68</v>
      </c>
      <c r="E115" s="100">
        <v>40143</v>
      </c>
      <c r="F115" s="98">
        <v>10359</v>
      </c>
    </row>
    <row r="116" spans="2:6">
      <c r="B116" s="98" t="s">
        <v>231</v>
      </c>
      <c r="C116" s="98" t="s">
        <v>232</v>
      </c>
      <c r="D116" s="99">
        <v>7390.2</v>
      </c>
      <c r="E116" s="100">
        <v>40149</v>
      </c>
      <c r="F116" s="98">
        <v>10360</v>
      </c>
    </row>
    <row r="117" spans="2:6">
      <c r="B117" s="98" t="s">
        <v>231</v>
      </c>
      <c r="C117" s="98" t="s">
        <v>235</v>
      </c>
      <c r="D117" s="99">
        <v>2046.24</v>
      </c>
      <c r="E117" s="100">
        <v>40150</v>
      </c>
      <c r="F117" s="98">
        <v>10361</v>
      </c>
    </row>
    <row r="118" spans="2:6">
      <c r="B118" s="98" t="s">
        <v>231</v>
      </c>
      <c r="C118" s="98" t="s">
        <v>233</v>
      </c>
      <c r="D118" s="99">
        <v>1549.6</v>
      </c>
      <c r="E118" s="100">
        <v>40145</v>
      </c>
      <c r="F118" s="98">
        <v>10362</v>
      </c>
    </row>
    <row r="119" spans="2:6">
      <c r="B119" s="98" t="s">
        <v>231</v>
      </c>
      <c r="C119" s="98" t="s">
        <v>232</v>
      </c>
      <c r="D119" s="99">
        <v>447.2</v>
      </c>
      <c r="E119" s="100">
        <v>40151</v>
      </c>
      <c r="F119" s="98">
        <v>10363</v>
      </c>
    </row>
    <row r="120" spans="2:6">
      <c r="B120" s="98" t="s">
        <v>231</v>
      </c>
      <c r="C120" s="98" t="s">
        <v>235</v>
      </c>
      <c r="D120" s="99">
        <v>950</v>
      </c>
      <c r="E120" s="100">
        <v>40151</v>
      </c>
      <c r="F120" s="98">
        <v>10364</v>
      </c>
    </row>
    <row r="121" spans="2:6">
      <c r="B121" s="98" t="s">
        <v>231</v>
      </c>
      <c r="C121" s="98" t="s">
        <v>233</v>
      </c>
      <c r="D121" s="99">
        <v>403.2</v>
      </c>
      <c r="E121" s="100">
        <v>40149</v>
      </c>
      <c r="F121" s="98">
        <v>10365</v>
      </c>
    </row>
    <row r="122" spans="2:6">
      <c r="B122" s="98" t="s">
        <v>231</v>
      </c>
      <c r="C122" s="98" t="s">
        <v>236</v>
      </c>
      <c r="D122" s="99">
        <v>136</v>
      </c>
      <c r="E122" s="100">
        <v>40177</v>
      </c>
      <c r="F122" s="98">
        <v>10366</v>
      </c>
    </row>
    <row r="123" spans="2:6">
      <c r="B123" s="98" t="s">
        <v>244</v>
      </c>
      <c r="C123" s="98" t="s">
        <v>238</v>
      </c>
      <c r="D123" s="99">
        <v>834.2</v>
      </c>
      <c r="E123" s="100">
        <v>40149</v>
      </c>
      <c r="F123" s="98">
        <v>10367</v>
      </c>
    </row>
    <row r="124" spans="2:6">
      <c r="B124" s="98" t="s">
        <v>231</v>
      </c>
      <c r="C124" s="98" t="s">
        <v>237</v>
      </c>
      <c r="D124" s="99">
        <v>1689.78</v>
      </c>
      <c r="E124" s="100">
        <v>40149</v>
      </c>
      <c r="F124" s="98">
        <v>10368</v>
      </c>
    </row>
    <row r="125" spans="2:6">
      <c r="B125" s="98" t="s">
        <v>231</v>
      </c>
      <c r="C125" s="98" t="s">
        <v>236</v>
      </c>
      <c r="D125" s="99">
        <v>2390.4</v>
      </c>
      <c r="E125" s="100">
        <v>40156</v>
      </c>
      <c r="F125" s="98">
        <v>10369</v>
      </c>
    </row>
    <row r="126" spans="2:6">
      <c r="B126" s="98" t="s">
        <v>244</v>
      </c>
      <c r="C126" s="98" t="s">
        <v>230</v>
      </c>
      <c r="D126" s="99">
        <v>1117</v>
      </c>
      <c r="E126" s="100">
        <v>40174</v>
      </c>
      <c r="F126" s="98">
        <v>10370</v>
      </c>
    </row>
    <row r="127" spans="2:6">
      <c r="B127" s="98" t="s">
        <v>231</v>
      </c>
      <c r="C127" s="98" t="s">
        <v>235</v>
      </c>
      <c r="D127" s="99">
        <v>72</v>
      </c>
      <c r="E127" s="100">
        <v>40171</v>
      </c>
      <c r="F127" s="98">
        <v>10371</v>
      </c>
    </row>
    <row r="128" spans="2:6">
      <c r="B128" s="98" t="s">
        <v>244</v>
      </c>
      <c r="C128" s="98" t="s">
        <v>229</v>
      </c>
      <c r="D128" s="99">
        <v>9210.9</v>
      </c>
      <c r="E128" s="100">
        <v>40156</v>
      </c>
      <c r="F128" s="98">
        <v>10372</v>
      </c>
    </row>
    <row r="129" spans="2:6">
      <c r="B129" s="98" t="s">
        <v>231</v>
      </c>
      <c r="C129" s="98" t="s">
        <v>232</v>
      </c>
      <c r="D129" s="99">
        <v>1366.4</v>
      </c>
      <c r="E129" s="100">
        <v>40158</v>
      </c>
      <c r="F129" s="98">
        <v>10373</v>
      </c>
    </row>
    <row r="130" spans="2:6">
      <c r="B130" s="98" t="s">
        <v>231</v>
      </c>
      <c r="C130" s="98" t="s">
        <v>235</v>
      </c>
      <c r="D130" s="99">
        <v>459</v>
      </c>
      <c r="E130" s="100">
        <v>40156</v>
      </c>
      <c r="F130" s="98">
        <v>10374</v>
      </c>
    </row>
    <row r="131" spans="2:6">
      <c r="B131" s="98" t="s">
        <v>231</v>
      </c>
      <c r="C131" s="98" t="s">
        <v>233</v>
      </c>
      <c r="D131" s="99">
        <v>338</v>
      </c>
      <c r="E131" s="100">
        <v>40156</v>
      </c>
      <c r="F131" s="98">
        <v>10375</v>
      </c>
    </row>
    <row r="132" spans="2:6">
      <c r="B132" s="98" t="s">
        <v>231</v>
      </c>
      <c r="C132" s="98" t="s">
        <v>235</v>
      </c>
      <c r="D132" s="99">
        <v>399</v>
      </c>
      <c r="E132" s="100">
        <v>40160</v>
      </c>
      <c r="F132" s="98">
        <v>10376</v>
      </c>
    </row>
    <row r="133" spans="2:6">
      <c r="B133" s="98" t="s">
        <v>231</v>
      </c>
      <c r="C133" s="98" t="s">
        <v>235</v>
      </c>
      <c r="D133" s="99">
        <v>863.6</v>
      </c>
      <c r="E133" s="100">
        <v>40160</v>
      </c>
      <c r="F133" s="98">
        <v>10377</v>
      </c>
    </row>
    <row r="134" spans="2:6">
      <c r="B134" s="98" t="s">
        <v>244</v>
      </c>
      <c r="C134" s="98" t="s">
        <v>229</v>
      </c>
      <c r="D134" s="99">
        <v>103.2</v>
      </c>
      <c r="E134" s="100">
        <v>40166</v>
      </c>
      <c r="F134" s="98">
        <v>10378</v>
      </c>
    </row>
    <row r="135" spans="2:6">
      <c r="B135" s="98" t="s">
        <v>231</v>
      </c>
      <c r="C135" s="98" t="s">
        <v>237</v>
      </c>
      <c r="D135" s="99">
        <v>863.28</v>
      </c>
      <c r="E135" s="100">
        <v>40160</v>
      </c>
      <c r="F135" s="98">
        <v>10379</v>
      </c>
    </row>
    <row r="136" spans="2:6">
      <c r="B136" s="98" t="s">
        <v>231</v>
      </c>
      <c r="C136" s="98" t="s">
        <v>236</v>
      </c>
      <c r="D136" s="99">
        <v>1313.82</v>
      </c>
      <c r="E136" s="100">
        <v>40194</v>
      </c>
      <c r="F136" s="98">
        <v>10380</v>
      </c>
    </row>
    <row r="137" spans="2:6">
      <c r="B137" s="98" t="s">
        <v>231</v>
      </c>
      <c r="C137" s="98" t="s">
        <v>233</v>
      </c>
      <c r="D137" s="99">
        <v>112</v>
      </c>
      <c r="E137" s="100">
        <v>40160</v>
      </c>
      <c r="F137" s="98">
        <v>10381</v>
      </c>
    </row>
    <row r="138" spans="2:6">
      <c r="B138" s="98" t="s">
        <v>231</v>
      </c>
      <c r="C138" s="98" t="s">
        <v>232</v>
      </c>
      <c r="D138" s="99">
        <v>2900</v>
      </c>
      <c r="E138" s="100">
        <v>40163</v>
      </c>
      <c r="F138" s="98">
        <v>10382</v>
      </c>
    </row>
    <row r="139" spans="2:6">
      <c r="B139" s="98" t="s">
        <v>231</v>
      </c>
      <c r="C139" s="98" t="s">
        <v>236</v>
      </c>
      <c r="D139" s="99">
        <v>899</v>
      </c>
      <c r="E139" s="100">
        <v>40165</v>
      </c>
      <c r="F139" s="98">
        <v>10383</v>
      </c>
    </row>
    <row r="140" spans="2:6">
      <c r="B140" s="98" t="s">
        <v>231</v>
      </c>
      <c r="C140" s="98" t="s">
        <v>233</v>
      </c>
      <c r="D140" s="99">
        <v>2222.4</v>
      </c>
      <c r="E140" s="100">
        <v>40167</v>
      </c>
      <c r="F140" s="98">
        <v>10384</v>
      </c>
    </row>
    <row r="141" spans="2:6">
      <c r="B141" s="98" t="s">
        <v>231</v>
      </c>
      <c r="C141" s="98" t="s">
        <v>235</v>
      </c>
      <c r="D141" s="99">
        <v>691.2</v>
      </c>
      <c r="E141" s="100">
        <v>40170</v>
      </c>
      <c r="F141" s="98">
        <v>10385</v>
      </c>
    </row>
    <row r="142" spans="2:6">
      <c r="B142" s="98" t="s">
        <v>244</v>
      </c>
      <c r="C142" s="98" t="s">
        <v>234</v>
      </c>
      <c r="D142" s="99">
        <v>166</v>
      </c>
      <c r="E142" s="100">
        <v>40172</v>
      </c>
      <c r="F142" s="98">
        <v>10386</v>
      </c>
    </row>
    <row r="143" spans="2:6">
      <c r="B143" s="98" t="s">
        <v>231</v>
      </c>
      <c r="C143" s="98" t="s">
        <v>235</v>
      </c>
      <c r="D143" s="99">
        <v>1058</v>
      </c>
      <c r="E143" s="100">
        <v>40167</v>
      </c>
      <c r="F143" s="98">
        <v>10387</v>
      </c>
    </row>
    <row r="144" spans="2:6">
      <c r="B144" s="98" t="s">
        <v>231</v>
      </c>
      <c r="C144" s="98" t="s">
        <v>237</v>
      </c>
      <c r="D144" s="99">
        <v>1228.8</v>
      </c>
      <c r="E144" s="100">
        <v>40167</v>
      </c>
      <c r="F144" s="98">
        <v>10388</v>
      </c>
    </row>
    <row r="145" spans="2:6">
      <c r="B145" s="98" t="s">
        <v>231</v>
      </c>
      <c r="C145" s="98" t="s">
        <v>232</v>
      </c>
      <c r="D145" s="99">
        <v>1832.8</v>
      </c>
      <c r="E145" s="100">
        <v>40171</v>
      </c>
      <c r="F145" s="98">
        <v>10389</v>
      </c>
    </row>
    <row r="146" spans="2:6">
      <c r="B146" s="98" t="s">
        <v>244</v>
      </c>
      <c r="C146" s="98" t="s">
        <v>230</v>
      </c>
      <c r="D146" s="99">
        <v>2090.88</v>
      </c>
      <c r="E146" s="100">
        <v>40173</v>
      </c>
      <c r="F146" s="98">
        <v>10390</v>
      </c>
    </row>
    <row r="147" spans="2:6">
      <c r="B147" s="98" t="s">
        <v>231</v>
      </c>
      <c r="C147" s="98" t="s">
        <v>233</v>
      </c>
      <c r="D147" s="99">
        <v>86.4</v>
      </c>
      <c r="E147" s="100">
        <v>40178</v>
      </c>
      <c r="F147" s="98">
        <v>10391</v>
      </c>
    </row>
    <row r="148" spans="2:6">
      <c r="B148" s="98" t="s">
        <v>231</v>
      </c>
      <c r="C148" s="98" t="s">
        <v>237</v>
      </c>
      <c r="D148" s="99">
        <v>1440</v>
      </c>
      <c r="E148" s="100">
        <v>40179</v>
      </c>
      <c r="F148" s="98">
        <v>10392</v>
      </c>
    </row>
    <row r="149" spans="2:6">
      <c r="B149" s="98" t="s">
        <v>231</v>
      </c>
      <c r="C149" s="98" t="s">
        <v>235</v>
      </c>
      <c r="D149" s="99">
        <v>2556</v>
      </c>
      <c r="E149" s="100">
        <v>40181</v>
      </c>
      <c r="F149" s="98">
        <v>10393</v>
      </c>
    </row>
    <row r="150" spans="2:6">
      <c r="B150" s="98" t="s">
        <v>231</v>
      </c>
      <c r="C150" s="98" t="s">
        <v>235</v>
      </c>
      <c r="D150" s="99">
        <v>442</v>
      </c>
      <c r="E150" s="100">
        <v>40181</v>
      </c>
      <c r="F150" s="98">
        <v>10394</v>
      </c>
    </row>
    <row r="151" spans="2:6">
      <c r="B151" s="98" t="s">
        <v>244</v>
      </c>
      <c r="C151" s="98" t="s">
        <v>230</v>
      </c>
      <c r="D151" s="99">
        <v>2122.92</v>
      </c>
      <c r="E151" s="100">
        <v>40181</v>
      </c>
      <c r="F151" s="98">
        <v>10395</v>
      </c>
    </row>
    <row r="152" spans="2:6">
      <c r="B152" s="98" t="s">
        <v>231</v>
      </c>
      <c r="C152" s="98" t="s">
        <v>235</v>
      </c>
      <c r="D152" s="99">
        <v>1903.8</v>
      </c>
      <c r="E152" s="100">
        <v>40184</v>
      </c>
      <c r="F152" s="98">
        <v>10396</v>
      </c>
    </row>
    <row r="153" spans="2:6">
      <c r="B153" s="98" t="s">
        <v>244</v>
      </c>
      <c r="C153" s="98" t="s">
        <v>229</v>
      </c>
      <c r="D153" s="99">
        <v>716.72</v>
      </c>
      <c r="E153" s="100">
        <v>40180</v>
      </c>
      <c r="F153" s="98">
        <v>10397</v>
      </c>
    </row>
    <row r="154" spans="2:6">
      <c r="B154" s="98" t="s">
        <v>231</v>
      </c>
      <c r="C154" s="98" t="s">
        <v>237</v>
      </c>
      <c r="D154" s="99">
        <v>2505.6</v>
      </c>
      <c r="E154" s="100">
        <v>40187</v>
      </c>
      <c r="F154" s="98">
        <v>10398</v>
      </c>
    </row>
    <row r="155" spans="2:6">
      <c r="B155" s="98" t="s">
        <v>231</v>
      </c>
      <c r="C155" s="98" t="s">
        <v>236</v>
      </c>
      <c r="D155" s="99">
        <v>1765.6</v>
      </c>
      <c r="E155" s="100">
        <v>40186</v>
      </c>
      <c r="F155" s="98">
        <v>10399</v>
      </c>
    </row>
    <row r="156" spans="2:6">
      <c r="B156" s="98" t="s">
        <v>231</v>
      </c>
      <c r="C156" s="98" t="s">
        <v>235</v>
      </c>
      <c r="D156" s="99">
        <v>3063</v>
      </c>
      <c r="E156" s="100">
        <v>40194</v>
      </c>
      <c r="F156" s="98">
        <v>10400</v>
      </c>
    </row>
    <row r="157" spans="2:6">
      <c r="B157" s="98" t="s">
        <v>231</v>
      </c>
      <c r="C157" s="98" t="s">
        <v>235</v>
      </c>
      <c r="D157" s="99">
        <v>3868.6</v>
      </c>
      <c r="E157" s="100">
        <v>40188</v>
      </c>
      <c r="F157" s="98">
        <v>10401</v>
      </c>
    </row>
    <row r="158" spans="2:6">
      <c r="B158" s="98" t="s">
        <v>231</v>
      </c>
      <c r="C158" s="98" t="s">
        <v>236</v>
      </c>
      <c r="D158" s="99">
        <v>2713.5</v>
      </c>
      <c r="E158" s="100">
        <v>40188</v>
      </c>
      <c r="F158" s="98">
        <v>10402</v>
      </c>
    </row>
    <row r="159" spans="2:6">
      <c r="B159" s="98" t="s">
        <v>231</v>
      </c>
      <c r="C159" s="98" t="s">
        <v>232</v>
      </c>
      <c r="D159" s="99">
        <v>855.01</v>
      </c>
      <c r="E159" s="100">
        <v>40187</v>
      </c>
      <c r="F159" s="98">
        <v>10403</v>
      </c>
    </row>
    <row r="160" spans="2:6">
      <c r="B160" s="98" t="s">
        <v>231</v>
      </c>
      <c r="C160" s="98" t="s">
        <v>237</v>
      </c>
      <c r="D160" s="99">
        <v>1591.25</v>
      </c>
      <c r="E160" s="100">
        <v>40186</v>
      </c>
      <c r="F160" s="98">
        <v>10404</v>
      </c>
    </row>
    <row r="161" spans="2:6">
      <c r="B161" s="98" t="s">
        <v>231</v>
      </c>
      <c r="C161" s="98" t="s">
        <v>235</v>
      </c>
      <c r="D161" s="99">
        <v>400</v>
      </c>
      <c r="E161" s="100">
        <v>40200</v>
      </c>
      <c r="F161" s="98">
        <v>10405</v>
      </c>
    </row>
    <row r="162" spans="2:6">
      <c r="B162" s="98" t="s">
        <v>244</v>
      </c>
      <c r="C162" s="98" t="s">
        <v>238</v>
      </c>
      <c r="D162" s="99">
        <v>1830.78</v>
      </c>
      <c r="E162" s="100">
        <v>40191</v>
      </c>
      <c r="F162" s="98">
        <v>10406</v>
      </c>
    </row>
    <row r="163" spans="2:6">
      <c r="B163" s="98" t="s">
        <v>231</v>
      </c>
      <c r="C163" s="98" t="s">
        <v>237</v>
      </c>
      <c r="D163" s="99">
        <v>1194</v>
      </c>
      <c r="E163" s="100">
        <v>40208</v>
      </c>
      <c r="F163" s="98">
        <v>10407</v>
      </c>
    </row>
    <row r="164" spans="2:6">
      <c r="B164" s="98" t="s">
        <v>231</v>
      </c>
      <c r="C164" s="98" t="s">
        <v>236</v>
      </c>
      <c r="D164" s="99">
        <v>1622.4</v>
      </c>
      <c r="E164" s="100">
        <v>40192</v>
      </c>
      <c r="F164" s="98">
        <v>10408</v>
      </c>
    </row>
    <row r="165" spans="2:6">
      <c r="B165" s="98" t="s">
        <v>231</v>
      </c>
      <c r="C165" s="98" t="s">
        <v>233</v>
      </c>
      <c r="D165" s="99">
        <v>319.2</v>
      </c>
      <c r="E165" s="100">
        <v>40192</v>
      </c>
      <c r="F165" s="98">
        <v>10409</v>
      </c>
    </row>
    <row r="166" spans="2:6">
      <c r="B166" s="98" t="s">
        <v>231</v>
      </c>
      <c r="C166" s="98" t="s">
        <v>233</v>
      </c>
      <c r="D166" s="99">
        <v>802</v>
      </c>
      <c r="E166" s="100">
        <v>40193</v>
      </c>
      <c r="F166" s="98">
        <v>10410</v>
      </c>
    </row>
    <row r="167" spans="2:6">
      <c r="B167" s="98" t="s">
        <v>244</v>
      </c>
      <c r="C167" s="98" t="s">
        <v>234</v>
      </c>
      <c r="D167" s="99">
        <v>966.8</v>
      </c>
      <c r="E167" s="100">
        <v>40199</v>
      </c>
      <c r="F167" s="98">
        <v>10411</v>
      </c>
    </row>
    <row r="168" spans="2:6">
      <c r="B168" s="98" t="s">
        <v>231</v>
      </c>
      <c r="C168" s="98" t="s">
        <v>236</v>
      </c>
      <c r="D168" s="99">
        <v>334.8</v>
      </c>
      <c r="E168" s="100">
        <v>40193</v>
      </c>
      <c r="F168" s="98">
        <v>10412</v>
      </c>
    </row>
    <row r="169" spans="2:6">
      <c r="B169" s="98" t="s">
        <v>231</v>
      </c>
      <c r="C169" s="98" t="s">
        <v>233</v>
      </c>
      <c r="D169" s="99">
        <v>2123</v>
      </c>
      <c r="E169" s="100">
        <v>40194</v>
      </c>
      <c r="F169" s="98">
        <v>10413</v>
      </c>
    </row>
    <row r="170" spans="2:6">
      <c r="B170" s="98" t="s">
        <v>231</v>
      </c>
      <c r="C170" s="98" t="s">
        <v>237</v>
      </c>
      <c r="D170" s="99">
        <v>224.83</v>
      </c>
      <c r="E170" s="100">
        <v>40195</v>
      </c>
      <c r="F170" s="98">
        <v>10414</v>
      </c>
    </row>
    <row r="171" spans="2:6">
      <c r="B171" s="98" t="s">
        <v>231</v>
      </c>
      <c r="C171" s="98" t="s">
        <v>233</v>
      </c>
      <c r="D171" s="99">
        <v>102.4</v>
      </c>
      <c r="E171" s="100">
        <v>40202</v>
      </c>
      <c r="F171" s="98">
        <v>10415</v>
      </c>
    </row>
    <row r="172" spans="2:6">
      <c r="B172" s="98" t="s">
        <v>231</v>
      </c>
      <c r="C172" s="98" t="s">
        <v>236</v>
      </c>
      <c r="D172" s="99">
        <v>720</v>
      </c>
      <c r="E172" s="100">
        <v>40205</v>
      </c>
      <c r="F172" s="98">
        <v>10416</v>
      </c>
    </row>
    <row r="173" spans="2:6">
      <c r="B173" s="98" t="s">
        <v>231</v>
      </c>
      <c r="C173" s="98" t="s">
        <v>232</v>
      </c>
      <c r="D173" s="99">
        <v>11188.4</v>
      </c>
      <c r="E173" s="100">
        <v>40206</v>
      </c>
      <c r="F173" s="98">
        <v>10417</v>
      </c>
    </row>
    <row r="174" spans="2:6">
      <c r="B174" s="98" t="s">
        <v>231</v>
      </c>
      <c r="C174" s="98" t="s">
        <v>232</v>
      </c>
      <c r="D174" s="99">
        <v>1814.8</v>
      </c>
      <c r="E174" s="100">
        <v>40202</v>
      </c>
      <c r="F174" s="98">
        <v>10418</v>
      </c>
    </row>
    <row r="175" spans="2:6">
      <c r="B175" s="98" t="s">
        <v>231</v>
      </c>
      <c r="C175" s="98" t="s">
        <v>232</v>
      </c>
      <c r="D175" s="99">
        <v>2097.6</v>
      </c>
      <c r="E175" s="100">
        <v>40208</v>
      </c>
      <c r="F175" s="98">
        <v>10419</v>
      </c>
    </row>
    <row r="176" spans="2:6">
      <c r="B176" s="98" t="s">
        <v>231</v>
      </c>
      <c r="C176" s="98" t="s">
        <v>233</v>
      </c>
      <c r="D176" s="99">
        <v>1707.84</v>
      </c>
      <c r="E176" s="100">
        <v>40205</v>
      </c>
      <c r="F176" s="98">
        <v>10420</v>
      </c>
    </row>
    <row r="177" spans="2:6">
      <c r="B177" s="98" t="s">
        <v>231</v>
      </c>
      <c r="C177" s="98" t="s">
        <v>236</v>
      </c>
      <c r="D177" s="99">
        <v>1194.27</v>
      </c>
      <c r="E177" s="100">
        <v>40205</v>
      </c>
      <c r="F177" s="98">
        <v>10421</v>
      </c>
    </row>
    <row r="178" spans="2:6">
      <c r="B178" s="98" t="s">
        <v>231</v>
      </c>
      <c r="C178" s="98" t="s">
        <v>237</v>
      </c>
      <c r="D178" s="99">
        <v>49.8</v>
      </c>
      <c r="E178" s="100">
        <v>40209</v>
      </c>
      <c r="F178" s="98">
        <v>10422</v>
      </c>
    </row>
    <row r="179" spans="2:6">
      <c r="B179" s="98" t="s">
        <v>244</v>
      </c>
      <c r="C179" s="98" t="s">
        <v>230</v>
      </c>
      <c r="D179" s="99">
        <v>1020</v>
      </c>
      <c r="E179" s="100">
        <v>40233</v>
      </c>
      <c r="F179" s="98">
        <v>10423</v>
      </c>
    </row>
    <row r="180" spans="2:6">
      <c r="B180" s="98" t="s">
        <v>244</v>
      </c>
      <c r="C180" s="98" t="s">
        <v>238</v>
      </c>
      <c r="D180" s="99">
        <v>9194.56</v>
      </c>
      <c r="E180" s="100">
        <v>40205</v>
      </c>
      <c r="F180" s="98">
        <v>10424</v>
      </c>
    </row>
    <row r="181" spans="2:6">
      <c r="B181" s="98" t="s">
        <v>244</v>
      </c>
      <c r="C181" s="98" t="s">
        <v>230</v>
      </c>
      <c r="D181" s="99">
        <v>360</v>
      </c>
      <c r="E181" s="100">
        <v>40223</v>
      </c>
      <c r="F181" s="98">
        <v>10425</v>
      </c>
    </row>
    <row r="182" spans="2:6">
      <c r="B182" s="98" t="s">
        <v>231</v>
      </c>
      <c r="C182" s="98" t="s">
        <v>232</v>
      </c>
      <c r="D182" s="99">
        <v>338.2</v>
      </c>
      <c r="E182" s="100">
        <v>40215</v>
      </c>
      <c r="F182" s="98">
        <v>10426</v>
      </c>
    </row>
    <row r="183" spans="2:6">
      <c r="B183" s="98" t="s">
        <v>231</v>
      </c>
      <c r="C183" s="98" t="s">
        <v>232</v>
      </c>
      <c r="D183" s="99">
        <v>651</v>
      </c>
      <c r="E183" s="100">
        <v>40240</v>
      </c>
      <c r="F183" s="98">
        <v>10427</v>
      </c>
    </row>
    <row r="184" spans="2:6">
      <c r="B184" s="98" t="s">
        <v>244</v>
      </c>
      <c r="C184" s="98" t="s">
        <v>238</v>
      </c>
      <c r="D184" s="99">
        <v>192</v>
      </c>
      <c r="E184" s="100">
        <v>40213</v>
      </c>
      <c r="F184" s="98">
        <v>10428</v>
      </c>
    </row>
    <row r="185" spans="2:6">
      <c r="B185" s="98" t="s">
        <v>231</v>
      </c>
      <c r="C185" s="98" t="s">
        <v>233</v>
      </c>
      <c r="D185" s="99">
        <v>1441.37</v>
      </c>
      <c r="E185" s="100">
        <v>40216</v>
      </c>
      <c r="F185" s="98">
        <v>10429</v>
      </c>
    </row>
    <row r="186" spans="2:6">
      <c r="B186" s="98" t="s">
        <v>231</v>
      </c>
      <c r="C186" s="98" t="s">
        <v>232</v>
      </c>
      <c r="D186" s="99">
        <v>4899.2</v>
      </c>
      <c r="E186" s="100">
        <v>40212</v>
      </c>
      <c r="F186" s="98">
        <v>10430</v>
      </c>
    </row>
    <row r="187" spans="2:6">
      <c r="B187" s="98" t="s">
        <v>231</v>
      </c>
      <c r="C187" s="98" t="s">
        <v>232</v>
      </c>
      <c r="D187" s="99">
        <v>1892.25</v>
      </c>
      <c r="E187" s="100">
        <v>40216</v>
      </c>
      <c r="F187" s="98">
        <v>10431</v>
      </c>
    </row>
    <row r="188" spans="2:6">
      <c r="B188" s="98" t="s">
        <v>231</v>
      </c>
      <c r="C188" s="98" t="s">
        <v>233</v>
      </c>
      <c r="D188" s="99">
        <v>485</v>
      </c>
      <c r="E188" s="100">
        <v>40216</v>
      </c>
      <c r="F188" s="98">
        <v>10432</v>
      </c>
    </row>
    <row r="189" spans="2:6">
      <c r="B189" s="98" t="s">
        <v>231</v>
      </c>
      <c r="C189" s="98" t="s">
        <v>233</v>
      </c>
      <c r="D189" s="99">
        <v>851.2</v>
      </c>
      <c r="E189" s="100">
        <v>40241</v>
      </c>
      <c r="F189" s="98">
        <v>10433</v>
      </c>
    </row>
    <row r="190" spans="2:6">
      <c r="B190" s="98" t="s">
        <v>231</v>
      </c>
      <c r="C190" s="98" t="s">
        <v>233</v>
      </c>
      <c r="D190" s="99">
        <v>321.12</v>
      </c>
      <c r="E190" s="100">
        <v>40222</v>
      </c>
      <c r="F190" s="98">
        <v>10434</v>
      </c>
    </row>
    <row r="191" spans="2:6">
      <c r="B191" s="98" t="s">
        <v>231</v>
      </c>
      <c r="C191" s="98" t="s">
        <v>236</v>
      </c>
      <c r="D191" s="99">
        <v>631.6</v>
      </c>
      <c r="E191" s="100">
        <v>40216</v>
      </c>
      <c r="F191" s="98">
        <v>10435</v>
      </c>
    </row>
    <row r="192" spans="2:6">
      <c r="B192" s="98" t="s">
        <v>231</v>
      </c>
      <c r="C192" s="98" t="s">
        <v>233</v>
      </c>
      <c r="D192" s="99">
        <v>1994.52</v>
      </c>
      <c r="E192" s="100">
        <v>40220</v>
      </c>
      <c r="F192" s="98">
        <v>10436</v>
      </c>
    </row>
    <row r="193" spans="2:6">
      <c r="B193" s="98" t="s">
        <v>231</v>
      </c>
      <c r="C193" s="98" t="s">
        <v>236</v>
      </c>
      <c r="D193" s="99">
        <v>393</v>
      </c>
      <c r="E193" s="100">
        <v>40221</v>
      </c>
      <c r="F193" s="98">
        <v>10437</v>
      </c>
    </row>
    <row r="194" spans="2:6">
      <c r="B194" s="98" t="s">
        <v>231</v>
      </c>
      <c r="C194" s="98" t="s">
        <v>233</v>
      </c>
      <c r="D194" s="99">
        <v>454</v>
      </c>
      <c r="E194" s="100">
        <v>40223</v>
      </c>
      <c r="F194" s="98">
        <v>10438</v>
      </c>
    </row>
    <row r="195" spans="2:6">
      <c r="B195" s="98" t="s">
        <v>244</v>
      </c>
      <c r="C195" s="98" t="s">
        <v>230</v>
      </c>
      <c r="D195" s="99">
        <v>1078</v>
      </c>
      <c r="E195" s="100">
        <v>40219</v>
      </c>
      <c r="F195" s="98">
        <v>10439</v>
      </c>
    </row>
    <row r="196" spans="2:6">
      <c r="B196" s="98" t="s">
        <v>231</v>
      </c>
      <c r="C196" s="98" t="s">
        <v>232</v>
      </c>
      <c r="D196" s="99">
        <v>4924.13</v>
      </c>
      <c r="E196" s="100">
        <v>40237</v>
      </c>
      <c r="F196" s="98">
        <v>10440</v>
      </c>
    </row>
    <row r="197" spans="2:6">
      <c r="B197" s="98" t="s">
        <v>231</v>
      </c>
      <c r="C197" s="98" t="s">
        <v>233</v>
      </c>
      <c r="D197" s="99">
        <v>1755</v>
      </c>
      <c r="E197" s="100">
        <v>40251</v>
      </c>
      <c r="F197" s="98">
        <v>10441</v>
      </c>
    </row>
    <row r="198" spans="2:6">
      <c r="B198" s="98" t="s">
        <v>231</v>
      </c>
      <c r="C198" s="98" t="s">
        <v>233</v>
      </c>
      <c r="D198" s="99">
        <v>1792</v>
      </c>
      <c r="E198" s="100">
        <v>40227</v>
      </c>
      <c r="F198" s="98">
        <v>10442</v>
      </c>
    </row>
    <row r="199" spans="2:6">
      <c r="B199" s="98" t="s">
        <v>231</v>
      </c>
      <c r="C199" s="98" t="s">
        <v>236</v>
      </c>
      <c r="D199" s="99">
        <v>517</v>
      </c>
      <c r="E199" s="100">
        <v>40223</v>
      </c>
      <c r="F199" s="98">
        <v>10443</v>
      </c>
    </row>
    <row r="200" spans="2:6">
      <c r="B200" s="98" t="s">
        <v>231</v>
      </c>
      <c r="C200" s="98" t="s">
        <v>233</v>
      </c>
      <c r="D200" s="99">
        <v>1031.7</v>
      </c>
      <c r="E200" s="100">
        <v>40230</v>
      </c>
      <c r="F200" s="98">
        <v>10444</v>
      </c>
    </row>
    <row r="201" spans="2:6">
      <c r="B201" s="98" t="s">
        <v>231</v>
      </c>
      <c r="C201" s="98" t="s">
        <v>233</v>
      </c>
      <c r="D201" s="99">
        <v>174.9</v>
      </c>
      <c r="E201" s="100">
        <v>40229</v>
      </c>
      <c r="F201" s="98">
        <v>10445</v>
      </c>
    </row>
    <row r="202" spans="2:6">
      <c r="B202" s="98" t="s">
        <v>244</v>
      </c>
      <c r="C202" s="98" t="s">
        <v>230</v>
      </c>
      <c r="D202" s="99">
        <v>246.24</v>
      </c>
      <c r="E202" s="100">
        <v>40228</v>
      </c>
      <c r="F202" s="98">
        <v>10446</v>
      </c>
    </row>
    <row r="203" spans="2:6">
      <c r="B203" s="98" t="s">
        <v>231</v>
      </c>
      <c r="C203" s="98" t="s">
        <v>232</v>
      </c>
      <c r="D203" s="99">
        <v>914.4</v>
      </c>
      <c r="E203" s="100">
        <v>40244</v>
      </c>
      <c r="F203" s="98">
        <v>10447</v>
      </c>
    </row>
    <row r="204" spans="2:6">
      <c r="B204" s="98" t="s">
        <v>231</v>
      </c>
      <c r="C204" s="98" t="s">
        <v>232</v>
      </c>
      <c r="D204" s="99">
        <v>443.4</v>
      </c>
      <c r="E204" s="100">
        <v>40233</v>
      </c>
      <c r="F204" s="98">
        <v>10448</v>
      </c>
    </row>
    <row r="205" spans="2:6">
      <c r="B205" s="98" t="s">
        <v>231</v>
      </c>
      <c r="C205" s="98" t="s">
        <v>233</v>
      </c>
      <c r="D205" s="99">
        <v>1838.2</v>
      </c>
      <c r="E205" s="100">
        <v>40236</v>
      </c>
      <c r="F205" s="98">
        <v>10449</v>
      </c>
    </row>
    <row r="206" spans="2:6">
      <c r="B206" s="98" t="s">
        <v>231</v>
      </c>
      <c r="C206" s="98" t="s">
        <v>236</v>
      </c>
      <c r="D206" s="99">
        <v>425.12</v>
      </c>
      <c r="E206" s="100">
        <v>40248</v>
      </c>
      <c r="F206" s="98">
        <v>10450</v>
      </c>
    </row>
    <row r="207" spans="2:6">
      <c r="B207" s="98" t="s">
        <v>231</v>
      </c>
      <c r="C207" s="98" t="s">
        <v>232</v>
      </c>
      <c r="D207" s="99">
        <v>3849.66</v>
      </c>
      <c r="E207" s="100">
        <v>40249</v>
      </c>
      <c r="F207" s="98">
        <v>10451</v>
      </c>
    </row>
    <row r="208" spans="2:6">
      <c r="B208" s="98" t="s">
        <v>231</v>
      </c>
      <c r="C208" s="98" t="s">
        <v>236</v>
      </c>
      <c r="D208" s="99">
        <v>2018.5</v>
      </c>
      <c r="E208" s="100">
        <v>40235</v>
      </c>
      <c r="F208" s="98">
        <v>10452</v>
      </c>
    </row>
    <row r="209" spans="2:6">
      <c r="B209" s="98" t="s">
        <v>231</v>
      </c>
      <c r="C209" s="98" t="s">
        <v>235</v>
      </c>
      <c r="D209" s="99">
        <v>407.7</v>
      </c>
      <c r="E209" s="100">
        <v>40235</v>
      </c>
      <c r="F209" s="98">
        <v>10453</v>
      </c>
    </row>
    <row r="210" spans="2:6">
      <c r="B210" s="98" t="s">
        <v>231</v>
      </c>
      <c r="C210" s="98" t="s">
        <v>232</v>
      </c>
      <c r="D210" s="99">
        <v>331.2</v>
      </c>
      <c r="E210" s="100">
        <v>40234</v>
      </c>
      <c r="F210" s="98">
        <v>10454</v>
      </c>
    </row>
    <row r="211" spans="2:6">
      <c r="B211" s="98" t="s">
        <v>231</v>
      </c>
      <c r="C211" s="98" t="s">
        <v>236</v>
      </c>
      <c r="D211" s="99">
        <v>2684</v>
      </c>
      <c r="E211" s="100">
        <v>40240</v>
      </c>
      <c r="F211" s="98">
        <v>10455</v>
      </c>
    </row>
    <row r="212" spans="2:6">
      <c r="B212" s="98" t="s">
        <v>231</v>
      </c>
      <c r="C212" s="98" t="s">
        <v>236</v>
      </c>
      <c r="D212" s="99">
        <v>557.6</v>
      </c>
      <c r="E212" s="100">
        <v>40237</v>
      </c>
      <c r="F212" s="98">
        <v>10456</v>
      </c>
    </row>
    <row r="213" spans="2:6">
      <c r="B213" s="98" t="s">
        <v>231</v>
      </c>
      <c r="C213" s="98" t="s">
        <v>237</v>
      </c>
      <c r="D213" s="99">
        <v>1584</v>
      </c>
      <c r="E213" s="100">
        <v>40240</v>
      </c>
      <c r="F213" s="98">
        <v>10457</v>
      </c>
    </row>
    <row r="214" spans="2:6">
      <c r="B214" s="98" t="s">
        <v>244</v>
      </c>
      <c r="C214" s="98" t="s">
        <v>238</v>
      </c>
      <c r="D214" s="99">
        <v>3891</v>
      </c>
      <c r="E214" s="100">
        <v>40241</v>
      </c>
      <c r="F214" s="98">
        <v>10458</v>
      </c>
    </row>
    <row r="215" spans="2:6">
      <c r="B215" s="98" t="s">
        <v>231</v>
      </c>
      <c r="C215" s="98" t="s">
        <v>232</v>
      </c>
      <c r="D215" s="99">
        <v>1659.2</v>
      </c>
      <c r="E215" s="100">
        <v>40237</v>
      </c>
      <c r="F215" s="98">
        <v>10459</v>
      </c>
    </row>
    <row r="216" spans="2:6">
      <c r="B216" s="98" t="s">
        <v>231</v>
      </c>
      <c r="C216" s="98" t="s">
        <v>236</v>
      </c>
      <c r="D216" s="99">
        <v>176.1</v>
      </c>
      <c r="E216" s="100">
        <v>40240</v>
      </c>
      <c r="F216" s="98">
        <v>10460</v>
      </c>
    </row>
    <row r="217" spans="2:6">
      <c r="B217" s="98" t="s">
        <v>231</v>
      </c>
      <c r="C217" s="98" t="s">
        <v>235</v>
      </c>
      <c r="D217" s="99">
        <v>1538.7</v>
      </c>
      <c r="E217" s="100">
        <v>40242</v>
      </c>
      <c r="F217" s="98">
        <v>10461</v>
      </c>
    </row>
    <row r="218" spans="2:6">
      <c r="B218" s="98" t="s">
        <v>231</v>
      </c>
      <c r="C218" s="98" t="s">
        <v>237</v>
      </c>
      <c r="D218" s="99">
        <v>156</v>
      </c>
      <c r="E218" s="100">
        <v>40255</v>
      </c>
      <c r="F218" s="98">
        <v>10462</v>
      </c>
    </row>
    <row r="219" spans="2:6">
      <c r="B219" s="98" t="s">
        <v>244</v>
      </c>
      <c r="C219" s="98" t="s">
        <v>229</v>
      </c>
      <c r="D219" s="99">
        <v>713.3</v>
      </c>
      <c r="E219" s="100">
        <v>40243</v>
      </c>
      <c r="F219" s="98">
        <v>10463</v>
      </c>
    </row>
    <row r="220" spans="2:6">
      <c r="B220" s="98" t="s">
        <v>231</v>
      </c>
      <c r="C220" s="98" t="s">
        <v>232</v>
      </c>
      <c r="D220" s="99">
        <v>1609.28</v>
      </c>
      <c r="E220" s="100">
        <v>40251</v>
      </c>
      <c r="F220" s="98">
        <v>10464</v>
      </c>
    </row>
    <row r="221" spans="2:6">
      <c r="B221" s="98" t="s">
        <v>231</v>
      </c>
      <c r="C221" s="98" t="s">
        <v>235</v>
      </c>
      <c r="D221" s="99">
        <v>2518</v>
      </c>
      <c r="E221" s="100">
        <v>40251</v>
      </c>
      <c r="F221" s="98">
        <v>10465</v>
      </c>
    </row>
    <row r="222" spans="2:6">
      <c r="B222" s="98" t="s">
        <v>231</v>
      </c>
      <c r="C222" s="98" t="s">
        <v>232</v>
      </c>
      <c r="D222" s="99">
        <v>216</v>
      </c>
      <c r="E222" s="100">
        <v>40250</v>
      </c>
      <c r="F222" s="98">
        <v>10466</v>
      </c>
    </row>
    <row r="223" spans="2:6">
      <c r="B223" s="98" t="s">
        <v>231</v>
      </c>
      <c r="C223" s="98" t="s">
        <v>236</v>
      </c>
      <c r="D223" s="99">
        <v>235.2</v>
      </c>
      <c r="E223" s="100">
        <v>40248</v>
      </c>
      <c r="F223" s="98">
        <v>10467</v>
      </c>
    </row>
    <row r="224" spans="2:6">
      <c r="B224" s="98" t="s">
        <v>231</v>
      </c>
      <c r="C224" s="98" t="s">
        <v>233</v>
      </c>
      <c r="D224" s="99">
        <v>717.6</v>
      </c>
      <c r="E224" s="100">
        <v>40249</v>
      </c>
      <c r="F224" s="98">
        <v>10468</v>
      </c>
    </row>
    <row r="225" spans="2:6">
      <c r="B225" s="98" t="s">
        <v>231</v>
      </c>
      <c r="C225" s="98" t="s">
        <v>235</v>
      </c>
      <c r="D225" s="99">
        <v>956.67</v>
      </c>
      <c r="E225" s="100">
        <v>40251</v>
      </c>
      <c r="F225" s="98">
        <v>10469</v>
      </c>
    </row>
    <row r="226" spans="2:6">
      <c r="B226" s="98" t="s">
        <v>231</v>
      </c>
      <c r="C226" s="98" t="s">
        <v>232</v>
      </c>
      <c r="D226" s="99">
        <v>1820.8</v>
      </c>
      <c r="E226" s="100">
        <v>40251</v>
      </c>
      <c r="F226" s="98">
        <v>10470</v>
      </c>
    </row>
    <row r="227" spans="2:6">
      <c r="B227" s="98" t="s">
        <v>231</v>
      </c>
      <c r="C227" s="98" t="s">
        <v>237</v>
      </c>
      <c r="D227" s="99">
        <v>1328</v>
      </c>
      <c r="E227" s="100">
        <v>40255</v>
      </c>
      <c r="F227" s="98">
        <v>10471</v>
      </c>
    </row>
    <row r="228" spans="2:6">
      <c r="B228" s="98" t="s">
        <v>231</v>
      </c>
      <c r="C228" s="98" t="s">
        <v>236</v>
      </c>
      <c r="D228" s="99">
        <v>1036.8</v>
      </c>
      <c r="E228" s="100">
        <v>40256</v>
      </c>
      <c r="F228" s="98">
        <v>10472</v>
      </c>
    </row>
    <row r="229" spans="2:6">
      <c r="B229" s="98" t="s">
        <v>231</v>
      </c>
      <c r="C229" s="98" t="s">
        <v>235</v>
      </c>
      <c r="D229" s="99">
        <v>230.4</v>
      </c>
      <c r="E229" s="100">
        <v>40258</v>
      </c>
      <c r="F229" s="98">
        <v>10473</v>
      </c>
    </row>
    <row r="230" spans="2:6">
      <c r="B230" s="98" t="s">
        <v>244</v>
      </c>
      <c r="C230" s="98" t="s">
        <v>229</v>
      </c>
      <c r="D230" s="99">
        <v>1249</v>
      </c>
      <c r="E230" s="100">
        <v>40258</v>
      </c>
      <c r="F230" s="98">
        <v>10474</v>
      </c>
    </row>
    <row r="231" spans="2:6">
      <c r="B231" s="98" t="s">
        <v>244</v>
      </c>
      <c r="C231" s="98" t="s">
        <v>234</v>
      </c>
      <c r="D231" s="99">
        <v>1505.18</v>
      </c>
      <c r="E231" s="100">
        <v>40272</v>
      </c>
      <c r="F231" s="98">
        <v>10475</v>
      </c>
    </row>
    <row r="232" spans="2:6">
      <c r="B232" s="98" t="s">
        <v>231</v>
      </c>
      <c r="C232" s="98" t="s">
        <v>236</v>
      </c>
      <c r="D232" s="99">
        <v>180.48</v>
      </c>
      <c r="E232" s="100">
        <v>40261</v>
      </c>
      <c r="F232" s="98">
        <v>10476</v>
      </c>
    </row>
    <row r="233" spans="2:6">
      <c r="B233" s="98" t="s">
        <v>244</v>
      </c>
      <c r="C233" s="98" t="s">
        <v>229</v>
      </c>
      <c r="D233" s="99">
        <v>558</v>
      </c>
      <c r="E233" s="100">
        <v>40262</v>
      </c>
      <c r="F233" s="98">
        <v>10477</v>
      </c>
    </row>
    <row r="234" spans="2:6">
      <c r="B234" s="98" t="s">
        <v>231</v>
      </c>
      <c r="C234" s="98" t="s">
        <v>237</v>
      </c>
      <c r="D234" s="99">
        <v>471.2</v>
      </c>
      <c r="E234" s="100">
        <v>40263</v>
      </c>
      <c r="F234" s="98">
        <v>10478</v>
      </c>
    </row>
    <row r="235" spans="2:6">
      <c r="B235" s="98" t="s">
        <v>231</v>
      </c>
      <c r="C235" s="98" t="s">
        <v>233</v>
      </c>
      <c r="D235" s="99">
        <v>10495.6</v>
      </c>
      <c r="E235" s="100">
        <v>40258</v>
      </c>
      <c r="F235" s="98">
        <v>10479</v>
      </c>
    </row>
    <row r="236" spans="2:6">
      <c r="B236" s="98" t="s">
        <v>244</v>
      </c>
      <c r="C236" s="98" t="s">
        <v>230</v>
      </c>
      <c r="D236" s="99">
        <v>756</v>
      </c>
      <c r="E236" s="100">
        <v>40261</v>
      </c>
      <c r="F236" s="98">
        <v>10480</v>
      </c>
    </row>
    <row r="237" spans="2:6">
      <c r="B237" s="98" t="s">
        <v>231</v>
      </c>
      <c r="C237" s="98" t="s">
        <v>236</v>
      </c>
      <c r="D237" s="99">
        <v>1472</v>
      </c>
      <c r="E237" s="100">
        <v>40262</v>
      </c>
      <c r="F237" s="98">
        <v>10481</v>
      </c>
    </row>
    <row r="238" spans="2:6">
      <c r="B238" s="98" t="s">
        <v>231</v>
      </c>
      <c r="C238" s="98" t="s">
        <v>235</v>
      </c>
      <c r="D238" s="99">
        <v>147</v>
      </c>
      <c r="E238" s="100">
        <v>40278</v>
      </c>
      <c r="F238" s="98">
        <v>10482</v>
      </c>
    </row>
    <row r="239" spans="2:6">
      <c r="B239" s="98" t="s">
        <v>244</v>
      </c>
      <c r="C239" s="98" t="s">
        <v>238</v>
      </c>
      <c r="D239" s="99">
        <v>668.8</v>
      </c>
      <c r="E239" s="100">
        <v>40293</v>
      </c>
      <c r="F239" s="98">
        <v>10483</v>
      </c>
    </row>
    <row r="240" spans="2:6">
      <c r="B240" s="98" t="s">
        <v>231</v>
      </c>
      <c r="C240" s="98" t="s">
        <v>233</v>
      </c>
      <c r="D240" s="99">
        <v>386.2</v>
      </c>
      <c r="E240" s="100">
        <v>40269</v>
      </c>
      <c r="F240" s="98">
        <v>10484</v>
      </c>
    </row>
    <row r="241" spans="2:6">
      <c r="B241" s="98" t="s">
        <v>231</v>
      </c>
      <c r="C241" s="98" t="s">
        <v>232</v>
      </c>
      <c r="D241" s="99">
        <v>1584</v>
      </c>
      <c r="E241" s="100">
        <v>40268</v>
      </c>
      <c r="F241" s="98">
        <v>10485</v>
      </c>
    </row>
    <row r="242" spans="2:6">
      <c r="B242" s="98" t="s">
        <v>231</v>
      </c>
      <c r="C242" s="98" t="s">
        <v>235</v>
      </c>
      <c r="D242" s="99">
        <v>1272</v>
      </c>
      <c r="E242" s="100">
        <v>40270</v>
      </c>
      <c r="F242" s="98">
        <v>10486</v>
      </c>
    </row>
    <row r="243" spans="2:6">
      <c r="B243" s="98" t="s">
        <v>231</v>
      </c>
      <c r="C243" s="98" t="s">
        <v>237</v>
      </c>
      <c r="D243" s="99">
        <v>889.7</v>
      </c>
      <c r="E243" s="100">
        <v>40265</v>
      </c>
      <c r="F243" s="98">
        <v>10487</v>
      </c>
    </row>
    <row r="244" spans="2:6">
      <c r="B244" s="98" t="s">
        <v>231</v>
      </c>
      <c r="C244" s="98" t="s">
        <v>236</v>
      </c>
      <c r="D244" s="99">
        <v>1512</v>
      </c>
      <c r="E244" s="100">
        <v>40270</v>
      </c>
      <c r="F244" s="98">
        <v>10488</v>
      </c>
    </row>
    <row r="245" spans="2:6">
      <c r="B245" s="98" t="s">
        <v>244</v>
      </c>
      <c r="C245" s="98" t="s">
        <v>230</v>
      </c>
      <c r="D245" s="99">
        <v>439.2</v>
      </c>
      <c r="E245" s="100">
        <v>40277</v>
      </c>
      <c r="F245" s="98">
        <v>10489</v>
      </c>
    </row>
    <row r="246" spans="2:6">
      <c r="B246" s="98" t="s">
        <v>244</v>
      </c>
      <c r="C246" s="98" t="s">
        <v>238</v>
      </c>
      <c r="D246" s="99">
        <v>3163.2</v>
      </c>
      <c r="E246" s="100">
        <v>40271</v>
      </c>
      <c r="F246" s="98">
        <v>10490</v>
      </c>
    </row>
    <row r="247" spans="2:6">
      <c r="B247" s="98" t="s">
        <v>231</v>
      </c>
      <c r="C247" s="98" t="s">
        <v>236</v>
      </c>
      <c r="D247" s="99">
        <v>259.5</v>
      </c>
      <c r="E247" s="100">
        <v>40276</v>
      </c>
      <c r="F247" s="98">
        <v>10491</v>
      </c>
    </row>
    <row r="248" spans="2:6">
      <c r="B248" s="98" t="s">
        <v>231</v>
      </c>
      <c r="C248" s="98" t="s">
        <v>233</v>
      </c>
      <c r="D248" s="99">
        <v>851.2</v>
      </c>
      <c r="E248" s="100">
        <v>40279</v>
      </c>
      <c r="F248" s="98">
        <v>10492</v>
      </c>
    </row>
    <row r="249" spans="2:6">
      <c r="B249" s="98" t="s">
        <v>231</v>
      </c>
      <c r="C249" s="98" t="s">
        <v>232</v>
      </c>
      <c r="D249" s="99">
        <v>608.4</v>
      </c>
      <c r="E249" s="100">
        <v>40278</v>
      </c>
      <c r="F249" s="98">
        <v>10493</v>
      </c>
    </row>
    <row r="250" spans="2:6">
      <c r="B250" s="98" t="s">
        <v>231</v>
      </c>
      <c r="C250" s="98" t="s">
        <v>232</v>
      </c>
      <c r="D250" s="99">
        <v>912</v>
      </c>
      <c r="E250" s="100">
        <v>40277</v>
      </c>
      <c r="F250" s="98">
        <v>10494</v>
      </c>
    </row>
    <row r="251" spans="2:6">
      <c r="B251" s="98" t="s">
        <v>231</v>
      </c>
      <c r="C251" s="98" t="s">
        <v>233</v>
      </c>
      <c r="D251" s="99">
        <v>278</v>
      </c>
      <c r="E251" s="100">
        <v>40279</v>
      </c>
      <c r="F251" s="98">
        <v>10495</v>
      </c>
    </row>
    <row r="252" spans="2:6">
      <c r="B252" s="98" t="s">
        <v>244</v>
      </c>
      <c r="C252" s="98" t="s">
        <v>238</v>
      </c>
      <c r="D252" s="99">
        <v>190</v>
      </c>
      <c r="E252" s="100">
        <v>40275</v>
      </c>
      <c r="F252" s="98">
        <v>10496</v>
      </c>
    </row>
    <row r="253" spans="2:6">
      <c r="B253" s="98" t="s">
        <v>244</v>
      </c>
      <c r="C253" s="98" t="s">
        <v>238</v>
      </c>
      <c r="D253" s="99">
        <v>1380.6</v>
      </c>
      <c r="E253" s="100">
        <v>40275</v>
      </c>
      <c r="F253" s="98">
        <v>10497</v>
      </c>
    </row>
    <row r="254" spans="2:6">
      <c r="B254" s="98" t="s">
        <v>231</v>
      </c>
      <c r="C254" s="98" t="s">
        <v>236</v>
      </c>
      <c r="D254" s="99">
        <v>575</v>
      </c>
      <c r="E254" s="100">
        <v>40279</v>
      </c>
      <c r="F254" s="98">
        <v>10498</v>
      </c>
    </row>
    <row r="255" spans="2:6">
      <c r="B255" s="98" t="s">
        <v>231</v>
      </c>
      <c r="C255" s="98" t="s">
        <v>232</v>
      </c>
      <c r="D255" s="99">
        <v>1412</v>
      </c>
      <c r="E255" s="100">
        <v>40284</v>
      </c>
      <c r="F255" s="98">
        <v>10499</v>
      </c>
    </row>
    <row r="256" spans="2:6">
      <c r="B256" s="98" t="s">
        <v>244</v>
      </c>
      <c r="C256" s="98" t="s">
        <v>230</v>
      </c>
      <c r="D256" s="99">
        <v>523.26</v>
      </c>
      <c r="E256" s="100">
        <v>40285</v>
      </c>
      <c r="F256" s="98">
        <v>10500</v>
      </c>
    </row>
    <row r="257" spans="2:6">
      <c r="B257" s="98" t="s">
        <v>244</v>
      </c>
      <c r="C257" s="98" t="s">
        <v>234</v>
      </c>
      <c r="D257" s="99">
        <v>149</v>
      </c>
      <c r="E257" s="100">
        <v>40284</v>
      </c>
      <c r="F257" s="98">
        <v>10501</v>
      </c>
    </row>
    <row r="258" spans="2:6">
      <c r="B258" s="98" t="s">
        <v>231</v>
      </c>
      <c r="C258" s="98" t="s">
        <v>237</v>
      </c>
      <c r="D258" s="99">
        <v>816.3</v>
      </c>
      <c r="E258" s="100">
        <v>40297</v>
      </c>
      <c r="F258" s="98">
        <v>10502</v>
      </c>
    </row>
    <row r="259" spans="2:6">
      <c r="B259" s="98" t="s">
        <v>244</v>
      </c>
      <c r="C259" s="98" t="s">
        <v>230</v>
      </c>
      <c r="D259" s="99">
        <v>2048.5</v>
      </c>
      <c r="E259" s="100">
        <v>40284</v>
      </c>
      <c r="F259" s="98">
        <v>10503</v>
      </c>
    </row>
    <row r="260" spans="2:6">
      <c r="B260" s="98" t="s">
        <v>231</v>
      </c>
      <c r="C260" s="98" t="s">
        <v>232</v>
      </c>
      <c r="D260" s="99">
        <v>1388.5</v>
      </c>
      <c r="E260" s="100">
        <v>40286</v>
      </c>
      <c r="F260" s="98">
        <v>10504</v>
      </c>
    </row>
    <row r="261" spans="2:6">
      <c r="B261" s="98" t="s">
        <v>231</v>
      </c>
      <c r="C261" s="98" t="s">
        <v>233</v>
      </c>
      <c r="D261" s="99">
        <v>147.9</v>
      </c>
      <c r="E261" s="100">
        <v>40289</v>
      </c>
      <c r="F261" s="98">
        <v>10505</v>
      </c>
    </row>
    <row r="262" spans="2:6">
      <c r="B262" s="98" t="s">
        <v>244</v>
      </c>
      <c r="C262" s="98" t="s">
        <v>234</v>
      </c>
      <c r="D262" s="99">
        <v>415.8</v>
      </c>
      <c r="E262" s="100">
        <v>40300</v>
      </c>
      <c r="F262" s="98">
        <v>10506</v>
      </c>
    </row>
    <row r="263" spans="2:6">
      <c r="B263" s="98" t="s">
        <v>244</v>
      </c>
      <c r="C263" s="98" t="s">
        <v>238</v>
      </c>
      <c r="D263" s="99">
        <v>749.06</v>
      </c>
      <c r="E263" s="100">
        <v>40290</v>
      </c>
      <c r="F263" s="98">
        <v>10507</v>
      </c>
    </row>
    <row r="264" spans="2:6">
      <c r="B264" s="98" t="s">
        <v>231</v>
      </c>
      <c r="C264" s="98" t="s">
        <v>235</v>
      </c>
      <c r="D264" s="99">
        <v>240</v>
      </c>
      <c r="E264" s="100">
        <v>40311</v>
      </c>
      <c r="F264" s="98">
        <v>10508</v>
      </c>
    </row>
    <row r="265" spans="2:6">
      <c r="B265" s="98" t="s">
        <v>231</v>
      </c>
      <c r="C265" s="98" t="s">
        <v>232</v>
      </c>
      <c r="D265" s="99">
        <v>136</v>
      </c>
      <c r="E265" s="100">
        <v>40297</v>
      </c>
      <c r="F265" s="98">
        <v>10509</v>
      </c>
    </row>
    <row r="266" spans="2:6">
      <c r="B266" s="98" t="s">
        <v>244</v>
      </c>
      <c r="C266" s="98" t="s">
        <v>230</v>
      </c>
      <c r="D266" s="99">
        <v>4707.54</v>
      </c>
      <c r="E266" s="100">
        <v>40296</v>
      </c>
      <c r="F266" s="98">
        <v>10510</v>
      </c>
    </row>
    <row r="267" spans="2:6">
      <c r="B267" s="98" t="s">
        <v>231</v>
      </c>
      <c r="C267" s="98" t="s">
        <v>232</v>
      </c>
      <c r="D267" s="99">
        <v>2550</v>
      </c>
      <c r="E267" s="100">
        <v>40289</v>
      </c>
      <c r="F267" s="98">
        <v>10511</v>
      </c>
    </row>
    <row r="268" spans="2:6">
      <c r="B268" s="98" t="s">
        <v>244</v>
      </c>
      <c r="C268" s="98" t="s">
        <v>238</v>
      </c>
      <c r="D268" s="99">
        <v>525</v>
      </c>
      <c r="E268" s="100">
        <v>40292</v>
      </c>
      <c r="F268" s="98">
        <v>10512</v>
      </c>
    </row>
    <row r="269" spans="2:6">
      <c r="B269" s="98" t="s">
        <v>244</v>
      </c>
      <c r="C269" s="98" t="s">
        <v>238</v>
      </c>
      <c r="D269" s="99">
        <v>1942</v>
      </c>
      <c r="E269" s="100">
        <v>40296</v>
      </c>
      <c r="F269" s="98">
        <v>10513</v>
      </c>
    </row>
    <row r="270" spans="2:6">
      <c r="B270" s="98" t="s">
        <v>231</v>
      </c>
      <c r="C270" s="98" t="s">
        <v>233</v>
      </c>
      <c r="D270" s="99">
        <v>8623</v>
      </c>
      <c r="E270" s="100">
        <v>40314</v>
      </c>
      <c r="F270" s="98">
        <v>10514</v>
      </c>
    </row>
    <row r="271" spans="2:6">
      <c r="B271" s="98" t="s">
        <v>231</v>
      </c>
      <c r="C271" s="98" t="s">
        <v>237</v>
      </c>
      <c r="D271" s="99">
        <v>9921</v>
      </c>
      <c r="E271" s="100">
        <v>40321</v>
      </c>
      <c r="F271" s="98">
        <v>10515</v>
      </c>
    </row>
    <row r="272" spans="2:6">
      <c r="B272" s="98" t="s">
        <v>231</v>
      </c>
      <c r="C272" s="98" t="s">
        <v>237</v>
      </c>
      <c r="D272" s="99">
        <v>2381</v>
      </c>
      <c r="E272" s="100">
        <v>40299</v>
      </c>
      <c r="F272" s="98">
        <v>10516</v>
      </c>
    </row>
    <row r="273" spans="2:6">
      <c r="B273" s="98" t="s">
        <v>231</v>
      </c>
      <c r="C273" s="98" t="s">
        <v>233</v>
      </c>
      <c r="D273" s="99">
        <v>352</v>
      </c>
      <c r="E273" s="100">
        <v>40297</v>
      </c>
      <c r="F273" s="98">
        <v>10517</v>
      </c>
    </row>
    <row r="274" spans="2:6">
      <c r="B274" s="98" t="s">
        <v>231</v>
      </c>
      <c r="C274" s="98" t="s">
        <v>232</v>
      </c>
      <c r="D274" s="99">
        <v>4150.05</v>
      </c>
      <c r="E274" s="100">
        <v>40303</v>
      </c>
      <c r="F274" s="98">
        <v>10518</v>
      </c>
    </row>
    <row r="275" spans="2:6">
      <c r="B275" s="98" t="s">
        <v>244</v>
      </c>
      <c r="C275" s="98" t="s">
        <v>230</v>
      </c>
      <c r="D275" s="99">
        <v>2314</v>
      </c>
      <c r="E275" s="100">
        <v>40299</v>
      </c>
      <c r="F275" s="98">
        <v>10519</v>
      </c>
    </row>
    <row r="276" spans="2:6">
      <c r="B276" s="98" t="s">
        <v>244</v>
      </c>
      <c r="C276" s="98" t="s">
        <v>238</v>
      </c>
      <c r="D276" s="99">
        <v>200</v>
      </c>
      <c r="E276" s="100">
        <v>40299</v>
      </c>
      <c r="F276" s="98">
        <v>10520</v>
      </c>
    </row>
    <row r="277" spans="2:6">
      <c r="B277" s="98" t="s">
        <v>231</v>
      </c>
      <c r="C277" s="98" t="s">
        <v>236</v>
      </c>
      <c r="D277" s="99">
        <v>225.5</v>
      </c>
      <c r="E277" s="100">
        <v>40300</v>
      </c>
      <c r="F277" s="98">
        <v>10521</v>
      </c>
    </row>
    <row r="278" spans="2:6">
      <c r="B278" s="98" t="s">
        <v>231</v>
      </c>
      <c r="C278" s="98" t="s">
        <v>232</v>
      </c>
      <c r="D278" s="99">
        <v>2318</v>
      </c>
      <c r="E278" s="100">
        <v>40304</v>
      </c>
      <c r="F278" s="98">
        <v>10522</v>
      </c>
    </row>
    <row r="279" spans="2:6">
      <c r="B279" s="98" t="s">
        <v>244</v>
      </c>
      <c r="C279" s="98" t="s">
        <v>238</v>
      </c>
      <c r="D279" s="99">
        <v>2444.31</v>
      </c>
      <c r="E279" s="100">
        <v>40328</v>
      </c>
      <c r="F279" s="98">
        <v>10523</v>
      </c>
    </row>
    <row r="280" spans="2:6">
      <c r="B280" s="98" t="s">
        <v>231</v>
      </c>
      <c r="C280" s="98" t="s">
        <v>235</v>
      </c>
      <c r="D280" s="99">
        <v>3192.65</v>
      </c>
      <c r="E280" s="100">
        <v>40305</v>
      </c>
      <c r="F280" s="98">
        <v>10524</v>
      </c>
    </row>
    <row r="281" spans="2:6">
      <c r="B281" s="98" t="s">
        <v>231</v>
      </c>
      <c r="C281" s="98" t="s">
        <v>235</v>
      </c>
      <c r="D281" s="99">
        <v>818.4</v>
      </c>
      <c r="E281" s="100">
        <v>40321</v>
      </c>
      <c r="F281" s="98">
        <v>10525</v>
      </c>
    </row>
    <row r="282" spans="2:6">
      <c r="B282" s="98" t="s">
        <v>231</v>
      </c>
      <c r="C282" s="98" t="s">
        <v>232</v>
      </c>
      <c r="D282" s="99">
        <v>1151</v>
      </c>
      <c r="E282" s="100">
        <v>40313</v>
      </c>
      <c r="F282" s="98">
        <v>10526</v>
      </c>
    </row>
    <row r="283" spans="2:6">
      <c r="B283" s="98" t="s">
        <v>244</v>
      </c>
      <c r="C283" s="98" t="s">
        <v>238</v>
      </c>
      <c r="D283" s="99">
        <v>1503</v>
      </c>
      <c r="E283" s="100">
        <v>40305</v>
      </c>
      <c r="F283" s="98">
        <v>10527</v>
      </c>
    </row>
    <row r="284" spans="2:6">
      <c r="B284" s="98" t="s">
        <v>244</v>
      </c>
      <c r="C284" s="98" t="s">
        <v>230</v>
      </c>
      <c r="D284" s="99">
        <v>392.2</v>
      </c>
      <c r="E284" s="100">
        <v>40307</v>
      </c>
      <c r="F284" s="98">
        <v>10528</v>
      </c>
    </row>
    <row r="285" spans="2:6">
      <c r="B285" s="98" t="s">
        <v>244</v>
      </c>
      <c r="C285" s="98" t="s">
        <v>229</v>
      </c>
      <c r="D285" s="99">
        <v>946</v>
      </c>
      <c r="E285" s="100">
        <v>40307</v>
      </c>
      <c r="F285" s="98">
        <v>10529</v>
      </c>
    </row>
    <row r="286" spans="2:6">
      <c r="B286" s="98" t="s">
        <v>231</v>
      </c>
      <c r="C286" s="98" t="s">
        <v>233</v>
      </c>
      <c r="D286" s="99">
        <v>4180</v>
      </c>
      <c r="E286" s="100">
        <v>40310</v>
      </c>
      <c r="F286" s="98">
        <v>10530</v>
      </c>
    </row>
    <row r="287" spans="2:6">
      <c r="B287" s="98" t="s">
        <v>244</v>
      </c>
      <c r="C287" s="98" t="s">
        <v>238</v>
      </c>
      <c r="D287" s="99">
        <v>110</v>
      </c>
      <c r="E287" s="100">
        <v>40317</v>
      </c>
      <c r="F287" s="98">
        <v>10531</v>
      </c>
    </row>
    <row r="288" spans="2:6">
      <c r="B288" s="98" t="s">
        <v>244</v>
      </c>
      <c r="C288" s="98" t="s">
        <v>238</v>
      </c>
      <c r="D288" s="99">
        <v>796.35</v>
      </c>
      <c r="E288" s="100">
        <v>40310</v>
      </c>
      <c r="F288" s="98">
        <v>10532</v>
      </c>
    </row>
    <row r="289" spans="2:6">
      <c r="B289" s="98" t="s">
        <v>231</v>
      </c>
      <c r="C289" s="98" t="s">
        <v>236</v>
      </c>
      <c r="D289" s="99">
        <v>2222</v>
      </c>
      <c r="E289" s="100">
        <v>40320</v>
      </c>
      <c r="F289" s="98">
        <v>10533</v>
      </c>
    </row>
    <row r="290" spans="2:6">
      <c r="B290" s="98" t="s">
        <v>231</v>
      </c>
      <c r="C290" s="98" t="s">
        <v>236</v>
      </c>
      <c r="D290" s="99">
        <v>465.7</v>
      </c>
      <c r="E290" s="100">
        <v>40312</v>
      </c>
      <c r="F290" s="98">
        <v>10534</v>
      </c>
    </row>
    <row r="291" spans="2:6">
      <c r="B291" s="98" t="s">
        <v>231</v>
      </c>
      <c r="C291" s="98" t="s">
        <v>232</v>
      </c>
      <c r="D291" s="99">
        <v>1940.85</v>
      </c>
      <c r="E291" s="100">
        <v>40319</v>
      </c>
      <c r="F291" s="98">
        <v>10535</v>
      </c>
    </row>
    <row r="292" spans="2:6">
      <c r="B292" s="98" t="s">
        <v>231</v>
      </c>
      <c r="C292" s="98" t="s">
        <v>233</v>
      </c>
      <c r="D292" s="99">
        <v>1645</v>
      </c>
      <c r="E292" s="100">
        <v>40335</v>
      </c>
      <c r="F292" s="98">
        <v>10536</v>
      </c>
    </row>
    <row r="293" spans="2:6">
      <c r="B293" s="98" t="s">
        <v>231</v>
      </c>
      <c r="C293" s="98" t="s">
        <v>235</v>
      </c>
      <c r="D293" s="99">
        <v>1823.8</v>
      </c>
      <c r="E293" s="100">
        <v>40317</v>
      </c>
      <c r="F293" s="98">
        <v>10537</v>
      </c>
    </row>
    <row r="294" spans="2:6">
      <c r="B294" s="98" t="s">
        <v>244</v>
      </c>
      <c r="C294" s="98" t="s">
        <v>234</v>
      </c>
      <c r="D294" s="99">
        <v>139</v>
      </c>
      <c r="E294" s="100">
        <v>40314</v>
      </c>
      <c r="F294" s="98">
        <v>10538</v>
      </c>
    </row>
    <row r="295" spans="2:6">
      <c r="B295" s="98" t="s">
        <v>244</v>
      </c>
      <c r="C295" s="98" t="s">
        <v>230</v>
      </c>
      <c r="D295" s="99">
        <v>355.5</v>
      </c>
      <c r="E295" s="100">
        <v>40321</v>
      </c>
      <c r="F295" s="98">
        <v>10539</v>
      </c>
    </row>
    <row r="296" spans="2:6">
      <c r="B296" s="98" t="s">
        <v>231</v>
      </c>
      <c r="C296" s="98" t="s">
        <v>233</v>
      </c>
      <c r="D296" s="99">
        <v>10.191000000000001</v>
      </c>
      <c r="E296" s="100">
        <v>40342</v>
      </c>
      <c r="F296" s="98">
        <v>10540</v>
      </c>
    </row>
    <row r="297" spans="2:6">
      <c r="B297" s="98" t="s">
        <v>231</v>
      </c>
      <c r="C297" s="98" t="s">
        <v>237</v>
      </c>
      <c r="D297" s="99">
        <v>1946.52</v>
      </c>
      <c r="E297" s="100">
        <v>40327</v>
      </c>
      <c r="F297" s="98">
        <v>10541</v>
      </c>
    </row>
    <row r="298" spans="2:6">
      <c r="B298" s="98" t="s">
        <v>231</v>
      </c>
      <c r="C298" s="98" t="s">
        <v>235</v>
      </c>
      <c r="D298" s="99">
        <v>469.11</v>
      </c>
      <c r="E298" s="100">
        <v>40324</v>
      </c>
      <c r="F298" s="98">
        <v>10542</v>
      </c>
    </row>
    <row r="299" spans="2:6">
      <c r="B299" s="98" t="s">
        <v>231</v>
      </c>
      <c r="C299" s="98" t="s">
        <v>236</v>
      </c>
      <c r="D299" s="99">
        <v>1504.5</v>
      </c>
      <c r="E299" s="100">
        <v>40321</v>
      </c>
      <c r="F299" s="98">
        <v>10543</v>
      </c>
    </row>
    <row r="300" spans="2:6">
      <c r="B300" s="98" t="s">
        <v>231</v>
      </c>
      <c r="C300" s="98" t="s">
        <v>232</v>
      </c>
      <c r="D300" s="99">
        <v>417.2</v>
      </c>
      <c r="E300" s="100">
        <v>40328</v>
      </c>
      <c r="F300" s="98">
        <v>10544</v>
      </c>
    </row>
    <row r="301" spans="2:6">
      <c r="B301" s="98" t="s">
        <v>231</v>
      </c>
      <c r="C301" s="98" t="s">
        <v>236</v>
      </c>
      <c r="D301" s="99">
        <v>210</v>
      </c>
      <c r="E301" s="100">
        <v>40355</v>
      </c>
      <c r="F301" s="98">
        <v>10545</v>
      </c>
    </row>
    <row r="302" spans="2:6">
      <c r="B302" s="98" t="s">
        <v>231</v>
      </c>
      <c r="C302" s="98" t="s">
        <v>235</v>
      </c>
      <c r="D302" s="99">
        <v>2812</v>
      </c>
      <c r="E302" s="100">
        <v>40325</v>
      </c>
      <c r="F302" s="98">
        <v>10546</v>
      </c>
    </row>
    <row r="303" spans="2:6">
      <c r="B303" s="98" t="s">
        <v>231</v>
      </c>
      <c r="C303" s="98" t="s">
        <v>233</v>
      </c>
      <c r="D303" s="99">
        <v>1792.8</v>
      </c>
      <c r="E303" s="100">
        <v>40331</v>
      </c>
      <c r="F303" s="98">
        <v>10547</v>
      </c>
    </row>
    <row r="304" spans="2:6">
      <c r="B304" s="98" t="s">
        <v>231</v>
      </c>
      <c r="C304" s="98" t="s">
        <v>233</v>
      </c>
      <c r="D304" s="99">
        <v>240.1</v>
      </c>
      <c r="E304" s="100">
        <v>40331</v>
      </c>
      <c r="F304" s="98">
        <v>10548</v>
      </c>
    </row>
    <row r="305" spans="2:6">
      <c r="B305" s="98" t="s">
        <v>244</v>
      </c>
      <c r="C305" s="98" t="s">
        <v>229</v>
      </c>
      <c r="D305" s="99">
        <v>3554.27</v>
      </c>
      <c r="E305" s="100">
        <v>40328</v>
      </c>
      <c r="F305" s="98">
        <v>10549</v>
      </c>
    </row>
    <row r="306" spans="2:6">
      <c r="B306" s="98" t="s">
        <v>244</v>
      </c>
      <c r="C306" s="98" t="s">
        <v>238</v>
      </c>
      <c r="D306" s="99">
        <v>683.3</v>
      </c>
      <c r="E306" s="100">
        <v>40335</v>
      </c>
      <c r="F306" s="98">
        <v>10550</v>
      </c>
    </row>
    <row r="307" spans="2:6">
      <c r="B307" s="98" t="s">
        <v>231</v>
      </c>
      <c r="C307" s="98" t="s">
        <v>232</v>
      </c>
      <c r="D307" s="99">
        <v>1677.3</v>
      </c>
      <c r="E307" s="100">
        <v>40335</v>
      </c>
      <c r="F307" s="98">
        <v>10551</v>
      </c>
    </row>
    <row r="308" spans="2:6">
      <c r="B308" s="98" t="s">
        <v>231</v>
      </c>
      <c r="C308" s="98" t="s">
        <v>237</v>
      </c>
      <c r="D308" s="99">
        <v>880.5</v>
      </c>
      <c r="E308" s="100">
        <v>40334</v>
      </c>
      <c r="F308" s="98">
        <v>10552</v>
      </c>
    </row>
    <row r="309" spans="2:6">
      <c r="B309" s="98" t="s">
        <v>231</v>
      </c>
      <c r="C309" s="98" t="s">
        <v>237</v>
      </c>
      <c r="D309" s="99">
        <v>1546.3</v>
      </c>
      <c r="E309" s="100">
        <v>40332</v>
      </c>
      <c r="F309" s="98">
        <v>10553</v>
      </c>
    </row>
    <row r="310" spans="2:6">
      <c r="B310" s="98" t="s">
        <v>231</v>
      </c>
      <c r="C310" s="98" t="s">
        <v>232</v>
      </c>
      <c r="D310" s="99">
        <v>1728.52</v>
      </c>
      <c r="E310" s="100">
        <v>40334</v>
      </c>
      <c r="F310" s="98">
        <v>10554</v>
      </c>
    </row>
    <row r="311" spans="2:6">
      <c r="B311" s="98" t="s">
        <v>244</v>
      </c>
      <c r="C311" s="98" t="s">
        <v>230</v>
      </c>
      <c r="D311" s="99">
        <v>2944.4</v>
      </c>
      <c r="E311" s="100">
        <v>40333</v>
      </c>
      <c r="F311" s="98">
        <v>10555</v>
      </c>
    </row>
    <row r="312" spans="2:6">
      <c r="B312" s="98" t="s">
        <v>231</v>
      </c>
      <c r="C312" s="98" t="s">
        <v>237</v>
      </c>
      <c r="D312" s="99">
        <v>835.2</v>
      </c>
      <c r="E312" s="100">
        <v>40342</v>
      </c>
      <c r="F312" s="98">
        <v>10556</v>
      </c>
    </row>
    <row r="313" spans="2:6">
      <c r="B313" s="98" t="s">
        <v>244</v>
      </c>
      <c r="C313" s="98" t="s">
        <v>234</v>
      </c>
      <c r="D313" s="99">
        <v>1152.5</v>
      </c>
      <c r="E313" s="100">
        <v>40335</v>
      </c>
      <c r="F313" s="98">
        <v>10557</v>
      </c>
    </row>
    <row r="314" spans="2:6">
      <c r="B314" s="98" t="s">
        <v>231</v>
      </c>
      <c r="C314" s="98" t="s">
        <v>235</v>
      </c>
      <c r="D314" s="99">
        <v>2142.9</v>
      </c>
      <c r="E314" s="100">
        <v>40339</v>
      </c>
      <c r="F314" s="98">
        <v>10558</v>
      </c>
    </row>
    <row r="315" spans="2:6">
      <c r="B315" s="98" t="s">
        <v>244</v>
      </c>
      <c r="C315" s="98" t="s">
        <v>230</v>
      </c>
      <c r="D315" s="99">
        <v>520.41</v>
      </c>
      <c r="E315" s="100">
        <v>40342</v>
      </c>
      <c r="F315" s="98">
        <v>10559</v>
      </c>
    </row>
    <row r="316" spans="2:6">
      <c r="B316" s="98" t="s">
        <v>231</v>
      </c>
      <c r="C316" s="98" t="s">
        <v>236</v>
      </c>
      <c r="D316" s="99">
        <v>1072.42</v>
      </c>
      <c r="E316" s="100">
        <v>40338</v>
      </c>
      <c r="F316" s="98">
        <v>10560</v>
      </c>
    </row>
    <row r="317" spans="2:6">
      <c r="B317" s="98" t="s">
        <v>231</v>
      </c>
      <c r="C317" s="98" t="s">
        <v>237</v>
      </c>
      <c r="D317" s="99">
        <v>2844.5</v>
      </c>
      <c r="E317" s="100">
        <v>40338</v>
      </c>
      <c r="F317" s="98">
        <v>10561</v>
      </c>
    </row>
    <row r="318" spans="2:6">
      <c r="B318" s="98" t="s">
        <v>231</v>
      </c>
      <c r="C318" s="98" t="s">
        <v>235</v>
      </c>
      <c r="D318" s="99">
        <v>488.7</v>
      </c>
      <c r="E318" s="100">
        <v>40341</v>
      </c>
      <c r="F318" s="98">
        <v>10562</v>
      </c>
    </row>
    <row r="319" spans="2:6">
      <c r="B319" s="98" t="s">
        <v>231</v>
      </c>
      <c r="C319" s="98" t="s">
        <v>237</v>
      </c>
      <c r="D319" s="99">
        <v>965</v>
      </c>
      <c r="E319" s="100">
        <v>40353</v>
      </c>
      <c r="F319" s="98">
        <v>10563</v>
      </c>
    </row>
    <row r="320" spans="2:6">
      <c r="B320" s="98" t="s">
        <v>231</v>
      </c>
      <c r="C320" s="98" t="s">
        <v>232</v>
      </c>
      <c r="D320" s="99">
        <v>1234.05</v>
      </c>
      <c r="E320" s="100">
        <v>40345</v>
      </c>
      <c r="F320" s="98">
        <v>10564</v>
      </c>
    </row>
    <row r="321" spans="2:6">
      <c r="B321" s="98" t="s">
        <v>231</v>
      </c>
      <c r="C321" s="98" t="s">
        <v>236</v>
      </c>
      <c r="D321" s="99">
        <v>639.9</v>
      </c>
      <c r="E321" s="100">
        <v>40347</v>
      </c>
      <c r="F321" s="98">
        <v>10565</v>
      </c>
    </row>
    <row r="322" spans="2:6">
      <c r="B322" s="98" t="s">
        <v>244</v>
      </c>
      <c r="C322" s="98" t="s">
        <v>234</v>
      </c>
      <c r="D322" s="99">
        <v>1761</v>
      </c>
      <c r="E322" s="100">
        <v>40347</v>
      </c>
      <c r="F322" s="98">
        <v>10566</v>
      </c>
    </row>
    <row r="323" spans="2:6">
      <c r="B323" s="98" t="s">
        <v>231</v>
      </c>
      <c r="C323" s="98" t="s">
        <v>235</v>
      </c>
      <c r="D323" s="99">
        <v>2519</v>
      </c>
      <c r="E323" s="100">
        <v>40346</v>
      </c>
      <c r="F323" s="98">
        <v>10567</v>
      </c>
    </row>
    <row r="324" spans="2:6">
      <c r="B324" s="98" t="s">
        <v>231</v>
      </c>
      <c r="C324" s="98" t="s">
        <v>233</v>
      </c>
      <c r="D324" s="99">
        <v>155</v>
      </c>
      <c r="E324" s="100">
        <v>40368</v>
      </c>
      <c r="F324" s="98">
        <v>10568</v>
      </c>
    </row>
    <row r="325" spans="2:6">
      <c r="B325" s="98" t="s">
        <v>244</v>
      </c>
      <c r="C325" s="98" t="s">
        <v>229</v>
      </c>
      <c r="D325" s="99">
        <v>890</v>
      </c>
      <c r="E325" s="100">
        <v>40370</v>
      </c>
      <c r="F325" s="98">
        <v>10569</v>
      </c>
    </row>
    <row r="326" spans="2:6">
      <c r="B326" s="98" t="s">
        <v>231</v>
      </c>
      <c r="C326" s="98" t="s">
        <v>233</v>
      </c>
      <c r="D326" s="99">
        <v>2465.25</v>
      </c>
      <c r="E326" s="100">
        <v>40348</v>
      </c>
      <c r="F326" s="98">
        <v>10570</v>
      </c>
    </row>
    <row r="327" spans="2:6">
      <c r="B327" s="98" t="s">
        <v>231</v>
      </c>
      <c r="C327" s="98" t="s">
        <v>236</v>
      </c>
      <c r="D327" s="99">
        <v>550.59</v>
      </c>
      <c r="E327" s="100">
        <v>40363</v>
      </c>
      <c r="F327" s="98">
        <v>10571</v>
      </c>
    </row>
    <row r="328" spans="2:6">
      <c r="B328" s="98" t="s">
        <v>231</v>
      </c>
      <c r="C328" s="98" t="s">
        <v>233</v>
      </c>
      <c r="D328" s="99">
        <v>1501.08</v>
      </c>
      <c r="E328" s="100">
        <v>40354</v>
      </c>
      <c r="F328" s="98">
        <v>10572</v>
      </c>
    </row>
    <row r="329" spans="2:6">
      <c r="B329" s="98" t="s">
        <v>244</v>
      </c>
      <c r="C329" s="98" t="s">
        <v>238</v>
      </c>
      <c r="D329" s="99">
        <v>2082</v>
      </c>
      <c r="E329" s="100">
        <v>40349</v>
      </c>
      <c r="F329" s="98">
        <v>10573</v>
      </c>
    </row>
    <row r="330" spans="2:6">
      <c r="B330" s="98" t="s">
        <v>231</v>
      </c>
      <c r="C330" s="98" t="s">
        <v>232</v>
      </c>
      <c r="D330" s="99">
        <v>764.3</v>
      </c>
      <c r="E330" s="100">
        <v>40359</v>
      </c>
      <c r="F330" s="98">
        <v>10574</v>
      </c>
    </row>
    <row r="331" spans="2:6">
      <c r="B331" s="98" t="s">
        <v>244</v>
      </c>
      <c r="C331" s="98" t="s">
        <v>229</v>
      </c>
      <c r="D331" s="99">
        <v>2147.4</v>
      </c>
      <c r="E331" s="100">
        <v>40359</v>
      </c>
      <c r="F331" s="98">
        <v>10575</v>
      </c>
    </row>
    <row r="332" spans="2:6">
      <c r="B332" s="98" t="s">
        <v>231</v>
      </c>
      <c r="C332" s="98" t="s">
        <v>233</v>
      </c>
      <c r="D332" s="99">
        <v>838.45</v>
      </c>
      <c r="E332" s="100">
        <v>40359</v>
      </c>
      <c r="F332" s="98">
        <v>10576</v>
      </c>
    </row>
    <row r="333" spans="2:6">
      <c r="B333" s="98" t="s">
        <v>244</v>
      </c>
      <c r="C333" s="98" t="s">
        <v>234</v>
      </c>
      <c r="D333" s="99">
        <v>569</v>
      </c>
      <c r="E333" s="100">
        <v>40359</v>
      </c>
      <c r="F333" s="98">
        <v>10577</v>
      </c>
    </row>
    <row r="334" spans="2:6">
      <c r="B334" s="98" t="s">
        <v>231</v>
      </c>
      <c r="C334" s="98" t="s">
        <v>232</v>
      </c>
      <c r="D334" s="99">
        <v>477</v>
      </c>
      <c r="E334" s="100">
        <v>40384</v>
      </c>
      <c r="F334" s="98">
        <v>10578</v>
      </c>
    </row>
    <row r="335" spans="2:6">
      <c r="B335" s="98" t="s">
        <v>231</v>
      </c>
      <c r="C335" s="98" t="s">
        <v>235</v>
      </c>
      <c r="D335" s="99">
        <v>317.75</v>
      </c>
      <c r="E335" s="100">
        <v>40363</v>
      </c>
      <c r="F335" s="98">
        <v>10579</v>
      </c>
    </row>
    <row r="336" spans="2:6">
      <c r="B336" s="98" t="s">
        <v>231</v>
      </c>
      <c r="C336" s="98" t="s">
        <v>232</v>
      </c>
      <c r="D336" s="99">
        <v>1013.74</v>
      </c>
      <c r="E336" s="100">
        <v>40360</v>
      </c>
      <c r="F336" s="98">
        <v>10580</v>
      </c>
    </row>
    <row r="337" spans="2:6">
      <c r="B337" s="98" t="s">
        <v>231</v>
      </c>
      <c r="C337" s="98" t="s">
        <v>233</v>
      </c>
      <c r="D337" s="99">
        <v>310</v>
      </c>
      <c r="E337" s="100">
        <v>40361</v>
      </c>
      <c r="F337" s="98">
        <v>10581</v>
      </c>
    </row>
    <row r="338" spans="2:6">
      <c r="B338" s="98" t="s">
        <v>231</v>
      </c>
      <c r="C338" s="98" t="s">
        <v>233</v>
      </c>
      <c r="D338" s="99">
        <v>330</v>
      </c>
      <c r="E338" s="100">
        <v>40373</v>
      </c>
      <c r="F338" s="98">
        <v>10582</v>
      </c>
    </row>
    <row r="339" spans="2:6">
      <c r="B339" s="98" t="s">
        <v>231</v>
      </c>
      <c r="C339" s="98" t="s">
        <v>237</v>
      </c>
      <c r="D339" s="99">
        <v>2237.5</v>
      </c>
      <c r="E339" s="100">
        <v>40363</v>
      </c>
      <c r="F339" s="98">
        <v>10583</v>
      </c>
    </row>
    <row r="340" spans="2:6">
      <c r="B340" s="98" t="s">
        <v>231</v>
      </c>
      <c r="C340" s="98" t="s">
        <v>232</v>
      </c>
      <c r="D340" s="99">
        <v>593.75</v>
      </c>
      <c r="E340" s="100">
        <v>40363</v>
      </c>
      <c r="F340" s="98">
        <v>10584</v>
      </c>
    </row>
    <row r="341" spans="2:6">
      <c r="B341" s="98" t="s">
        <v>244</v>
      </c>
      <c r="C341" s="98" t="s">
        <v>238</v>
      </c>
      <c r="D341" s="99">
        <v>142.5</v>
      </c>
      <c r="E341" s="100">
        <v>40369</v>
      </c>
      <c r="F341" s="98">
        <v>10585</v>
      </c>
    </row>
    <row r="342" spans="2:6">
      <c r="B342" s="98" t="s">
        <v>244</v>
      </c>
      <c r="C342" s="98" t="s">
        <v>234</v>
      </c>
      <c r="D342" s="99">
        <v>23.8</v>
      </c>
      <c r="E342" s="100">
        <v>40368</v>
      </c>
      <c r="F342" s="98">
        <v>10586</v>
      </c>
    </row>
    <row r="343" spans="2:6">
      <c r="B343" s="98" t="s">
        <v>231</v>
      </c>
      <c r="C343" s="98" t="s">
        <v>235</v>
      </c>
      <c r="D343" s="99">
        <v>807.38</v>
      </c>
      <c r="E343" s="100">
        <v>40368</v>
      </c>
      <c r="F343" s="98">
        <v>10587</v>
      </c>
    </row>
    <row r="344" spans="2:6">
      <c r="B344" s="98" t="s">
        <v>231</v>
      </c>
      <c r="C344" s="98" t="s">
        <v>237</v>
      </c>
      <c r="D344" s="99">
        <v>3120</v>
      </c>
      <c r="E344" s="100">
        <v>40369</v>
      </c>
      <c r="F344" s="98">
        <v>10588</v>
      </c>
    </row>
    <row r="345" spans="2:6">
      <c r="B345" s="98" t="s">
        <v>231</v>
      </c>
      <c r="C345" s="98" t="s">
        <v>236</v>
      </c>
      <c r="D345" s="99">
        <v>72</v>
      </c>
      <c r="E345" s="100">
        <v>40373</v>
      </c>
      <c r="F345" s="98">
        <v>10589</v>
      </c>
    </row>
    <row r="346" spans="2:6">
      <c r="B346" s="98" t="s">
        <v>231</v>
      </c>
      <c r="C346" s="98" t="s">
        <v>232</v>
      </c>
      <c r="D346" s="99">
        <v>1101</v>
      </c>
      <c r="E346" s="100">
        <v>40373</v>
      </c>
      <c r="F346" s="98">
        <v>10590</v>
      </c>
    </row>
    <row r="347" spans="2:6">
      <c r="B347" s="98" t="s">
        <v>231</v>
      </c>
      <c r="C347" s="98" t="s">
        <v>235</v>
      </c>
      <c r="D347" s="99">
        <v>812.5</v>
      </c>
      <c r="E347" s="100">
        <v>40375</v>
      </c>
      <c r="F347" s="98">
        <v>10591</v>
      </c>
    </row>
    <row r="348" spans="2:6">
      <c r="B348" s="98" t="s">
        <v>231</v>
      </c>
      <c r="C348" s="98" t="s">
        <v>233</v>
      </c>
      <c r="D348" s="99">
        <v>516.46</v>
      </c>
      <c r="E348" s="100">
        <v>40375</v>
      </c>
      <c r="F348" s="98">
        <v>10592</v>
      </c>
    </row>
    <row r="349" spans="2:6">
      <c r="B349" s="98" t="s">
        <v>244</v>
      </c>
      <c r="C349" s="98" t="s">
        <v>238</v>
      </c>
      <c r="D349" s="99">
        <v>1994.4</v>
      </c>
      <c r="E349" s="100">
        <v>40403</v>
      </c>
      <c r="F349" s="98">
        <v>10593</v>
      </c>
    </row>
    <row r="350" spans="2:6">
      <c r="B350" s="98" t="s">
        <v>231</v>
      </c>
      <c r="C350" s="98" t="s">
        <v>233</v>
      </c>
      <c r="D350" s="99">
        <v>565.5</v>
      </c>
      <c r="E350" s="100">
        <v>40375</v>
      </c>
      <c r="F350" s="98">
        <v>10594</v>
      </c>
    </row>
    <row r="351" spans="2:6">
      <c r="B351" s="98" t="s">
        <v>231</v>
      </c>
      <c r="C351" s="98" t="s">
        <v>237</v>
      </c>
      <c r="D351" s="99">
        <v>4725</v>
      </c>
      <c r="E351" s="100">
        <v>40373</v>
      </c>
      <c r="F351" s="98">
        <v>10595</v>
      </c>
    </row>
    <row r="352" spans="2:6">
      <c r="B352" s="98" t="s">
        <v>231</v>
      </c>
      <c r="C352" s="98" t="s">
        <v>236</v>
      </c>
      <c r="D352" s="99">
        <v>1180</v>
      </c>
      <c r="E352" s="100">
        <v>40402</v>
      </c>
      <c r="F352" s="98">
        <v>10596</v>
      </c>
    </row>
    <row r="353" spans="2:6">
      <c r="B353" s="98" t="s">
        <v>244</v>
      </c>
      <c r="C353" s="98" t="s">
        <v>238</v>
      </c>
      <c r="D353" s="99">
        <v>718.08</v>
      </c>
      <c r="E353" s="100">
        <v>40377</v>
      </c>
      <c r="F353" s="98">
        <v>10597</v>
      </c>
    </row>
    <row r="354" spans="2:6">
      <c r="B354" s="98" t="s">
        <v>231</v>
      </c>
      <c r="C354" s="98" t="s">
        <v>235</v>
      </c>
      <c r="D354" s="99">
        <v>2388.5</v>
      </c>
      <c r="E354" s="100">
        <v>40377</v>
      </c>
      <c r="F354" s="98">
        <v>10598</v>
      </c>
    </row>
    <row r="355" spans="2:6">
      <c r="B355" s="98" t="s">
        <v>244</v>
      </c>
      <c r="C355" s="98" t="s">
        <v>230</v>
      </c>
      <c r="D355" s="99">
        <v>493</v>
      </c>
      <c r="E355" s="100">
        <v>40380</v>
      </c>
      <c r="F355" s="98">
        <v>10599</v>
      </c>
    </row>
    <row r="356" spans="2:6">
      <c r="B356" s="98" t="s">
        <v>231</v>
      </c>
      <c r="C356" s="98" t="s">
        <v>232</v>
      </c>
      <c r="D356" s="99">
        <v>479.8</v>
      </c>
      <c r="E356" s="100">
        <v>40380</v>
      </c>
      <c r="F356" s="98">
        <v>10600</v>
      </c>
    </row>
    <row r="357" spans="2:6">
      <c r="B357" s="98" t="s">
        <v>244</v>
      </c>
      <c r="C357" s="98" t="s">
        <v>238</v>
      </c>
      <c r="D357" s="99">
        <v>2285</v>
      </c>
      <c r="E357" s="100">
        <v>40381</v>
      </c>
      <c r="F357" s="98">
        <v>10601</v>
      </c>
    </row>
    <row r="358" spans="2:6">
      <c r="B358" s="98" t="s">
        <v>231</v>
      </c>
      <c r="C358" s="98" t="s">
        <v>236</v>
      </c>
      <c r="D358" s="99">
        <v>48.75</v>
      </c>
      <c r="E358" s="100">
        <v>40381</v>
      </c>
      <c r="F358" s="98">
        <v>10602</v>
      </c>
    </row>
    <row r="359" spans="2:6">
      <c r="B359" s="98" t="s">
        <v>231</v>
      </c>
      <c r="C359" s="98" t="s">
        <v>236</v>
      </c>
      <c r="D359" s="99">
        <v>1483</v>
      </c>
      <c r="E359" s="100">
        <v>40398</v>
      </c>
      <c r="F359" s="98">
        <v>10603</v>
      </c>
    </row>
    <row r="360" spans="2:6">
      <c r="B360" s="98" t="s">
        <v>231</v>
      </c>
      <c r="C360" s="98" t="s">
        <v>235</v>
      </c>
      <c r="D360" s="99">
        <v>230.85</v>
      </c>
      <c r="E360" s="100">
        <v>40388</v>
      </c>
      <c r="F360" s="98">
        <v>10604</v>
      </c>
    </row>
    <row r="361" spans="2:6">
      <c r="B361" s="98" t="s">
        <v>231</v>
      </c>
      <c r="C361" s="98" t="s">
        <v>235</v>
      </c>
      <c r="D361" s="99">
        <v>4109</v>
      </c>
      <c r="E361" s="100">
        <v>40388</v>
      </c>
      <c r="F361" s="98">
        <v>10605</v>
      </c>
    </row>
    <row r="362" spans="2:6">
      <c r="B362" s="98" t="s">
        <v>231</v>
      </c>
      <c r="C362" s="98" t="s">
        <v>232</v>
      </c>
      <c r="D362" s="99">
        <v>1130</v>
      </c>
      <c r="E362" s="100">
        <v>40390</v>
      </c>
      <c r="F362" s="98">
        <v>10606</v>
      </c>
    </row>
    <row r="363" spans="2:6">
      <c r="B363" s="98" t="s">
        <v>244</v>
      </c>
      <c r="C363" s="98" t="s">
        <v>229</v>
      </c>
      <c r="D363" s="99">
        <v>6475.4</v>
      </c>
      <c r="E363" s="100">
        <v>40384</v>
      </c>
      <c r="F363" s="98">
        <v>10607</v>
      </c>
    </row>
    <row r="364" spans="2:6">
      <c r="B364" s="98" t="s">
        <v>231</v>
      </c>
      <c r="C364" s="98" t="s">
        <v>232</v>
      </c>
      <c r="D364" s="99">
        <v>1064</v>
      </c>
      <c r="E364" s="100">
        <v>40391</v>
      </c>
      <c r="F364" s="98">
        <v>10608</v>
      </c>
    </row>
    <row r="365" spans="2:6">
      <c r="B365" s="98" t="s">
        <v>244</v>
      </c>
      <c r="C365" s="98" t="s">
        <v>238</v>
      </c>
      <c r="D365" s="99">
        <v>424</v>
      </c>
      <c r="E365" s="100">
        <v>40389</v>
      </c>
      <c r="F365" s="98">
        <v>10609</v>
      </c>
    </row>
    <row r="366" spans="2:6">
      <c r="B366" s="98" t="s">
        <v>231</v>
      </c>
      <c r="C366" s="98" t="s">
        <v>236</v>
      </c>
      <c r="D366" s="99">
        <v>299.25</v>
      </c>
      <c r="E366" s="100">
        <v>40396</v>
      </c>
      <c r="F366" s="98">
        <v>10610</v>
      </c>
    </row>
    <row r="367" spans="2:6">
      <c r="B367" s="98" t="s">
        <v>244</v>
      </c>
      <c r="C367" s="98" t="s">
        <v>230</v>
      </c>
      <c r="D367" s="99">
        <v>808</v>
      </c>
      <c r="E367" s="100">
        <v>40391</v>
      </c>
      <c r="F367" s="98">
        <v>10611</v>
      </c>
    </row>
    <row r="368" spans="2:6">
      <c r="B368" s="98" t="s">
        <v>231</v>
      </c>
      <c r="C368" s="98" t="s">
        <v>235</v>
      </c>
      <c r="D368" s="99">
        <v>6375</v>
      </c>
      <c r="E368" s="100">
        <v>40391</v>
      </c>
      <c r="F368" s="98">
        <v>10612</v>
      </c>
    </row>
    <row r="369" spans="2:6">
      <c r="B369" s="98" t="s">
        <v>231</v>
      </c>
      <c r="C369" s="98" t="s">
        <v>232</v>
      </c>
      <c r="D369" s="99">
        <v>353.2</v>
      </c>
      <c r="E369" s="100">
        <v>40391</v>
      </c>
      <c r="F369" s="98">
        <v>10613</v>
      </c>
    </row>
    <row r="370" spans="2:6">
      <c r="B370" s="98" t="s">
        <v>231</v>
      </c>
      <c r="C370" s="98" t="s">
        <v>236</v>
      </c>
      <c r="D370" s="99">
        <v>464</v>
      </c>
      <c r="E370" s="100">
        <v>40391</v>
      </c>
      <c r="F370" s="98">
        <v>10614</v>
      </c>
    </row>
    <row r="371" spans="2:6">
      <c r="B371" s="98" t="s">
        <v>231</v>
      </c>
      <c r="C371" s="98" t="s">
        <v>237</v>
      </c>
      <c r="D371" s="99">
        <v>120</v>
      </c>
      <c r="E371" s="100">
        <v>40396</v>
      </c>
      <c r="F371" s="98">
        <v>10615</v>
      </c>
    </row>
    <row r="372" spans="2:6">
      <c r="B372" s="98" t="s">
        <v>231</v>
      </c>
      <c r="C372" s="98" t="s">
        <v>235</v>
      </c>
      <c r="D372" s="99">
        <v>4806.99</v>
      </c>
      <c r="E372" s="100">
        <v>40395</v>
      </c>
      <c r="F372" s="98">
        <v>10616</v>
      </c>
    </row>
    <row r="373" spans="2:6">
      <c r="B373" s="98" t="s">
        <v>231</v>
      </c>
      <c r="C373" s="98" t="s">
        <v>232</v>
      </c>
      <c r="D373" s="99">
        <v>1402.5</v>
      </c>
      <c r="E373" s="100">
        <v>40394</v>
      </c>
      <c r="F373" s="98">
        <v>10617</v>
      </c>
    </row>
    <row r="374" spans="2:6">
      <c r="B374" s="98" t="s">
        <v>231</v>
      </c>
      <c r="C374" s="98" t="s">
        <v>235</v>
      </c>
      <c r="D374" s="99">
        <v>2697.5</v>
      </c>
      <c r="E374" s="100">
        <v>40398</v>
      </c>
      <c r="F374" s="98">
        <v>10618</v>
      </c>
    </row>
    <row r="375" spans="2:6">
      <c r="B375" s="98" t="s">
        <v>231</v>
      </c>
      <c r="C375" s="98" t="s">
        <v>233</v>
      </c>
      <c r="D375" s="99">
        <v>1260</v>
      </c>
      <c r="E375" s="100">
        <v>40397</v>
      </c>
      <c r="F375" s="98">
        <v>10619</v>
      </c>
    </row>
    <row r="376" spans="2:6">
      <c r="B376" s="98" t="s">
        <v>231</v>
      </c>
      <c r="C376" s="98" t="s">
        <v>237</v>
      </c>
      <c r="D376" s="99">
        <v>57.5</v>
      </c>
      <c r="E376" s="100">
        <v>40404</v>
      </c>
      <c r="F376" s="98">
        <v>10620</v>
      </c>
    </row>
    <row r="377" spans="2:6">
      <c r="B377" s="98" t="s">
        <v>231</v>
      </c>
      <c r="C377" s="98" t="s">
        <v>232</v>
      </c>
      <c r="D377" s="99">
        <v>758.5</v>
      </c>
      <c r="E377" s="100">
        <v>40401</v>
      </c>
      <c r="F377" s="98">
        <v>10621</v>
      </c>
    </row>
    <row r="378" spans="2:6">
      <c r="B378" s="98" t="s">
        <v>231</v>
      </c>
      <c r="C378" s="98" t="s">
        <v>232</v>
      </c>
      <c r="D378" s="99">
        <v>560</v>
      </c>
      <c r="E378" s="100">
        <v>40401</v>
      </c>
      <c r="F378" s="98">
        <v>10622</v>
      </c>
    </row>
    <row r="379" spans="2:6">
      <c r="B379" s="98" t="s">
        <v>231</v>
      </c>
      <c r="C379" s="98" t="s">
        <v>236</v>
      </c>
      <c r="D379" s="99">
        <v>1336.95</v>
      </c>
      <c r="E379" s="100">
        <v>40402</v>
      </c>
      <c r="F379" s="98">
        <v>10623</v>
      </c>
    </row>
    <row r="380" spans="2:6">
      <c r="B380" s="98" t="s">
        <v>231</v>
      </c>
      <c r="C380" s="98" t="s">
        <v>232</v>
      </c>
      <c r="D380" s="99">
        <v>1393.24</v>
      </c>
      <c r="E380" s="100">
        <v>40409</v>
      </c>
      <c r="F380" s="98">
        <v>10624</v>
      </c>
    </row>
    <row r="381" spans="2:6">
      <c r="B381" s="98" t="s">
        <v>231</v>
      </c>
      <c r="C381" s="98" t="s">
        <v>233</v>
      </c>
      <c r="D381" s="99">
        <v>479.75</v>
      </c>
      <c r="E381" s="100">
        <v>40404</v>
      </c>
      <c r="F381" s="98">
        <v>10625</v>
      </c>
    </row>
    <row r="382" spans="2:6">
      <c r="B382" s="98" t="s">
        <v>231</v>
      </c>
      <c r="C382" s="98" t="s">
        <v>235</v>
      </c>
      <c r="D382" s="99">
        <v>1503.6</v>
      </c>
      <c r="E382" s="100">
        <v>40410</v>
      </c>
      <c r="F382" s="98">
        <v>10626</v>
      </c>
    </row>
    <row r="383" spans="2:6">
      <c r="B383" s="98" t="s">
        <v>231</v>
      </c>
      <c r="C383" s="98" t="s">
        <v>236</v>
      </c>
      <c r="D383" s="99">
        <v>1185.75</v>
      </c>
      <c r="E383" s="100">
        <v>40411</v>
      </c>
      <c r="F383" s="98">
        <v>10627</v>
      </c>
    </row>
    <row r="384" spans="2:6">
      <c r="B384" s="98" t="s">
        <v>231</v>
      </c>
      <c r="C384" s="98" t="s">
        <v>232</v>
      </c>
      <c r="D384" s="99">
        <v>450</v>
      </c>
      <c r="E384" s="100">
        <v>40410</v>
      </c>
      <c r="F384" s="98">
        <v>10628</v>
      </c>
    </row>
    <row r="385" spans="2:6">
      <c r="B385" s="98" t="s">
        <v>231</v>
      </c>
      <c r="C385" s="98" t="s">
        <v>232</v>
      </c>
      <c r="D385" s="99">
        <v>2775.05</v>
      </c>
      <c r="E385" s="100">
        <v>40410</v>
      </c>
      <c r="F385" s="98">
        <v>10629</v>
      </c>
    </row>
    <row r="386" spans="2:6">
      <c r="B386" s="98" t="s">
        <v>231</v>
      </c>
      <c r="C386" s="98" t="s">
        <v>235</v>
      </c>
      <c r="D386" s="99">
        <v>903.6</v>
      </c>
      <c r="E386" s="100">
        <v>40409</v>
      </c>
      <c r="F386" s="98">
        <v>10630</v>
      </c>
    </row>
    <row r="387" spans="2:6">
      <c r="B387" s="98" t="s">
        <v>231</v>
      </c>
      <c r="C387" s="98" t="s">
        <v>236</v>
      </c>
      <c r="D387" s="99">
        <v>55.8</v>
      </c>
      <c r="E387" s="100">
        <v>40405</v>
      </c>
      <c r="F387" s="98">
        <v>10631</v>
      </c>
    </row>
    <row r="388" spans="2:6">
      <c r="B388" s="98" t="s">
        <v>231</v>
      </c>
      <c r="C388" s="98" t="s">
        <v>236</v>
      </c>
      <c r="D388" s="99">
        <v>589</v>
      </c>
      <c r="E388" s="100">
        <v>40409</v>
      </c>
      <c r="F388" s="98">
        <v>10632</v>
      </c>
    </row>
    <row r="389" spans="2:6">
      <c r="B389" s="98" t="s">
        <v>244</v>
      </c>
      <c r="C389" s="98" t="s">
        <v>238</v>
      </c>
      <c r="D389" s="99">
        <v>5510.59</v>
      </c>
      <c r="E389" s="100">
        <v>40408</v>
      </c>
      <c r="F389" s="98">
        <v>10633</v>
      </c>
    </row>
    <row r="390" spans="2:6">
      <c r="B390" s="98" t="s">
        <v>231</v>
      </c>
      <c r="C390" s="98" t="s">
        <v>232</v>
      </c>
      <c r="D390" s="99">
        <v>4985.5</v>
      </c>
      <c r="E390" s="100">
        <v>40411</v>
      </c>
      <c r="F390" s="98">
        <v>10634</v>
      </c>
    </row>
    <row r="391" spans="2:6">
      <c r="B391" s="98" t="s">
        <v>231</v>
      </c>
      <c r="C391" s="98" t="s">
        <v>236</v>
      </c>
      <c r="D391" s="99">
        <v>1326.22</v>
      </c>
      <c r="E391" s="100">
        <v>40411</v>
      </c>
      <c r="F391" s="98">
        <v>10635</v>
      </c>
    </row>
    <row r="392" spans="2:6">
      <c r="B392" s="98" t="s">
        <v>231</v>
      </c>
      <c r="C392" s="98" t="s">
        <v>232</v>
      </c>
      <c r="D392" s="99">
        <v>629.5</v>
      </c>
      <c r="E392" s="100">
        <v>40416</v>
      </c>
      <c r="F392" s="98">
        <v>10636</v>
      </c>
    </row>
    <row r="393" spans="2:6">
      <c r="B393" s="98" t="s">
        <v>244</v>
      </c>
      <c r="C393" s="98" t="s">
        <v>230</v>
      </c>
      <c r="D393" s="99">
        <v>2761.94</v>
      </c>
      <c r="E393" s="100">
        <v>40416</v>
      </c>
      <c r="F393" s="98">
        <v>10637</v>
      </c>
    </row>
    <row r="394" spans="2:6">
      <c r="B394" s="98" t="s">
        <v>231</v>
      </c>
      <c r="C394" s="98" t="s">
        <v>233</v>
      </c>
      <c r="D394" s="99">
        <v>2720.05</v>
      </c>
      <c r="E394" s="100">
        <v>40422</v>
      </c>
      <c r="F394" s="98">
        <v>10638</v>
      </c>
    </row>
    <row r="395" spans="2:6">
      <c r="B395" s="98" t="s">
        <v>244</v>
      </c>
      <c r="C395" s="98" t="s">
        <v>238</v>
      </c>
      <c r="D395" s="99">
        <v>500</v>
      </c>
      <c r="E395" s="100">
        <v>40417</v>
      </c>
      <c r="F395" s="98">
        <v>10639</v>
      </c>
    </row>
    <row r="396" spans="2:6">
      <c r="B396" s="98" t="s">
        <v>231</v>
      </c>
      <c r="C396" s="98" t="s">
        <v>232</v>
      </c>
      <c r="D396" s="99">
        <v>708.75</v>
      </c>
      <c r="E396" s="100">
        <v>40418</v>
      </c>
      <c r="F396" s="98">
        <v>10640</v>
      </c>
    </row>
    <row r="397" spans="2:6">
      <c r="B397" s="98" t="s">
        <v>231</v>
      </c>
      <c r="C397" s="98" t="s">
        <v>232</v>
      </c>
      <c r="D397" s="99">
        <v>2054</v>
      </c>
      <c r="E397" s="100">
        <v>40416</v>
      </c>
      <c r="F397" s="98">
        <v>10641</v>
      </c>
    </row>
    <row r="398" spans="2:6">
      <c r="B398" s="98" t="s">
        <v>244</v>
      </c>
      <c r="C398" s="98" t="s">
        <v>238</v>
      </c>
      <c r="D398" s="99">
        <v>696</v>
      </c>
      <c r="E398" s="100">
        <v>40426</v>
      </c>
      <c r="F398" s="98">
        <v>10642</v>
      </c>
    </row>
    <row r="399" spans="2:6">
      <c r="B399" s="98" t="s">
        <v>244</v>
      </c>
      <c r="C399" s="98" t="s">
        <v>230</v>
      </c>
      <c r="D399" s="99">
        <v>814.5</v>
      </c>
      <c r="E399" s="100">
        <v>40423</v>
      </c>
      <c r="F399" s="98">
        <v>10643</v>
      </c>
    </row>
    <row r="400" spans="2:6">
      <c r="B400" s="98" t="s">
        <v>231</v>
      </c>
      <c r="C400" s="98" t="s">
        <v>233</v>
      </c>
      <c r="D400" s="99">
        <v>1371.8</v>
      </c>
      <c r="E400" s="100">
        <v>40422</v>
      </c>
      <c r="F400" s="98">
        <v>10644</v>
      </c>
    </row>
    <row r="401" spans="2:6">
      <c r="B401" s="98" t="s">
        <v>231</v>
      </c>
      <c r="C401" s="98" t="s">
        <v>232</v>
      </c>
      <c r="D401" s="99">
        <v>1535</v>
      </c>
      <c r="E401" s="100">
        <v>40423</v>
      </c>
      <c r="F401" s="98">
        <v>10645</v>
      </c>
    </row>
    <row r="402" spans="2:6">
      <c r="B402" s="98" t="s">
        <v>244</v>
      </c>
      <c r="C402" s="98" t="s">
        <v>234</v>
      </c>
      <c r="D402" s="99">
        <v>1446</v>
      </c>
      <c r="E402" s="100">
        <v>40424</v>
      </c>
      <c r="F402" s="98">
        <v>10646</v>
      </c>
    </row>
    <row r="403" spans="2:6">
      <c r="B403" s="98" t="s">
        <v>231</v>
      </c>
      <c r="C403" s="98" t="s">
        <v>232</v>
      </c>
      <c r="D403" s="99">
        <v>636</v>
      </c>
      <c r="E403" s="100">
        <v>40424</v>
      </c>
      <c r="F403" s="98">
        <v>10647</v>
      </c>
    </row>
    <row r="404" spans="2:6">
      <c r="B404" s="98" t="s">
        <v>244</v>
      </c>
      <c r="C404" s="98" t="s">
        <v>229</v>
      </c>
      <c r="D404" s="99">
        <v>372.37</v>
      </c>
      <c r="E404" s="100">
        <v>40430</v>
      </c>
      <c r="F404" s="98">
        <v>10648</v>
      </c>
    </row>
    <row r="405" spans="2:6">
      <c r="B405" s="98" t="s">
        <v>244</v>
      </c>
      <c r="C405" s="98" t="s">
        <v>229</v>
      </c>
      <c r="D405" s="99">
        <v>1434</v>
      </c>
      <c r="E405" s="100">
        <v>40419</v>
      </c>
      <c r="F405" s="98">
        <v>10649</v>
      </c>
    </row>
    <row r="406" spans="2:6">
      <c r="B406" s="98" t="s">
        <v>244</v>
      </c>
      <c r="C406" s="98" t="s">
        <v>229</v>
      </c>
      <c r="D406" s="99">
        <v>1779.2</v>
      </c>
      <c r="E406" s="100">
        <v>40424</v>
      </c>
      <c r="F406" s="98">
        <v>10650</v>
      </c>
    </row>
    <row r="407" spans="2:6">
      <c r="B407" s="98" t="s">
        <v>231</v>
      </c>
      <c r="C407" s="98" t="s">
        <v>236</v>
      </c>
      <c r="D407" s="99">
        <v>397.8</v>
      </c>
      <c r="E407" s="100">
        <v>40432</v>
      </c>
      <c r="F407" s="98">
        <v>10651</v>
      </c>
    </row>
    <row r="408" spans="2:6">
      <c r="B408" s="98" t="s">
        <v>231</v>
      </c>
      <c r="C408" s="98" t="s">
        <v>232</v>
      </c>
      <c r="D408" s="99">
        <v>318</v>
      </c>
      <c r="E408" s="100">
        <v>40429</v>
      </c>
      <c r="F408" s="98">
        <v>10652</v>
      </c>
    </row>
    <row r="409" spans="2:6">
      <c r="B409" s="98" t="s">
        <v>231</v>
      </c>
      <c r="C409" s="98" t="s">
        <v>235</v>
      </c>
      <c r="D409" s="99">
        <v>1083</v>
      </c>
      <c r="E409" s="100">
        <v>40440</v>
      </c>
      <c r="F409" s="98">
        <v>10653</v>
      </c>
    </row>
    <row r="410" spans="2:6">
      <c r="B410" s="98" t="s">
        <v>244</v>
      </c>
      <c r="C410" s="98" t="s">
        <v>229</v>
      </c>
      <c r="D410" s="99">
        <v>601</v>
      </c>
      <c r="E410" s="100">
        <v>40432</v>
      </c>
      <c r="F410" s="98">
        <v>10654</v>
      </c>
    </row>
    <row r="411" spans="2:6">
      <c r="B411" s="98" t="s">
        <v>231</v>
      </c>
      <c r="C411" s="98" t="s">
        <v>235</v>
      </c>
      <c r="D411" s="99">
        <v>154.4</v>
      </c>
      <c r="E411" s="100">
        <v>40432</v>
      </c>
      <c r="F411" s="98">
        <v>10655</v>
      </c>
    </row>
    <row r="412" spans="2:6">
      <c r="B412" s="98" t="s">
        <v>244</v>
      </c>
      <c r="C412" s="98" t="s">
        <v>230</v>
      </c>
      <c r="D412" s="99">
        <v>604.21</v>
      </c>
      <c r="E412" s="100">
        <v>40431</v>
      </c>
      <c r="F412" s="98">
        <v>10656</v>
      </c>
    </row>
    <row r="413" spans="2:6">
      <c r="B413" s="98" t="s">
        <v>231</v>
      </c>
      <c r="C413" s="98" t="s">
        <v>237</v>
      </c>
      <c r="D413" s="99">
        <v>4371</v>
      </c>
      <c r="E413" s="100">
        <v>40436</v>
      </c>
      <c r="F413" s="98">
        <v>10657</v>
      </c>
    </row>
    <row r="414" spans="2:6">
      <c r="B414" s="98" t="s">
        <v>231</v>
      </c>
      <c r="C414" s="98" t="s">
        <v>232</v>
      </c>
      <c r="D414" s="99">
        <v>4464</v>
      </c>
      <c r="E414" s="100">
        <v>40429</v>
      </c>
      <c r="F414" s="98">
        <v>10658</v>
      </c>
    </row>
    <row r="415" spans="2:6">
      <c r="B415" s="98" t="s">
        <v>244</v>
      </c>
      <c r="C415" s="98" t="s">
        <v>238</v>
      </c>
      <c r="D415" s="99">
        <v>1227.02</v>
      </c>
      <c r="E415" s="100">
        <v>40431</v>
      </c>
      <c r="F415" s="98">
        <v>10659</v>
      </c>
    </row>
    <row r="416" spans="2:6">
      <c r="B416" s="98" t="s">
        <v>231</v>
      </c>
      <c r="C416" s="98" t="s">
        <v>236</v>
      </c>
      <c r="D416" s="99">
        <v>1701</v>
      </c>
      <c r="E416" s="100">
        <v>40466</v>
      </c>
      <c r="F416" s="98">
        <v>10660</v>
      </c>
    </row>
    <row r="417" spans="2:6">
      <c r="B417" s="98" t="s">
        <v>244</v>
      </c>
      <c r="C417" s="98" t="s">
        <v>238</v>
      </c>
      <c r="D417" s="99">
        <v>562.6</v>
      </c>
      <c r="E417" s="100">
        <v>40436</v>
      </c>
      <c r="F417" s="98">
        <v>10661</v>
      </c>
    </row>
    <row r="418" spans="2:6">
      <c r="B418" s="98" t="s">
        <v>231</v>
      </c>
      <c r="C418" s="98" t="s">
        <v>233</v>
      </c>
      <c r="D418" s="99">
        <v>125</v>
      </c>
      <c r="E418" s="100">
        <v>40439</v>
      </c>
      <c r="F418" s="98">
        <v>10662</v>
      </c>
    </row>
    <row r="419" spans="2:6">
      <c r="B419" s="98" t="s">
        <v>231</v>
      </c>
      <c r="C419" s="98" t="s">
        <v>237</v>
      </c>
      <c r="D419" s="99">
        <v>1930.4</v>
      </c>
      <c r="E419" s="100">
        <v>40454</v>
      </c>
      <c r="F419" s="98">
        <v>10663</v>
      </c>
    </row>
    <row r="420" spans="2:6">
      <c r="B420" s="98" t="s">
        <v>231</v>
      </c>
      <c r="C420" s="98" t="s">
        <v>235</v>
      </c>
      <c r="D420" s="99">
        <v>1288</v>
      </c>
      <c r="E420" s="100">
        <v>40440</v>
      </c>
      <c r="F420" s="98">
        <v>10664</v>
      </c>
    </row>
    <row r="421" spans="2:6">
      <c r="B421" s="98" t="s">
        <v>231</v>
      </c>
      <c r="C421" s="98" t="s">
        <v>235</v>
      </c>
      <c r="D421" s="99">
        <v>1295</v>
      </c>
      <c r="E421" s="100">
        <v>40438</v>
      </c>
      <c r="F421" s="98">
        <v>10665</v>
      </c>
    </row>
    <row r="422" spans="2:6">
      <c r="B422" s="98" t="s">
        <v>244</v>
      </c>
      <c r="C422" s="98" t="s">
        <v>238</v>
      </c>
      <c r="D422" s="99">
        <v>4666</v>
      </c>
      <c r="E422" s="100">
        <v>40443</v>
      </c>
      <c r="F422" s="98">
        <v>10666</v>
      </c>
    </row>
    <row r="423" spans="2:6">
      <c r="B423" s="98" t="s">
        <v>244</v>
      </c>
      <c r="C423" s="98" t="s">
        <v>238</v>
      </c>
      <c r="D423" s="99">
        <v>1536.8</v>
      </c>
      <c r="E423" s="100">
        <v>40440</v>
      </c>
      <c r="F423" s="98">
        <v>10667</v>
      </c>
    </row>
    <row r="424" spans="2:6">
      <c r="B424" s="98" t="s">
        <v>231</v>
      </c>
      <c r="C424" s="98" t="s">
        <v>235</v>
      </c>
      <c r="D424" s="99">
        <v>625.27</v>
      </c>
      <c r="E424" s="100">
        <v>40444</v>
      </c>
      <c r="F424" s="98">
        <v>10668</v>
      </c>
    </row>
    <row r="425" spans="2:6">
      <c r="B425" s="98" t="s">
        <v>231</v>
      </c>
      <c r="C425" s="98" t="s">
        <v>237</v>
      </c>
      <c r="D425" s="99">
        <v>570</v>
      </c>
      <c r="E425" s="100">
        <v>40443</v>
      </c>
      <c r="F425" s="98">
        <v>10669</v>
      </c>
    </row>
    <row r="426" spans="2:6">
      <c r="B426" s="98" t="s">
        <v>231</v>
      </c>
      <c r="C426" s="98" t="s">
        <v>232</v>
      </c>
      <c r="D426" s="99">
        <v>2301.75</v>
      </c>
      <c r="E426" s="100">
        <v>40439</v>
      </c>
      <c r="F426" s="98">
        <v>10670</v>
      </c>
    </row>
    <row r="427" spans="2:6">
      <c r="B427" s="98" t="s">
        <v>231</v>
      </c>
      <c r="C427" s="98" t="s">
        <v>235</v>
      </c>
      <c r="D427" s="99">
        <v>920.1</v>
      </c>
      <c r="E427" s="100">
        <v>40445</v>
      </c>
      <c r="F427" s="98">
        <v>10671</v>
      </c>
    </row>
    <row r="428" spans="2:6">
      <c r="B428" s="98" t="s">
        <v>244</v>
      </c>
      <c r="C428" s="98" t="s">
        <v>234</v>
      </c>
      <c r="D428" s="99">
        <v>3815.25</v>
      </c>
      <c r="E428" s="100">
        <v>40447</v>
      </c>
      <c r="F428" s="98">
        <v>10672</v>
      </c>
    </row>
    <row r="429" spans="2:6">
      <c r="B429" s="98" t="s">
        <v>231</v>
      </c>
      <c r="C429" s="98" t="s">
        <v>237</v>
      </c>
      <c r="D429" s="99">
        <v>412.35</v>
      </c>
      <c r="E429" s="100">
        <v>40440</v>
      </c>
      <c r="F429" s="98">
        <v>10673</v>
      </c>
    </row>
    <row r="430" spans="2:6">
      <c r="B430" s="98" t="s">
        <v>231</v>
      </c>
      <c r="C430" s="98" t="s">
        <v>232</v>
      </c>
      <c r="D430" s="99">
        <v>45</v>
      </c>
      <c r="E430" s="100">
        <v>40451</v>
      </c>
      <c r="F430" s="98">
        <v>10674</v>
      </c>
    </row>
    <row r="431" spans="2:6">
      <c r="B431" s="98" t="s">
        <v>244</v>
      </c>
      <c r="C431" s="98" t="s">
        <v>229</v>
      </c>
      <c r="D431" s="99">
        <v>1423</v>
      </c>
      <c r="E431" s="100">
        <v>40444</v>
      </c>
      <c r="F431" s="98">
        <v>10675</v>
      </c>
    </row>
    <row r="432" spans="2:6">
      <c r="B432" s="98" t="s">
        <v>231</v>
      </c>
      <c r="C432" s="98" t="s">
        <v>237</v>
      </c>
      <c r="D432" s="99">
        <v>534.85</v>
      </c>
      <c r="E432" s="100">
        <v>40450</v>
      </c>
      <c r="F432" s="98">
        <v>10676</v>
      </c>
    </row>
    <row r="433" spans="2:6">
      <c r="B433" s="98" t="s">
        <v>231</v>
      </c>
      <c r="C433" s="98" t="s">
        <v>235</v>
      </c>
      <c r="D433" s="99">
        <v>813.36</v>
      </c>
      <c r="E433" s="100">
        <v>40447</v>
      </c>
      <c r="F433" s="98">
        <v>10677</v>
      </c>
    </row>
    <row r="434" spans="2:6">
      <c r="B434" s="98" t="s">
        <v>244</v>
      </c>
      <c r="C434" s="98" t="s">
        <v>238</v>
      </c>
      <c r="D434" s="99">
        <v>5256.5</v>
      </c>
      <c r="E434" s="100">
        <v>40467</v>
      </c>
      <c r="F434" s="98">
        <v>10678</v>
      </c>
    </row>
    <row r="435" spans="2:6">
      <c r="B435" s="98" t="s">
        <v>231</v>
      </c>
      <c r="C435" s="98" t="s">
        <v>236</v>
      </c>
      <c r="D435" s="99">
        <v>660</v>
      </c>
      <c r="E435" s="100">
        <v>40451</v>
      </c>
      <c r="F435" s="98">
        <v>10679</v>
      </c>
    </row>
    <row r="436" spans="2:6">
      <c r="B436" s="98" t="s">
        <v>231</v>
      </c>
      <c r="C436" s="98" t="s">
        <v>235</v>
      </c>
      <c r="D436" s="99">
        <v>1261</v>
      </c>
      <c r="E436" s="100">
        <v>40447</v>
      </c>
      <c r="F436" s="98">
        <v>10680</v>
      </c>
    </row>
    <row r="437" spans="2:6">
      <c r="B437" s="98" t="s">
        <v>231</v>
      </c>
      <c r="C437" s="98" t="s">
        <v>233</v>
      </c>
      <c r="D437" s="99">
        <v>1287</v>
      </c>
      <c r="E437" s="100">
        <v>40451</v>
      </c>
      <c r="F437" s="98">
        <v>10681</v>
      </c>
    </row>
    <row r="438" spans="2:6">
      <c r="B438" s="98" t="s">
        <v>231</v>
      </c>
      <c r="C438" s="98" t="s">
        <v>233</v>
      </c>
      <c r="D438" s="99">
        <v>375.5</v>
      </c>
      <c r="E438" s="100">
        <v>40452</v>
      </c>
      <c r="F438" s="98">
        <v>10682</v>
      </c>
    </row>
    <row r="439" spans="2:6">
      <c r="B439" s="98" t="s">
        <v>231</v>
      </c>
      <c r="C439" s="98" t="s">
        <v>237</v>
      </c>
      <c r="D439" s="99">
        <v>63</v>
      </c>
      <c r="E439" s="100">
        <v>40452</v>
      </c>
      <c r="F439" s="98">
        <v>10683</v>
      </c>
    </row>
    <row r="440" spans="2:6">
      <c r="B440" s="98" t="s">
        <v>231</v>
      </c>
      <c r="C440" s="98" t="s">
        <v>233</v>
      </c>
      <c r="D440" s="99">
        <v>1768</v>
      </c>
      <c r="E440" s="100">
        <v>40451</v>
      </c>
      <c r="F440" s="98">
        <v>10684</v>
      </c>
    </row>
    <row r="441" spans="2:6">
      <c r="B441" s="98" t="s">
        <v>231</v>
      </c>
      <c r="C441" s="98" t="s">
        <v>232</v>
      </c>
      <c r="D441" s="99">
        <v>801.1</v>
      </c>
      <c r="E441" s="100">
        <v>40454</v>
      </c>
      <c r="F441" s="98">
        <v>10685</v>
      </c>
    </row>
    <row r="442" spans="2:6">
      <c r="B442" s="98" t="s">
        <v>231</v>
      </c>
      <c r="C442" s="98" t="s">
        <v>237</v>
      </c>
      <c r="D442" s="99">
        <v>1404.45</v>
      </c>
      <c r="E442" s="100">
        <v>40459</v>
      </c>
      <c r="F442" s="98">
        <v>10686</v>
      </c>
    </row>
    <row r="443" spans="2:6">
      <c r="B443" s="98" t="s">
        <v>244</v>
      </c>
      <c r="C443" s="98" t="s">
        <v>234</v>
      </c>
      <c r="D443" s="99">
        <v>4960</v>
      </c>
      <c r="E443" s="100">
        <v>40481</v>
      </c>
      <c r="F443" s="98">
        <v>10687</v>
      </c>
    </row>
    <row r="444" spans="2:6">
      <c r="B444" s="98" t="s">
        <v>231</v>
      </c>
      <c r="C444" s="98" t="s">
        <v>232</v>
      </c>
      <c r="D444" s="99">
        <v>3160.6</v>
      </c>
      <c r="E444" s="100">
        <v>40458</v>
      </c>
      <c r="F444" s="98">
        <v>10688</v>
      </c>
    </row>
    <row r="445" spans="2:6">
      <c r="B445" s="98" t="s">
        <v>231</v>
      </c>
      <c r="C445" s="98" t="s">
        <v>235</v>
      </c>
      <c r="D445" s="99">
        <v>472.5</v>
      </c>
      <c r="E445" s="100">
        <v>40458</v>
      </c>
      <c r="F445" s="98">
        <v>10689</v>
      </c>
    </row>
    <row r="446" spans="2:6">
      <c r="B446" s="98" t="s">
        <v>231</v>
      </c>
      <c r="C446" s="98" t="s">
        <v>235</v>
      </c>
      <c r="D446" s="99">
        <v>862.5</v>
      </c>
      <c r="E446" s="100">
        <v>40454</v>
      </c>
      <c r="F446" s="98">
        <v>10690</v>
      </c>
    </row>
    <row r="447" spans="2:6">
      <c r="B447" s="98" t="s">
        <v>231</v>
      </c>
      <c r="C447" s="98" t="s">
        <v>237</v>
      </c>
      <c r="D447" s="99">
        <v>10.164</v>
      </c>
      <c r="E447" s="100">
        <v>40473</v>
      </c>
      <c r="F447" s="98">
        <v>10691</v>
      </c>
    </row>
    <row r="448" spans="2:6">
      <c r="B448" s="98" t="s">
        <v>231</v>
      </c>
      <c r="C448" s="98" t="s">
        <v>232</v>
      </c>
      <c r="D448" s="99">
        <v>878</v>
      </c>
      <c r="E448" s="100">
        <v>40464</v>
      </c>
      <c r="F448" s="98">
        <v>10692</v>
      </c>
    </row>
    <row r="449" spans="2:6">
      <c r="B449" s="98" t="s">
        <v>231</v>
      </c>
      <c r="C449" s="98" t="s">
        <v>233</v>
      </c>
      <c r="D449" s="99">
        <v>2071</v>
      </c>
      <c r="E449" s="100">
        <v>40461</v>
      </c>
      <c r="F449" s="98">
        <v>10693</v>
      </c>
    </row>
    <row r="450" spans="2:6">
      <c r="B450" s="98" t="s">
        <v>231</v>
      </c>
      <c r="C450" s="98" t="s">
        <v>236</v>
      </c>
      <c r="D450" s="99">
        <v>4825</v>
      </c>
      <c r="E450" s="100">
        <v>40460</v>
      </c>
      <c r="F450" s="98">
        <v>10694</v>
      </c>
    </row>
    <row r="451" spans="2:6">
      <c r="B451" s="98" t="s">
        <v>244</v>
      </c>
      <c r="C451" s="98" t="s">
        <v>238</v>
      </c>
      <c r="D451" s="99">
        <v>642</v>
      </c>
      <c r="E451" s="100">
        <v>40465</v>
      </c>
      <c r="F451" s="98">
        <v>10695</v>
      </c>
    </row>
    <row r="452" spans="2:6">
      <c r="B452" s="98" t="s">
        <v>231</v>
      </c>
      <c r="C452" s="98" t="s">
        <v>236</v>
      </c>
      <c r="D452" s="99">
        <v>996</v>
      </c>
      <c r="E452" s="100">
        <v>40465</v>
      </c>
      <c r="F452" s="98">
        <v>10696</v>
      </c>
    </row>
    <row r="453" spans="2:6">
      <c r="B453" s="98" t="s">
        <v>231</v>
      </c>
      <c r="C453" s="98" t="s">
        <v>233</v>
      </c>
      <c r="D453" s="99">
        <v>805.43</v>
      </c>
      <c r="E453" s="100">
        <v>40465</v>
      </c>
      <c r="F453" s="98">
        <v>10697</v>
      </c>
    </row>
    <row r="454" spans="2:6">
      <c r="B454" s="98" t="s">
        <v>231</v>
      </c>
      <c r="C454" s="98" t="s">
        <v>232</v>
      </c>
      <c r="D454" s="99">
        <v>3436.45</v>
      </c>
      <c r="E454" s="100">
        <v>40468</v>
      </c>
      <c r="F454" s="98">
        <v>10698</v>
      </c>
    </row>
    <row r="455" spans="2:6">
      <c r="B455" s="98" t="s">
        <v>231</v>
      </c>
      <c r="C455" s="98" t="s">
        <v>233</v>
      </c>
      <c r="D455" s="99">
        <v>114</v>
      </c>
      <c r="E455" s="100">
        <v>40464</v>
      </c>
      <c r="F455" s="98">
        <v>10699</v>
      </c>
    </row>
    <row r="456" spans="2:6">
      <c r="B456" s="98" t="s">
        <v>231</v>
      </c>
      <c r="C456" s="98" t="s">
        <v>233</v>
      </c>
      <c r="D456" s="99">
        <v>1638.4</v>
      </c>
      <c r="E456" s="100">
        <v>40467</v>
      </c>
      <c r="F456" s="98">
        <v>10700</v>
      </c>
    </row>
    <row r="457" spans="2:6">
      <c r="B457" s="98" t="s">
        <v>244</v>
      </c>
      <c r="C457" s="98" t="s">
        <v>230</v>
      </c>
      <c r="D457" s="99">
        <v>2864.5</v>
      </c>
      <c r="E457" s="100">
        <v>40466</v>
      </c>
      <c r="F457" s="98">
        <v>10701</v>
      </c>
    </row>
    <row r="458" spans="2:6">
      <c r="B458" s="98" t="s">
        <v>231</v>
      </c>
      <c r="C458" s="98" t="s">
        <v>232</v>
      </c>
      <c r="D458" s="99">
        <v>330</v>
      </c>
      <c r="E458" s="100">
        <v>40472</v>
      </c>
      <c r="F458" s="98">
        <v>10702</v>
      </c>
    </row>
    <row r="459" spans="2:6">
      <c r="B459" s="98" t="s">
        <v>244</v>
      </c>
      <c r="C459" s="98" t="s">
        <v>230</v>
      </c>
      <c r="D459" s="99">
        <v>2545</v>
      </c>
      <c r="E459" s="100">
        <v>40471</v>
      </c>
      <c r="F459" s="98">
        <v>10703</v>
      </c>
    </row>
    <row r="460" spans="2:6">
      <c r="B460" s="98" t="s">
        <v>244</v>
      </c>
      <c r="C460" s="98" t="s">
        <v>230</v>
      </c>
      <c r="D460" s="99">
        <v>595.5</v>
      </c>
      <c r="E460" s="100">
        <v>40489</v>
      </c>
      <c r="F460" s="98">
        <v>10704</v>
      </c>
    </row>
    <row r="461" spans="2:6">
      <c r="B461" s="98" t="s">
        <v>244</v>
      </c>
      <c r="C461" s="98" t="s">
        <v>234</v>
      </c>
      <c r="D461" s="99">
        <v>378</v>
      </c>
      <c r="E461" s="100">
        <v>40500</v>
      </c>
      <c r="F461" s="98">
        <v>10705</v>
      </c>
    </row>
    <row r="462" spans="2:6">
      <c r="B462" s="98" t="s">
        <v>231</v>
      </c>
      <c r="C462" s="98" t="s">
        <v>236</v>
      </c>
      <c r="D462" s="99">
        <v>1893</v>
      </c>
      <c r="E462" s="100">
        <v>40472</v>
      </c>
      <c r="F462" s="98">
        <v>10706</v>
      </c>
    </row>
    <row r="463" spans="2:6">
      <c r="B463" s="98" t="s">
        <v>231</v>
      </c>
      <c r="C463" s="98" t="s">
        <v>232</v>
      </c>
      <c r="D463" s="99">
        <v>1641</v>
      </c>
      <c r="E463" s="100">
        <v>40474</v>
      </c>
      <c r="F463" s="98">
        <v>10707</v>
      </c>
    </row>
    <row r="464" spans="2:6">
      <c r="B464" s="98" t="s">
        <v>244</v>
      </c>
      <c r="C464" s="98" t="s">
        <v>230</v>
      </c>
      <c r="D464" s="99">
        <v>180.4</v>
      </c>
      <c r="E464" s="100">
        <v>40487</v>
      </c>
      <c r="F464" s="98">
        <v>10708</v>
      </c>
    </row>
    <row r="465" spans="2:6">
      <c r="B465" s="98" t="s">
        <v>231</v>
      </c>
      <c r="C465" s="98" t="s">
        <v>235</v>
      </c>
      <c r="D465" s="99">
        <v>3424</v>
      </c>
      <c r="E465" s="100">
        <v>40502</v>
      </c>
      <c r="F465" s="98">
        <v>10709</v>
      </c>
    </row>
    <row r="466" spans="2:6">
      <c r="B466" s="98" t="s">
        <v>231</v>
      </c>
      <c r="C466" s="98" t="s">
        <v>235</v>
      </c>
      <c r="D466" s="99">
        <v>93.5</v>
      </c>
      <c r="E466" s="100">
        <v>40474</v>
      </c>
      <c r="F466" s="98">
        <v>10710</v>
      </c>
    </row>
    <row r="467" spans="2:6">
      <c r="B467" s="98" t="s">
        <v>244</v>
      </c>
      <c r="C467" s="98" t="s">
        <v>229</v>
      </c>
      <c r="D467" s="99">
        <v>4451.7</v>
      </c>
      <c r="E467" s="100">
        <v>40480</v>
      </c>
      <c r="F467" s="98">
        <v>10711</v>
      </c>
    </row>
    <row r="468" spans="2:6">
      <c r="B468" s="98" t="s">
        <v>231</v>
      </c>
      <c r="C468" s="98" t="s">
        <v>233</v>
      </c>
      <c r="D468" s="99">
        <v>1233.48</v>
      </c>
      <c r="E468" s="100">
        <v>40482</v>
      </c>
      <c r="F468" s="98">
        <v>10712</v>
      </c>
    </row>
    <row r="469" spans="2:6">
      <c r="B469" s="98" t="s">
        <v>231</v>
      </c>
      <c r="C469" s="98" t="s">
        <v>235</v>
      </c>
      <c r="D469" s="99">
        <v>2827.9</v>
      </c>
      <c r="E469" s="100">
        <v>40475</v>
      </c>
      <c r="F469" s="98">
        <v>10713</v>
      </c>
    </row>
    <row r="470" spans="2:6">
      <c r="B470" s="98" t="s">
        <v>244</v>
      </c>
      <c r="C470" s="98" t="s">
        <v>229</v>
      </c>
      <c r="D470" s="99">
        <v>2205.75</v>
      </c>
      <c r="E470" s="100">
        <v>40478</v>
      </c>
      <c r="F470" s="98">
        <v>10714</v>
      </c>
    </row>
    <row r="471" spans="2:6">
      <c r="B471" s="98" t="s">
        <v>231</v>
      </c>
      <c r="C471" s="98" t="s">
        <v>233</v>
      </c>
      <c r="D471" s="99">
        <v>1296</v>
      </c>
      <c r="E471" s="100">
        <v>40480</v>
      </c>
      <c r="F471" s="98">
        <v>10715</v>
      </c>
    </row>
    <row r="472" spans="2:6">
      <c r="B472" s="98" t="s">
        <v>231</v>
      </c>
      <c r="C472" s="98" t="s">
        <v>232</v>
      </c>
      <c r="D472" s="99">
        <v>706</v>
      </c>
      <c r="E472" s="100">
        <v>40478</v>
      </c>
      <c r="F472" s="98">
        <v>10716</v>
      </c>
    </row>
    <row r="473" spans="2:6">
      <c r="B473" s="98" t="s">
        <v>231</v>
      </c>
      <c r="C473" s="98" t="s">
        <v>235</v>
      </c>
      <c r="D473" s="99">
        <v>1270.75</v>
      </c>
      <c r="E473" s="100">
        <v>40480</v>
      </c>
      <c r="F473" s="98">
        <v>10717</v>
      </c>
    </row>
    <row r="474" spans="2:6">
      <c r="B474" s="98" t="s">
        <v>231</v>
      </c>
      <c r="C474" s="98" t="s">
        <v>235</v>
      </c>
      <c r="D474" s="99">
        <v>3463</v>
      </c>
      <c r="E474" s="100">
        <v>40480</v>
      </c>
      <c r="F474" s="98">
        <v>10718</v>
      </c>
    </row>
    <row r="475" spans="2:6">
      <c r="B475" s="98" t="s">
        <v>231</v>
      </c>
      <c r="C475" s="98" t="s">
        <v>236</v>
      </c>
      <c r="D475" s="99">
        <v>844.25</v>
      </c>
      <c r="E475" s="100">
        <v>40487</v>
      </c>
      <c r="F475" s="98">
        <v>10719</v>
      </c>
    </row>
    <row r="476" spans="2:6">
      <c r="B476" s="98" t="s">
        <v>231</v>
      </c>
      <c r="C476" s="98" t="s">
        <v>236</v>
      </c>
      <c r="D476" s="99">
        <v>550</v>
      </c>
      <c r="E476" s="100">
        <v>40487</v>
      </c>
      <c r="F476" s="98">
        <v>10720</v>
      </c>
    </row>
    <row r="477" spans="2:6">
      <c r="B477" s="98" t="s">
        <v>244</v>
      </c>
      <c r="C477" s="98" t="s">
        <v>229</v>
      </c>
      <c r="D477" s="99">
        <v>923.87</v>
      </c>
      <c r="E477" s="100">
        <v>40482</v>
      </c>
      <c r="F477" s="98">
        <v>10721</v>
      </c>
    </row>
    <row r="478" spans="2:6">
      <c r="B478" s="98" t="s">
        <v>231</v>
      </c>
      <c r="C478" s="98" t="s">
        <v>236</v>
      </c>
      <c r="D478" s="99">
        <v>1570</v>
      </c>
      <c r="E478" s="100">
        <v>40486</v>
      </c>
      <c r="F478" s="98">
        <v>10722</v>
      </c>
    </row>
    <row r="479" spans="2:6">
      <c r="B479" s="98" t="s">
        <v>231</v>
      </c>
      <c r="C479" s="98" t="s">
        <v>233</v>
      </c>
      <c r="D479" s="99">
        <v>468.45</v>
      </c>
      <c r="E479" s="100">
        <v>40507</v>
      </c>
      <c r="F479" s="98">
        <v>10723</v>
      </c>
    </row>
    <row r="480" spans="2:6">
      <c r="B480" s="98" t="s">
        <v>231</v>
      </c>
      <c r="C480" s="98" t="s">
        <v>236</v>
      </c>
      <c r="D480" s="99">
        <v>638.5</v>
      </c>
      <c r="E480" s="100">
        <v>40487</v>
      </c>
      <c r="F480" s="98">
        <v>10724</v>
      </c>
    </row>
    <row r="481" spans="2:6">
      <c r="B481" s="98" t="s">
        <v>231</v>
      </c>
      <c r="C481" s="98" t="s">
        <v>232</v>
      </c>
      <c r="D481" s="99">
        <v>287.8</v>
      </c>
      <c r="E481" s="100">
        <v>40487</v>
      </c>
      <c r="F481" s="98">
        <v>10725</v>
      </c>
    </row>
    <row r="482" spans="2:6">
      <c r="B482" s="98" t="s">
        <v>231</v>
      </c>
      <c r="C482" s="98" t="s">
        <v>232</v>
      </c>
      <c r="D482" s="99">
        <v>655</v>
      </c>
      <c r="E482" s="100">
        <v>40517</v>
      </c>
      <c r="F482" s="98">
        <v>10726</v>
      </c>
    </row>
    <row r="483" spans="2:6">
      <c r="B483" s="98" t="s">
        <v>231</v>
      </c>
      <c r="C483" s="98" t="s">
        <v>237</v>
      </c>
      <c r="D483" s="99">
        <v>1624.5</v>
      </c>
      <c r="E483" s="100">
        <v>40517</v>
      </c>
      <c r="F483" s="98">
        <v>10727</v>
      </c>
    </row>
    <row r="484" spans="2:6">
      <c r="B484" s="98" t="s">
        <v>231</v>
      </c>
      <c r="C484" s="98" t="s">
        <v>232</v>
      </c>
      <c r="D484" s="99">
        <v>1296.75</v>
      </c>
      <c r="E484" s="100">
        <v>40493</v>
      </c>
      <c r="F484" s="98">
        <v>10728</v>
      </c>
    </row>
    <row r="485" spans="2:6">
      <c r="B485" s="98" t="s">
        <v>231</v>
      </c>
      <c r="C485" s="98" t="s">
        <v>236</v>
      </c>
      <c r="D485" s="99">
        <v>1850</v>
      </c>
      <c r="E485" s="100">
        <v>40496</v>
      </c>
      <c r="F485" s="98">
        <v>10729</v>
      </c>
    </row>
    <row r="486" spans="2:6">
      <c r="B486" s="98" t="s">
        <v>244</v>
      </c>
      <c r="C486" s="98" t="s">
        <v>229</v>
      </c>
      <c r="D486" s="99">
        <v>484.25</v>
      </c>
      <c r="E486" s="100">
        <v>40496</v>
      </c>
      <c r="F486" s="98">
        <v>10730</v>
      </c>
    </row>
    <row r="487" spans="2:6">
      <c r="B487" s="98" t="s">
        <v>244</v>
      </c>
      <c r="C487" s="98" t="s">
        <v>238</v>
      </c>
      <c r="D487" s="99">
        <v>1890.5</v>
      </c>
      <c r="E487" s="100">
        <v>40496</v>
      </c>
      <c r="F487" s="98">
        <v>10731</v>
      </c>
    </row>
    <row r="488" spans="2:6">
      <c r="B488" s="98" t="s">
        <v>231</v>
      </c>
      <c r="C488" s="98" t="s">
        <v>233</v>
      </c>
      <c r="D488" s="99">
        <v>360</v>
      </c>
      <c r="E488" s="100">
        <v>40489</v>
      </c>
      <c r="F488" s="98">
        <v>10732</v>
      </c>
    </row>
    <row r="489" spans="2:6">
      <c r="B489" s="98" t="s">
        <v>231</v>
      </c>
      <c r="C489" s="98" t="s">
        <v>235</v>
      </c>
      <c r="D489" s="99">
        <v>1459</v>
      </c>
      <c r="E489" s="100">
        <v>40492</v>
      </c>
      <c r="F489" s="98">
        <v>10733</v>
      </c>
    </row>
    <row r="490" spans="2:6">
      <c r="B490" s="98" t="s">
        <v>231</v>
      </c>
      <c r="C490" s="98" t="s">
        <v>237</v>
      </c>
      <c r="D490" s="99">
        <v>1498.35</v>
      </c>
      <c r="E490" s="100">
        <v>40494</v>
      </c>
      <c r="F490" s="98">
        <v>10734</v>
      </c>
    </row>
    <row r="491" spans="2:6">
      <c r="B491" s="98" t="s">
        <v>244</v>
      </c>
      <c r="C491" s="98" t="s">
        <v>230</v>
      </c>
      <c r="D491" s="99">
        <v>536.4</v>
      </c>
      <c r="E491" s="100">
        <v>40503</v>
      </c>
      <c r="F491" s="98">
        <v>10735</v>
      </c>
    </row>
    <row r="492" spans="2:6">
      <c r="B492" s="98" t="s">
        <v>244</v>
      </c>
      <c r="C492" s="98" t="s">
        <v>234</v>
      </c>
      <c r="D492" s="99">
        <v>997</v>
      </c>
      <c r="E492" s="100">
        <v>40503</v>
      </c>
      <c r="F492" s="98">
        <v>10736</v>
      </c>
    </row>
    <row r="493" spans="2:6">
      <c r="B493" s="98" t="s">
        <v>231</v>
      </c>
      <c r="C493" s="98" t="s">
        <v>237</v>
      </c>
      <c r="D493" s="99">
        <v>139</v>
      </c>
      <c r="E493" s="100">
        <v>40500</v>
      </c>
      <c r="F493" s="98">
        <v>10737</v>
      </c>
    </row>
    <row r="494" spans="2:6">
      <c r="B494" s="98" t="s">
        <v>231</v>
      </c>
      <c r="C494" s="98" t="s">
        <v>237</v>
      </c>
      <c r="D494" s="99">
        <v>52.35</v>
      </c>
      <c r="E494" s="100">
        <v>40500</v>
      </c>
      <c r="F494" s="98">
        <v>10738</v>
      </c>
    </row>
    <row r="495" spans="2:6">
      <c r="B495" s="98" t="s">
        <v>231</v>
      </c>
      <c r="C495" s="98" t="s">
        <v>233</v>
      </c>
      <c r="D495" s="99">
        <v>240</v>
      </c>
      <c r="E495" s="100">
        <v>40499</v>
      </c>
      <c r="F495" s="98">
        <v>10739</v>
      </c>
    </row>
    <row r="496" spans="2:6">
      <c r="B496" s="98" t="s">
        <v>231</v>
      </c>
      <c r="C496" s="98" t="s">
        <v>232</v>
      </c>
      <c r="D496" s="99">
        <v>1416</v>
      </c>
      <c r="E496" s="100">
        <v>40507</v>
      </c>
      <c r="F496" s="98">
        <v>10740</v>
      </c>
    </row>
    <row r="497" spans="2:6">
      <c r="B497" s="98" t="s">
        <v>231</v>
      </c>
      <c r="C497" s="98" t="s">
        <v>232</v>
      </c>
      <c r="D497" s="99">
        <v>228</v>
      </c>
      <c r="E497" s="100">
        <v>40500</v>
      </c>
      <c r="F497" s="98">
        <v>10741</v>
      </c>
    </row>
    <row r="498" spans="2:6">
      <c r="B498" s="98" t="s">
        <v>231</v>
      </c>
      <c r="C498" s="98" t="s">
        <v>233</v>
      </c>
      <c r="D498" s="99">
        <v>3118</v>
      </c>
      <c r="E498" s="100">
        <v>40500</v>
      </c>
      <c r="F498" s="98">
        <v>10742</v>
      </c>
    </row>
    <row r="499" spans="2:6">
      <c r="B499" s="98" t="s">
        <v>231</v>
      </c>
      <c r="C499" s="98" t="s">
        <v>235</v>
      </c>
      <c r="D499" s="99">
        <v>319.2</v>
      </c>
      <c r="E499" s="100">
        <v>40503</v>
      </c>
      <c r="F499" s="98">
        <v>10743</v>
      </c>
    </row>
    <row r="500" spans="2:6">
      <c r="B500" s="98" t="s">
        <v>244</v>
      </c>
      <c r="C500" s="98" t="s">
        <v>230</v>
      </c>
      <c r="D500" s="99">
        <v>736</v>
      </c>
      <c r="E500" s="100">
        <v>40506</v>
      </c>
      <c r="F500" s="98">
        <v>10744</v>
      </c>
    </row>
    <row r="501" spans="2:6">
      <c r="B501" s="98" t="s">
        <v>244</v>
      </c>
      <c r="C501" s="98" t="s">
        <v>234</v>
      </c>
      <c r="D501" s="99">
        <v>4529.8</v>
      </c>
      <c r="E501" s="100">
        <v>40509</v>
      </c>
      <c r="F501" s="98">
        <v>10745</v>
      </c>
    </row>
    <row r="502" spans="2:6">
      <c r="B502" s="98" t="s">
        <v>231</v>
      </c>
      <c r="C502" s="98" t="s">
        <v>235</v>
      </c>
      <c r="D502" s="99">
        <v>2311</v>
      </c>
      <c r="E502" s="100">
        <v>40503</v>
      </c>
      <c r="F502" s="98">
        <v>10746</v>
      </c>
    </row>
    <row r="503" spans="2:6">
      <c r="B503" s="98" t="s">
        <v>244</v>
      </c>
      <c r="C503" s="98" t="s">
        <v>230</v>
      </c>
      <c r="D503" s="99">
        <v>1912.85</v>
      </c>
      <c r="E503" s="100">
        <v>40508</v>
      </c>
      <c r="F503" s="98">
        <v>10747</v>
      </c>
    </row>
    <row r="504" spans="2:6">
      <c r="B504" s="98" t="s">
        <v>231</v>
      </c>
      <c r="C504" s="98" t="s">
        <v>233</v>
      </c>
      <c r="D504" s="99">
        <v>2196</v>
      </c>
      <c r="E504" s="100">
        <v>40510</v>
      </c>
      <c r="F504" s="98">
        <v>10748</v>
      </c>
    </row>
    <row r="505" spans="2:6">
      <c r="B505" s="98" t="s">
        <v>231</v>
      </c>
      <c r="C505" s="98" t="s">
        <v>232</v>
      </c>
      <c r="D505" s="99">
        <v>1080</v>
      </c>
      <c r="E505" s="100">
        <v>40531</v>
      </c>
      <c r="F505" s="98">
        <v>10749</v>
      </c>
    </row>
    <row r="506" spans="2:6">
      <c r="B506" s="98" t="s">
        <v>244</v>
      </c>
      <c r="C506" s="98" t="s">
        <v>234</v>
      </c>
      <c r="D506" s="99">
        <v>1590.56</v>
      </c>
      <c r="E506" s="100">
        <v>40506</v>
      </c>
      <c r="F506" s="98">
        <v>10750</v>
      </c>
    </row>
    <row r="507" spans="2:6">
      <c r="B507" s="98" t="s">
        <v>231</v>
      </c>
      <c r="C507" s="98" t="s">
        <v>233</v>
      </c>
      <c r="D507" s="99">
        <v>1631.48</v>
      </c>
      <c r="E507" s="100">
        <v>40515</v>
      </c>
      <c r="F507" s="98">
        <v>10751</v>
      </c>
    </row>
    <row r="508" spans="2:6">
      <c r="B508" s="98" t="s">
        <v>231</v>
      </c>
      <c r="C508" s="98" t="s">
        <v>237</v>
      </c>
      <c r="D508" s="99">
        <v>252</v>
      </c>
      <c r="E508" s="100">
        <v>40510</v>
      </c>
      <c r="F508" s="98">
        <v>10752</v>
      </c>
    </row>
    <row r="509" spans="2:6">
      <c r="B509" s="98" t="s">
        <v>231</v>
      </c>
      <c r="C509" s="98" t="s">
        <v>233</v>
      </c>
      <c r="D509" s="99">
        <v>88</v>
      </c>
      <c r="E509" s="100">
        <v>40509</v>
      </c>
      <c r="F509" s="98">
        <v>10753</v>
      </c>
    </row>
    <row r="510" spans="2:6">
      <c r="B510" s="98" t="s">
        <v>244</v>
      </c>
      <c r="C510" s="98" t="s">
        <v>230</v>
      </c>
      <c r="D510" s="99">
        <v>55.2</v>
      </c>
      <c r="E510" s="100">
        <v>40509</v>
      </c>
      <c r="F510" s="98">
        <v>10754</v>
      </c>
    </row>
    <row r="511" spans="2:6">
      <c r="B511" s="98" t="s">
        <v>231</v>
      </c>
      <c r="C511" s="98" t="s">
        <v>232</v>
      </c>
      <c r="D511" s="99">
        <v>1948.5</v>
      </c>
      <c r="E511" s="100">
        <v>40510</v>
      </c>
      <c r="F511" s="98">
        <v>10755</v>
      </c>
    </row>
    <row r="512" spans="2:6">
      <c r="B512" s="98" t="s">
        <v>231</v>
      </c>
      <c r="C512" s="98" t="s">
        <v>236</v>
      </c>
      <c r="D512" s="99">
        <v>1990</v>
      </c>
      <c r="E512" s="100">
        <v>40514</v>
      </c>
      <c r="F512" s="98">
        <v>10756</v>
      </c>
    </row>
    <row r="513" spans="2:6">
      <c r="B513" s="98" t="s">
        <v>244</v>
      </c>
      <c r="C513" s="98" t="s">
        <v>230</v>
      </c>
      <c r="D513" s="99">
        <v>3082</v>
      </c>
      <c r="E513" s="100">
        <v>40527</v>
      </c>
      <c r="F513" s="98">
        <v>10757</v>
      </c>
    </row>
    <row r="514" spans="2:6">
      <c r="B514" s="98" t="s">
        <v>231</v>
      </c>
      <c r="C514" s="98" t="s">
        <v>233</v>
      </c>
      <c r="D514" s="99">
        <v>1644.6</v>
      </c>
      <c r="E514" s="100">
        <v>40516</v>
      </c>
      <c r="F514" s="98">
        <v>10758</v>
      </c>
    </row>
    <row r="515" spans="2:6">
      <c r="B515" s="98" t="s">
        <v>231</v>
      </c>
      <c r="C515" s="98" t="s">
        <v>233</v>
      </c>
      <c r="D515" s="99">
        <v>320</v>
      </c>
      <c r="E515" s="100">
        <v>40524</v>
      </c>
      <c r="F515" s="98">
        <v>10759</v>
      </c>
    </row>
    <row r="516" spans="2:6">
      <c r="B516" s="98" t="s">
        <v>231</v>
      </c>
      <c r="C516" s="98" t="s">
        <v>232</v>
      </c>
      <c r="D516" s="99">
        <v>2917</v>
      </c>
      <c r="E516" s="100">
        <v>40522</v>
      </c>
      <c r="F516" s="98">
        <v>10760</v>
      </c>
    </row>
    <row r="517" spans="2:6">
      <c r="B517" s="98" t="s">
        <v>244</v>
      </c>
      <c r="C517" s="98" t="s">
        <v>229</v>
      </c>
      <c r="D517" s="99">
        <v>507</v>
      </c>
      <c r="E517" s="100">
        <v>40520</v>
      </c>
      <c r="F517" s="98">
        <v>10761</v>
      </c>
    </row>
    <row r="518" spans="2:6">
      <c r="B518" s="98" t="s">
        <v>231</v>
      </c>
      <c r="C518" s="98" t="s">
        <v>233</v>
      </c>
      <c r="D518" s="99">
        <v>4337</v>
      </c>
      <c r="E518" s="100">
        <v>40521</v>
      </c>
      <c r="F518" s="98">
        <v>10762</v>
      </c>
    </row>
    <row r="519" spans="2:6">
      <c r="B519" s="98" t="s">
        <v>231</v>
      </c>
      <c r="C519" s="98" t="s">
        <v>233</v>
      </c>
      <c r="D519" s="99">
        <v>616</v>
      </c>
      <c r="E519" s="100">
        <v>40520</v>
      </c>
      <c r="F519" s="98">
        <v>10763</v>
      </c>
    </row>
    <row r="520" spans="2:6">
      <c r="B520" s="98" t="s">
        <v>244</v>
      </c>
      <c r="C520" s="98" t="s">
        <v>230</v>
      </c>
      <c r="D520" s="99">
        <v>2286</v>
      </c>
      <c r="E520" s="100">
        <v>40520</v>
      </c>
      <c r="F520" s="98">
        <v>10764</v>
      </c>
    </row>
    <row r="521" spans="2:6">
      <c r="B521" s="98" t="s">
        <v>231</v>
      </c>
      <c r="C521" s="98" t="s">
        <v>233</v>
      </c>
      <c r="D521" s="99">
        <v>1515.6</v>
      </c>
      <c r="E521" s="100">
        <v>40521</v>
      </c>
      <c r="F521" s="98">
        <v>10765</v>
      </c>
    </row>
    <row r="522" spans="2:6">
      <c r="B522" s="98" t="s">
        <v>231</v>
      </c>
      <c r="C522" s="98" t="s">
        <v>232</v>
      </c>
      <c r="D522" s="99">
        <v>2310</v>
      </c>
      <c r="E522" s="100">
        <v>40521</v>
      </c>
      <c r="F522" s="98">
        <v>10766</v>
      </c>
    </row>
    <row r="523" spans="2:6">
      <c r="B523" s="98" t="s">
        <v>231</v>
      </c>
      <c r="C523" s="98" t="s">
        <v>232</v>
      </c>
      <c r="D523" s="99">
        <v>28</v>
      </c>
      <c r="E523" s="100">
        <v>40527</v>
      </c>
      <c r="F523" s="98">
        <v>10767</v>
      </c>
    </row>
    <row r="524" spans="2:6">
      <c r="B524" s="98" t="s">
        <v>231</v>
      </c>
      <c r="C524" s="98" t="s">
        <v>233</v>
      </c>
      <c r="D524" s="99">
        <v>1477</v>
      </c>
      <c r="E524" s="100">
        <v>40527</v>
      </c>
      <c r="F524" s="98">
        <v>10768</v>
      </c>
    </row>
    <row r="525" spans="2:6">
      <c r="B525" s="98" t="s">
        <v>231</v>
      </c>
      <c r="C525" s="98" t="s">
        <v>233</v>
      </c>
      <c r="D525" s="99">
        <v>1684.27</v>
      </c>
      <c r="E525" s="100">
        <v>40524</v>
      </c>
      <c r="F525" s="98">
        <v>10769</v>
      </c>
    </row>
    <row r="526" spans="2:6">
      <c r="B526" s="98" t="s">
        <v>231</v>
      </c>
      <c r="C526" s="98" t="s">
        <v>236</v>
      </c>
      <c r="D526" s="99">
        <v>236.25</v>
      </c>
      <c r="E526" s="100">
        <v>40529</v>
      </c>
      <c r="F526" s="98">
        <v>10770</v>
      </c>
    </row>
    <row r="527" spans="2:6">
      <c r="B527" s="98" t="s">
        <v>244</v>
      </c>
      <c r="C527" s="98" t="s">
        <v>234</v>
      </c>
      <c r="D527" s="99">
        <v>344</v>
      </c>
      <c r="E527" s="100">
        <v>40180</v>
      </c>
      <c r="F527" s="98">
        <v>10771</v>
      </c>
    </row>
    <row r="528" spans="2:6">
      <c r="B528" s="98" t="s">
        <v>231</v>
      </c>
      <c r="C528" s="98" t="s">
        <v>233</v>
      </c>
      <c r="D528" s="99">
        <v>3603.22</v>
      </c>
      <c r="E528" s="100">
        <v>40531</v>
      </c>
      <c r="F528" s="98">
        <v>10772</v>
      </c>
    </row>
    <row r="529" spans="2:6">
      <c r="B529" s="98" t="s">
        <v>231</v>
      </c>
      <c r="C529" s="98" t="s">
        <v>235</v>
      </c>
      <c r="D529" s="99">
        <v>2030.4</v>
      </c>
      <c r="E529" s="100">
        <v>40528</v>
      </c>
      <c r="F529" s="98">
        <v>10773</v>
      </c>
    </row>
    <row r="530" spans="2:6">
      <c r="B530" s="98" t="s">
        <v>231</v>
      </c>
      <c r="C530" s="98" t="s">
        <v>232</v>
      </c>
      <c r="D530" s="99">
        <v>868.75</v>
      </c>
      <c r="E530" s="100">
        <v>40524</v>
      </c>
      <c r="F530" s="98">
        <v>10774</v>
      </c>
    </row>
    <row r="531" spans="2:6">
      <c r="B531" s="98" t="s">
        <v>244</v>
      </c>
      <c r="C531" s="98" t="s">
        <v>238</v>
      </c>
      <c r="D531" s="99">
        <v>228</v>
      </c>
      <c r="E531" s="100">
        <v>40538</v>
      </c>
      <c r="F531" s="98">
        <v>10775</v>
      </c>
    </row>
    <row r="532" spans="2:6">
      <c r="B532" s="98" t="s">
        <v>231</v>
      </c>
      <c r="C532" s="98" t="s">
        <v>235</v>
      </c>
      <c r="D532" s="99">
        <v>6635.27</v>
      </c>
      <c r="E532" s="100">
        <v>40530</v>
      </c>
      <c r="F532" s="98">
        <v>10776</v>
      </c>
    </row>
    <row r="533" spans="2:6">
      <c r="B533" s="98" t="s">
        <v>244</v>
      </c>
      <c r="C533" s="98" t="s">
        <v>238</v>
      </c>
      <c r="D533" s="99">
        <v>224</v>
      </c>
      <c r="E533" s="100">
        <v>40564</v>
      </c>
      <c r="F533" s="98">
        <v>10777</v>
      </c>
    </row>
    <row r="534" spans="2:6">
      <c r="B534" s="98" t="s">
        <v>231</v>
      </c>
      <c r="C534" s="98" t="s">
        <v>233</v>
      </c>
      <c r="D534" s="99">
        <v>96.5</v>
      </c>
      <c r="E534" s="100">
        <v>40536</v>
      </c>
      <c r="F534" s="98">
        <v>10778</v>
      </c>
    </row>
    <row r="535" spans="2:6">
      <c r="B535" s="98" t="s">
        <v>231</v>
      </c>
      <c r="C535" s="98" t="s">
        <v>233</v>
      </c>
      <c r="D535" s="99">
        <v>1335</v>
      </c>
      <c r="E535" s="100">
        <v>40557</v>
      </c>
      <c r="F535" s="98">
        <v>10779</v>
      </c>
    </row>
    <row r="536" spans="2:6">
      <c r="B536" s="98" t="s">
        <v>231</v>
      </c>
      <c r="C536" s="98" t="s">
        <v>237</v>
      </c>
      <c r="D536" s="99">
        <v>720</v>
      </c>
      <c r="E536" s="100">
        <v>40537</v>
      </c>
      <c r="F536" s="98">
        <v>10780</v>
      </c>
    </row>
    <row r="537" spans="2:6">
      <c r="B537" s="98" t="s">
        <v>231</v>
      </c>
      <c r="C537" s="98" t="s">
        <v>237</v>
      </c>
      <c r="D537" s="99">
        <v>975.88</v>
      </c>
      <c r="E537" s="100">
        <v>40531</v>
      </c>
      <c r="F537" s="98">
        <v>10781</v>
      </c>
    </row>
    <row r="538" spans="2:6">
      <c r="B538" s="98" t="s">
        <v>244</v>
      </c>
      <c r="C538" s="98" t="s">
        <v>234</v>
      </c>
      <c r="D538" s="99">
        <v>12.5</v>
      </c>
      <c r="E538" s="100">
        <v>40534</v>
      </c>
      <c r="F538" s="98">
        <v>10782</v>
      </c>
    </row>
    <row r="539" spans="2:6">
      <c r="B539" s="98" t="s">
        <v>231</v>
      </c>
      <c r="C539" s="98" t="s">
        <v>232</v>
      </c>
      <c r="D539" s="99">
        <v>1442.5</v>
      </c>
      <c r="E539" s="100">
        <v>40531</v>
      </c>
      <c r="F539" s="98">
        <v>10783</v>
      </c>
    </row>
    <row r="540" spans="2:6">
      <c r="B540" s="98" t="s">
        <v>231</v>
      </c>
      <c r="C540" s="98" t="s">
        <v>232</v>
      </c>
      <c r="D540" s="99">
        <v>1488</v>
      </c>
      <c r="E540" s="100">
        <v>40534</v>
      </c>
      <c r="F540" s="98">
        <v>10784</v>
      </c>
    </row>
    <row r="541" spans="2:6">
      <c r="B541" s="98" t="s">
        <v>231</v>
      </c>
      <c r="C541" s="98" t="s">
        <v>235</v>
      </c>
      <c r="D541" s="99">
        <v>387.5</v>
      </c>
      <c r="E541" s="100">
        <v>40536</v>
      </c>
      <c r="F541" s="98">
        <v>10785</v>
      </c>
    </row>
    <row r="542" spans="2:6">
      <c r="B542" s="98" t="s">
        <v>231</v>
      </c>
      <c r="C542" s="98" t="s">
        <v>236</v>
      </c>
      <c r="D542" s="99">
        <v>1531.08</v>
      </c>
      <c r="E542" s="100">
        <v>40535</v>
      </c>
      <c r="F542" s="98">
        <v>10786</v>
      </c>
    </row>
    <row r="543" spans="2:6">
      <c r="B543" s="98" t="s">
        <v>231</v>
      </c>
      <c r="C543" s="98" t="s">
        <v>237</v>
      </c>
      <c r="D543" s="99">
        <v>2622.76</v>
      </c>
      <c r="E543" s="100">
        <v>40538</v>
      </c>
      <c r="F543" s="98">
        <v>10787</v>
      </c>
    </row>
    <row r="544" spans="2:6">
      <c r="B544" s="98" t="s">
        <v>231</v>
      </c>
      <c r="C544" s="98" t="s">
        <v>235</v>
      </c>
      <c r="D544" s="99">
        <v>731.5</v>
      </c>
      <c r="E544" s="100">
        <v>40562</v>
      </c>
      <c r="F544" s="98">
        <v>10788</v>
      </c>
    </row>
    <row r="545" spans="2:6">
      <c r="B545" s="98" t="s">
        <v>231</v>
      </c>
      <c r="C545" s="98" t="s">
        <v>235</v>
      </c>
      <c r="D545" s="99">
        <v>3687</v>
      </c>
      <c r="E545" s="100">
        <v>40543</v>
      </c>
      <c r="F545" s="98">
        <v>10789</v>
      </c>
    </row>
    <row r="546" spans="2:6">
      <c r="B546" s="98" t="s">
        <v>244</v>
      </c>
      <c r="C546" s="98" t="s">
        <v>230</v>
      </c>
      <c r="D546" s="99">
        <v>722.5</v>
      </c>
      <c r="E546" s="100">
        <v>40538</v>
      </c>
      <c r="F546" s="98">
        <v>10790</v>
      </c>
    </row>
    <row r="547" spans="2:6">
      <c r="B547" s="98" t="s">
        <v>244</v>
      </c>
      <c r="C547" s="98" t="s">
        <v>230</v>
      </c>
      <c r="D547" s="99">
        <v>1829.76</v>
      </c>
      <c r="E547" s="100">
        <v>40544</v>
      </c>
      <c r="F547" s="98">
        <v>10791</v>
      </c>
    </row>
    <row r="548" spans="2:6">
      <c r="B548" s="98" t="s">
        <v>231</v>
      </c>
      <c r="C548" s="98" t="s">
        <v>235</v>
      </c>
      <c r="D548" s="99">
        <v>399.85</v>
      </c>
      <c r="E548" s="100">
        <v>40543</v>
      </c>
      <c r="F548" s="98">
        <v>10792</v>
      </c>
    </row>
    <row r="549" spans="2:6">
      <c r="B549" s="98" t="s">
        <v>231</v>
      </c>
      <c r="C549" s="98" t="s">
        <v>233</v>
      </c>
      <c r="D549" s="99">
        <v>191.1</v>
      </c>
      <c r="E549" s="100">
        <v>40551</v>
      </c>
      <c r="F549" s="98">
        <v>10793</v>
      </c>
    </row>
    <row r="550" spans="2:6">
      <c r="B550" s="98" t="s">
        <v>244</v>
      </c>
      <c r="C550" s="98" t="s">
        <v>230</v>
      </c>
      <c r="D550" s="99">
        <v>314.76</v>
      </c>
      <c r="E550" s="100">
        <v>40545</v>
      </c>
      <c r="F550" s="98">
        <v>10794</v>
      </c>
    </row>
    <row r="551" spans="2:6">
      <c r="B551" s="98" t="s">
        <v>231</v>
      </c>
      <c r="C551" s="98" t="s">
        <v>236</v>
      </c>
      <c r="D551" s="99">
        <v>2158</v>
      </c>
      <c r="E551" s="100">
        <v>40563</v>
      </c>
      <c r="F551" s="98">
        <v>10795</v>
      </c>
    </row>
    <row r="552" spans="2:6">
      <c r="B552" s="98" t="s">
        <v>231</v>
      </c>
      <c r="C552" s="98" t="s">
        <v>233</v>
      </c>
      <c r="D552" s="99">
        <v>2341.36</v>
      </c>
      <c r="E552" s="100">
        <v>40557</v>
      </c>
      <c r="F552" s="98">
        <v>10796</v>
      </c>
    </row>
    <row r="553" spans="2:6">
      <c r="B553" s="98" t="s">
        <v>244</v>
      </c>
      <c r="C553" s="98" t="s">
        <v>238</v>
      </c>
      <c r="D553" s="99">
        <v>420</v>
      </c>
      <c r="E553" s="100">
        <v>40548</v>
      </c>
      <c r="F553" s="98">
        <v>10797</v>
      </c>
    </row>
    <row r="554" spans="2:6">
      <c r="B554" s="98" t="s">
        <v>231</v>
      </c>
      <c r="C554" s="98" t="s">
        <v>237</v>
      </c>
      <c r="D554" s="99">
        <v>446.6</v>
      </c>
      <c r="E554" s="100">
        <v>40548</v>
      </c>
      <c r="F554" s="98">
        <v>10798</v>
      </c>
    </row>
    <row r="555" spans="2:6">
      <c r="B555" s="98" t="s">
        <v>244</v>
      </c>
      <c r="C555" s="98" t="s">
        <v>234</v>
      </c>
      <c r="D555" s="99">
        <v>1553.5</v>
      </c>
      <c r="E555" s="100">
        <v>40548</v>
      </c>
      <c r="F555" s="98">
        <v>10799</v>
      </c>
    </row>
    <row r="556" spans="2:6">
      <c r="B556" s="98" t="s">
        <v>231</v>
      </c>
      <c r="C556" s="98" t="s">
        <v>235</v>
      </c>
      <c r="D556" s="99">
        <v>1468.93</v>
      </c>
      <c r="E556" s="100">
        <v>40548</v>
      </c>
      <c r="F556" s="98">
        <v>10800</v>
      </c>
    </row>
    <row r="557" spans="2:6">
      <c r="B557" s="98" t="s">
        <v>231</v>
      </c>
      <c r="C557" s="98" t="s">
        <v>232</v>
      </c>
      <c r="D557" s="99">
        <v>3026.85</v>
      </c>
      <c r="E557" s="100">
        <v>40543</v>
      </c>
      <c r="F557" s="98">
        <v>10801</v>
      </c>
    </row>
    <row r="558" spans="2:6">
      <c r="B558" s="98" t="s">
        <v>231</v>
      </c>
      <c r="C558" s="98" t="s">
        <v>232</v>
      </c>
      <c r="D558" s="99">
        <v>2942.81</v>
      </c>
      <c r="E558" s="100">
        <v>40545</v>
      </c>
      <c r="F558" s="98">
        <v>10802</v>
      </c>
    </row>
    <row r="559" spans="2:6">
      <c r="B559" s="98" t="s">
        <v>231</v>
      </c>
      <c r="C559" s="98" t="s">
        <v>232</v>
      </c>
      <c r="D559" s="99">
        <v>1193.01</v>
      </c>
      <c r="E559" s="100">
        <v>40549</v>
      </c>
      <c r="F559" s="98">
        <v>10803</v>
      </c>
    </row>
    <row r="560" spans="2:6">
      <c r="B560" s="98" t="s">
        <v>244</v>
      </c>
      <c r="C560" s="98" t="s">
        <v>230</v>
      </c>
      <c r="D560" s="99">
        <v>2278.4</v>
      </c>
      <c r="E560" s="100">
        <v>40550</v>
      </c>
      <c r="F560" s="98">
        <v>10804</v>
      </c>
    </row>
    <row r="561" spans="2:6">
      <c r="B561" s="98" t="s">
        <v>231</v>
      </c>
      <c r="C561" s="98" t="s">
        <v>237</v>
      </c>
      <c r="D561" s="99">
        <v>2775</v>
      </c>
      <c r="E561" s="100">
        <v>40552</v>
      </c>
      <c r="F561" s="98">
        <v>10805</v>
      </c>
    </row>
    <row r="562" spans="2:6">
      <c r="B562" s="98" t="s">
        <v>231</v>
      </c>
      <c r="C562" s="98" t="s">
        <v>233</v>
      </c>
      <c r="D562" s="99">
        <v>439.6</v>
      </c>
      <c r="E562" s="100">
        <v>40548</v>
      </c>
      <c r="F562" s="98">
        <v>10806</v>
      </c>
    </row>
    <row r="563" spans="2:6">
      <c r="B563" s="98" t="s">
        <v>231</v>
      </c>
      <c r="C563" s="98" t="s">
        <v>232</v>
      </c>
      <c r="D563" s="99">
        <v>18</v>
      </c>
      <c r="E563" s="100">
        <v>40573</v>
      </c>
      <c r="F563" s="98">
        <v>10807</v>
      </c>
    </row>
    <row r="564" spans="2:6">
      <c r="B564" s="98" t="s">
        <v>231</v>
      </c>
      <c r="C564" s="98" t="s">
        <v>237</v>
      </c>
      <c r="D564" s="99">
        <v>1411</v>
      </c>
      <c r="E564" s="100">
        <v>40552</v>
      </c>
      <c r="F564" s="98">
        <v>10808</v>
      </c>
    </row>
    <row r="565" spans="2:6">
      <c r="B565" s="98" t="s">
        <v>244</v>
      </c>
      <c r="C565" s="98" t="s">
        <v>238</v>
      </c>
      <c r="D565" s="99">
        <v>140</v>
      </c>
      <c r="E565" s="100">
        <v>40550</v>
      </c>
      <c r="F565" s="98">
        <v>10809</v>
      </c>
    </row>
    <row r="566" spans="2:6">
      <c r="B566" s="98" t="s">
        <v>231</v>
      </c>
      <c r="C566" s="98" t="s">
        <v>237</v>
      </c>
      <c r="D566" s="99">
        <v>187</v>
      </c>
      <c r="E566" s="100">
        <v>40550</v>
      </c>
      <c r="F566" s="98">
        <v>10810</v>
      </c>
    </row>
    <row r="567" spans="2:6">
      <c r="B567" s="98" t="s">
        <v>231</v>
      </c>
      <c r="C567" s="98" t="s">
        <v>236</v>
      </c>
      <c r="D567" s="99">
        <v>852</v>
      </c>
      <c r="E567" s="100">
        <v>40551</v>
      </c>
      <c r="F567" s="98">
        <v>10811</v>
      </c>
    </row>
    <row r="568" spans="2:6">
      <c r="B568" s="98" t="s">
        <v>244</v>
      </c>
      <c r="C568" s="98" t="s">
        <v>229</v>
      </c>
      <c r="D568" s="99">
        <v>1692.8</v>
      </c>
      <c r="E568" s="100">
        <v>40555</v>
      </c>
      <c r="F568" s="98">
        <v>10812</v>
      </c>
    </row>
    <row r="569" spans="2:6">
      <c r="B569" s="98" t="s">
        <v>231</v>
      </c>
      <c r="C569" s="98" t="s">
        <v>235</v>
      </c>
      <c r="D569" s="99">
        <v>602.4</v>
      </c>
      <c r="E569" s="100">
        <v>40552</v>
      </c>
      <c r="F569" s="98">
        <v>10813</v>
      </c>
    </row>
    <row r="570" spans="2:6">
      <c r="B570" s="98" t="s">
        <v>231</v>
      </c>
      <c r="C570" s="98" t="s">
        <v>233</v>
      </c>
      <c r="D570" s="99">
        <v>1788.45</v>
      </c>
      <c r="E570" s="100">
        <v>40557</v>
      </c>
      <c r="F570" s="98">
        <v>10814</v>
      </c>
    </row>
    <row r="571" spans="2:6">
      <c r="B571" s="98" t="s">
        <v>231</v>
      </c>
      <c r="C571" s="98" t="s">
        <v>237</v>
      </c>
      <c r="D571" s="99">
        <v>40</v>
      </c>
      <c r="E571" s="100">
        <v>40557</v>
      </c>
      <c r="F571" s="98">
        <v>10815</v>
      </c>
    </row>
    <row r="572" spans="2:6">
      <c r="B572" s="98" t="s">
        <v>231</v>
      </c>
      <c r="C572" s="98" t="s">
        <v>232</v>
      </c>
      <c r="D572" s="99">
        <v>8446</v>
      </c>
      <c r="E572" s="100">
        <v>40578</v>
      </c>
      <c r="F572" s="98">
        <v>10816</v>
      </c>
    </row>
    <row r="573" spans="2:6">
      <c r="B573" s="98" t="s">
        <v>231</v>
      </c>
      <c r="C573" s="98" t="s">
        <v>233</v>
      </c>
      <c r="D573" s="99">
        <v>10952.84</v>
      </c>
      <c r="E573" s="100">
        <v>40556</v>
      </c>
      <c r="F573" s="98">
        <v>10817</v>
      </c>
    </row>
    <row r="574" spans="2:6">
      <c r="B574" s="98" t="s">
        <v>244</v>
      </c>
      <c r="C574" s="98" t="s">
        <v>238</v>
      </c>
      <c r="D574" s="99">
        <v>833</v>
      </c>
      <c r="E574" s="100">
        <v>40555</v>
      </c>
      <c r="F574" s="98">
        <v>10818</v>
      </c>
    </row>
    <row r="575" spans="2:6">
      <c r="B575" s="98" t="s">
        <v>231</v>
      </c>
      <c r="C575" s="98" t="s">
        <v>237</v>
      </c>
      <c r="D575" s="99">
        <v>477</v>
      </c>
      <c r="E575" s="100">
        <v>40559</v>
      </c>
      <c r="F575" s="98">
        <v>10819</v>
      </c>
    </row>
    <row r="576" spans="2:6">
      <c r="B576" s="98" t="s">
        <v>231</v>
      </c>
      <c r="C576" s="98" t="s">
        <v>233</v>
      </c>
      <c r="D576" s="99">
        <v>1140</v>
      </c>
      <c r="E576" s="100">
        <v>40556</v>
      </c>
      <c r="F576" s="98">
        <v>10820</v>
      </c>
    </row>
    <row r="577" spans="2:6">
      <c r="B577" s="98" t="s">
        <v>231</v>
      </c>
      <c r="C577" s="98" t="s">
        <v>235</v>
      </c>
      <c r="D577" s="99">
        <v>678</v>
      </c>
      <c r="E577" s="100">
        <v>40558</v>
      </c>
      <c r="F577" s="98">
        <v>10821</v>
      </c>
    </row>
    <row r="578" spans="2:6">
      <c r="B578" s="98" t="s">
        <v>244</v>
      </c>
      <c r="C578" s="98" t="s">
        <v>230</v>
      </c>
      <c r="D578" s="99">
        <v>237.9</v>
      </c>
      <c r="E578" s="100">
        <v>40559</v>
      </c>
      <c r="F578" s="98">
        <v>10822</v>
      </c>
    </row>
    <row r="579" spans="2:6">
      <c r="B579" s="98" t="s">
        <v>244</v>
      </c>
      <c r="C579" s="98" t="s">
        <v>229</v>
      </c>
      <c r="D579" s="99">
        <v>2826</v>
      </c>
      <c r="E579" s="100">
        <v>40556</v>
      </c>
      <c r="F579" s="98">
        <v>10823</v>
      </c>
    </row>
    <row r="580" spans="2:6">
      <c r="B580" s="98" t="s">
        <v>231</v>
      </c>
      <c r="C580" s="98" t="s">
        <v>236</v>
      </c>
      <c r="D580" s="99">
        <v>250.8</v>
      </c>
      <c r="E580" s="100">
        <v>40573</v>
      </c>
      <c r="F580" s="98">
        <v>10824</v>
      </c>
    </row>
    <row r="581" spans="2:6">
      <c r="B581" s="98" t="s">
        <v>231</v>
      </c>
      <c r="C581" s="98" t="s">
        <v>235</v>
      </c>
      <c r="D581" s="99">
        <v>1030.76</v>
      </c>
      <c r="E581" s="100">
        <v>40557</v>
      </c>
      <c r="F581" s="98">
        <v>10825</v>
      </c>
    </row>
    <row r="582" spans="2:6">
      <c r="B582" s="98" t="s">
        <v>244</v>
      </c>
      <c r="C582" s="98" t="s">
        <v>230</v>
      </c>
      <c r="D582" s="99">
        <v>730</v>
      </c>
      <c r="E582" s="100">
        <v>40580</v>
      </c>
      <c r="F582" s="98">
        <v>10826</v>
      </c>
    </row>
    <row r="583" spans="2:6">
      <c r="B583" s="98" t="s">
        <v>231</v>
      </c>
      <c r="C583" s="98" t="s">
        <v>235</v>
      </c>
      <c r="D583" s="99">
        <v>843</v>
      </c>
      <c r="E583" s="100">
        <v>40580</v>
      </c>
      <c r="F583" s="98">
        <v>10827</v>
      </c>
    </row>
    <row r="584" spans="2:6">
      <c r="B584" s="98" t="s">
        <v>244</v>
      </c>
      <c r="C584" s="98" t="s">
        <v>234</v>
      </c>
      <c r="D584" s="99">
        <v>932</v>
      </c>
      <c r="E584" s="100">
        <v>40578</v>
      </c>
      <c r="F584" s="98">
        <v>10828</v>
      </c>
    </row>
    <row r="585" spans="2:6">
      <c r="B585" s="98" t="s">
        <v>244</v>
      </c>
      <c r="C585" s="98" t="s">
        <v>234</v>
      </c>
      <c r="D585" s="99">
        <v>1764</v>
      </c>
      <c r="E585" s="100">
        <v>40566</v>
      </c>
      <c r="F585" s="98">
        <v>10829</v>
      </c>
    </row>
    <row r="586" spans="2:6">
      <c r="B586" s="98" t="s">
        <v>231</v>
      </c>
      <c r="C586" s="98" t="s">
        <v>232</v>
      </c>
      <c r="D586" s="99">
        <v>1974</v>
      </c>
      <c r="E586" s="100">
        <v>40564</v>
      </c>
      <c r="F586" s="98">
        <v>10830</v>
      </c>
    </row>
    <row r="587" spans="2:6">
      <c r="B587" s="98" t="s">
        <v>231</v>
      </c>
      <c r="C587" s="98" t="s">
        <v>233</v>
      </c>
      <c r="D587" s="99">
        <v>2684.4</v>
      </c>
      <c r="E587" s="100">
        <v>40566</v>
      </c>
      <c r="F587" s="98">
        <v>10831</v>
      </c>
    </row>
    <row r="588" spans="2:6">
      <c r="B588" s="98" t="s">
        <v>231</v>
      </c>
      <c r="C588" s="98" t="s">
        <v>237</v>
      </c>
      <c r="D588" s="99">
        <v>475.11</v>
      </c>
      <c r="E588" s="100">
        <v>40562</v>
      </c>
      <c r="F588" s="98">
        <v>10832</v>
      </c>
    </row>
    <row r="589" spans="2:6">
      <c r="B589" s="98" t="s">
        <v>244</v>
      </c>
      <c r="C589" s="98" t="s">
        <v>230</v>
      </c>
      <c r="D589" s="99">
        <v>906.93</v>
      </c>
      <c r="E589" s="100">
        <v>40566</v>
      </c>
      <c r="F589" s="98">
        <v>10833</v>
      </c>
    </row>
    <row r="590" spans="2:6">
      <c r="B590" s="98" t="s">
        <v>231</v>
      </c>
      <c r="C590" s="98" t="s">
        <v>235</v>
      </c>
      <c r="D590" s="99">
        <v>1432.71</v>
      </c>
      <c r="E590" s="100">
        <v>40562</v>
      </c>
      <c r="F590" s="98">
        <v>10834</v>
      </c>
    </row>
    <row r="591" spans="2:6">
      <c r="B591" s="98" t="s">
        <v>231</v>
      </c>
      <c r="C591" s="98" t="s">
        <v>235</v>
      </c>
      <c r="D591" s="99">
        <v>845.8</v>
      </c>
      <c r="E591" s="100">
        <v>40564</v>
      </c>
      <c r="F591" s="98">
        <v>10835</v>
      </c>
    </row>
    <row r="592" spans="2:6">
      <c r="B592" s="98" t="s">
        <v>244</v>
      </c>
      <c r="C592" s="98" t="s">
        <v>238</v>
      </c>
      <c r="D592" s="99">
        <v>4705.5</v>
      </c>
      <c r="E592" s="100">
        <v>40564</v>
      </c>
      <c r="F592" s="98">
        <v>10836</v>
      </c>
    </row>
    <row r="593" spans="2:6">
      <c r="B593" s="98" t="s">
        <v>244</v>
      </c>
      <c r="C593" s="98" t="s">
        <v>234</v>
      </c>
      <c r="D593" s="99">
        <v>1064.5</v>
      </c>
      <c r="E593" s="100">
        <v>40566</v>
      </c>
      <c r="F593" s="98">
        <v>10837</v>
      </c>
    </row>
    <row r="594" spans="2:6">
      <c r="B594" s="98" t="s">
        <v>231</v>
      </c>
      <c r="C594" s="98" t="s">
        <v>233</v>
      </c>
      <c r="D594" s="99">
        <v>1938.38</v>
      </c>
      <c r="E594" s="100">
        <v>40566</v>
      </c>
      <c r="F594" s="98">
        <v>10838</v>
      </c>
    </row>
    <row r="595" spans="2:6">
      <c r="B595" s="98" t="s">
        <v>231</v>
      </c>
      <c r="C595" s="98" t="s">
        <v>233</v>
      </c>
      <c r="D595" s="99">
        <v>827.55</v>
      </c>
      <c r="E595" s="100">
        <v>40565</v>
      </c>
      <c r="F595" s="98">
        <v>10839</v>
      </c>
    </row>
    <row r="596" spans="2:6">
      <c r="B596" s="98" t="s">
        <v>231</v>
      </c>
      <c r="C596" s="98" t="s">
        <v>232</v>
      </c>
      <c r="D596" s="99">
        <v>211.2</v>
      </c>
      <c r="E596" s="100">
        <v>40590</v>
      </c>
      <c r="F596" s="98">
        <v>10840</v>
      </c>
    </row>
    <row r="597" spans="2:6">
      <c r="B597" s="98" t="s">
        <v>244</v>
      </c>
      <c r="C597" s="98" t="s">
        <v>229</v>
      </c>
      <c r="D597" s="99">
        <v>4581</v>
      </c>
      <c r="E597" s="100">
        <v>40572</v>
      </c>
      <c r="F597" s="98">
        <v>10841</v>
      </c>
    </row>
    <row r="598" spans="2:6">
      <c r="B598" s="98" t="s">
        <v>231</v>
      </c>
      <c r="C598" s="98" t="s">
        <v>235</v>
      </c>
      <c r="D598" s="99">
        <v>975</v>
      </c>
      <c r="E598" s="100">
        <v>40572</v>
      </c>
      <c r="F598" s="98">
        <v>10842</v>
      </c>
    </row>
    <row r="599" spans="2:6">
      <c r="B599" s="98" t="s">
        <v>231</v>
      </c>
      <c r="C599" s="98" t="s">
        <v>232</v>
      </c>
      <c r="D599" s="99">
        <v>159</v>
      </c>
      <c r="E599" s="100">
        <v>40569</v>
      </c>
      <c r="F599" s="98">
        <v>10843</v>
      </c>
    </row>
    <row r="600" spans="2:6">
      <c r="B600" s="98" t="s">
        <v>231</v>
      </c>
      <c r="C600" s="98" t="s">
        <v>236</v>
      </c>
      <c r="D600" s="99">
        <v>735</v>
      </c>
      <c r="E600" s="100">
        <v>40569</v>
      </c>
      <c r="F600" s="98">
        <v>10844</v>
      </c>
    </row>
    <row r="601" spans="2:6">
      <c r="B601" s="98" t="s">
        <v>231</v>
      </c>
      <c r="C601" s="98" t="s">
        <v>236</v>
      </c>
      <c r="D601" s="99">
        <v>3812.7</v>
      </c>
      <c r="E601" s="100">
        <v>40573</v>
      </c>
      <c r="F601" s="98">
        <v>10845</v>
      </c>
    </row>
    <row r="602" spans="2:6">
      <c r="B602" s="98" t="s">
        <v>231</v>
      </c>
      <c r="C602" s="98" t="s">
        <v>237</v>
      </c>
      <c r="D602" s="99">
        <v>1112</v>
      </c>
      <c r="E602" s="100">
        <v>40566</v>
      </c>
      <c r="F602" s="98">
        <v>10846</v>
      </c>
    </row>
    <row r="603" spans="2:6">
      <c r="B603" s="98" t="s">
        <v>231</v>
      </c>
      <c r="C603" s="98" t="s">
        <v>232</v>
      </c>
      <c r="D603" s="99">
        <v>4931.92</v>
      </c>
      <c r="E603" s="100">
        <v>40584</v>
      </c>
      <c r="F603" s="98">
        <v>10847</v>
      </c>
    </row>
    <row r="604" spans="2:6">
      <c r="B604" s="98" t="s">
        <v>244</v>
      </c>
      <c r="C604" s="98" t="s">
        <v>238</v>
      </c>
      <c r="D604" s="99">
        <v>931.5</v>
      </c>
      <c r="E604" s="100">
        <v>40572</v>
      </c>
      <c r="F604" s="98">
        <v>10848</v>
      </c>
    </row>
    <row r="605" spans="2:6">
      <c r="B605" s="98" t="s">
        <v>244</v>
      </c>
      <c r="C605" s="98" t="s">
        <v>234</v>
      </c>
      <c r="D605" s="99">
        <v>967.82</v>
      </c>
      <c r="E605" s="100">
        <v>40573</v>
      </c>
      <c r="F605" s="98">
        <v>10849</v>
      </c>
    </row>
    <row r="606" spans="2:6">
      <c r="B606" s="98" t="s">
        <v>231</v>
      </c>
      <c r="C606" s="98" t="s">
        <v>235</v>
      </c>
      <c r="D606" s="99">
        <v>629</v>
      </c>
      <c r="E606" s="100">
        <v>40573</v>
      </c>
      <c r="F606" s="98">
        <v>10850</v>
      </c>
    </row>
    <row r="607" spans="2:6">
      <c r="B607" s="98" t="s">
        <v>244</v>
      </c>
      <c r="C607" s="98" t="s">
        <v>229</v>
      </c>
      <c r="D607" s="99">
        <v>2603</v>
      </c>
      <c r="E607" s="100">
        <v>40576</v>
      </c>
      <c r="F607" s="98">
        <v>10851</v>
      </c>
    </row>
    <row r="608" spans="2:6">
      <c r="B608" s="98" t="s">
        <v>231</v>
      </c>
      <c r="C608" s="98" t="s">
        <v>236</v>
      </c>
      <c r="D608" s="99">
        <v>2984</v>
      </c>
      <c r="E608" s="100">
        <v>40573</v>
      </c>
      <c r="F608" s="98">
        <v>10852</v>
      </c>
    </row>
    <row r="609" spans="2:6">
      <c r="B609" s="98" t="s">
        <v>244</v>
      </c>
      <c r="C609" s="98" t="s">
        <v>234</v>
      </c>
      <c r="D609" s="99">
        <v>625</v>
      </c>
      <c r="E609" s="100">
        <v>40577</v>
      </c>
      <c r="F609" s="98">
        <v>10853</v>
      </c>
    </row>
    <row r="610" spans="2:6">
      <c r="B610" s="98" t="s">
        <v>231</v>
      </c>
      <c r="C610" s="98" t="s">
        <v>233</v>
      </c>
      <c r="D610" s="99">
        <v>2966.5</v>
      </c>
      <c r="E610" s="100">
        <v>40579</v>
      </c>
      <c r="F610" s="98">
        <v>10854</v>
      </c>
    </row>
    <row r="611" spans="2:6">
      <c r="B611" s="98" t="s">
        <v>231</v>
      </c>
      <c r="C611" s="98" t="s">
        <v>233</v>
      </c>
      <c r="D611" s="99">
        <v>2227.89</v>
      </c>
      <c r="E611" s="100">
        <v>40578</v>
      </c>
      <c r="F611" s="98">
        <v>10855</v>
      </c>
    </row>
    <row r="612" spans="2:6">
      <c r="B612" s="98" t="s">
        <v>231</v>
      </c>
      <c r="C612" s="98" t="s">
        <v>233</v>
      </c>
      <c r="D612" s="99">
        <v>660</v>
      </c>
      <c r="E612" s="100">
        <v>40584</v>
      </c>
      <c r="F612" s="98">
        <v>10856</v>
      </c>
    </row>
    <row r="613" spans="2:6">
      <c r="B613" s="98" t="s">
        <v>231</v>
      </c>
      <c r="C613" s="98" t="s">
        <v>236</v>
      </c>
      <c r="D613" s="99">
        <v>2048</v>
      </c>
      <c r="E613" s="100">
        <v>40580</v>
      </c>
      <c r="F613" s="98">
        <v>10857</v>
      </c>
    </row>
    <row r="614" spans="2:6">
      <c r="B614" s="98" t="s">
        <v>231</v>
      </c>
      <c r="C614" s="98" t="s">
        <v>237</v>
      </c>
      <c r="D614" s="99">
        <v>649</v>
      </c>
      <c r="E614" s="100">
        <v>40577</v>
      </c>
      <c r="F614" s="98">
        <v>10858</v>
      </c>
    </row>
    <row r="615" spans="2:6">
      <c r="B615" s="98" t="s">
        <v>231</v>
      </c>
      <c r="C615" s="98" t="s">
        <v>235</v>
      </c>
      <c r="D615" s="99">
        <v>1078.69</v>
      </c>
      <c r="E615" s="100">
        <v>40576</v>
      </c>
      <c r="F615" s="98">
        <v>10859</v>
      </c>
    </row>
    <row r="616" spans="2:6">
      <c r="B616" s="98" t="s">
        <v>231</v>
      </c>
      <c r="C616" s="98" t="s">
        <v>233</v>
      </c>
      <c r="D616" s="99">
        <v>519</v>
      </c>
      <c r="E616" s="100">
        <v>40578</v>
      </c>
      <c r="F616" s="98">
        <v>10860</v>
      </c>
    </row>
    <row r="617" spans="2:6">
      <c r="B617" s="98" t="s">
        <v>231</v>
      </c>
      <c r="C617" s="98" t="s">
        <v>232</v>
      </c>
      <c r="D617" s="99">
        <v>3523.4</v>
      </c>
      <c r="E617" s="100">
        <v>40591</v>
      </c>
      <c r="F617" s="98">
        <v>10861</v>
      </c>
    </row>
    <row r="618" spans="2:6">
      <c r="B618" s="98" t="s">
        <v>231</v>
      </c>
      <c r="C618" s="98" t="s">
        <v>236</v>
      </c>
      <c r="D618" s="99">
        <v>581</v>
      </c>
      <c r="E618" s="100">
        <v>40576</v>
      </c>
      <c r="F618" s="98">
        <v>10862</v>
      </c>
    </row>
    <row r="619" spans="2:6">
      <c r="B619" s="98" t="s">
        <v>231</v>
      </c>
      <c r="C619" s="98" t="s">
        <v>232</v>
      </c>
      <c r="D619" s="99">
        <v>441.15</v>
      </c>
      <c r="E619" s="100">
        <v>40591</v>
      </c>
      <c r="F619" s="98">
        <v>10863</v>
      </c>
    </row>
    <row r="620" spans="2:6">
      <c r="B620" s="98" t="s">
        <v>231</v>
      </c>
      <c r="C620" s="98" t="s">
        <v>232</v>
      </c>
      <c r="D620" s="99">
        <v>282</v>
      </c>
      <c r="E620" s="100">
        <v>40583</v>
      </c>
      <c r="F620" s="98">
        <v>10864</v>
      </c>
    </row>
    <row r="621" spans="2:6">
      <c r="B621" s="98" t="s">
        <v>231</v>
      </c>
      <c r="C621" s="98" t="s">
        <v>237</v>
      </c>
      <c r="D621" s="99">
        <v>16387.5</v>
      </c>
      <c r="E621" s="100">
        <v>40586</v>
      </c>
      <c r="F621" s="98">
        <v>10865</v>
      </c>
    </row>
    <row r="622" spans="2:6">
      <c r="B622" s="98" t="s">
        <v>244</v>
      </c>
      <c r="C622" s="98" t="s">
        <v>229</v>
      </c>
      <c r="D622" s="99">
        <v>1096.2</v>
      </c>
      <c r="E622" s="100">
        <v>40586</v>
      </c>
      <c r="F622" s="98">
        <v>10866</v>
      </c>
    </row>
    <row r="623" spans="2:6">
      <c r="B623" s="98" t="s">
        <v>244</v>
      </c>
      <c r="C623" s="98" t="s">
        <v>230</v>
      </c>
      <c r="D623" s="99">
        <v>98.4</v>
      </c>
      <c r="E623" s="100">
        <v>40585</v>
      </c>
      <c r="F623" s="98">
        <v>10867</v>
      </c>
    </row>
    <row r="624" spans="2:6">
      <c r="B624" s="98" t="s">
        <v>244</v>
      </c>
      <c r="C624" s="98" t="s">
        <v>238</v>
      </c>
      <c r="D624" s="99">
        <v>1920.6</v>
      </c>
      <c r="E624" s="100">
        <v>40597</v>
      </c>
      <c r="F624" s="98">
        <v>10868</v>
      </c>
    </row>
    <row r="625" spans="2:6">
      <c r="B625" s="98" t="s">
        <v>244</v>
      </c>
      <c r="C625" s="98" t="s">
        <v>229</v>
      </c>
      <c r="D625" s="99">
        <v>1630</v>
      </c>
      <c r="E625" s="100">
        <v>40583</v>
      </c>
      <c r="F625" s="98">
        <v>10869</v>
      </c>
    </row>
    <row r="626" spans="2:6">
      <c r="B626" s="98" t="s">
        <v>244</v>
      </c>
      <c r="C626" s="98" t="s">
        <v>229</v>
      </c>
      <c r="D626" s="99">
        <v>160</v>
      </c>
      <c r="E626" s="100">
        <v>40587</v>
      </c>
      <c r="F626" s="98">
        <v>10870</v>
      </c>
    </row>
    <row r="627" spans="2:6">
      <c r="B627" s="98" t="s">
        <v>244</v>
      </c>
      <c r="C627" s="98" t="s">
        <v>234</v>
      </c>
      <c r="D627" s="99">
        <v>1979.23</v>
      </c>
      <c r="E627" s="100">
        <v>40584</v>
      </c>
      <c r="F627" s="98">
        <v>10871</v>
      </c>
    </row>
    <row r="628" spans="2:6">
      <c r="B628" s="98" t="s">
        <v>244</v>
      </c>
      <c r="C628" s="98" t="s">
        <v>229</v>
      </c>
      <c r="D628" s="99">
        <v>2058.46</v>
      </c>
      <c r="E628" s="100">
        <v>40583</v>
      </c>
      <c r="F628" s="98">
        <v>10872</v>
      </c>
    </row>
    <row r="629" spans="2:6">
      <c r="B629" s="98" t="s">
        <v>231</v>
      </c>
      <c r="C629" s="98" t="s">
        <v>232</v>
      </c>
      <c r="D629" s="99">
        <v>336.8</v>
      </c>
      <c r="E629" s="100">
        <v>40583</v>
      </c>
      <c r="F629" s="98">
        <v>10873</v>
      </c>
    </row>
    <row r="630" spans="2:6">
      <c r="B630" s="98" t="s">
        <v>244</v>
      </c>
      <c r="C630" s="98" t="s">
        <v>229</v>
      </c>
      <c r="D630" s="99">
        <v>310</v>
      </c>
      <c r="E630" s="100">
        <v>40585</v>
      </c>
      <c r="F630" s="98">
        <v>10874</v>
      </c>
    </row>
    <row r="631" spans="2:6">
      <c r="B631" s="98" t="s">
        <v>231</v>
      </c>
      <c r="C631" s="98" t="s">
        <v>232</v>
      </c>
      <c r="D631" s="99">
        <v>709.55</v>
      </c>
      <c r="E631" s="100">
        <v>40605</v>
      </c>
      <c r="F631" s="98">
        <v>10875</v>
      </c>
    </row>
    <row r="632" spans="2:6">
      <c r="B632" s="98" t="s">
        <v>244</v>
      </c>
      <c r="C632" s="98" t="s">
        <v>238</v>
      </c>
      <c r="D632" s="99">
        <v>917</v>
      </c>
      <c r="E632" s="100">
        <v>40586</v>
      </c>
      <c r="F632" s="98">
        <v>10876</v>
      </c>
    </row>
    <row r="633" spans="2:6">
      <c r="B633" s="98" t="s">
        <v>231</v>
      </c>
      <c r="C633" s="98" t="s">
        <v>235</v>
      </c>
      <c r="D633" s="99">
        <v>1955.13</v>
      </c>
      <c r="E633" s="100">
        <v>40593</v>
      </c>
      <c r="F633" s="98">
        <v>10877</v>
      </c>
    </row>
    <row r="634" spans="2:6">
      <c r="B634" s="98" t="s">
        <v>231</v>
      </c>
      <c r="C634" s="98" t="s">
        <v>232</v>
      </c>
      <c r="D634" s="99">
        <v>1539</v>
      </c>
      <c r="E634" s="100">
        <v>40586</v>
      </c>
      <c r="F634" s="98">
        <v>10878</v>
      </c>
    </row>
    <row r="635" spans="2:6">
      <c r="B635" s="98" t="s">
        <v>231</v>
      </c>
      <c r="C635" s="98" t="s">
        <v>233</v>
      </c>
      <c r="D635" s="99">
        <v>611</v>
      </c>
      <c r="E635" s="100">
        <v>40586</v>
      </c>
      <c r="F635" s="98">
        <v>10879</v>
      </c>
    </row>
    <row r="636" spans="2:6">
      <c r="B636" s="98" t="s">
        <v>244</v>
      </c>
      <c r="C636" s="98" t="s">
        <v>238</v>
      </c>
      <c r="D636" s="99">
        <v>1500</v>
      </c>
      <c r="E636" s="100">
        <v>40592</v>
      </c>
      <c r="F636" s="98">
        <v>10880</v>
      </c>
    </row>
    <row r="637" spans="2:6">
      <c r="B637" s="98" t="s">
        <v>231</v>
      </c>
      <c r="C637" s="98" t="s">
        <v>232</v>
      </c>
      <c r="D637" s="99">
        <v>150</v>
      </c>
      <c r="E637" s="100">
        <v>40592</v>
      </c>
      <c r="F637" s="98">
        <v>10881</v>
      </c>
    </row>
    <row r="638" spans="2:6">
      <c r="B638" s="98" t="s">
        <v>231</v>
      </c>
      <c r="C638" s="98" t="s">
        <v>232</v>
      </c>
      <c r="D638" s="99">
        <v>892.64</v>
      </c>
      <c r="E638" s="100">
        <v>40594</v>
      </c>
      <c r="F638" s="98">
        <v>10882</v>
      </c>
    </row>
    <row r="639" spans="2:6">
      <c r="B639" s="98" t="s">
        <v>231</v>
      </c>
      <c r="C639" s="98" t="s">
        <v>236</v>
      </c>
      <c r="D639" s="99">
        <v>36</v>
      </c>
      <c r="E639" s="100">
        <v>40594</v>
      </c>
      <c r="F639" s="98">
        <v>10883</v>
      </c>
    </row>
    <row r="640" spans="2:6">
      <c r="B640" s="98" t="s">
        <v>231</v>
      </c>
      <c r="C640" s="98" t="s">
        <v>232</v>
      </c>
      <c r="D640" s="99">
        <v>1378.07</v>
      </c>
      <c r="E640" s="100">
        <v>40587</v>
      </c>
      <c r="F640" s="98">
        <v>10884</v>
      </c>
    </row>
    <row r="641" spans="2:6">
      <c r="B641" s="98" t="s">
        <v>244</v>
      </c>
      <c r="C641" s="98" t="s">
        <v>230</v>
      </c>
      <c r="D641" s="99">
        <v>1209</v>
      </c>
      <c r="E641" s="100">
        <v>40592</v>
      </c>
      <c r="F641" s="98">
        <v>10885</v>
      </c>
    </row>
    <row r="642" spans="2:6">
      <c r="B642" s="98" t="s">
        <v>231</v>
      </c>
      <c r="C642" s="98" t="s">
        <v>235</v>
      </c>
      <c r="D642" s="99">
        <v>3127.5</v>
      </c>
      <c r="E642" s="100">
        <v>40604</v>
      </c>
      <c r="F642" s="98">
        <v>10886</v>
      </c>
    </row>
    <row r="643" spans="2:6">
      <c r="B643" s="98" t="s">
        <v>231</v>
      </c>
      <c r="C643" s="98" t="s">
        <v>236</v>
      </c>
      <c r="D643" s="99">
        <v>70</v>
      </c>
      <c r="E643" s="100">
        <v>40590</v>
      </c>
      <c r="F643" s="98">
        <v>10887</v>
      </c>
    </row>
    <row r="644" spans="2:6">
      <c r="B644" s="98" t="s">
        <v>231</v>
      </c>
      <c r="C644" s="98" t="s">
        <v>235</v>
      </c>
      <c r="D644" s="99">
        <v>605</v>
      </c>
      <c r="E644" s="100">
        <v>40597</v>
      </c>
      <c r="F644" s="98">
        <v>10888</v>
      </c>
    </row>
    <row r="645" spans="2:6">
      <c r="B645" s="98" t="s">
        <v>244</v>
      </c>
      <c r="C645" s="98" t="s">
        <v>234</v>
      </c>
      <c r="D645" s="99">
        <v>11.38</v>
      </c>
      <c r="E645" s="100">
        <v>40597</v>
      </c>
      <c r="F645" s="98">
        <v>10889</v>
      </c>
    </row>
    <row r="646" spans="2:6">
      <c r="B646" s="98" t="s">
        <v>244</v>
      </c>
      <c r="C646" s="98" t="s">
        <v>238</v>
      </c>
      <c r="D646" s="99">
        <v>860.1</v>
      </c>
      <c r="E646" s="100">
        <v>40592</v>
      </c>
      <c r="F646" s="98">
        <v>10890</v>
      </c>
    </row>
    <row r="647" spans="2:6">
      <c r="B647" s="98" t="s">
        <v>244</v>
      </c>
      <c r="C647" s="98" t="s">
        <v>238</v>
      </c>
      <c r="D647" s="99">
        <v>368.93</v>
      </c>
      <c r="E647" s="100">
        <v>40593</v>
      </c>
      <c r="F647" s="98">
        <v>10891</v>
      </c>
    </row>
    <row r="648" spans="2:6">
      <c r="B648" s="98" t="s">
        <v>231</v>
      </c>
      <c r="C648" s="98" t="s">
        <v>232</v>
      </c>
      <c r="D648" s="99">
        <v>2090</v>
      </c>
      <c r="E648" s="100">
        <v>40593</v>
      </c>
      <c r="F648" s="98">
        <v>10892</v>
      </c>
    </row>
    <row r="649" spans="2:6">
      <c r="B649" s="98" t="s">
        <v>244</v>
      </c>
      <c r="C649" s="98" t="s">
        <v>234</v>
      </c>
      <c r="D649" s="99">
        <v>5502.11</v>
      </c>
      <c r="E649" s="100">
        <v>40594</v>
      </c>
      <c r="F649" s="98">
        <v>10893</v>
      </c>
    </row>
    <row r="650" spans="2:6">
      <c r="B650" s="98" t="s">
        <v>231</v>
      </c>
      <c r="C650" s="98" t="s">
        <v>235</v>
      </c>
      <c r="D650" s="99">
        <v>2753.1</v>
      </c>
      <c r="E650" s="100">
        <v>40594</v>
      </c>
      <c r="F650" s="98">
        <v>10894</v>
      </c>
    </row>
    <row r="651" spans="2:6">
      <c r="B651" s="98" t="s">
        <v>231</v>
      </c>
      <c r="C651" s="98" t="s">
        <v>233</v>
      </c>
      <c r="D651" s="99">
        <v>6379.4</v>
      </c>
      <c r="E651" s="100">
        <v>40597</v>
      </c>
      <c r="F651" s="98">
        <v>10895</v>
      </c>
    </row>
    <row r="652" spans="2:6">
      <c r="B652" s="98" t="s">
        <v>244</v>
      </c>
      <c r="C652" s="98" t="s">
        <v>238</v>
      </c>
      <c r="D652" s="99">
        <v>750.5</v>
      </c>
      <c r="E652" s="100">
        <v>40601</v>
      </c>
      <c r="F652" s="98">
        <v>10896</v>
      </c>
    </row>
    <row r="653" spans="2:6">
      <c r="B653" s="98" t="s">
        <v>231</v>
      </c>
      <c r="C653" s="98" t="s">
        <v>233</v>
      </c>
      <c r="D653" s="99">
        <v>10835.24</v>
      </c>
      <c r="E653" s="100">
        <v>40599</v>
      </c>
      <c r="F653" s="98">
        <v>10897</v>
      </c>
    </row>
    <row r="654" spans="2:6">
      <c r="B654" s="98" t="s">
        <v>231</v>
      </c>
      <c r="C654" s="98" t="s">
        <v>232</v>
      </c>
      <c r="D654" s="99">
        <v>30</v>
      </c>
      <c r="E654" s="100">
        <v>40608</v>
      </c>
      <c r="F654" s="98">
        <v>10898</v>
      </c>
    </row>
    <row r="655" spans="2:6">
      <c r="B655" s="98" t="s">
        <v>244</v>
      </c>
      <c r="C655" s="98" t="s">
        <v>229</v>
      </c>
      <c r="D655" s="99">
        <v>122.4</v>
      </c>
      <c r="E655" s="100">
        <v>40600</v>
      </c>
      <c r="F655" s="98">
        <v>10899</v>
      </c>
    </row>
    <row r="656" spans="2:6">
      <c r="B656" s="98" t="s">
        <v>231</v>
      </c>
      <c r="C656" s="98" t="s">
        <v>235</v>
      </c>
      <c r="D656" s="99">
        <v>33.75</v>
      </c>
      <c r="E656" s="100">
        <v>40606</v>
      </c>
      <c r="F656" s="98">
        <v>10900</v>
      </c>
    </row>
    <row r="657" spans="2:6">
      <c r="B657" s="98" t="s">
        <v>231</v>
      </c>
      <c r="C657" s="98" t="s">
        <v>232</v>
      </c>
      <c r="D657" s="99">
        <v>934.5</v>
      </c>
      <c r="E657" s="100">
        <v>40600</v>
      </c>
      <c r="F657" s="98">
        <v>10901</v>
      </c>
    </row>
    <row r="658" spans="2:6">
      <c r="B658" s="98" t="s">
        <v>231</v>
      </c>
      <c r="C658" s="98" t="s">
        <v>235</v>
      </c>
      <c r="D658" s="99">
        <v>863.43</v>
      </c>
      <c r="E658" s="100">
        <v>40605</v>
      </c>
      <c r="F658" s="98">
        <v>10902</v>
      </c>
    </row>
    <row r="659" spans="2:6">
      <c r="B659" s="98" t="s">
        <v>231</v>
      </c>
      <c r="C659" s="98" t="s">
        <v>233</v>
      </c>
      <c r="D659" s="99">
        <v>932.05</v>
      </c>
      <c r="E659" s="100">
        <v>40606</v>
      </c>
      <c r="F659" s="98">
        <v>10903</v>
      </c>
    </row>
    <row r="660" spans="2:6">
      <c r="B660" s="98" t="s">
        <v>231</v>
      </c>
      <c r="C660" s="98" t="s">
        <v>233</v>
      </c>
      <c r="D660" s="99">
        <v>1924.25</v>
      </c>
      <c r="E660" s="100">
        <v>40601</v>
      </c>
      <c r="F660" s="98">
        <v>10904</v>
      </c>
    </row>
    <row r="661" spans="2:6">
      <c r="B661" s="98" t="s">
        <v>244</v>
      </c>
      <c r="C661" s="98" t="s">
        <v>234</v>
      </c>
      <c r="D661" s="99">
        <v>342</v>
      </c>
      <c r="E661" s="100">
        <v>40608</v>
      </c>
      <c r="F661" s="98">
        <v>10905</v>
      </c>
    </row>
    <row r="662" spans="2:6">
      <c r="B662" s="98" t="s">
        <v>231</v>
      </c>
      <c r="C662" s="98" t="s">
        <v>232</v>
      </c>
      <c r="D662" s="99">
        <v>427.5</v>
      </c>
      <c r="E662" s="100">
        <v>40605</v>
      </c>
      <c r="F662" s="98">
        <v>10906</v>
      </c>
    </row>
    <row r="663" spans="2:6">
      <c r="B663" s="98" t="s">
        <v>244</v>
      </c>
      <c r="C663" s="98" t="s">
        <v>230</v>
      </c>
      <c r="D663" s="99">
        <v>108.5</v>
      </c>
      <c r="E663" s="100">
        <v>40601</v>
      </c>
      <c r="F663" s="98">
        <v>10907</v>
      </c>
    </row>
    <row r="664" spans="2:6">
      <c r="B664" s="98" t="s">
        <v>231</v>
      </c>
      <c r="C664" s="98" t="s">
        <v>232</v>
      </c>
      <c r="D664" s="99">
        <v>663.1</v>
      </c>
      <c r="E664" s="100">
        <v>40608</v>
      </c>
      <c r="F664" s="98">
        <v>10908</v>
      </c>
    </row>
    <row r="665" spans="2:6">
      <c r="B665" s="98" t="s">
        <v>231</v>
      </c>
      <c r="C665" s="98" t="s">
        <v>235</v>
      </c>
      <c r="D665" s="99">
        <v>670</v>
      </c>
      <c r="E665" s="100">
        <v>40612</v>
      </c>
      <c r="F665" s="98">
        <v>10909</v>
      </c>
    </row>
    <row r="666" spans="2:6">
      <c r="B666" s="98" t="s">
        <v>231</v>
      </c>
      <c r="C666" s="98" t="s">
        <v>235</v>
      </c>
      <c r="D666" s="99">
        <v>452.9</v>
      </c>
      <c r="E666" s="100">
        <v>40606</v>
      </c>
      <c r="F666" s="98">
        <v>10910</v>
      </c>
    </row>
    <row r="667" spans="2:6">
      <c r="B667" s="98" t="s">
        <v>231</v>
      </c>
      <c r="C667" s="98" t="s">
        <v>233</v>
      </c>
      <c r="D667" s="99">
        <v>858</v>
      </c>
      <c r="E667" s="100">
        <v>40607</v>
      </c>
      <c r="F667" s="98">
        <v>10911</v>
      </c>
    </row>
    <row r="668" spans="2:6">
      <c r="B668" s="98" t="s">
        <v>231</v>
      </c>
      <c r="C668" s="98" t="s">
        <v>237</v>
      </c>
      <c r="D668" s="99">
        <v>6200.55</v>
      </c>
      <c r="E668" s="100">
        <v>40620</v>
      </c>
      <c r="F668" s="98">
        <v>10912</v>
      </c>
    </row>
    <row r="669" spans="2:6">
      <c r="B669" s="98" t="s">
        <v>231</v>
      </c>
      <c r="C669" s="98" t="s">
        <v>232</v>
      </c>
      <c r="D669" s="99">
        <v>768.75</v>
      </c>
      <c r="E669" s="100">
        <v>40606</v>
      </c>
      <c r="F669" s="98">
        <v>10913</v>
      </c>
    </row>
    <row r="670" spans="2:6">
      <c r="B670" s="98" t="s">
        <v>244</v>
      </c>
      <c r="C670" s="98" t="s">
        <v>230</v>
      </c>
      <c r="D670" s="99">
        <v>537.5</v>
      </c>
      <c r="E670" s="100">
        <v>40604</v>
      </c>
      <c r="F670" s="98">
        <v>10914</v>
      </c>
    </row>
    <row r="671" spans="2:6">
      <c r="B671" s="98" t="s">
        <v>231</v>
      </c>
      <c r="C671" s="98" t="s">
        <v>237</v>
      </c>
      <c r="D671" s="99">
        <v>539.5</v>
      </c>
      <c r="E671" s="100">
        <v>40604</v>
      </c>
      <c r="F671" s="98">
        <v>10915</v>
      </c>
    </row>
    <row r="672" spans="2:6">
      <c r="B672" s="98" t="s">
        <v>231</v>
      </c>
      <c r="C672" s="98" t="s">
        <v>235</v>
      </c>
      <c r="D672" s="99">
        <v>686.7</v>
      </c>
      <c r="E672" s="100">
        <v>40611</v>
      </c>
      <c r="F672" s="98">
        <v>10916</v>
      </c>
    </row>
    <row r="673" spans="2:6">
      <c r="B673" s="98" t="s">
        <v>231</v>
      </c>
      <c r="C673" s="98" t="s">
        <v>232</v>
      </c>
      <c r="D673" s="99">
        <v>365.89</v>
      </c>
      <c r="E673" s="100">
        <v>40613</v>
      </c>
      <c r="F673" s="98">
        <v>10917</v>
      </c>
    </row>
    <row r="674" spans="2:6">
      <c r="B674" s="98" t="s">
        <v>231</v>
      </c>
      <c r="C674" s="98" t="s">
        <v>233</v>
      </c>
      <c r="D674" s="99">
        <v>1447.5</v>
      </c>
      <c r="E674" s="100">
        <v>40613</v>
      </c>
      <c r="F674" s="98">
        <v>10918</v>
      </c>
    </row>
    <row r="675" spans="2:6">
      <c r="B675" s="98" t="s">
        <v>231</v>
      </c>
      <c r="C675" s="98" t="s">
        <v>237</v>
      </c>
      <c r="D675" s="99">
        <v>1122.8</v>
      </c>
      <c r="E675" s="100">
        <v>40606</v>
      </c>
      <c r="F675" s="98">
        <v>10919</v>
      </c>
    </row>
    <row r="676" spans="2:6">
      <c r="B676" s="98" t="s">
        <v>231</v>
      </c>
      <c r="C676" s="98" t="s">
        <v>232</v>
      </c>
      <c r="D676" s="99">
        <v>390</v>
      </c>
      <c r="E676" s="100">
        <v>40611</v>
      </c>
      <c r="F676" s="98">
        <v>10920</v>
      </c>
    </row>
    <row r="677" spans="2:6">
      <c r="B677" s="98" t="s">
        <v>231</v>
      </c>
      <c r="C677" s="98" t="s">
        <v>235</v>
      </c>
      <c r="D677" s="99">
        <v>1936</v>
      </c>
      <c r="E677" s="100">
        <v>40611</v>
      </c>
      <c r="F677" s="98">
        <v>10921</v>
      </c>
    </row>
    <row r="678" spans="2:6">
      <c r="B678" s="98" t="s">
        <v>244</v>
      </c>
      <c r="C678" s="98" t="s">
        <v>229</v>
      </c>
      <c r="D678" s="99">
        <v>742.5</v>
      </c>
      <c r="E678" s="100">
        <v>40607</v>
      </c>
      <c r="F678" s="98">
        <v>10922</v>
      </c>
    </row>
    <row r="679" spans="2:6">
      <c r="B679" s="98" t="s">
        <v>244</v>
      </c>
      <c r="C679" s="98" t="s">
        <v>238</v>
      </c>
      <c r="D679" s="99">
        <v>748.8</v>
      </c>
      <c r="E679" s="100">
        <v>40615</v>
      </c>
      <c r="F679" s="98">
        <v>10923</v>
      </c>
    </row>
    <row r="680" spans="2:6">
      <c r="B680" s="98" t="s">
        <v>231</v>
      </c>
      <c r="C680" s="98" t="s">
        <v>233</v>
      </c>
      <c r="D680" s="99">
        <v>1835.7</v>
      </c>
      <c r="E680" s="100">
        <v>40641</v>
      </c>
      <c r="F680" s="98">
        <v>10924</v>
      </c>
    </row>
    <row r="681" spans="2:6">
      <c r="B681" s="98" t="s">
        <v>231</v>
      </c>
      <c r="C681" s="98" t="s">
        <v>233</v>
      </c>
      <c r="D681" s="99">
        <v>475.15</v>
      </c>
      <c r="E681" s="100">
        <v>40615</v>
      </c>
      <c r="F681" s="98">
        <v>10925</v>
      </c>
    </row>
    <row r="682" spans="2:6">
      <c r="B682" s="98" t="s">
        <v>231</v>
      </c>
      <c r="C682" s="98" t="s">
        <v>232</v>
      </c>
      <c r="D682" s="99">
        <v>514.4</v>
      </c>
      <c r="E682" s="100">
        <v>40613</v>
      </c>
      <c r="F682" s="98">
        <v>10926</v>
      </c>
    </row>
    <row r="683" spans="2:6">
      <c r="B683" s="98" t="s">
        <v>231</v>
      </c>
      <c r="C683" s="98" t="s">
        <v>232</v>
      </c>
      <c r="D683" s="99">
        <v>800</v>
      </c>
      <c r="E683" s="100">
        <v>40641</v>
      </c>
      <c r="F683" s="98">
        <v>10927</v>
      </c>
    </row>
    <row r="684" spans="2:6">
      <c r="B684" s="98" t="s">
        <v>231</v>
      </c>
      <c r="C684" s="98" t="s">
        <v>235</v>
      </c>
      <c r="D684" s="99">
        <v>137.5</v>
      </c>
      <c r="E684" s="100">
        <v>40620</v>
      </c>
      <c r="F684" s="98">
        <v>10928</v>
      </c>
    </row>
    <row r="685" spans="2:6">
      <c r="B685" s="98" t="s">
        <v>244</v>
      </c>
      <c r="C685" s="98" t="s">
        <v>230</v>
      </c>
      <c r="D685" s="99">
        <v>1174.75</v>
      </c>
      <c r="E685" s="100">
        <v>40614</v>
      </c>
      <c r="F685" s="98">
        <v>10929</v>
      </c>
    </row>
    <row r="686" spans="2:6">
      <c r="B686" s="98" t="s">
        <v>231</v>
      </c>
      <c r="C686" s="98" t="s">
        <v>232</v>
      </c>
      <c r="D686" s="99">
        <v>2255.5</v>
      </c>
      <c r="E686" s="100">
        <v>40620</v>
      </c>
      <c r="F686" s="98">
        <v>10930</v>
      </c>
    </row>
    <row r="687" spans="2:6">
      <c r="B687" s="98" t="s">
        <v>231</v>
      </c>
      <c r="C687" s="98" t="s">
        <v>232</v>
      </c>
      <c r="D687" s="99">
        <v>799.2</v>
      </c>
      <c r="E687" s="100">
        <v>40621</v>
      </c>
      <c r="F687" s="98">
        <v>10931</v>
      </c>
    </row>
    <row r="688" spans="2:6">
      <c r="B688" s="98" t="s">
        <v>231</v>
      </c>
      <c r="C688" s="98" t="s">
        <v>236</v>
      </c>
      <c r="D688" s="99">
        <v>1788.63</v>
      </c>
      <c r="E688" s="100">
        <v>40626</v>
      </c>
      <c r="F688" s="98">
        <v>10932</v>
      </c>
    </row>
    <row r="689" spans="2:6">
      <c r="B689" s="98" t="s">
        <v>244</v>
      </c>
      <c r="C689" s="98" t="s">
        <v>230</v>
      </c>
      <c r="D689" s="99">
        <v>920.6</v>
      </c>
      <c r="E689" s="100">
        <v>40618</v>
      </c>
      <c r="F689" s="98">
        <v>10933</v>
      </c>
    </row>
    <row r="690" spans="2:6">
      <c r="B690" s="98" t="s">
        <v>231</v>
      </c>
      <c r="C690" s="98" t="s">
        <v>233</v>
      </c>
      <c r="D690" s="99">
        <v>500</v>
      </c>
      <c r="E690" s="100">
        <v>40614</v>
      </c>
      <c r="F690" s="98">
        <v>10934</v>
      </c>
    </row>
    <row r="691" spans="2:6">
      <c r="B691" s="98" t="s">
        <v>231</v>
      </c>
      <c r="C691" s="98" t="s">
        <v>232</v>
      </c>
      <c r="D691" s="99">
        <v>619.5</v>
      </c>
      <c r="E691" s="100">
        <v>40620</v>
      </c>
      <c r="F691" s="98">
        <v>10935</v>
      </c>
    </row>
    <row r="692" spans="2:6">
      <c r="B692" s="98" t="s">
        <v>231</v>
      </c>
      <c r="C692" s="98" t="s">
        <v>233</v>
      </c>
      <c r="D692" s="99">
        <v>456</v>
      </c>
      <c r="E692" s="100">
        <v>40620</v>
      </c>
      <c r="F692" s="98">
        <v>10936</v>
      </c>
    </row>
    <row r="693" spans="2:6">
      <c r="B693" s="98" t="s">
        <v>244</v>
      </c>
      <c r="C693" s="98" t="s">
        <v>238</v>
      </c>
      <c r="D693" s="99">
        <v>644</v>
      </c>
      <c r="E693" s="100">
        <v>40615</v>
      </c>
      <c r="F693" s="98">
        <v>10937</v>
      </c>
    </row>
    <row r="694" spans="2:6">
      <c r="B694" s="98" t="s">
        <v>231</v>
      </c>
      <c r="C694" s="98" t="s">
        <v>233</v>
      </c>
      <c r="D694" s="99">
        <v>2731.87</v>
      </c>
      <c r="E694" s="100">
        <v>40618</v>
      </c>
      <c r="F694" s="98">
        <v>10938</v>
      </c>
    </row>
    <row r="695" spans="2:6">
      <c r="B695" s="98" t="s">
        <v>231</v>
      </c>
      <c r="C695" s="98" t="s">
        <v>237</v>
      </c>
      <c r="D695" s="99">
        <v>637.5</v>
      </c>
      <c r="E695" s="100">
        <v>40615</v>
      </c>
      <c r="F695" s="98">
        <v>10939</v>
      </c>
    </row>
    <row r="696" spans="2:6">
      <c r="B696" s="98" t="s">
        <v>231</v>
      </c>
      <c r="C696" s="98" t="s">
        <v>236</v>
      </c>
      <c r="D696" s="99">
        <v>360</v>
      </c>
      <c r="E696" s="100">
        <v>40625</v>
      </c>
      <c r="F696" s="98">
        <v>10940</v>
      </c>
    </row>
    <row r="697" spans="2:6">
      <c r="B697" s="98" t="s">
        <v>244</v>
      </c>
      <c r="C697" s="98" t="s">
        <v>238</v>
      </c>
      <c r="D697" s="99">
        <v>4011.75</v>
      </c>
      <c r="E697" s="100">
        <v>40622</v>
      </c>
      <c r="F697" s="98">
        <v>10941</v>
      </c>
    </row>
    <row r="698" spans="2:6">
      <c r="B698" s="98" t="s">
        <v>244</v>
      </c>
      <c r="C698" s="98" t="s">
        <v>234</v>
      </c>
      <c r="D698" s="99">
        <v>560</v>
      </c>
      <c r="E698" s="100">
        <v>40620</v>
      </c>
      <c r="F698" s="98">
        <v>10942</v>
      </c>
    </row>
    <row r="699" spans="2:6">
      <c r="B699" s="98" t="s">
        <v>231</v>
      </c>
      <c r="C699" s="98" t="s">
        <v>232</v>
      </c>
      <c r="D699" s="99">
        <v>711</v>
      </c>
      <c r="E699" s="100">
        <v>40621</v>
      </c>
      <c r="F699" s="98">
        <v>10943</v>
      </c>
    </row>
    <row r="700" spans="2:6">
      <c r="B700" s="98" t="s">
        <v>244</v>
      </c>
      <c r="C700" s="98" t="s">
        <v>230</v>
      </c>
      <c r="D700" s="99">
        <v>1025.33</v>
      </c>
      <c r="E700" s="100">
        <v>40615</v>
      </c>
      <c r="F700" s="98">
        <v>10944</v>
      </c>
    </row>
    <row r="701" spans="2:6">
      <c r="B701" s="98" t="s">
        <v>231</v>
      </c>
      <c r="C701" s="98" t="s">
        <v>232</v>
      </c>
      <c r="D701" s="99">
        <v>245</v>
      </c>
      <c r="E701" s="100">
        <v>40620</v>
      </c>
      <c r="F701" s="98">
        <v>10945</v>
      </c>
    </row>
    <row r="702" spans="2:6">
      <c r="B702" s="98" t="s">
        <v>231</v>
      </c>
      <c r="C702" s="98" t="s">
        <v>235</v>
      </c>
      <c r="D702" s="99">
        <v>1407.5</v>
      </c>
      <c r="E702" s="100">
        <v>40621</v>
      </c>
      <c r="F702" s="98">
        <v>10946</v>
      </c>
    </row>
    <row r="703" spans="2:6">
      <c r="B703" s="98" t="s">
        <v>231</v>
      </c>
      <c r="C703" s="98" t="s">
        <v>233</v>
      </c>
      <c r="D703" s="99">
        <v>220</v>
      </c>
      <c r="E703" s="100">
        <v>40618</v>
      </c>
      <c r="F703" s="98">
        <v>10947</v>
      </c>
    </row>
    <row r="704" spans="2:6">
      <c r="B704" s="98" t="s">
        <v>231</v>
      </c>
      <c r="C704" s="98" t="s">
        <v>233</v>
      </c>
      <c r="D704" s="99">
        <v>2362.25</v>
      </c>
      <c r="E704" s="100">
        <v>40621</v>
      </c>
      <c r="F704" s="98">
        <v>10948</v>
      </c>
    </row>
    <row r="705" spans="2:6">
      <c r="B705" s="98" t="s">
        <v>231</v>
      </c>
      <c r="C705" s="98" t="s">
        <v>237</v>
      </c>
      <c r="D705" s="99">
        <v>4422</v>
      </c>
      <c r="E705" s="100">
        <v>40619</v>
      </c>
      <c r="F705" s="98">
        <v>10949</v>
      </c>
    </row>
    <row r="706" spans="2:6">
      <c r="B706" s="98" t="s">
        <v>231</v>
      </c>
      <c r="C706" s="98" t="s">
        <v>235</v>
      </c>
      <c r="D706" s="99">
        <v>110</v>
      </c>
      <c r="E706" s="100">
        <v>40625</v>
      </c>
      <c r="F706" s="98">
        <v>10950</v>
      </c>
    </row>
    <row r="707" spans="2:6">
      <c r="B707" s="98" t="s">
        <v>244</v>
      </c>
      <c r="C707" s="98" t="s">
        <v>234</v>
      </c>
      <c r="D707" s="99">
        <v>458.74</v>
      </c>
      <c r="E707" s="100">
        <v>40640</v>
      </c>
      <c r="F707" s="98">
        <v>10951</v>
      </c>
    </row>
    <row r="708" spans="2:6">
      <c r="B708" s="98" t="s">
        <v>231</v>
      </c>
      <c r="C708" s="98" t="s">
        <v>235</v>
      </c>
      <c r="D708" s="99">
        <v>471.2</v>
      </c>
      <c r="E708" s="100">
        <v>40626</v>
      </c>
      <c r="F708" s="98">
        <v>10952</v>
      </c>
    </row>
    <row r="709" spans="2:6">
      <c r="B709" s="98" t="s">
        <v>244</v>
      </c>
      <c r="C709" s="98" t="s">
        <v>234</v>
      </c>
      <c r="D709" s="99">
        <v>4441.25</v>
      </c>
      <c r="E709" s="100">
        <v>40627</v>
      </c>
      <c r="F709" s="98">
        <v>10953</v>
      </c>
    </row>
    <row r="710" spans="2:6">
      <c r="B710" s="98" t="s">
        <v>244</v>
      </c>
      <c r="C710" s="98" t="s">
        <v>229</v>
      </c>
      <c r="D710" s="99">
        <v>1659.53</v>
      </c>
      <c r="E710" s="100">
        <v>40622</v>
      </c>
      <c r="F710" s="98">
        <v>10954</v>
      </c>
    </row>
    <row r="711" spans="2:6">
      <c r="B711" s="98" t="s">
        <v>231</v>
      </c>
      <c r="C711" s="98" t="s">
        <v>236</v>
      </c>
      <c r="D711" s="99">
        <v>74</v>
      </c>
      <c r="E711" s="100">
        <v>40622</v>
      </c>
      <c r="F711" s="98">
        <v>10955</v>
      </c>
    </row>
    <row r="712" spans="2:6">
      <c r="B712" s="98" t="s">
        <v>244</v>
      </c>
      <c r="C712" s="98" t="s">
        <v>230</v>
      </c>
      <c r="D712" s="99">
        <v>677</v>
      </c>
      <c r="E712" s="100">
        <v>40622</v>
      </c>
      <c r="F712" s="98">
        <v>10956</v>
      </c>
    </row>
    <row r="713" spans="2:6">
      <c r="B713" s="98" t="s">
        <v>231</v>
      </c>
      <c r="C713" s="98" t="s">
        <v>236</v>
      </c>
      <c r="D713" s="99">
        <v>1762.7</v>
      </c>
      <c r="E713" s="100">
        <v>40629</v>
      </c>
      <c r="F713" s="98">
        <v>10957</v>
      </c>
    </row>
    <row r="714" spans="2:6">
      <c r="B714" s="98" t="s">
        <v>244</v>
      </c>
      <c r="C714" s="98" t="s">
        <v>238</v>
      </c>
      <c r="D714" s="99">
        <v>781</v>
      </c>
      <c r="E714" s="100">
        <v>40629</v>
      </c>
      <c r="F714" s="98">
        <v>10958</v>
      </c>
    </row>
    <row r="715" spans="2:6">
      <c r="B715" s="98" t="s">
        <v>244</v>
      </c>
      <c r="C715" s="98" t="s">
        <v>230</v>
      </c>
      <c r="D715" s="99">
        <v>131.75</v>
      </c>
      <c r="E715" s="100">
        <v>40625</v>
      </c>
      <c r="F715" s="98">
        <v>10959</v>
      </c>
    </row>
    <row r="716" spans="2:6">
      <c r="B716" s="98" t="s">
        <v>231</v>
      </c>
      <c r="C716" s="98" t="s">
        <v>233</v>
      </c>
      <c r="D716" s="99">
        <v>265</v>
      </c>
      <c r="E716" s="100">
        <v>40641</v>
      </c>
      <c r="F716" s="98">
        <v>10960</v>
      </c>
    </row>
    <row r="717" spans="2:6">
      <c r="B717" s="98" t="s">
        <v>231</v>
      </c>
      <c r="C717" s="98" t="s">
        <v>236</v>
      </c>
      <c r="D717" s="99">
        <v>1119</v>
      </c>
      <c r="E717" s="100">
        <v>40632</v>
      </c>
      <c r="F717" s="98">
        <v>10961</v>
      </c>
    </row>
    <row r="718" spans="2:6">
      <c r="B718" s="98" t="s">
        <v>231</v>
      </c>
      <c r="C718" s="98" t="s">
        <v>236</v>
      </c>
      <c r="D718" s="99">
        <v>3584</v>
      </c>
      <c r="E718" s="100">
        <v>40625</v>
      </c>
      <c r="F718" s="98">
        <v>10962</v>
      </c>
    </row>
    <row r="719" spans="2:6">
      <c r="B719" s="98" t="s">
        <v>244</v>
      </c>
      <c r="C719" s="98" t="s">
        <v>234</v>
      </c>
      <c r="D719" s="99">
        <v>57.8</v>
      </c>
      <c r="E719" s="100">
        <v>40628</v>
      </c>
      <c r="F719" s="98">
        <v>10963</v>
      </c>
    </row>
    <row r="720" spans="2:6">
      <c r="B720" s="98" t="s">
        <v>231</v>
      </c>
      <c r="C720" s="98" t="s">
        <v>233</v>
      </c>
      <c r="D720" s="99">
        <v>2052.5</v>
      </c>
      <c r="E720" s="100">
        <v>40626</v>
      </c>
      <c r="F720" s="98">
        <v>10964</v>
      </c>
    </row>
    <row r="721" spans="2:6">
      <c r="B721" s="98" t="s">
        <v>244</v>
      </c>
      <c r="C721" s="98" t="s">
        <v>230</v>
      </c>
      <c r="D721" s="99">
        <v>848</v>
      </c>
      <c r="E721" s="100">
        <v>40632</v>
      </c>
      <c r="F721" s="98">
        <v>10965</v>
      </c>
    </row>
    <row r="722" spans="2:6">
      <c r="B722" s="98" t="s">
        <v>231</v>
      </c>
      <c r="C722" s="98" t="s">
        <v>232</v>
      </c>
      <c r="D722" s="99">
        <v>1098.46</v>
      </c>
      <c r="E722" s="100">
        <v>40641</v>
      </c>
      <c r="F722" s="98">
        <v>10966</v>
      </c>
    </row>
    <row r="723" spans="2:6">
      <c r="B723" s="98" t="s">
        <v>231</v>
      </c>
      <c r="C723" s="98" t="s">
        <v>237</v>
      </c>
      <c r="D723" s="99">
        <v>910.4</v>
      </c>
      <c r="E723" s="100">
        <v>40635</v>
      </c>
      <c r="F723" s="98">
        <v>10967</v>
      </c>
    </row>
    <row r="724" spans="2:6">
      <c r="B724" s="98" t="s">
        <v>231</v>
      </c>
      <c r="C724" s="98" t="s">
        <v>235</v>
      </c>
      <c r="D724" s="99">
        <v>1408</v>
      </c>
      <c r="E724" s="100">
        <v>40634</v>
      </c>
      <c r="F724" s="98">
        <v>10968</v>
      </c>
    </row>
    <row r="725" spans="2:6">
      <c r="B725" s="98" t="s">
        <v>231</v>
      </c>
      <c r="C725" s="98" t="s">
        <v>235</v>
      </c>
      <c r="D725" s="99">
        <v>108</v>
      </c>
      <c r="E725" s="100">
        <v>40632</v>
      </c>
      <c r="F725" s="98">
        <v>10969</v>
      </c>
    </row>
    <row r="726" spans="2:6">
      <c r="B726" s="98" t="s">
        <v>244</v>
      </c>
      <c r="C726" s="98" t="s">
        <v>234</v>
      </c>
      <c r="D726" s="99">
        <v>224</v>
      </c>
      <c r="E726" s="100">
        <v>40657</v>
      </c>
      <c r="F726" s="98">
        <v>10970</v>
      </c>
    </row>
    <row r="727" spans="2:6">
      <c r="B727" s="98" t="s">
        <v>231</v>
      </c>
      <c r="C727" s="98" t="s">
        <v>237</v>
      </c>
      <c r="D727" s="99">
        <v>1733.06</v>
      </c>
      <c r="E727" s="100">
        <v>40635</v>
      </c>
      <c r="F727" s="98">
        <v>10971</v>
      </c>
    </row>
    <row r="728" spans="2:6">
      <c r="B728" s="98" t="s">
        <v>231</v>
      </c>
      <c r="C728" s="98" t="s">
        <v>232</v>
      </c>
      <c r="D728" s="99">
        <v>251.5</v>
      </c>
      <c r="E728" s="100">
        <v>40628</v>
      </c>
      <c r="F728" s="98">
        <v>10972</v>
      </c>
    </row>
    <row r="729" spans="2:6">
      <c r="B729" s="98" t="s">
        <v>244</v>
      </c>
      <c r="C729" s="98" t="s">
        <v>230</v>
      </c>
      <c r="D729" s="99">
        <v>291.55</v>
      </c>
      <c r="E729" s="100">
        <v>40629</v>
      </c>
      <c r="F729" s="98">
        <v>10973</v>
      </c>
    </row>
    <row r="730" spans="2:6">
      <c r="B730" s="98" t="s">
        <v>231</v>
      </c>
      <c r="C730" s="98" t="s">
        <v>233</v>
      </c>
      <c r="D730" s="99">
        <v>439</v>
      </c>
      <c r="E730" s="100">
        <v>40636</v>
      </c>
      <c r="F730" s="98">
        <v>10974</v>
      </c>
    </row>
    <row r="731" spans="2:6">
      <c r="B731" s="98" t="s">
        <v>231</v>
      </c>
      <c r="C731" s="98" t="s">
        <v>235</v>
      </c>
      <c r="D731" s="99">
        <v>717.5</v>
      </c>
      <c r="E731" s="100">
        <v>40629</v>
      </c>
      <c r="F731" s="98">
        <v>10975</v>
      </c>
    </row>
    <row r="732" spans="2:6">
      <c r="B732" s="98" t="s">
        <v>231</v>
      </c>
      <c r="C732" s="98" t="s">
        <v>235</v>
      </c>
      <c r="D732" s="99">
        <v>912</v>
      </c>
      <c r="E732" s="100">
        <v>40636</v>
      </c>
      <c r="F732" s="98">
        <v>10976</v>
      </c>
    </row>
    <row r="733" spans="2:6">
      <c r="B733" s="98" t="s">
        <v>231</v>
      </c>
      <c r="C733" s="98" t="s">
        <v>236</v>
      </c>
      <c r="D733" s="99">
        <v>2233</v>
      </c>
      <c r="E733" s="100">
        <v>40643</v>
      </c>
      <c r="F733" s="98">
        <v>10977</v>
      </c>
    </row>
    <row r="734" spans="2:6">
      <c r="B734" s="98" t="s">
        <v>244</v>
      </c>
      <c r="C734" s="98" t="s">
        <v>234</v>
      </c>
      <c r="D734" s="99">
        <v>1303.19</v>
      </c>
      <c r="E734" s="100">
        <v>40656</v>
      </c>
      <c r="F734" s="98">
        <v>10978</v>
      </c>
    </row>
    <row r="735" spans="2:6">
      <c r="B735" s="98" t="s">
        <v>231</v>
      </c>
      <c r="C735" s="98" t="s">
        <v>236</v>
      </c>
      <c r="D735" s="99">
        <v>4813.5</v>
      </c>
      <c r="E735" s="100">
        <v>40633</v>
      </c>
      <c r="F735" s="98">
        <v>10979</v>
      </c>
    </row>
    <row r="736" spans="2:6">
      <c r="B736" s="98" t="s">
        <v>231</v>
      </c>
      <c r="C736" s="98" t="s">
        <v>232</v>
      </c>
      <c r="D736" s="99">
        <v>248</v>
      </c>
      <c r="E736" s="100">
        <v>40650</v>
      </c>
      <c r="F736" s="98">
        <v>10980</v>
      </c>
    </row>
    <row r="737" spans="2:6">
      <c r="B737" s="98" t="s">
        <v>231</v>
      </c>
      <c r="C737" s="98" t="s">
        <v>235</v>
      </c>
      <c r="D737" s="99">
        <v>15.81</v>
      </c>
      <c r="E737" s="100">
        <v>40635</v>
      </c>
      <c r="F737" s="98">
        <v>10981</v>
      </c>
    </row>
    <row r="738" spans="2:6">
      <c r="B738" s="98" t="s">
        <v>231</v>
      </c>
      <c r="C738" s="98" t="s">
        <v>237</v>
      </c>
      <c r="D738" s="99">
        <v>1014</v>
      </c>
      <c r="E738" s="100">
        <v>40641</v>
      </c>
      <c r="F738" s="98">
        <v>10982</v>
      </c>
    </row>
    <row r="739" spans="2:6">
      <c r="B739" s="98" t="s">
        <v>231</v>
      </c>
      <c r="C739" s="98" t="s">
        <v>237</v>
      </c>
      <c r="D739" s="99">
        <v>720.9</v>
      </c>
      <c r="E739" s="100">
        <v>40639</v>
      </c>
      <c r="F739" s="98">
        <v>10983</v>
      </c>
    </row>
    <row r="740" spans="2:6">
      <c r="B740" s="98" t="s">
        <v>231</v>
      </c>
      <c r="C740" s="98" t="s">
        <v>235</v>
      </c>
      <c r="D740" s="99">
        <v>1809.75</v>
      </c>
      <c r="E740" s="100">
        <v>40636</v>
      </c>
      <c r="F740" s="98">
        <v>10984</v>
      </c>
    </row>
    <row r="741" spans="2:6">
      <c r="B741" s="98" t="s">
        <v>231</v>
      </c>
      <c r="C741" s="98" t="s">
        <v>237</v>
      </c>
      <c r="D741" s="99">
        <v>2023.38</v>
      </c>
      <c r="E741" s="100">
        <v>40635</v>
      </c>
      <c r="F741" s="98">
        <v>10985</v>
      </c>
    </row>
    <row r="742" spans="2:6">
      <c r="B742" s="98" t="s">
        <v>231</v>
      </c>
      <c r="C742" s="98" t="s">
        <v>236</v>
      </c>
      <c r="D742" s="99">
        <v>2220</v>
      </c>
      <c r="E742" s="100">
        <v>40654</v>
      </c>
      <c r="F742" s="98">
        <v>10986</v>
      </c>
    </row>
    <row r="743" spans="2:6">
      <c r="B743" s="98" t="s">
        <v>231</v>
      </c>
      <c r="C743" s="98" t="s">
        <v>236</v>
      </c>
      <c r="D743" s="99">
        <v>2772</v>
      </c>
      <c r="E743" s="100">
        <v>40639</v>
      </c>
      <c r="F743" s="98">
        <v>10987</v>
      </c>
    </row>
    <row r="744" spans="2:6">
      <c r="B744" s="98" t="s">
        <v>231</v>
      </c>
      <c r="C744" s="98" t="s">
        <v>233</v>
      </c>
      <c r="D744" s="99">
        <v>3574.8</v>
      </c>
      <c r="E744" s="100">
        <v>40643</v>
      </c>
      <c r="F744" s="98">
        <v>10988</v>
      </c>
    </row>
    <row r="745" spans="2:6">
      <c r="B745" s="98" t="s">
        <v>231</v>
      </c>
      <c r="C745" s="98" t="s">
        <v>237</v>
      </c>
      <c r="D745" s="99">
        <v>1353.6</v>
      </c>
      <c r="E745" s="100">
        <v>40635</v>
      </c>
      <c r="F745" s="98">
        <v>10989</v>
      </c>
    </row>
    <row r="746" spans="2:6">
      <c r="B746" s="98" t="s">
        <v>231</v>
      </c>
      <c r="C746" s="98" t="s">
        <v>237</v>
      </c>
      <c r="D746" s="99">
        <v>4288</v>
      </c>
      <c r="E746" s="100">
        <v>40640</v>
      </c>
      <c r="F746" s="98">
        <v>10990</v>
      </c>
    </row>
    <row r="747" spans="2:6">
      <c r="B747" s="98" t="s">
        <v>231</v>
      </c>
      <c r="C747" s="98" t="s">
        <v>235</v>
      </c>
      <c r="D747" s="99">
        <v>2296</v>
      </c>
      <c r="E747" s="100">
        <v>40640</v>
      </c>
      <c r="F747" s="98">
        <v>10991</v>
      </c>
    </row>
    <row r="748" spans="2:6">
      <c r="B748" s="98" t="s">
        <v>231</v>
      </c>
      <c r="C748" s="98" t="s">
        <v>235</v>
      </c>
      <c r="D748" s="99">
        <v>69</v>
      </c>
      <c r="E748" s="100">
        <v>40636</v>
      </c>
      <c r="F748" s="98">
        <v>10992</v>
      </c>
    </row>
    <row r="749" spans="2:6">
      <c r="B749" s="98" t="s">
        <v>244</v>
      </c>
      <c r="C749" s="98" t="s">
        <v>238</v>
      </c>
      <c r="D749" s="99">
        <v>4895</v>
      </c>
      <c r="E749" s="100">
        <v>40643</v>
      </c>
      <c r="F749" s="98">
        <v>10993</v>
      </c>
    </row>
    <row r="750" spans="2:6">
      <c r="B750" s="98" t="s">
        <v>231</v>
      </c>
      <c r="C750" s="98" t="s">
        <v>237</v>
      </c>
      <c r="D750" s="99">
        <v>940.5</v>
      </c>
      <c r="E750" s="100">
        <v>40642</v>
      </c>
      <c r="F750" s="98">
        <v>10994</v>
      </c>
    </row>
    <row r="751" spans="2:6">
      <c r="B751" s="98" t="s">
        <v>231</v>
      </c>
      <c r="C751" s="98" t="s">
        <v>235</v>
      </c>
      <c r="D751" s="99">
        <v>1196</v>
      </c>
      <c r="E751" s="100">
        <v>40639</v>
      </c>
      <c r="F751" s="98">
        <v>10995</v>
      </c>
    </row>
    <row r="752" spans="2:6">
      <c r="B752" s="98" t="s">
        <v>231</v>
      </c>
      <c r="C752" s="98" t="s">
        <v>232</v>
      </c>
      <c r="D752" s="99">
        <v>560</v>
      </c>
      <c r="E752" s="100">
        <v>40643</v>
      </c>
      <c r="F752" s="98">
        <v>10996</v>
      </c>
    </row>
    <row r="753" spans="2:6">
      <c r="B753" s="98" t="s">
        <v>231</v>
      </c>
      <c r="C753" s="98" t="s">
        <v>236</v>
      </c>
      <c r="D753" s="99">
        <v>1885</v>
      </c>
      <c r="E753" s="100">
        <v>40646</v>
      </c>
      <c r="F753" s="98">
        <v>10997</v>
      </c>
    </row>
    <row r="754" spans="2:6">
      <c r="B754" s="98" t="s">
        <v>231</v>
      </c>
      <c r="C754" s="98" t="s">
        <v>236</v>
      </c>
      <c r="D754" s="99">
        <v>686</v>
      </c>
      <c r="E754" s="100">
        <v>40650</v>
      </c>
      <c r="F754" s="98">
        <v>10998</v>
      </c>
    </row>
    <row r="755" spans="2:6">
      <c r="B755" s="98" t="s">
        <v>244</v>
      </c>
      <c r="C755" s="98" t="s">
        <v>230</v>
      </c>
      <c r="D755" s="99">
        <v>1197.95</v>
      </c>
      <c r="E755" s="100">
        <v>40643</v>
      </c>
      <c r="F755" s="98">
        <v>10999</v>
      </c>
    </row>
    <row r="756" spans="2:6">
      <c r="B756" s="98" t="s">
        <v>231</v>
      </c>
      <c r="C756" s="98" t="s">
        <v>237</v>
      </c>
      <c r="D756" s="99">
        <v>903.75</v>
      </c>
      <c r="E756" s="100">
        <v>40647</v>
      </c>
      <c r="F756" s="98">
        <v>11000</v>
      </c>
    </row>
    <row r="757" spans="2:6">
      <c r="B757" s="98" t="s">
        <v>231</v>
      </c>
      <c r="C757" s="98" t="s">
        <v>237</v>
      </c>
      <c r="D757" s="99">
        <v>2769</v>
      </c>
      <c r="E757" s="100">
        <v>40647</v>
      </c>
      <c r="F757" s="98">
        <v>11001</v>
      </c>
    </row>
    <row r="758" spans="2:6">
      <c r="B758" s="98" t="s">
        <v>231</v>
      </c>
      <c r="C758" s="98" t="s">
        <v>232</v>
      </c>
      <c r="D758" s="99">
        <v>1811.1</v>
      </c>
      <c r="E758" s="100">
        <v>40649</v>
      </c>
      <c r="F758" s="98">
        <v>11002</v>
      </c>
    </row>
    <row r="759" spans="2:6">
      <c r="B759" s="98" t="s">
        <v>231</v>
      </c>
      <c r="C759" s="98" t="s">
        <v>233</v>
      </c>
      <c r="D759" s="99">
        <v>326</v>
      </c>
      <c r="E759" s="100">
        <v>40641</v>
      </c>
      <c r="F759" s="98">
        <v>11003</v>
      </c>
    </row>
    <row r="760" spans="2:6">
      <c r="B760" s="98" t="s">
        <v>231</v>
      </c>
      <c r="C760" s="98" t="s">
        <v>233</v>
      </c>
      <c r="D760" s="99">
        <v>295.38</v>
      </c>
      <c r="E760" s="100">
        <v>40653</v>
      </c>
      <c r="F760" s="98">
        <v>11004</v>
      </c>
    </row>
    <row r="761" spans="2:6">
      <c r="B761" s="98" t="s">
        <v>231</v>
      </c>
      <c r="C761" s="98" t="s">
        <v>237</v>
      </c>
      <c r="D761" s="99">
        <v>586</v>
      </c>
      <c r="E761" s="100">
        <v>40643</v>
      </c>
      <c r="F761" s="98">
        <v>11005</v>
      </c>
    </row>
    <row r="762" spans="2:6">
      <c r="B762" s="98" t="s">
        <v>231</v>
      </c>
      <c r="C762" s="98" t="s">
        <v>233</v>
      </c>
      <c r="D762" s="99">
        <v>329.69</v>
      </c>
      <c r="E762" s="100">
        <v>40648</v>
      </c>
      <c r="F762" s="98">
        <v>11006</v>
      </c>
    </row>
    <row r="763" spans="2:6">
      <c r="B763" s="98" t="s">
        <v>231</v>
      </c>
      <c r="C763" s="98" t="s">
        <v>236</v>
      </c>
      <c r="D763" s="99">
        <v>2633.9</v>
      </c>
      <c r="E763" s="100">
        <v>40646</v>
      </c>
      <c r="F763" s="98">
        <v>11007</v>
      </c>
    </row>
    <row r="764" spans="2:6">
      <c r="B764" s="98" t="s">
        <v>231</v>
      </c>
      <c r="C764" s="98" t="s">
        <v>237</v>
      </c>
      <c r="D764" s="99">
        <v>616.5</v>
      </c>
      <c r="E764" s="100">
        <v>40643</v>
      </c>
      <c r="F764" s="98">
        <v>11009</v>
      </c>
    </row>
    <row r="765" spans="2:6">
      <c r="B765" s="98" t="s">
        <v>231</v>
      </c>
      <c r="C765" s="98" t="s">
        <v>237</v>
      </c>
      <c r="D765" s="99">
        <v>645</v>
      </c>
      <c r="E765" s="100">
        <v>40654</v>
      </c>
      <c r="F765" s="98">
        <v>11010</v>
      </c>
    </row>
    <row r="766" spans="2:6">
      <c r="B766" s="98" t="s">
        <v>231</v>
      </c>
      <c r="C766" s="98" t="s">
        <v>233</v>
      </c>
      <c r="D766" s="99">
        <v>933.5</v>
      </c>
      <c r="E766" s="100">
        <v>40646</v>
      </c>
      <c r="F766" s="98">
        <v>11011</v>
      </c>
    </row>
    <row r="767" spans="2:6">
      <c r="B767" s="98" t="s">
        <v>231</v>
      </c>
      <c r="C767" s="98" t="s">
        <v>235</v>
      </c>
      <c r="D767" s="99">
        <v>2825.3</v>
      </c>
      <c r="E767" s="100">
        <v>40650</v>
      </c>
      <c r="F767" s="98">
        <v>11012</v>
      </c>
    </row>
    <row r="768" spans="2:6">
      <c r="B768" s="98" t="s">
        <v>231</v>
      </c>
      <c r="C768" s="98" t="s">
        <v>237</v>
      </c>
      <c r="D768" s="99">
        <v>361</v>
      </c>
      <c r="E768" s="100">
        <v>40643</v>
      </c>
      <c r="F768" s="98">
        <v>11013</v>
      </c>
    </row>
    <row r="769" spans="2:6">
      <c r="B769" s="98" t="s">
        <v>231</v>
      </c>
      <c r="C769" s="98" t="s">
        <v>237</v>
      </c>
      <c r="D769" s="99">
        <v>243.18</v>
      </c>
      <c r="E769" s="100">
        <v>40648</v>
      </c>
      <c r="F769" s="98">
        <v>11014</v>
      </c>
    </row>
    <row r="770" spans="2:6">
      <c r="B770" s="98" t="s">
        <v>231</v>
      </c>
      <c r="C770" s="98" t="s">
        <v>237</v>
      </c>
      <c r="D770" s="99">
        <v>622.35</v>
      </c>
      <c r="E770" s="100">
        <v>40653</v>
      </c>
      <c r="F770" s="98">
        <v>11015</v>
      </c>
    </row>
    <row r="771" spans="2:6">
      <c r="B771" s="98" t="s">
        <v>244</v>
      </c>
      <c r="C771" s="98" t="s">
        <v>234</v>
      </c>
      <c r="D771" s="99">
        <v>491.5</v>
      </c>
      <c r="E771" s="100">
        <v>40646</v>
      </c>
      <c r="F771" s="98">
        <v>11016</v>
      </c>
    </row>
    <row r="772" spans="2:6">
      <c r="B772" s="98" t="s">
        <v>244</v>
      </c>
      <c r="C772" s="98" t="s">
        <v>234</v>
      </c>
      <c r="D772" s="99">
        <v>6750</v>
      </c>
      <c r="E772" s="100">
        <v>40653</v>
      </c>
      <c r="F772" s="98">
        <v>11017</v>
      </c>
    </row>
    <row r="773" spans="2:6">
      <c r="B773" s="98" t="s">
        <v>231</v>
      </c>
      <c r="C773" s="98" t="s">
        <v>232</v>
      </c>
      <c r="D773" s="99">
        <v>1575</v>
      </c>
      <c r="E773" s="100">
        <v>40649</v>
      </c>
      <c r="F773" s="98">
        <v>11018</v>
      </c>
    </row>
    <row r="774" spans="2:6">
      <c r="B774" s="98" t="s">
        <v>231</v>
      </c>
      <c r="C774" s="98" t="s">
        <v>237</v>
      </c>
      <c r="D774" s="99">
        <v>632.4</v>
      </c>
      <c r="E774" s="100">
        <v>40649</v>
      </c>
      <c r="F774" s="98">
        <v>11020</v>
      </c>
    </row>
    <row r="775" spans="2:6">
      <c r="B775" s="98" t="s">
        <v>231</v>
      </c>
      <c r="C775" s="98" t="s">
        <v>233</v>
      </c>
      <c r="D775" s="99">
        <v>6306.24</v>
      </c>
      <c r="E775" s="100">
        <v>40654</v>
      </c>
      <c r="F775" s="98">
        <v>11021</v>
      </c>
    </row>
    <row r="776" spans="2:6">
      <c r="B776" s="98" t="s">
        <v>231</v>
      </c>
      <c r="C776" s="98" t="s">
        <v>235</v>
      </c>
      <c r="D776" s="99">
        <v>1500</v>
      </c>
      <c r="E776" s="100">
        <v>40657</v>
      </c>
      <c r="F776" s="98">
        <v>11023</v>
      </c>
    </row>
    <row r="777" spans="2:6">
      <c r="B777" s="98" t="s">
        <v>231</v>
      </c>
      <c r="C777" s="98" t="s">
        <v>232</v>
      </c>
      <c r="D777" s="99">
        <v>1966.81</v>
      </c>
      <c r="E777" s="100">
        <v>40653</v>
      </c>
      <c r="F777" s="98">
        <v>11024</v>
      </c>
    </row>
    <row r="778" spans="2:6">
      <c r="B778" s="98" t="s">
        <v>244</v>
      </c>
      <c r="C778" s="98" t="s">
        <v>230</v>
      </c>
      <c r="D778" s="99">
        <v>270</v>
      </c>
      <c r="E778" s="100">
        <v>40657</v>
      </c>
      <c r="F778" s="98">
        <v>11025</v>
      </c>
    </row>
    <row r="779" spans="2:6">
      <c r="B779" s="98" t="s">
        <v>231</v>
      </c>
      <c r="C779" s="98" t="s">
        <v>232</v>
      </c>
      <c r="D779" s="99">
        <v>1030</v>
      </c>
      <c r="E779" s="100">
        <v>40661</v>
      </c>
      <c r="F779" s="98">
        <v>11026</v>
      </c>
    </row>
    <row r="780" spans="2:6">
      <c r="B780" s="98" t="s">
        <v>231</v>
      </c>
      <c r="C780" s="98" t="s">
        <v>235</v>
      </c>
      <c r="D780" s="99">
        <v>877.72</v>
      </c>
      <c r="E780" s="100">
        <v>40653</v>
      </c>
      <c r="F780" s="98">
        <v>11027</v>
      </c>
    </row>
    <row r="781" spans="2:6">
      <c r="B781" s="98" t="s">
        <v>231</v>
      </c>
      <c r="C781" s="98" t="s">
        <v>237</v>
      </c>
      <c r="D781" s="99">
        <v>2160</v>
      </c>
      <c r="E781" s="100">
        <v>40655</v>
      </c>
      <c r="F781" s="98">
        <v>11028</v>
      </c>
    </row>
    <row r="782" spans="2:6">
      <c r="B782" s="98" t="s">
        <v>231</v>
      </c>
      <c r="C782" s="98" t="s">
        <v>232</v>
      </c>
      <c r="D782" s="99">
        <v>1286.8</v>
      </c>
      <c r="E782" s="100">
        <v>40660</v>
      </c>
      <c r="F782" s="98">
        <v>11029</v>
      </c>
    </row>
    <row r="783" spans="2:6">
      <c r="B783" s="98" t="s">
        <v>244</v>
      </c>
      <c r="C783" s="98" t="s">
        <v>238</v>
      </c>
      <c r="D783" s="99">
        <v>12615.05</v>
      </c>
      <c r="E783" s="100">
        <v>40660</v>
      </c>
      <c r="F783" s="98">
        <v>11030</v>
      </c>
    </row>
    <row r="784" spans="2:6">
      <c r="B784" s="98" t="s">
        <v>244</v>
      </c>
      <c r="C784" s="98" t="s">
        <v>230</v>
      </c>
      <c r="D784" s="99">
        <v>2393.5</v>
      </c>
      <c r="E784" s="100">
        <v>40657</v>
      </c>
      <c r="F784" s="98">
        <v>11031</v>
      </c>
    </row>
    <row r="785" spans="2:6">
      <c r="B785" s="98" t="s">
        <v>231</v>
      </c>
      <c r="C785" s="98" t="s">
        <v>237</v>
      </c>
      <c r="D785" s="99">
        <v>8902.5</v>
      </c>
      <c r="E785" s="100">
        <v>40656</v>
      </c>
      <c r="F785" s="98">
        <v>11032</v>
      </c>
    </row>
    <row r="786" spans="2:6">
      <c r="B786" s="98" t="s">
        <v>244</v>
      </c>
      <c r="C786" s="98" t="s">
        <v>238</v>
      </c>
      <c r="D786" s="99">
        <v>3232.8</v>
      </c>
      <c r="E786" s="100">
        <v>40656</v>
      </c>
      <c r="F786" s="98">
        <v>11033</v>
      </c>
    </row>
    <row r="787" spans="2:6">
      <c r="B787" s="98" t="s">
        <v>231</v>
      </c>
      <c r="C787" s="98" t="s">
        <v>236</v>
      </c>
      <c r="D787" s="99">
        <v>539.4</v>
      </c>
      <c r="E787" s="100">
        <v>40660</v>
      </c>
      <c r="F787" s="98">
        <v>11034</v>
      </c>
    </row>
    <row r="788" spans="2:6">
      <c r="B788" s="98" t="s">
        <v>231</v>
      </c>
      <c r="C788" s="98" t="s">
        <v>237</v>
      </c>
      <c r="D788" s="99">
        <v>1754.5</v>
      </c>
      <c r="E788" s="100">
        <v>40657</v>
      </c>
      <c r="F788" s="98">
        <v>11035</v>
      </c>
    </row>
    <row r="789" spans="2:6">
      <c r="B789" s="98" t="s">
        <v>231</v>
      </c>
      <c r="C789" s="98" t="s">
        <v>236</v>
      </c>
      <c r="D789" s="99">
        <v>1692</v>
      </c>
      <c r="E789" s="100">
        <v>40655</v>
      </c>
      <c r="F789" s="98">
        <v>11036</v>
      </c>
    </row>
    <row r="790" spans="2:6">
      <c r="B790" s="98" t="s">
        <v>244</v>
      </c>
      <c r="C790" s="98" t="s">
        <v>238</v>
      </c>
      <c r="D790" s="99">
        <v>60</v>
      </c>
      <c r="E790" s="100">
        <v>40660</v>
      </c>
      <c r="F790" s="98">
        <v>11037</v>
      </c>
    </row>
    <row r="791" spans="2:6">
      <c r="B791" s="98" t="s">
        <v>231</v>
      </c>
      <c r="C791" s="98" t="s">
        <v>235</v>
      </c>
      <c r="D791" s="99">
        <v>732.6</v>
      </c>
      <c r="E791" s="100">
        <v>40663</v>
      </c>
      <c r="F791" s="98">
        <v>11038</v>
      </c>
    </row>
    <row r="792" spans="2:6">
      <c r="B792" s="98" t="s">
        <v>231</v>
      </c>
      <c r="C792" s="98" t="s">
        <v>233</v>
      </c>
      <c r="D792" s="99">
        <v>1773</v>
      </c>
      <c r="E792" s="100">
        <v>40661</v>
      </c>
      <c r="F792" s="98">
        <v>11041</v>
      </c>
    </row>
    <row r="793" spans="2:6">
      <c r="B793" s="98" t="s">
        <v>231</v>
      </c>
      <c r="C793" s="98" t="s">
        <v>237</v>
      </c>
      <c r="D793" s="99">
        <v>405.75</v>
      </c>
      <c r="E793" s="100">
        <v>40664</v>
      </c>
      <c r="F793" s="98">
        <v>11042</v>
      </c>
    </row>
    <row r="794" spans="2:6">
      <c r="B794" s="98" t="s">
        <v>244</v>
      </c>
      <c r="C794" s="98" t="s">
        <v>229</v>
      </c>
      <c r="D794" s="99">
        <v>210</v>
      </c>
      <c r="E794" s="100">
        <v>40662</v>
      </c>
      <c r="F794" s="98">
        <v>11043</v>
      </c>
    </row>
    <row r="795" spans="2:6">
      <c r="B795" s="98" t="s">
        <v>231</v>
      </c>
      <c r="C795" s="98" t="s">
        <v>232</v>
      </c>
      <c r="D795" s="99">
        <v>591.6</v>
      </c>
      <c r="E795" s="100">
        <v>40664</v>
      </c>
      <c r="F795" s="98">
        <v>11044</v>
      </c>
    </row>
    <row r="796" spans="2:6">
      <c r="B796" s="98" t="s">
        <v>231</v>
      </c>
      <c r="C796" s="98" t="s">
        <v>236</v>
      </c>
      <c r="D796" s="99">
        <v>1485.8</v>
      </c>
      <c r="E796" s="100">
        <v>40657</v>
      </c>
      <c r="F796" s="98">
        <v>11046</v>
      </c>
    </row>
    <row r="797" spans="2:6">
      <c r="B797" s="98" t="s">
        <v>244</v>
      </c>
      <c r="C797" s="98" t="s">
        <v>238</v>
      </c>
      <c r="D797" s="99">
        <v>817.87</v>
      </c>
      <c r="E797" s="100">
        <v>40664</v>
      </c>
      <c r="F797" s="98">
        <v>11047</v>
      </c>
    </row>
    <row r="798" spans="2:6">
      <c r="B798" s="98" t="s">
        <v>244</v>
      </c>
      <c r="C798" s="98" t="s">
        <v>238</v>
      </c>
      <c r="D798" s="99">
        <v>525</v>
      </c>
      <c r="E798" s="100">
        <v>40663</v>
      </c>
      <c r="F798" s="98">
        <v>11048</v>
      </c>
    </row>
    <row r="799" spans="2:6">
      <c r="B799" s="98" t="s">
        <v>231</v>
      </c>
      <c r="C799" s="98" t="s">
        <v>233</v>
      </c>
      <c r="D799" s="99">
        <v>1332</v>
      </c>
      <c r="E799" s="100">
        <v>40664</v>
      </c>
      <c r="F799" s="98">
        <v>11052</v>
      </c>
    </row>
    <row r="800" spans="2:6">
      <c r="B800" s="98" t="s">
        <v>231</v>
      </c>
      <c r="C800" s="98" t="s">
        <v>237</v>
      </c>
      <c r="D800" s="99">
        <v>3055</v>
      </c>
      <c r="E800" s="100">
        <v>40662</v>
      </c>
      <c r="F800" s="98">
        <v>11053</v>
      </c>
    </row>
    <row r="801" spans="2:6">
      <c r="B801" s="98" t="s">
        <v>231</v>
      </c>
      <c r="C801" s="98" t="s">
        <v>236</v>
      </c>
      <c r="D801" s="99">
        <v>3740</v>
      </c>
      <c r="E801" s="100">
        <v>40664</v>
      </c>
      <c r="F801" s="98">
        <v>11056</v>
      </c>
    </row>
    <row r="802" spans="2:6">
      <c r="B802" s="98" t="s">
        <v>231</v>
      </c>
      <c r="C802" s="98" t="s">
        <v>233</v>
      </c>
      <c r="D802" s="99">
        <v>45</v>
      </c>
      <c r="E802" s="100">
        <v>40664</v>
      </c>
      <c r="F802" s="98">
        <v>11057</v>
      </c>
    </row>
  </sheetData>
  <pageMargins left="0.75" right="0.75" top="1" bottom="1" header="0.5" footer="0.5"/>
  <headerFooter alignWithMargins="0"/>
  <drawing r:id="rId4"/>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1:N99"/>
  <sheetViews>
    <sheetView showGridLines="0" tabSelected="1" workbookViewId="0">
      <pane ySplit="1" topLeftCell="A63" activePane="bottomLeft" state="frozen"/>
      <selection activeCell="F39" sqref="F39"/>
      <selection pane="bottomLeft" activeCell="E91" sqref="E91"/>
    </sheetView>
  </sheetViews>
  <sheetFormatPr baseColWidth="10" defaultColWidth="9.1640625" defaultRowHeight="12" x14ac:dyDescent="0"/>
  <cols>
    <col min="1" max="1" width="3.6640625" customWidth="1"/>
    <col min="6" max="6" width="2.5" customWidth="1"/>
    <col min="7" max="7" width="12.1640625" customWidth="1"/>
    <col min="8" max="8" width="9.83203125" customWidth="1"/>
    <col min="9" max="9" width="11.1640625" customWidth="1"/>
  </cols>
  <sheetData>
    <row r="1" spans="2:11" s="80" customFormat="1" ht="25" customHeight="1">
      <c r="B1" s="78" t="s">
        <v>168</v>
      </c>
    </row>
    <row r="3" spans="2:11">
      <c r="B3" s="96" t="s">
        <v>172</v>
      </c>
      <c r="C3" s="96" t="s">
        <v>169</v>
      </c>
      <c r="D3" s="96" t="s">
        <v>30</v>
      </c>
      <c r="E3" s="96" t="s">
        <v>31</v>
      </c>
    </row>
    <row r="4" spans="2:11">
      <c r="B4" s="84" t="s">
        <v>34</v>
      </c>
      <c r="C4" s="84" t="s">
        <v>170</v>
      </c>
      <c r="D4" s="84">
        <v>42</v>
      </c>
      <c r="E4" s="85">
        <v>45202</v>
      </c>
    </row>
    <row r="5" spans="2:11">
      <c r="B5" s="84" t="s">
        <v>34</v>
      </c>
      <c r="C5" s="84" t="s">
        <v>171</v>
      </c>
      <c r="D5" s="84">
        <v>52</v>
      </c>
      <c r="E5" s="85">
        <v>53271</v>
      </c>
    </row>
    <row r="6" spans="2:11">
      <c r="B6" s="84" t="s">
        <v>34</v>
      </c>
      <c r="C6" s="84" t="s">
        <v>170</v>
      </c>
      <c r="D6" s="84">
        <v>25</v>
      </c>
      <c r="E6" s="85">
        <v>69637</v>
      </c>
    </row>
    <row r="7" spans="2:11">
      <c r="B7" s="84" t="s">
        <v>34</v>
      </c>
      <c r="C7" s="84" t="s">
        <v>171</v>
      </c>
      <c r="D7" s="84">
        <v>50</v>
      </c>
      <c r="E7" s="85">
        <v>39589</v>
      </c>
      <c r="G7" t="s">
        <v>181</v>
      </c>
      <c r="I7" s="70" t="s">
        <v>173</v>
      </c>
      <c r="J7" s="67">
        <f>COUNTIF(C4:C29,"F")</f>
        <v>11</v>
      </c>
      <c r="K7" s="68" t="s">
        <v>175</v>
      </c>
    </row>
    <row r="8" spans="2:11">
      <c r="B8" s="84" t="s">
        <v>34</v>
      </c>
      <c r="C8" s="84" t="s">
        <v>171</v>
      </c>
      <c r="D8" s="84">
        <v>43</v>
      </c>
      <c r="E8" s="85">
        <v>99094</v>
      </c>
    </row>
    <row r="9" spans="2:11">
      <c r="B9" s="84" t="s">
        <v>34</v>
      </c>
      <c r="C9" s="84" t="s">
        <v>170</v>
      </c>
      <c r="D9" s="84">
        <v>47</v>
      </c>
      <c r="E9" s="85">
        <v>92264</v>
      </c>
    </row>
    <row r="10" spans="2:11">
      <c r="B10" s="84" t="s">
        <v>35</v>
      </c>
      <c r="C10" s="84" t="s">
        <v>170</v>
      </c>
      <c r="D10" s="84">
        <v>38</v>
      </c>
      <c r="E10" s="85">
        <v>66227</v>
      </c>
    </row>
    <row r="11" spans="2:11">
      <c r="B11" s="84" t="s">
        <v>35</v>
      </c>
      <c r="C11" s="84" t="s">
        <v>170</v>
      </c>
      <c r="D11" s="84">
        <v>50</v>
      </c>
      <c r="E11" s="85">
        <v>72789</v>
      </c>
      <c r="G11" t="s">
        <v>176</v>
      </c>
    </row>
    <row r="12" spans="2:11">
      <c r="B12" s="84" t="s">
        <v>35</v>
      </c>
      <c r="C12" s="84" t="s">
        <v>171</v>
      </c>
      <c r="D12" s="84">
        <v>50</v>
      </c>
      <c r="E12" s="85">
        <v>53238</v>
      </c>
      <c r="G12" s="69" t="s">
        <v>174</v>
      </c>
      <c r="H12" s="69" t="b">
        <f>(C4="M")</f>
        <v>1</v>
      </c>
      <c r="I12" s="68" t="s">
        <v>180</v>
      </c>
    </row>
    <row r="13" spans="2:11">
      <c r="B13" s="84" t="s">
        <v>35</v>
      </c>
      <c r="C13" s="84" t="s">
        <v>171</v>
      </c>
      <c r="D13" s="84">
        <v>64</v>
      </c>
      <c r="E13" s="85">
        <v>87342</v>
      </c>
    </row>
    <row r="14" spans="2:11">
      <c r="B14" s="84" t="s">
        <v>35</v>
      </c>
      <c r="C14" s="84" t="s">
        <v>171</v>
      </c>
      <c r="D14" s="84">
        <v>29</v>
      </c>
      <c r="E14" s="85">
        <v>51579</v>
      </c>
      <c r="G14" t="s">
        <v>177</v>
      </c>
    </row>
    <row r="15" spans="2:11">
      <c r="B15" s="84" t="s">
        <v>35</v>
      </c>
      <c r="C15" s="84" t="s">
        <v>170</v>
      </c>
      <c r="D15" s="84">
        <v>27</v>
      </c>
      <c r="E15" s="85">
        <v>35111</v>
      </c>
      <c r="G15" s="69" t="s">
        <v>174</v>
      </c>
      <c r="H15" s="69">
        <f t="array" ref="H15">SUM(C4:C29="M")</f>
        <v>0</v>
      </c>
      <c r="I15" s="68" t="s">
        <v>178</v>
      </c>
    </row>
    <row r="16" spans="2:11">
      <c r="B16" s="84" t="s">
        <v>35</v>
      </c>
      <c r="C16" s="84" t="s">
        <v>170</v>
      </c>
      <c r="D16" s="84">
        <v>43</v>
      </c>
      <c r="E16" s="85">
        <v>65487</v>
      </c>
      <c r="G16" t="s">
        <v>179</v>
      </c>
    </row>
    <row r="17" spans="2:13">
      <c r="B17" s="84" t="s">
        <v>35</v>
      </c>
      <c r="C17" s="84" t="s">
        <v>171</v>
      </c>
      <c r="D17" s="84">
        <v>61</v>
      </c>
      <c r="E17" s="85">
        <v>73202</v>
      </c>
      <c r="G17" t="s">
        <v>183</v>
      </c>
    </row>
    <row r="18" spans="2:13">
      <c r="B18" s="84" t="s">
        <v>35</v>
      </c>
      <c r="C18" s="84" t="s">
        <v>171</v>
      </c>
      <c r="D18" s="84">
        <v>58</v>
      </c>
      <c r="E18" s="85">
        <v>78555</v>
      </c>
      <c r="G18" t="s">
        <v>184</v>
      </c>
    </row>
    <row r="19" spans="2:13">
      <c r="B19" s="84" t="s">
        <v>35</v>
      </c>
      <c r="C19" s="84" t="s">
        <v>171</v>
      </c>
      <c r="D19" s="84">
        <v>32</v>
      </c>
      <c r="E19" s="85">
        <v>35477</v>
      </c>
    </row>
    <row r="20" spans="2:13">
      <c r="B20" s="84" t="s">
        <v>36</v>
      </c>
      <c r="C20" s="84" t="s">
        <v>170</v>
      </c>
      <c r="D20" s="84">
        <v>46</v>
      </c>
      <c r="E20" s="85">
        <v>85644</v>
      </c>
      <c r="G20" t="s">
        <v>182</v>
      </c>
    </row>
    <row r="21" spans="2:13">
      <c r="B21" s="84" t="s">
        <v>36</v>
      </c>
      <c r="C21" s="84" t="s">
        <v>170</v>
      </c>
      <c r="D21" s="84">
        <v>63</v>
      </c>
      <c r="E21" s="85">
        <v>36946</v>
      </c>
      <c r="G21" t="s">
        <v>185</v>
      </c>
    </row>
    <row r="22" spans="2:13">
      <c r="B22" s="84" t="s">
        <v>36</v>
      </c>
      <c r="C22" s="84" t="s">
        <v>171</v>
      </c>
      <c r="D22" s="84">
        <v>42</v>
      </c>
      <c r="E22" s="85">
        <v>43021</v>
      </c>
      <c r="G22" t="s">
        <v>186</v>
      </c>
      <c r="I22" s="69" t="b">
        <v>1</v>
      </c>
      <c r="J22" s="67">
        <f>I22*1</f>
        <v>1</v>
      </c>
      <c r="K22" s="69" t="b">
        <v>0</v>
      </c>
      <c r="L22" s="67">
        <f>K22*1</f>
        <v>0</v>
      </c>
      <c r="M22" s="68" t="s">
        <v>175</v>
      </c>
    </row>
    <row r="23" spans="2:13">
      <c r="B23" s="84" t="s">
        <v>36</v>
      </c>
      <c r="C23" s="84" t="s">
        <v>170</v>
      </c>
      <c r="D23" s="84">
        <v>35</v>
      </c>
      <c r="E23" s="85">
        <v>63185</v>
      </c>
    </row>
    <row r="24" spans="2:13">
      <c r="B24" s="84" t="s">
        <v>36</v>
      </c>
      <c r="C24" s="84" t="s">
        <v>171</v>
      </c>
      <c r="D24" s="84">
        <v>49</v>
      </c>
      <c r="E24" s="85">
        <v>81206</v>
      </c>
      <c r="G24" t="s">
        <v>187</v>
      </c>
    </row>
    <row r="25" spans="2:13">
      <c r="B25" s="84" t="s">
        <v>36</v>
      </c>
      <c r="C25" s="84" t="s">
        <v>170</v>
      </c>
      <c r="D25" s="84">
        <v>64</v>
      </c>
      <c r="E25" s="85">
        <v>40844</v>
      </c>
      <c r="G25" s="69" t="s">
        <v>174</v>
      </c>
      <c r="H25" s="69">
        <f t="array" ref="H25">SUM((C4:C29="M")*1)</f>
        <v>15</v>
      </c>
    </row>
    <row r="26" spans="2:13">
      <c r="B26" s="84" t="s">
        <v>36</v>
      </c>
      <c r="C26" s="84" t="s">
        <v>170</v>
      </c>
      <c r="D26" s="84">
        <v>25</v>
      </c>
      <c r="E26" s="85">
        <v>60149</v>
      </c>
    </row>
    <row r="27" spans="2:13">
      <c r="B27" s="84" t="s">
        <v>36</v>
      </c>
      <c r="C27" s="84" t="s">
        <v>170</v>
      </c>
      <c r="D27" s="84">
        <v>40</v>
      </c>
      <c r="E27" s="85">
        <v>39267</v>
      </c>
      <c r="G27" t="s">
        <v>188</v>
      </c>
    </row>
    <row r="28" spans="2:13">
      <c r="B28" s="84" t="s">
        <v>36</v>
      </c>
      <c r="C28" s="84" t="s">
        <v>170</v>
      </c>
      <c r="D28" s="84">
        <v>40</v>
      </c>
      <c r="E28" s="85">
        <v>47761</v>
      </c>
      <c r="G28" t="s">
        <v>190</v>
      </c>
    </row>
    <row r="29" spans="2:13">
      <c r="B29" s="84" t="s">
        <v>36</v>
      </c>
      <c r="C29" s="84" t="s">
        <v>170</v>
      </c>
      <c r="D29" s="84">
        <v>40</v>
      </c>
      <c r="E29" s="85">
        <v>32288</v>
      </c>
      <c r="G29" s="69" t="s">
        <v>189</v>
      </c>
      <c r="H29" s="69">
        <f t="array" ref="H29">SUM((B4:B29="A")*(C4:C29="M")*(D4:D29&gt;40)*(D4:D29&lt;=50))</f>
        <v>2</v>
      </c>
      <c r="I29" s="68" t="s">
        <v>191</v>
      </c>
    </row>
    <row r="35" spans="2:7" s="33" customFormat="1">
      <c r="B35" s="32" t="s">
        <v>192</v>
      </c>
    </row>
    <row r="36" spans="2:7" ht="18.75" customHeight="1">
      <c r="B36" s="34" t="s">
        <v>32</v>
      </c>
      <c r="C36" s="34" t="s">
        <v>30</v>
      </c>
      <c r="D36" s="7" t="s">
        <v>31</v>
      </c>
    </row>
    <row r="37" spans="2:7">
      <c r="B37" s="1" t="s">
        <v>34</v>
      </c>
      <c r="C37" s="1">
        <v>36</v>
      </c>
      <c r="D37" s="71">
        <v>35000</v>
      </c>
      <c r="F37" t="s">
        <v>193</v>
      </c>
    </row>
    <row r="38" spans="2:7">
      <c r="B38" s="1" t="s">
        <v>34</v>
      </c>
      <c r="C38" s="1">
        <v>32</v>
      </c>
      <c r="D38" s="71">
        <v>30000</v>
      </c>
      <c r="F38" s="1" t="s">
        <v>34</v>
      </c>
      <c r="G38" s="24">
        <f t="array" ref="G38">SUM((F38=$B$37:$B$54)*1)</f>
        <v>8</v>
      </c>
    </row>
    <row r="39" spans="2:7">
      <c r="B39" s="1" t="s">
        <v>35</v>
      </c>
      <c r="C39" s="1">
        <v>37</v>
      </c>
      <c r="D39" s="71">
        <v>40000</v>
      </c>
      <c r="F39" s="1" t="s">
        <v>35</v>
      </c>
      <c r="G39" s="24">
        <f t="array" ref="G39">SUM((F39=$B$37:$B$54)*1)</f>
        <v>4</v>
      </c>
    </row>
    <row r="40" spans="2:7">
      <c r="B40" s="1" t="s">
        <v>36</v>
      </c>
      <c r="C40" s="1">
        <v>63</v>
      </c>
      <c r="D40" s="71">
        <v>55000</v>
      </c>
      <c r="F40" s="1" t="s">
        <v>36</v>
      </c>
      <c r="G40" s="24">
        <f t="array" ref="G40">SUM((F40=$B$37:$B$54)*1)</f>
        <v>6</v>
      </c>
    </row>
    <row r="41" spans="2:7">
      <c r="B41" s="1" t="s">
        <v>34</v>
      </c>
      <c r="C41" s="1">
        <v>58</v>
      </c>
      <c r="D41" s="71">
        <v>95000</v>
      </c>
    </row>
    <row r="42" spans="2:7">
      <c r="B42" s="1" t="s">
        <v>36</v>
      </c>
      <c r="C42" s="1">
        <v>35</v>
      </c>
      <c r="D42" s="71">
        <v>52000</v>
      </c>
      <c r="F42" s="35" t="s">
        <v>194</v>
      </c>
    </row>
    <row r="43" spans="2:7">
      <c r="B43" s="1" t="s">
        <v>34</v>
      </c>
      <c r="C43" s="1">
        <v>31</v>
      </c>
      <c r="D43" s="71">
        <v>28000</v>
      </c>
      <c r="F43" s="1" t="s">
        <v>195</v>
      </c>
      <c r="G43" s="24">
        <f t="array" ref="G43">SUM(($D$37:$D$54&lt;40000)*1)</f>
        <v>6</v>
      </c>
    </row>
    <row r="44" spans="2:7">
      <c r="B44" s="1" t="s">
        <v>35</v>
      </c>
      <c r="C44" s="1">
        <v>29</v>
      </c>
      <c r="D44" s="71">
        <v>33000</v>
      </c>
    </row>
    <row r="45" spans="2:7">
      <c r="B45" s="1" t="s">
        <v>36</v>
      </c>
      <c r="C45" s="1">
        <v>41</v>
      </c>
      <c r="D45" s="71">
        <v>74000</v>
      </c>
      <c r="F45" s="35" t="s">
        <v>196</v>
      </c>
    </row>
    <row r="46" spans="2:7">
      <c r="B46" s="1" t="s">
        <v>34</v>
      </c>
      <c r="C46" s="1">
        <v>62</v>
      </c>
      <c r="D46" s="71">
        <v>47000</v>
      </c>
      <c r="F46" s="1" t="s">
        <v>195</v>
      </c>
      <c r="G46" s="24">
        <f t="array" ref="G46">SUM(($D$37:$D$54&gt;=40000)*($D$37:$D$54&lt;640000))</f>
        <v>12</v>
      </c>
    </row>
    <row r="47" spans="2:7">
      <c r="B47" s="1" t="s">
        <v>34</v>
      </c>
      <c r="C47" s="1">
        <v>28</v>
      </c>
      <c r="D47" s="71">
        <v>43000</v>
      </c>
    </row>
    <row r="48" spans="2:7">
      <c r="B48" s="1" t="s">
        <v>34</v>
      </c>
      <c r="C48" s="1">
        <v>57</v>
      </c>
      <c r="D48" s="71">
        <v>84000</v>
      </c>
      <c r="F48" t="s">
        <v>197</v>
      </c>
    </row>
    <row r="49" spans="2:12">
      <c r="B49" s="1" t="s">
        <v>35</v>
      </c>
      <c r="C49" s="1">
        <v>37</v>
      </c>
      <c r="D49" s="71">
        <v>49000</v>
      </c>
      <c r="G49" s="1">
        <v>30</v>
      </c>
      <c r="H49" s="1">
        <v>40</v>
      </c>
      <c r="I49" s="1">
        <v>50</v>
      </c>
      <c r="J49" s="1">
        <v>60</v>
      </c>
      <c r="K49" s="1">
        <v>70</v>
      </c>
    </row>
    <row r="50" spans="2:12">
      <c r="B50" s="1" t="s">
        <v>36</v>
      </c>
      <c r="C50" s="1">
        <v>42</v>
      </c>
      <c r="D50" s="71">
        <v>59000</v>
      </c>
      <c r="G50" s="7" t="s">
        <v>198</v>
      </c>
      <c r="H50" s="7" t="s">
        <v>199</v>
      </c>
      <c r="I50" s="7" t="s">
        <v>200</v>
      </c>
      <c r="J50" s="7" t="s">
        <v>201</v>
      </c>
      <c r="K50" s="7" t="s">
        <v>202</v>
      </c>
      <c r="L50" s="37" t="s">
        <v>37</v>
      </c>
    </row>
    <row r="51" spans="2:12">
      <c r="B51" s="1" t="s">
        <v>36</v>
      </c>
      <c r="C51" s="1">
        <v>31</v>
      </c>
      <c r="D51" s="71">
        <v>62000</v>
      </c>
      <c r="F51" t="s">
        <v>34</v>
      </c>
      <c r="G51" s="72">
        <f t="array" ref="G51">SUM(($F51=$B$37:$B$54)*($C$37:$C$54&gt;F$49)*($C$37:$C$54&lt;=G$49)*$D$37:$D$54)</f>
        <v>43000</v>
      </c>
      <c r="H51" s="72">
        <f t="array" ref="H51">SUM(($F51=$B$37:$B$54)*($C$37:$C$54&gt;G$49)*($C$37:$C$54&lt;=H$49)*$D$37:$D$54)</f>
        <v>93000</v>
      </c>
      <c r="I51" s="72">
        <f t="array" ref="I51">SUM(($F51=$B$37:$B$54)*($C$37:$C$54&gt;H$49)*($C$37:$C$54&lt;=I$49)*$D$37:$D$54)</f>
        <v>0</v>
      </c>
      <c r="J51" s="72">
        <f t="array" ref="J51">SUM(($F51=$B$37:$B$54)*($C$37:$C$54&gt;I$49)*($C$37:$C$54&lt;=J$49)*$D$37:$D$54)</f>
        <v>215000</v>
      </c>
      <c r="K51" s="72">
        <f t="array" ref="K51">SUM(($F51=$B$37:$B$54)*($C$37:$C$54&gt;J$49)*($C$37:$C$54&lt;=K$49)*$D$37:$D$54)</f>
        <v>47000</v>
      </c>
      <c r="L51" s="36">
        <f>SUM(G51:K51)</f>
        <v>398000</v>
      </c>
    </row>
    <row r="52" spans="2:12">
      <c r="B52" s="1" t="s">
        <v>35</v>
      </c>
      <c r="C52" s="1">
        <v>33</v>
      </c>
      <c r="D52" s="71">
        <v>34000</v>
      </c>
      <c r="F52" t="s">
        <v>35</v>
      </c>
      <c r="G52" s="72">
        <f t="array" ref="G52">SUM(($F52=$B$37:$B$54)*($C$37:$C$54&gt;F$49)*($C$37:$C$54&lt;=G$49)*$D$37:$D$54)</f>
        <v>33000</v>
      </c>
      <c r="H52" s="72">
        <f t="array" ref="H52">SUM(($F52=$B$37:$B$54)*($C$37:$C$54&gt;G$49)*($C$37:$C$54&lt;=H$49)*$D$37:$D$54)</f>
        <v>123000</v>
      </c>
      <c r="I52" s="72">
        <f t="array" ref="I52">SUM(($F52=$B$37:$B$54)*($C$37:$C$54&gt;H$49)*($C$37:$C$54&lt;=I$49)*$D$37:$D$54)</f>
        <v>0</v>
      </c>
      <c r="J52" s="72">
        <f t="array" ref="J52">SUM(($F52=$B$37:$B$54)*($C$37:$C$54&gt;I$49)*($C$37:$C$54&lt;=J$49)*$D$37:$D$54)</f>
        <v>0</v>
      </c>
      <c r="K52" s="72">
        <f t="array" ref="K52">SUM(($F52=$B$37:$B$54)*($C$37:$C$54&gt;J$49)*($C$37:$C$54&lt;=K$49)*$D$37:$D$54)</f>
        <v>0</v>
      </c>
      <c r="L52" s="36">
        <f>SUM(G52:K52)</f>
        <v>156000</v>
      </c>
    </row>
    <row r="53" spans="2:12">
      <c r="B53" s="1" t="s">
        <v>36</v>
      </c>
      <c r="C53" s="1">
        <v>57</v>
      </c>
      <c r="D53" s="71">
        <v>41000</v>
      </c>
      <c r="F53" t="s">
        <v>36</v>
      </c>
      <c r="G53" s="72">
        <f t="array" ref="G53">SUM(($F53=$B$37:$B$54)*($C$37:$C$54&gt;F$49)*($C$37:$C$54&lt;=G$49)*$D$37:$D$54)</f>
        <v>0</v>
      </c>
      <c r="H53" s="72">
        <f t="array" ref="H53">SUM(($F53=$B$37:$B$54)*($C$37:$C$54&gt;G$49)*($C$37:$C$54&lt;=H$49)*$D$37:$D$54)</f>
        <v>114000</v>
      </c>
      <c r="I53" s="72">
        <f t="array" ref="I53">SUM(($F53=$B$37:$B$54)*($C$37:$C$54&gt;H$49)*($C$37:$C$54&lt;=I$49)*$D$37:$D$54)</f>
        <v>133000</v>
      </c>
      <c r="J53" s="72">
        <f t="array" ref="J53">SUM(($F53=$B$37:$B$54)*($C$37:$C$54&gt;I$49)*($C$37:$C$54&lt;=J$49)*$D$37:$D$54)</f>
        <v>41000</v>
      </c>
      <c r="K53" s="72">
        <f t="array" ref="K53">SUM(($F53=$B$37:$B$54)*($C$37:$C$54&gt;J$49)*($C$37:$C$54&lt;=K$49)*$D$37:$D$54)</f>
        <v>55000</v>
      </c>
      <c r="L53" s="36">
        <f>SUM(G53:K53)</f>
        <v>343000</v>
      </c>
    </row>
    <row r="54" spans="2:12">
      <c r="B54" s="1" t="s">
        <v>34</v>
      </c>
      <c r="C54" s="1">
        <v>52</v>
      </c>
      <c r="D54" s="71">
        <v>36000</v>
      </c>
      <c r="F54" t="s">
        <v>37</v>
      </c>
      <c r="G54" s="73">
        <f>SUM(G51:G53)</f>
        <v>76000</v>
      </c>
      <c r="H54" s="73">
        <f>SUM(H51:H53)</f>
        <v>330000</v>
      </c>
      <c r="I54" s="73">
        <f>SUM(I51:I53)</f>
        <v>133000</v>
      </c>
      <c r="J54" s="73">
        <f>SUM(J51:J53)</f>
        <v>256000</v>
      </c>
      <c r="K54" s="73">
        <f>SUM(K51:K53)</f>
        <v>102000</v>
      </c>
      <c r="L54" s="73">
        <f>SUM(G54:K54)</f>
        <v>897000</v>
      </c>
    </row>
    <row r="56" spans="2:12" s="33" customFormat="1">
      <c r="B56" s="32" t="s">
        <v>203</v>
      </c>
    </row>
    <row r="57" spans="2:12" ht="19.5" customHeight="1">
      <c r="B57" s="34" t="s">
        <v>159</v>
      </c>
      <c r="C57" s="7" t="s">
        <v>204</v>
      </c>
    </row>
    <row r="58" spans="2:12">
      <c r="B58" s="1">
        <v>100</v>
      </c>
      <c r="C58" s="66">
        <v>1000</v>
      </c>
    </row>
    <row r="59" spans="2:12">
      <c r="B59" s="1">
        <v>110</v>
      </c>
      <c r="C59" s="66">
        <v>2000</v>
      </c>
    </row>
    <row r="60" spans="2:12">
      <c r="B60" s="1">
        <v>120</v>
      </c>
      <c r="C60" s="66">
        <v>500</v>
      </c>
    </row>
    <row r="61" spans="2:12">
      <c r="B61" s="1">
        <v>130</v>
      </c>
      <c r="C61" s="66">
        <v>400</v>
      </c>
    </row>
    <row r="62" spans="2:12">
      <c r="B62" s="1">
        <v>100</v>
      </c>
      <c r="C62" s="66">
        <v>1500</v>
      </c>
      <c r="G62" t="s">
        <v>205</v>
      </c>
    </row>
    <row r="63" spans="2:12">
      <c r="B63" s="1">
        <v>110</v>
      </c>
      <c r="C63" s="66">
        <v>400</v>
      </c>
      <c r="G63" s="34" t="s">
        <v>159</v>
      </c>
      <c r="H63" s="7" t="s">
        <v>206</v>
      </c>
      <c r="I63" s="7" t="s">
        <v>207</v>
      </c>
    </row>
    <row r="64" spans="2:12">
      <c r="B64" s="1">
        <v>130</v>
      </c>
      <c r="C64" s="66">
        <v>1200</v>
      </c>
      <c r="G64" s="1">
        <v>100</v>
      </c>
      <c r="H64" s="38">
        <f t="array" ref="H64">SUM(($G64=$B$58:$B$73)*$C$58:$C$73)</f>
        <v>3000</v>
      </c>
      <c r="I64" s="21">
        <f t="array" ref="I64">SUM(($G64=$B$58:$B$73)*1)</f>
        <v>3</v>
      </c>
    </row>
    <row r="65" spans="2:9">
      <c r="B65" s="1">
        <v>120</v>
      </c>
      <c r="C65" s="66">
        <v>1100</v>
      </c>
      <c r="G65" s="1">
        <v>110</v>
      </c>
      <c r="H65" s="38">
        <f t="array" ref="H65">SUM(($G65=$B$58:$B$73)*$C$58:$C$73)</f>
        <v>4700</v>
      </c>
      <c r="I65" s="21">
        <f t="array" ref="I65">SUM(($G65=$B$58:$B$73)*1)</f>
        <v>4</v>
      </c>
    </row>
    <row r="66" spans="2:9">
      <c r="B66" s="1">
        <v>110</v>
      </c>
      <c r="C66" s="66">
        <v>2100</v>
      </c>
      <c r="G66" s="1">
        <v>120</v>
      </c>
      <c r="H66" s="38">
        <f t="array" ref="H66">SUM(($G66=$B$58:$B$73)*$C$58:$C$73)</f>
        <v>5500</v>
      </c>
      <c r="I66" s="21">
        <f t="array" ref="I66">SUM(($G66=$B$58:$B$73)*1)</f>
        <v>5</v>
      </c>
    </row>
    <row r="67" spans="2:9">
      <c r="B67" s="1">
        <v>120</v>
      </c>
      <c r="C67" s="66">
        <v>1800</v>
      </c>
      <c r="G67" s="1">
        <v>130</v>
      </c>
      <c r="H67" s="74">
        <f t="array" ref="H67">SUM(($G67=$B$58:$B$73)*$C$58:$C$73)</f>
        <v>2700</v>
      </c>
      <c r="I67" s="21">
        <f t="array" ref="I67">SUM(($G67=$B$58:$B$73)*1)</f>
        <v>4</v>
      </c>
    </row>
    <row r="68" spans="2:9">
      <c r="B68" s="1">
        <v>100</v>
      </c>
      <c r="C68" s="66">
        <v>500</v>
      </c>
    </row>
    <row r="69" spans="2:9">
      <c r="B69" s="1">
        <v>130</v>
      </c>
      <c r="C69" s="66">
        <v>200</v>
      </c>
    </row>
    <row r="70" spans="2:9">
      <c r="B70" s="1">
        <v>130</v>
      </c>
      <c r="C70" s="66">
        <v>900</v>
      </c>
    </row>
    <row r="71" spans="2:9">
      <c r="B71" s="1">
        <v>120</v>
      </c>
      <c r="C71" s="66">
        <v>1400</v>
      </c>
    </row>
    <row r="72" spans="2:9">
      <c r="B72" s="1">
        <v>110</v>
      </c>
      <c r="C72" s="66">
        <v>200</v>
      </c>
    </row>
    <row r="73" spans="2:9">
      <c r="B73" s="1">
        <v>120</v>
      </c>
      <c r="C73" s="66">
        <v>700</v>
      </c>
    </row>
    <row r="75" spans="2:9" s="33" customFormat="1">
      <c r="B75" s="32" t="s">
        <v>208</v>
      </c>
    </row>
    <row r="81" spans="2:14" s="80" customFormat="1" ht="25" customHeight="1">
      <c r="B81" s="78" t="s">
        <v>311</v>
      </c>
    </row>
    <row r="83" spans="2:14">
      <c r="B83" s="131" t="s">
        <v>38</v>
      </c>
      <c r="C83" s="131" t="s">
        <v>30</v>
      </c>
      <c r="D83" s="131" t="s">
        <v>298</v>
      </c>
      <c r="E83" s="131" t="s">
        <v>296</v>
      </c>
      <c r="F83" s="131" t="s">
        <v>41</v>
      </c>
    </row>
    <row r="84" spans="2:14">
      <c r="B84" s="1">
        <v>1</v>
      </c>
      <c r="C84" s="1">
        <v>25</v>
      </c>
      <c r="D84" s="130" t="s">
        <v>299</v>
      </c>
      <c r="E84" s="130" t="s">
        <v>34</v>
      </c>
      <c r="F84" s="129">
        <v>10000</v>
      </c>
      <c r="I84" s="108"/>
      <c r="J84" s="88" t="s">
        <v>301</v>
      </c>
    </row>
    <row r="85" spans="2:14">
      <c r="B85" s="1">
        <v>2</v>
      </c>
      <c r="C85" s="1">
        <v>45</v>
      </c>
      <c r="D85" s="130" t="s">
        <v>300</v>
      </c>
      <c r="E85" s="130" t="s">
        <v>34</v>
      </c>
      <c r="F85" s="129">
        <v>50000</v>
      </c>
      <c r="I85" s="108"/>
      <c r="J85" s="88" t="s">
        <v>302</v>
      </c>
    </row>
    <row r="86" spans="2:14">
      <c r="B86" s="1">
        <v>3</v>
      </c>
      <c r="C86" s="1">
        <v>35</v>
      </c>
      <c r="D86" s="130" t="s">
        <v>300</v>
      </c>
      <c r="E86" s="130" t="s">
        <v>34</v>
      </c>
      <c r="F86" s="129">
        <v>40000</v>
      </c>
      <c r="I86" s="108"/>
      <c r="J86" s="88" t="s">
        <v>303</v>
      </c>
    </row>
    <row r="87" spans="2:14">
      <c r="B87" s="1">
        <v>4</v>
      </c>
      <c r="C87" s="1">
        <v>25</v>
      </c>
      <c r="D87" s="130" t="s">
        <v>300</v>
      </c>
      <c r="E87" s="130" t="s">
        <v>34</v>
      </c>
      <c r="F87" s="129">
        <v>5000</v>
      </c>
    </row>
    <row r="88" spans="2:14">
      <c r="B88" s="1">
        <v>5</v>
      </c>
      <c r="C88" s="1">
        <v>55</v>
      </c>
      <c r="D88" s="130" t="s">
        <v>299</v>
      </c>
      <c r="E88" s="130" t="s">
        <v>35</v>
      </c>
      <c r="F88" s="129">
        <v>70000</v>
      </c>
    </row>
    <row r="89" spans="2:14">
      <c r="B89" s="1">
        <v>6</v>
      </c>
      <c r="C89" s="1">
        <v>35</v>
      </c>
      <c r="D89" s="130" t="s">
        <v>299</v>
      </c>
      <c r="E89" s="130" t="s">
        <v>35</v>
      </c>
      <c r="F89" s="129">
        <v>35000</v>
      </c>
      <c r="I89" s="88" t="s">
        <v>304</v>
      </c>
    </row>
    <row r="90" spans="2:14">
      <c r="B90" s="1">
        <v>7</v>
      </c>
      <c r="C90" s="1">
        <v>45</v>
      </c>
      <c r="D90" s="130" t="s">
        <v>299</v>
      </c>
      <c r="E90" s="130" t="s">
        <v>35</v>
      </c>
      <c r="F90" s="129">
        <v>30000</v>
      </c>
    </row>
    <row r="91" spans="2:14">
      <c r="B91" s="1">
        <v>8</v>
      </c>
      <c r="C91" s="1">
        <v>25</v>
      </c>
      <c r="D91" s="130" t="s">
        <v>300</v>
      </c>
      <c r="E91" s="130" t="s">
        <v>35</v>
      </c>
      <c r="F91" s="129">
        <v>10000</v>
      </c>
      <c r="I91" s="108"/>
      <c r="J91" s="125" t="s">
        <v>307</v>
      </c>
      <c r="K91" s="125" t="s">
        <v>308</v>
      </c>
      <c r="L91" s="125" t="s">
        <v>309</v>
      </c>
      <c r="M91" s="135" t="s">
        <v>310</v>
      </c>
      <c r="N91" s="134" t="s">
        <v>37</v>
      </c>
    </row>
    <row r="92" spans="2:14">
      <c r="B92" s="1">
        <v>9</v>
      </c>
      <c r="C92" s="1">
        <v>55</v>
      </c>
      <c r="D92" s="130" t="s">
        <v>300</v>
      </c>
      <c r="E92" s="130" t="s">
        <v>35</v>
      </c>
      <c r="F92" s="129">
        <v>90000</v>
      </c>
      <c r="H92" s="136"/>
      <c r="I92" s="125" t="s">
        <v>305</v>
      </c>
      <c r="J92" s="137"/>
      <c r="K92" s="141"/>
      <c r="L92" s="141"/>
      <c r="M92" s="145"/>
      <c r="N92" s="140"/>
    </row>
    <row r="93" spans="2:14" ht="13" thickBot="1">
      <c r="B93" s="1">
        <v>10</v>
      </c>
      <c r="C93" s="1">
        <v>45</v>
      </c>
      <c r="D93" s="130" t="s">
        <v>299</v>
      </c>
      <c r="E93" s="130" t="s">
        <v>36</v>
      </c>
      <c r="F93" s="129">
        <v>35000</v>
      </c>
      <c r="H93" s="136"/>
      <c r="I93" s="133" t="s">
        <v>306</v>
      </c>
      <c r="J93" s="143"/>
      <c r="K93" s="144"/>
      <c r="L93" s="144"/>
      <c r="M93" s="146"/>
      <c r="N93" s="140"/>
    </row>
    <row r="94" spans="2:14" ht="13" thickTop="1">
      <c r="B94" s="1">
        <v>11</v>
      </c>
      <c r="C94" s="1">
        <v>35</v>
      </c>
      <c r="D94" s="130" t="s">
        <v>300</v>
      </c>
      <c r="E94" s="130" t="s">
        <v>36</v>
      </c>
      <c r="F94" s="129">
        <v>20000</v>
      </c>
      <c r="I94" s="132" t="s">
        <v>37</v>
      </c>
      <c r="J94" s="138"/>
      <c r="K94" s="142"/>
      <c r="L94" s="142"/>
      <c r="M94" s="142"/>
      <c r="N94" s="139"/>
    </row>
    <row r="95" spans="2:14">
      <c r="B95" s="1">
        <v>12</v>
      </c>
      <c r="C95" s="1">
        <v>25</v>
      </c>
      <c r="D95" s="130" t="s">
        <v>300</v>
      </c>
      <c r="E95" s="130" t="s">
        <v>36</v>
      </c>
      <c r="F95" s="129">
        <v>10000</v>
      </c>
    </row>
    <row r="96" spans="2:14">
      <c r="B96" s="1">
        <v>13</v>
      </c>
      <c r="C96" s="1">
        <v>35</v>
      </c>
      <c r="D96" s="130" t="s">
        <v>299</v>
      </c>
      <c r="E96" s="130" t="s">
        <v>36</v>
      </c>
      <c r="F96" s="129">
        <v>15000</v>
      </c>
    </row>
    <row r="97" spans="2:6">
      <c r="B97" s="1">
        <v>14</v>
      </c>
      <c r="C97" s="1">
        <v>25</v>
      </c>
      <c r="D97" s="130" t="s">
        <v>299</v>
      </c>
      <c r="E97" s="130" t="s">
        <v>36</v>
      </c>
      <c r="F97" s="129">
        <v>5000</v>
      </c>
    </row>
    <row r="98" spans="2:6">
      <c r="B98" s="1">
        <v>15</v>
      </c>
      <c r="C98" s="1">
        <v>35</v>
      </c>
      <c r="D98" s="130" t="s">
        <v>300</v>
      </c>
      <c r="E98" s="130" t="s">
        <v>36</v>
      </c>
      <c r="F98" s="129">
        <v>20000</v>
      </c>
    </row>
    <row r="99" spans="2:6">
      <c r="B99" s="1"/>
      <c r="C99" s="1"/>
      <c r="D99" s="1"/>
      <c r="E99" s="1"/>
      <c r="F99" s="36">
        <f>SUM(F84:F98)</f>
        <v>445000</v>
      </c>
    </row>
  </sheetData>
  <phoneticPr fontId="6"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1:C11"/>
  <sheetViews>
    <sheetView showGridLines="0" workbookViewId="0">
      <pane ySplit="1" topLeftCell="A2" activePane="bottomLeft" state="frozen"/>
      <selection activeCell="F39" sqref="F39"/>
      <selection pane="bottomLeft" activeCell="A2" sqref="A2"/>
    </sheetView>
  </sheetViews>
  <sheetFormatPr baseColWidth="10" defaultColWidth="9.1640625" defaultRowHeight="12" x14ac:dyDescent="0"/>
  <cols>
    <col min="1" max="1" width="4" customWidth="1"/>
    <col min="3" max="3" width="11.6640625" customWidth="1"/>
  </cols>
  <sheetData>
    <row r="1" spans="2:3" s="79" customFormat="1" ht="27" customHeight="1">
      <c r="B1" s="78" t="s">
        <v>29</v>
      </c>
    </row>
    <row r="2" spans="2:3" ht="12.75" customHeight="1"/>
    <row r="3" spans="2:3" s="33" customFormat="1">
      <c r="B3" s="32" t="s">
        <v>29</v>
      </c>
    </row>
    <row r="9" spans="2:3">
      <c r="B9" t="s">
        <v>30</v>
      </c>
      <c r="C9" s="93">
        <v>35</v>
      </c>
    </row>
    <row r="10" spans="2:3">
      <c r="B10" t="s">
        <v>31</v>
      </c>
      <c r="C10" s="94">
        <v>40000</v>
      </c>
    </row>
    <row r="11" spans="2:3">
      <c r="B11" t="s">
        <v>32</v>
      </c>
      <c r="C11" s="89" t="s">
        <v>33</v>
      </c>
    </row>
  </sheetData>
  <phoneticPr fontId="6" type="noConversion"/>
  <dataValidations count="3">
    <dataValidation type="whole" allowBlank="1" showInputMessage="1" showErrorMessage="1" errorTitle="Invalid entry" error="Age must be between 25 and 65" promptTitle="Please enter your age" sqref="C9">
      <formula1>25</formula1>
      <formula2>65</formula2>
    </dataValidation>
    <dataValidation type="whole" allowBlank="1" showInputMessage="1" showErrorMessage="1" errorTitle="Invalid entry" error="Age must be between $5,000 and $500,000" promptTitle="Please enter your salary" sqref="C10">
      <formula1>5000</formula1>
      <formula2>500000</formula2>
    </dataValidation>
    <dataValidation type="list" allowBlank="1" showInputMessage="1" showErrorMessage="1" sqref="C11">
      <formula1>"Category A,Category B,Category C"</formula1>
    </dataValidation>
  </dataValidations>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1:G121"/>
  <sheetViews>
    <sheetView showGridLines="0" workbookViewId="0">
      <pane ySplit="1" topLeftCell="A2" activePane="bottomLeft" state="frozen"/>
      <selection activeCell="F39" sqref="F39"/>
      <selection pane="bottomLeft" activeCell="L53" sqref="L53"/>
    </sheetView>
  </sheetViews>
  <sheetFormatPr baseColWidth="10" defaultColWidth="9.1640625" defaultRowHeight="12" x14ac:dyDescent="0"/>
  <cols>
    <col min="1" max="1" width="3.6640625" customWidth="1"/>
    <col min="3" max="3" width="13" customWidth="1"/>
    <col min="4" max="4" width="9.33203125" customWidth="1"/>
    <col min="5" max="5" width="9.83203125" customWidth="1"/>
    <col min="6" max="6" width="12.5" customWidth="1"/>
    <col min="7" max="7" width="13" customWidth="1"/>
  </cols>
  <sheetData>
    <row r="1" spans="2:3" s="80" customFormat="1" ht="25" customHeight="1">
      <c r="B1" s="78" t="s">
        <v>51</v>
      </c>
    </row>
    <row r="2" spans="2:3" s="87" customFormat="1" ht="17">
      <c r="B2" s="86"/>
    </row>
    <row r="4" spans="2:3" ht="42" customHeight="1"/>
    <row r="7" spans="2:3" ht="18" customHeight="1">
      <c r="B7" t="s">
        <v>30</v>
      </c>
      <c r="C7" s="21">
        <v>45</v>
      </c>
    </row>
    <row r="8" spans="2:3" ht="18" customHeight="1">
      <c r="B8" t="s">
        <v>31</v>
      </c>
      <c r="C8" s="38">
        <v>50000</v>
      </c>
    </row>
    <row r="9" spans="2:3" ht="18" customHeight="1">
      <c r="B9" t="s">
        <v>53</v>
      </c>
      <c r="C9" s="38">
        <f>(60-InputAge)*Salary</f>
        <v>750000</v>
      </c>
    </row>
    <row r="15" spans="2:3" s="33" customFormat="1">
      <c r="B15" s="32" t="s">
        <v>54</v>
      </c>
    </row>
    <row r="17" spans="2:7">
      <c r="B17" t="s">
        <v>55</v>
      </c>
      <c r="D17" s="21">
        <v>50000</v>
      </c>
    </row>
    <row r="19" spans="2:7">
      <c r="D19" s="61" t="str">
        <f>IF(ISERR(Budget),"","You did it right!")</f>
        <v/>
      </c>
    </row>
    <row r="23" spans="2:7">
      <c r="B23" t="s">
        <v>216</v>
      </c>
    </row>
    <row r="24" spans="2:7" ht="15.75" customHeight="1">
      <c r="B24" s="7" t="s">
        <v>30</v>
      </c>
      <c r="C24" s="7" t="s">
        <v>57</v>
      </c>
    </row>
    <row r="25" spans="2:7">
      <c r="B25" s="21">
        <v>20</v>
      </c>
      <c r="C25" s="21">
        <v>4000</v>
      </c>
      <c r="F25" s="5" t="s">
        <v>56</v>
      </c>
    </row>
    <row r="26" spans="2:7">
      <c r="B26" s="21">
        <v>25</v>
      </c>
      <c r="C26" s="21">
        <v>2400</v>
      </c>
      <c r="F26" s="5" t="s">
        <v>58</v>
      </c>
      <c r="G26" s="24">
        <f>VLOOKUP(30,Data,2,FALSE)</f>
        <v>5200</v>
      </c>
    </row>
    <row r="27" spans="2:7">
      <c r="B27" s="21">
        <v>30</v>
      </c>
      <c r="C27" s="21">
        <v>5200</v>
      </c>
    </row>
    <row r="28" spans="2:7">
      <c r="B28" s="21">
        <v>35</v>
      </c>
      <c r="C28" s="21">
        <v>2344</v>
      </c>
    </row>
    <row r="29" spans="2:7">
      <c r="B29" s="21">
        <v>40</v>
      </c>
      <c r="C29" s="21">
        <v>3612</v>
      </c>
    </row>
    <row r="33" spans="2:6" s="33" customFormat="1">
      <c r="B33" s="32" t="s">
        <v>59</v>
      </c>
    </row>
    <row r="35" spans="2:6">
      <c r="C35" s="5" t="s">
        <v>63</v>
      </c>
      <c r="D35" s="54">
        <v>0.05</v>
      </c>
    </row>
    <row r="37" spans="2:6">
      <c r="B37" s="7" t="s">
        <v>38</v>
      </c>
      <c r="C37" s="7" t="s">
        <v>61</v>
      </c>
      <c r="D37" s="7" t="s">
        <v>60</v>
      </c>
      <c r="E37" s="37" t="s">
        <v>64</v>
      </c>
      <c r="F37" s="7" t="s">
        <v>62</v>
      </c>
    </row>
    <row r="38" spans="2:6">
      <c r="B38">
        <v>35</v>
      </c>
      <c r="C38" s="36">
        <v>1000</v>
      </c>
      <c r="D38" s="36">
        <f t="shared" ref="D38:D43" si="0">StartBalance*Interest_Rate</f>
        <v>50</v>
      </c>
      <c r="E38" s="53">
        <v>-100</v>
      </c>
      <c r="F38" s="36">
        <f t="shared" ref="F38:F43" si="1">StartBalance+Interest+Expenses</f>
        <v>950</v>
      </c>
    </row>
    <row r="39" spans="2:6">
      <c r="B39">
        <v>38</v>
      </c>
      <c r="C39" s="36">
        <v>3000</v>
      </c>
      <c r="D39" s="36">
        <f t="shared" si="0"/>
        <v>150</v>
      </c>
      <c r="E39" s="53">
        <v>-100</v>
      </c>
      <c r="F39" s="36">
        <f t="shared" si="1"/>
        <v>3050</v>
      </c>
    </row>
    <row r="40" spans="2:6">
      <c r="B40">
        <v>40</v>
      </c>
      <c r="C40" s="36">
        <v>4000</v>
      </c>
      <c r="D40" s="36">
        <f t="shared" si="0"/>
        <v>200</v>
      </c>
      <c r="E40" s="53">
        <v>-100</v>
      </c>
      <c r="F40" s="36">
        <f t="shared" si="1"/>
        <v>4100</v>
      </c>
    </row>
    <row r="41" spans="2:6">
      <c r="B41">
        <v>43</v>
      </c>
      <c r="C41" s="36">
        <v>2000</v>
      </c>
      <c r="D41" s="36">
        <f t="shared" si="0"/>
        <v>100</v>
      </c>
      <c r="E41" s="53">
        <v>-100</v>
      </c>
      <c r="F41" s="36">
        <f t="shared" si="1"/>
        <v>2000</v>
      </c>
    </row>
    <row r="42" spans="2:6">
      <c r="B42">
        <v>45</v>
      </c>
      <c r="C42" s="36">
        <v>5000</v>
      </c>
      <c r="D42" s="36">
        <f t="shared" si="0"/>
        <v>250</v>
      </c>
      <c r="E42" s="53">
        <v>-100</v>
      </c>
      <c r="F42" s="36">
        <f t="shared" si="1"/>
        <v>5150</v>
      </c>
    </row>
    <row r="43" spans="2:6">
      <c r="B43">
        <v>46</v>
      </c>
      <c r="C43" s="36">
        <v>7000</v>
      </c>
      <c r="D43" s="36">
        <f t="shared" si="0"/>
        <v>350</v>
      </c>
      <c r="E43" s="53">
        <v>-100</v>
      </c>
      <c r="F43" s="36">
        <f t="shared" si="1"/>
        <v>7250</v>
      </c>
    </row>
    <row r="47" spans="2:6" s="33" customFormat="1">
      <c r="B47" s="32" t="s">
        <v>65</v>
      </c>
    </row>
    <row r="49" spans="2:3">
      <c r="B49" s="7" t="s">
        <v>27</v>
      </c>
      <c r="C49" s="7" t="s">
        <v>66</v>
      </c>
    </row>
    <row r="50" spans="2:3">
      <c r="B50">
        <v>123.45231</v>
      </c>
      <c r="C50">
        <f>Round1</f>
        <v>123.5</v>
      </c>
    </row>
    <row r="51" spans="2:3">
      <c r="B51">
        <v>65.233999999999995</v>
      </c>
      <c r="C51">
        <f>Round1</f>
        <v>65.2</v>
      </c>
    </row>
    <row r="83" spans="2:5">
      <c r="B83" s="62" t="s">
        <v>72</v>
      </c>
      <c r="C83" s="62" t="s">
        <v>67</v>
      </c>
      <c r="E83" s="83" t="s">
        <v>221</v>
      </c>
    </row>
    <row r="84" spans="2:5">
      <c r="B84" s="91" t="s">
        <v>68</v>
      </c>
      <c r="C84" s="92">
        <v>1</v>
      </c>
    </row>
    <row r="85" spans="2:5">
      <c r="B85" s="91" t="s">
        <v>69</v>
      </c>
      <c r="C85" s="92">
        <v>2.1</v>
      </c>
    </row>
    <row r="86" spans="2:5">
      <c r="B86" s="91" t="s">
        <v>70</v>
      </c>
      <c r="C86" s="92">
        <v>4.0999999999999996</v>
      </c>
    </row>
    <row r="87" spans="2:5">
      <c r="B87" s="91" t="s">
        <v>71</v>
      </c>
      <c r="C87" s="92">
        <v>2.7</v>
      </c>
    </row>
    <row r="88" spans="2:5">
      <c r="B88" s="91" t="s">
        <v>73</v>
      </c>
      <c r="C88" s="92">
        <v>3</v>
      </c>
    </row>
    <row r="89" spans="2:5">
      <c r="B89" s="91"/>
      <c r="C89" s="92"/>
    </row>
    <row r="90" spans="2:5">
      <c r="B90" s="91"/>
      <c r="C90" s="91"/>
    </row>
    <row r="91" spans="2:5">
      <c r="B91" s="91"/>
      <c r="C91" s="91"/>
    </row>
    <row r="92" spans="2:5">
      <c r="B92" s="91"/>
      <c r="C92" s="91"/>
    </row>
    <row r="93" spans="2:5">
      <c r="B93" s="91"/>
      <c r="C93" s="91"/>
    </row>
    <row r="94" spans="2:5">
      <c r="B94" s="91"/>
      <c r="C94" s="91"/>
    </row>
    <row r="98" spans="2:3" ht="27.75" customHeight="1"/>
    <row r="102" spans="2:3" ht="67.5" customHeight="1"/>
    <row r="104" spans="2:3">
      <c r="B104" s="58" t="s">
        <v>92</v>
      </c>
    </row>
    <row r="110" spans="2:3">
      <c r="B110" t="s">
        <v>99</v>
      </c>
      <c r="C110" s="90" t="s">
        <v>94</v>
      </c>
    </row>
    <row r="111" spans="2:3">
      <c r="B111" t="s">
        <v>93</v>
      </c>
    </row>
    <row r="112" spans="2:3">
      <c r="B112" s="21" t="s">
        <v>94</v>
      </c>
    </row>
    <row r="113" spans="2:2">
      <c r="B113" s="21" t="s">
        <v>95</v>
      </c>
    </row>
    <row r="114" spans="2:2">
      <c r="B114" s="21" t="s">
        <v>96</v>
      </c>
    </row>
    <row r="115" spans="2:2">
      <c r="B115" s="21" t="s">
        <v>97</v>
      </c>
    </row>
    <row r="116" spans="2:2">
      <c r="B116" s="21" t="s">
        <v>98</v>
      </c>
    </row>
    <row r="117" spans="2:2">
      <c r="B117" s="21"/>
    </row>
    <row r="118" spans="2:2">
      <c r="B118" s="82"/>
    </row>
    <row r="119" spans="2:2">
      <c r="B119" s="21"/>
    </row>
    <row r="120" spans="2:2">
      <c r="B120" s="21"/>
    </row>
    <row r="121" spans="2:2">
      <c r="B121" s="21"/>
    </row>
  </sheetData>
  <phoneticPr fontId="6" type="noConversion"/>
  <dataValidations count="1">
    <dataValidation type="list" allowBlank="1" showInputMessage="1" showErrorMessage="1" sqref="C110">
      <formula1>OFFSET($B$112,0,0,COUNTA(B112:B121),1)</formula1>
    </dataValidation>
  </dataValidations>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1:AB72"/>
  <sheetViews>
    <sheetView showGridLines="0" workbookViewId="0">
      <pane ySplit="1" topLeftCell="A2" activePane="bottomLeft" state="frozen"/>
      <selection activeCell="F39" sqref="F39"/>
      <selection pane="bottomLeft" activeCell="R49" sqref="R49"/>
    </sheetView>
  </sheetViews>
  <sheetFormatPr baseColWidth="10" defaultColWidth="9.1640625" defaultRowHeight="12" x14ac:dyDescent="0"/>
  <cols>
    <col min="1" max="1" width="3.6640625" customWidth="1"/>
    <col min="9" max="17" width="6.6640625" customWidth="1"/>
  </cols>
  <sheetData>
    <row r="1" spans="2:28" s="80" customFormat="1" ht="25" customHeight="1">
      <c r="B1" s="78" t="s">
        <v>0</v>
      </c>
    </row>
    <row r="3" spans="2:28">
      <c r="B3" t="s">
        <v>1</v>
      </c>
    </row>
    <row r="4" spans="2:28">
      <c r="B4" t="s">
        <v>2</v>
      </c>
    </row>
    <row r="6" spans="2:28">
      <c r="B6" t="s">
        <v>3</v>
      </c>
    </row>
    <row r="7" spans="2:28">
      <c r="B7" t="s">
        <v>4</v>
      </c>
    </row>
    <row r="8" spans="2:28">
      <c r="B8" t="s">
        <v>5</v>
      </c>
    </row>
    <row r="9" spans="2:28">
      <c r="B9" t="s">
        <v>6</v>
      </c>
    </row>
    <row r="11" spans="2:28">
      <c r="B11" s="2">
        <v>1</v>
      </c>
    </row>
    <row r="14" spans="2:28" s="33" customFormat="1">
      <c r="B14" s="32" t="s">
        <v>7</v>
      </c>
    </row>
    <row r="15" spans="2:28" ht="15.75" customHeight="1">
      <c r="B15" t="s">
        <v>10</v>
      </c>
    </row>
    <row r="16" spans="2:28">
      <c r="AB16" s="12"/>
    </row>
    <row r="18" spans="2:2" ht="15.75" customHeight="1">
      <c r="B18" t="s">
        <v>8</v>
      </c>
    </row>
    <row r="19" spans="2:2" ht="18.75" customHeight="1">
      <c r="B19" t="s">
        <v>9</v>
      </c>
    </row>
    <row r="46" spans="2:2" s="33" customFormat="1">
      <c r="B46" s="32" t="s">
        <v>11</v>
      </c>
    </row>
    <row r="47" spans="2:2">
      <c r="B47" s="6" t="s">
        <v>167</v>
      </c>
    </row>
    <row r="48" spans="2:2">
      <c r="B48" s="4"/>
    </row>
    <row r="49" spans="2:17">
      <c r="B49" s="6" t="s">
        <v>14</v>
      </c>
      <c r="D49" t="s">
        <v>22</v>
      </c>
      <c r="H49" s="3" t="s">
        <v>28</v>
      </c>
    </row>
    <row r="50" spans="2:17">
      <c r="B50" s="4"/>
      <c r="I50" s="29" t="s">
        <v>18</v>
      </c>
      <c r="J50" s="30"/>
      <c r="K50" s="31"/>
      <c r="L50" s="29" t="s">
        <v>19</v>
      </c>
      <c r="M50" s="30"/>
      <c r="N50" s="31"/>
      <c r="O50" s="29" t="s">
        <v>20</v>
      </c>
      <c r="P50" s="30"/>
      <c r="Q50" s="31"/>
    </row>
    <row r="51" spans="2:17">
      <c r="B51" s="4"/>
      <c r="I51" s="8" t="s">
        <v>12</v>
      </c>
      <c r="J51" s="9" t="s">
        <v>17</v>
      </c>
      <c r="K51" s="10" t="s">
        <v>13</v>
      </c>
      <c r="L51" s="8" t="s">
        <v>12</v>
      </c>
      <c r="M51" s="9" t="s">
        <v>17</v>
      </c>
      <c r="N51" s="10" t="s">
        <v>13</v>
      </c>
      <c r="O51" s="8" t="s">
        <v>12</v>
      </c>
      <c r="P51" s="9" t="s">
        <v>17</v>
      </c>
      <c r="Q51" s="10" t="s">
        <v>13</v>
      </c>
    </row>
    <row r="52" spans="2:17">
      <c r="B52" s="4"/>
      <c r="H52" s="17">
        <v>2001</v>
      </c>
      <c r="I52" s="11">
        <v>1000</v>
      </c>
      <c r="J52" s="12">
        <v>800</v>
      </c>
      <c r="K52" s="13">
        <f>I52-J52</f>
        <v>200</v>
      </c>
      <c r="L52" s="11">
        <v>300</v>
      </c>
      <c r="M52" s="12">
        <v>275</v>
      </c>
      <c r="N52" s="13">
        <f>L52-M52</f>
        <v>25</v>
      </c>
      <c r="O52" s="11">
        <f t="shared" ref="O52:P55" si="0">I52+L52</f>
        <v>1300</v>
      </c>
      <c r="P52" s="12">
        <f t="shared" si="0"/>
        <v>1075</v>
      </c>
      <c r="Q52" s="13">
        <f>O52-P52</f>
        <v>225</v>
      </c>
    </row>
    <row r="53" spans="2:17">
      <c r="B53" s="4"/>
      <c r="H53" s="18">
        <v>2002</v>
      </c>
      <c r="I53" s="11">
        <v>1100</v>
      </c>
      <c r="J53" s="12">
        <v>1000</v>
      </c>
      <c r="K53" s="13">
        <f>I53-J53</f>
        <v>100</v>
      </c>
      <c r="L53" s="11">
        <v>200</v>
      </c>
      <c r="M53" s="12">
        <v>300</v>
      </c>
      <c r="N53" s="13">
        <f>L53-M53</f>
        <v>-100</v>
      </c>
      <c r="O53" s="11">
        <f t="shared" si="0"/>
        <v>1300</v>
      </c>
      <c r="P53" s="12">
        <f t="shared" si="0"/>
        <v>1300</v>
      </c>
      <c r="Q53" s="13">
        <f>O53-P53</f>
        <v>0</v>
      </c>
    </row>
    <row r="54" spans="2:17">
      <c r="B54" s="4"/>
      <c r="H54" s="18">
        <v>2003</v>
      </c>
      <c r="I54" s="11">
        <v>1300</v>
      </c>
      <c r="J54" s="12">
        <v>1150</v>
      </c>
      <c r="K54" s="13">
        <f>I54-J54</f>
        <v>150</v>
      </c>
      <c r="L54" s="11">
        <v>350</v>
      </c>
      <c r="M54" s="12">
        <v>320</v>
      </c>
      <c r="N54" s="13">
        <f>L54-M54</f>
        <v>30</v>
      </c>
      <c r="O54" s="11">
        <f t="shared" si="0"/>
        <v>1650</v>
      </c>
      <c r="P54" s="12">
        <f t="shared" si="0"/>
        <v>1470</v>
      </c>
      <c r="Q54" s="13">
        <f>O54-P54</f>
        <v>180</v>
      </c>
    </row>
    <row r="55" spans="2:17">
      <c r="B55" s="4"/>
      <c r="H55" s="19">
        <v>2004</v>
      </c>
      <c r="I55" s="14">
        <v>1400</v>
      </c>
      <c r="J55" s="15">
        <v>1200</v>
      </c>
      <c r="K55" s="16">
        <f>I55-J55</f>
        <v>200</v>
      </c>
      <c r="L55" s="14">
        <v>400</v>
      </c>
      <c r="M55" s="15">
        <v>350</v>
      </c>
      <c r="N55" s="16">
        <f>L55-M55</f>
        <v>50</v>
      </c>
      <c r="O55" s="14">
        <f t="shared" si="0"/>
        <v>1800</v>
      </c>
      <c r="P55" s="15">
        <f t="shared" si="0"/>
        <v>1550</v>
      </c>
      <c r="Q55" s="16">
        <f>O55-P55</f>
        <v>250</v>
      </c>
    </row>
    <row r="56" spans="2:17">
      <c r="B56" s="4"/>
    </row>
    <row r="57" spans="2:17">
      <c r="H57" s="21"/>
      <c r="I57" s="22" t="s">
        <v>15</v>
      </c>
      <c r="J57" s="21"/>
      <c r="K57" s="21"/>
      <c r="L57" s="25"/>
      <c r="M57" s="26" t="s">
        <v>21</v>
      </c>
      <c r="N57" s="25"/>
      <c r="O57" s="25"/>
    </row>
    <row r="58" spans="2:17">
      <c r="H58" s="21"/>
      <c r="I58" s="21" t="str">
        <f>I51</f>
        <v>Sales</v>
      </c>
      <c r="J58" s="21"/>
      <c r="K58" s="21"/>
      <c r="L58" s="25"/>
      <c r="M58" s="25" t="str">
        <f>I50</f>
        <v>Centre AA</v>
      </c>
      <c r="N58" s="25"/>
      <c r="O58" s="25"/>
    </row>
    <row r="59" spans="2:17">
      <c r="H59" s="21"/>
      <c r="I59" s="21" t="str">
        <f>J51</f>
        <v>Costs</v>
      </c>
      <c r="J59" s="21"/>
      <c r="K59" s="21"/>
      <c r="L59" s="25"/>
      <c r="M59" s="25" t="str">
        <f>L50</f>
        <v>Centre BB</v>
      </c>
      <c r="N59" s="25"/>
      <c r="O59" s="25"/>
    </row>
    <row r="60" spans="2:17">
      <c r="H60" s="21"/>
      <c r="I60" s="21" t="str">
        <f>K51</f>
        <v>Profit</v>
      </c>
      <c r="J60" s="21"/>
      <c r="K60" s="21"/>
      <c r="L60" s="25"/>
      <c r="M60" s="25" t="str">
        <f>O50</f>
        <v>All centres</v>
      </c>
      <c r="N60" s="25"/>
      <c r="O60" s="25"/>
    </row>
    <row r="61" spans="2:17">
      <c r="H61" s="21"/>
      <c r="I61" s="23" t="s">
        <v>16</v>
      </c>
      <c r="J61" s="24">
        <v>2</v>
      </c>
      <c r="K61" s="21"/>
      <c r="L61" s="25"/>
      <c r="M61" s="27" t="s">
        <v>16</v>
      </c>
      <c r="N61" s="28">
        <v>1</v>
      </c>
      <c r="O61" s="25"/>
    </row>
    <row r="63" spans="2:17">
      <c r="H63" s="3" t="s">
        <v>23</v>
      </c>
    </row>
    <row r="64" spans="2:17">
      <c r="I64" s="5" t="s">
        <v>25</v>
      </c>
      <c r="J64" s="20">
        <f>N61*3+J61-3</f>
        <v>2</v>
      </c>
    </row>
    <row r="65" spans="9:10">
      <c r="I65" s="5" t="s">
        <v>24</v>
      </c>
      <c r="J65" t="str">
        <f ca="1">OFFSET(I57,J61,0) &amp; ": " &amp; OFFSET(M57,N61,0)</f>
        <v>Costs: Centre AA</v>
      </c>
    </row>
    <row r="66" spans="9:10">
      <c r="I66" s="7" t="s">
        <v>26</v>
      </c>
      <c r="J66" s="7" t="s">
        <v>27</v>
      </c>
    </row>
    <row r="67" spans="9:10">
      <c r="I67" s="12">
        <v>2001</v>
      </c>
      <c r="J67">
        <f ca="1">OFFSET(H52,0,J$64)</f>
        <v>800</v>
      </c>
    </row>
    <row r="68" spans="9:10">
      <c r="I68" s="12">
        <v>2002</v>
      </c>
      <c r="J68">
        <f ca="1">OFFSET(H53,0,J$64)</f>
        <v>1000</v>
      </c>
    </row>
    <row r="69" spans="9:10">
      <c r="I69" s="12">
        <v>2003</v>
      </c>
      <c r="J69">
        <f ca="1">OFFSET(H54,0,J$64)</f>
        <v>1150</v>
      </c>
    </row>
    <row r="70" spans="9:10">
      <c r="I70" s="12">
        <v>2004</v>
      </c>
      <c r="J70">
        <f ca="1">OFFSET(H55,0,J$64)</f>
        <v>1200</v>
      </c>
    </row>
    <row r="71" spans="9:10">
      <c r="I71" s="12"/>
    </row>
    <row r="72" spans="9:10">
      <c r="I72" s="12"/>
    </row>
  </sheetData>
  <phoneticPr fontId="6"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51" r:id="rId3" name="Drop Down 3">
              <controlPr defaultSize="0" autoLine="0" autoPict="0">
                <anchor moveWithCells="1">
                  <from>
                    <xdr:col>3</xdr:col>
                    <xdr:colOff>355600</xdr:colOff>
                    <xdr:row>2</xdr:row>
                    <xdr:rowOff>12700</xdr:rowOff>
                  </from>
                  <to>
                    <xdr:col>4</xdr:col>
                    <xdr:colOff>406400</xdr:colOff>
                    <xdr:row>3</xdr:row>
                    <xdr:rowOff>50800</xdr:rowOff>
                  </to>
                </anchor>
              </controlPr>
            </control>
          </mc:Choice>
          <mc:Fallback/>
        </mc:AlternateContent>
        <mc:AlternateContent xmlns:mc="http://schemas.openxmlformats.org/markup-compatibility/2006">
          <mc:Choice Requires="x14">
            <control shapeId="2065" r:id="rId4" name="Drop Down 17">
              <controlPr defaultSize="0" autoLine="0" autoPict="0">
                <anchor moveWithCells="1">
                  <from>
                    <xdr:col>1</xdr:col>
                    <xdr:colOff>482600</xdr:colOff>
                    <xdr:row>47</xdr:row>
                    <xdr:rowOff>139700</xdr:rowOff>
                  </from>
                  <to>
                    <xdr:col>2</xdr:col>
                    <xdr:colOff>558800</xdr:colOff>
                    <xdr:row>49</xdr:row>
                    <xdr:rowOff>25400</xdr:rowOff>
                  </to>
                </anchor>
              </controlPr>
            </control>
          </mc:Choice>
          <mc:Fallback/>
        </mc:AlternateContent>
        <mc:AlternateContent xmlns:mc="http://schemas.openxmlformats.org/markup-compatibility/2006">
          <mc:Choice Requires="x14">
            <control shapeId="2066" r:id="rId5" name="Drop Down 18">
              <controlPr defaultSize="0" autoLine="0" autoPict="0">
                <anchor moveWithCells="1">
                  <from>
                    <xdr:col>3</xdr:col>
                    <xdr:colOff>444500</xdr:colOff>
                    <xdr:row>47</xdr:row>
                    <xdr:rowOff>139700</xdr:rowOff>
                  </from>
                  <to>
                    <xdr:col>5</xdr:col>
                    <xdr:colOff>215900</xdr:colOff>
                    <xdr:row>49</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1:G40"/>
  <sheetViews>
    <sheetView showGridLines="0" workbookViewId="0">
      <pane ySplit="1" topLeftCell="A2" activePane="bottomLeft" state="frozen"/>
      <selection activeCell="F39" sqref="F39"/>
      <selection pane="bottomLeft" activeCell="L45" sqref="L45"/>
    </sheetView>
  </sheetViews>
  <sheetFormatPr baseColWidth="10" defaultColWidth="9.1640625" defaultRowHeight="12" x14ac:dyDescent="0"/>
  <cols>
    <col min="1" max="1" width="3.6640625" customWidth="1"/>
    <col min="2" max="2" width="15.33203125" customWidth="1"/>
    <col min="4" max="4" width="12.5" customWidth="1"/>
  </cols>
  <sheetData>
    <row r="1" spans="2:3" s="79" customFormat="1" ht="25" customHeight="1">
      <c r="B1" s="78" t="s">
        <v>212</v>
      </c>
    </row>
    <row r="16" spans="2:3">
      <c r="B16" s="5" t="s">
        <v>30</v>
      </c>
      <c r="C16" s="69">
        <v>45</v>
      </c>
    </row>
    <row r="17" spans="2:6">
      <c r="B17" s="5" t="s">
        <v>31</v>
      </c>
      <c r="C17" s="76">
        <v>50000</v>
      </c>
    </row>
    <row r="18" spans="2:6">
      <c r="B18" s="5" t="s">
        <v>215</v>
      </c>
      <c r="C18" s="77">
        <v>0.1</v>
      </c>
    </row>
    <row r="19" spans="2:6">
      <c r="B19" s="5" t="s">
        <v>213</v>
      </c>
      <c r="C19" s="69">
        <v>10</v>
      </c>
    </row>
    <row r="20" spans="2:6">
      <c r="B20" s="5" t="s">
        <v>214</v>
      </c>
      <c r="C20" s="75">
        <v>0.06</v>
      </c>
    </row>
    <row r="22" spans="2:6">
      <c r="B22" s="34" t="s">
        <v>26</v>
      </c>
      <c r="C22" s="7" t="s">
        <v>31</v>
      </c>
      <c r="D22" s="7" t="s">
        <v>215</v>
      </c>
      <c r="E22" s="7" t="s">
        <v>60</v>
      </c>
      <c r="F22" s="7" t="s">
        <v>57</v>
      </c>
    </row>
    <row r="23" spans="2:6">
      <c r="B23" s="1">
        <v>1</v>
      </c>
      <c r="C23" s="36">
        <f>C17</f>
        <v>50000</v>
      </c>
      <c r="D23" s="36">
        <f>C23*C$20</f>
        <v>3000</v>
      </c>
      <c r="E23" s="36">
        <f>D23*C$20/2</f>
        <v>90</v>
      </c>
      <c r="F23" s="36">
        <f>D23+E23</f>
        <v>3090</v>
      </c>
    </row>
    <row r="24" spans="2:6">
      <c r="B24" s="1">
        <v>2</v>
      </c>
      <c r="C24" s="36">
        <f>C23</f>
        <v>50000</v>
      </c>
      <c r="D24" s="36">
        <f>C24*C$20</f>
        <v>3000</v>
      </c>
      <c r="E24" s="36">
        <f>F23*C$20+D24*C$20</f>
        <v>365.4</v>
      </c>
      <c r="F24" s="36">
        <f>F23+D24+E24</f>
        <v>6455.4</v>
      </c>
    </row>
    <row r="25" spans="2:6">
      <c r="B25" s="1">
        <v>3</v>
      </c>
      <c r="C25" s="36">
        <f>C24</f>
        <v>50000</v>
      </c>
      <c r="D25" s="36">
        <f>C25*C$20</f>
        <v>3000</v>
      </c>
      <c r="E25" s="36">
        <f>F24*C$20+D25*D$20</f>
        <v>387.32399999999996</v>
      </c>
      <c r="F25" s="36">
        <f>F24+D25+E25</f>
        <v>9842.7240000000002</v>
      </c>
    </row>
    <row r="26" spans="2:6">
      <c r="B26" s="1">
        <v>4</v>
      </c>
      <c r="C26" s="36">
        <f>C25</f>
        <v>50000</v>
      </c>
      <c r="D26" s="36">
        <f>C26*C$20</f>
        <v>3000</v>
      </c>
      <c r="E26" s="36">
        <f>F25*C$20+D26*C$20</f>
        <v>770.56344000000001</v>
      </c>
      <c r="F26" s="36">
        <f>F25+D26+C4</f>
        <v>12842.724</v>
      </c>
    </row>
    <row r="27" spans="2:6">
      <c r="B27" s="1">
        <v>5</v>
      </c>
      <c r="C27" s="36">
        <f>C26</f>
        <v>50000</v>
      </c>
      <c r="D27" s="36">
        <f>C27*C$20</f>
        <v>3000</v>
      </c>
      <c r="E27" s="36">
        <f>F26*C$20+D27*C$20</f>
        <v>950.56344000000001</v>
      </c>
      <c r="F27" s="36">
        <f>F26+D27+E27</f>
        <v>16793.28744</v>
      </c>
    </row>
    <row r="32" spans="2:6">
      <c r="B32" s="126"/>
      <c r="C32" s="34" t="s">
        <v>38</v>
      </c>
      <c r="D32" s="34" t="s">
        <v>207</v>
      </c>
      <c r="E32" s="34" t="s">
        <v>57</v>
      </c>
    </row>
    <row r="33" spans="2:7">
      <c r="B33" s="12"/>
      <c r="C33" s="1">
        <v>200</v>
      </c>
      <c r="D33" s="1">
        <f>E33*2</f>
        <v>2</v>
      </c>
      <c r="E33" s="1">
        <v>1</v>
      </c>
    </row>
    <row r="34" spans="2:7">
      <c r="C34" s="1">
        <v>300</v>
      </c>
      <c r="D34" s="1">
        <f t="shared" ref="D34:D36" si="0">E34*2</f>
        <v>4</v>
      </c>
      <c r="E34" s="1">
        <v>2</v>
      </c>
    </row>
    <row r="35" spans="2:7">
      <c r="C35" s="1">
        <v>400</v>
      </c>
      <c r="D35" s="1">
        <f t="shared" si="0"/>
        <v>6</v>
      </c>
      <c r="E35" s="1">
        <v>3</v>
      </c>
    </row>
    <row r="36" spans="2:7">
      <c r="C36" s="1">
        <v>500</v>
      </c>
      <c r="D36" s="1" t="e">
        <f t="shared" si="0"/>
        <v>#DIV/0!</v>
      </c>
      <c r="E36" s="1" t="e">
        <f>G40</f>
        <v>#DIV/0!</v>
      </c>
    </row>
    <row r="39" spans="2:7" ht="13" thickBot="1"/>
    <row r="40" spans="2:7" ht="17" thickBot="1">
      <c r="C40" s="127" t="s">
        <v>37</v>
      </c>
      <c r="D40" s="128" t="e">
        <f>IF(AVERAGE(C33:C36)&gt;50,SUM(D33:D36),0)</f>
        <v>#DIV/0!</v>
      </c>
      <c r="F40" s="88" t="s">
        <v>297</v>
      </c>
      <c r="G40" t="e">
        <f>1/0</f>
        <v>#DIV/0!</v>
      </c>
    </row>
  </sheetData>
  <phoneticPr fontId="6"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1:F1"/>
  <sheetViews>
    <sheetView showGridLines="0" workbookViewId="0">
      <pane ySplit="1" topLeftCell="A2" activePane="bottomLeft" state="frozen"/>
      <selection activeCell="F39" sqref="F39"/>
      <selection pane="bottomLeft" activeCell="N49" sqref="N49"/>
    </sheetView>
  </sheetViews>
  <sheetFormatPr baseColWidth="10" defaultColWidth="9.1640625" defaultRowHeight="12" x14ac:dyDescent="0"/>
  <cols>
    <col min="1" max="1" width="3.6640625" customWidth="1"/>
    <col min="2" max="2" width="24.83203125" customWidth="1"/>
  </cols>
  <sheetData>
    <row r="1" spans="2:6" s="79" customFormat="1" ht="27" customHeight="1">
      <c r="B1" s="78" t="s">
        <v>101</v>
      </c>
      <c r="F1" s="81"/>
    </row>
  </sheetData>
  <phoneticPr fontId="6" type="noConversion"/>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1:B13"/>
  <sheetViews>
    <sheetView showGridLines="0" workbookViewId="0">
      <pane ySplit="1" topLeftCell="A2" activePane="bottomLeft" state="frozen"/>
      <selection activeCell="F39" sqref="F39"/>
      <selection pane="bottomLeft" activeCell="F39" sqref="F39"/>
    </sheetView>
  </sheetViews>
  <sheetFormatPr baseColWidth="10" defaultColWidth="9.1640625" defaultRowHeight="12" x14ac:dyDescent="0"/>
  <cols>
    <col min="1" max="1" width="3.6640625" customWidth="1"/>
  </cols>
  <sheetData>
    <row r="1" spans="2:2" s="79" customFormat="1" ht="25" customHeight="1">
      <c r="B1" s="78" t="s">
        <v>74</v>
      </c>
    </row>
    <row r="2" spans="2:2" ht="12.75" customHeight="1"/>
    <row r="3" spans="2:2" s="33" customFormat="1">
      <c r="B3" s="32" t="s">
        <v>209</v>
      </c>
    </row>
    <row r="11" spans="2:2" s="33" customFormat="1">
      <c r="B11" s="32" t="s">
        <v>210</v>
      </c>
    </row>
    <row r="13" spans="2:2">
      <c r="B13" t="s">
        <v>211</v>
      </c>
    </row>
  </sheetData>
  <phoneticPr fontId="6" type="noConversion"/>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pageSetUpPr autoPageBreaks="0"/>
  </sheetPr>
  <dimension ref="B1:E60"/>
  <sheetViews>
    <sheetView showGridLines="0" workbookViewId="0">
      <pane ySplit="1" topLeftCell="A12" activePane="bottomLeft" state="frozen"/>
      <selection activeCell="F39" sqref="F39"/>
      <selection pane="bottomLeft" activeCell="A2" sqref="A2"/>
    </sheetView>
  </sheetViews>
  <sheetFormatPr baseColWidth="10" defaultColWidth="9.1640625" defaultRowHeight="12" x14ac:dyDescent="0"/>
  <cols>
    <col min="1" max="1" width="3.6640625" customWidth="1"/>
  </cols>
  <sheetData>
    <row r="1" spans="2:4" s="79" customFormat="1" ht="25" customHeight="1">
      <c r="B1" s="78" t="s">
        <v>75</v>
      </c>
    </row>
    <row r="4" spans="2:4" ht="52.5" customHeight="1"/>
    <row r="5" spans="2:4" s="33" customFormat="1">
      <c r="B5" s="32" t="s">
        <v>76</v>
      </c>
    </row>
    <row r="6" spans="2:4" ht="35" customHeight="1">
      <c r="B6" s="56" t="s">
        <v>89</v>
      </c>
    </row>
    <row r="7" spans="2:4">
      <c r="B7" s="5" t="s">
        <v>30</v>
      </c>
      <c r="C7" s="24">
        <v>45</v>
      </c>
    </row>
    <row r="8" spans="2:4" ht="35" customHeight="1">
      <c r="B8" s="56" t="s">
        <v>91</v>
      </c>
    </row>
    <row r="11" spans="2:4" ht="25" customHeight="1">
      <c r="B11" s="57" t="s">
        <v>90</v>
      </c>
    </row>
    <row r="12" spans="2:4" ht="25" customHeight="1">
      <c r="B12" t="s">
        <v>77</v>
      </c>
    </row>
    <row r="13" spans="2:4" ht="25" customHeight="1"/>
    <row r="14" spans="2:4" ht="25" customHeight="1"/>
    <row r="16" spans="2:4">
      <c r="B16" t="s">
        <v>78</v>
      </c>
      <c r="D16" s="55">
        <v>6.8999999999999999E-3</v>
      </c>
    </row>
    <row r="31" spans="2:2" s="33" customFormat="1">
      <c r="B31" s="32" t="s">
        <v>79</v>
      </c>
    </row>
    <row r="33" spans="2:5">
      <c r="B33" s="52" t="s">
        <v>80</v>
      </c>
      <c r="E33" s="3" t="s">
        <v>81</v>
      </c>
    </row>
    <row r="36" spans="2:5" ht="16.5" customHeight="1">
      <c r="C36" s="5" t="s">
        <v>41</v>
      </c>
      <c r="D36" s="36">
        <v>5000</v>
      </c>
      <c r="E36" s="95" t="s">
        <v>84</v>
      </c>
    </row>
    <row r="37" spans="2:5" ht="18" customHeight="1">
      <c r="C37" s="5" t="s">
        <v>82</v>
      </c>
      <c r="D37" s="36">
        <v>-3000</v>
      </c>
      <c r="E37" s="95" t="s">
        <v>85</v>
      </c>
    </row>
    <row r="38" spans="2:5" ht="15" customHeight="1">
      <c r="C38" s="5" t="s">
        <v>83</v>
      </c>
      <c r="D38" s="39">
        <v>-500</v>
      </c>
      <c r="E38" s="95" t="s">
        <v>86</v>
      </c>
    </row>
    <row r="39" spans="2:5">
      <c r="C39" s="5" t="s">
        <v>37</v>
      </c>
      <c r="D39" s="36">
        <f>SUM(D36:D38)</f>
        <v>1500</v>
      </c>
    </row>
    <row r="40" spans="2:5" ht="276.75" customHeight="1"/>
    <row r="41" spans="2:5" s="33" customFormat="1">
      <c r="B41" s="32" t="s">
        <v>87</v>
      </c>
    </row>
    <row r="45" spans="2:5">
      <c r="B45" t="s">
        <v>88</v>
      </c>
      <c r="C45" s="82" t="s">
        <v>217</v>
      </c>
      <c r="D45" s="21"/>
    </row>
    <row r="58" ht="15" customHeight="1"/>
    <row r="59" ht="15" customHeight="1"/>
    <row r="60" ht="15" customHeight="1"/>
  </sheetData>
  <phoneticPr fontId="6" type="noConversion"/>
  <hyperlinks>
    <hyperlink ref="B33" r:id="rId1"/>
    <hyperlink ref="E36" location="'10_SAVING'!A1" display="Note 1"/>
    <hyperlink ref="E37" location="'11_PROTECTION'!A1" display="Note 2"/>
    <hyperlink ref="E38" location="'12_ARRAY_FORMULAE'!A1" display="Note 3"/>
  </hyperlinks>
  <pageMargins left="0.75" right="0.75" top="1" bottom="1" header="0.5" footer="0.5"/>
  <pageSetup paperSize="9" orientation="portrait"/>
  <headerFooter alignWithMargins="0">
    <oddFooter>&amp;RProduced on &amp;D&amp;T</oddFooter>
  </headerFooter>
  <drawing r:id="rId2"/>
  <legacyDrawing r:id="rId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1"/>
  <sheetViews>
    <sheetView showGridLines="0" workbookViewId="0">
      <pane ySplit="1" topLeftCell="A2" activePane="bottomLeft" state="frozen"/>
      <selection activeCell="F39" sqref="F39"/>
      <selection pane="bottomLeft" activeCell="A2" sqref="A2"/>
    </sheetView>
  </sheetViews>
  <sheetFormatPr baseColWidth="10" defaultColWidth="9.1640625" defaultRowHeight="12" x14ac:dyDescent="0"/>
  <cols>
    <col min="1" max="1" width="3.6640625" customWidth="1"/>
  </cols>
  <sheetData>
    <row r="1" spans="2:2" s="79" customFormat="1" ht="25" customHeight="1">
      <c r="B1" s="78" t="s">
        <v>100</v>
      </c>
    </row>
  </sheetData>
  <phoneticPr fontId="6" type="noConversion"/>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1"/>
  <sheetViews>
    <sheetView showGridLines="0" workbookViewId="0">
      <pane ySplit="1" topLeftCell="A2" activePane="bottomLeft" state="frozen"/>
      <selection activeCell="F39" sqref="F39"/>
      <selection pane="bottomLeft" activeCell="V54" sqref="V54"/>
    </sheetView>
  </sheetViews>
  <sheetFormatPr baseColWidth="10" defaultColWidth="9.1640625" defaultRowHeight="12" x14ac:dyDescent="0"/>
  <cols>
    <col min="1" max="1" width="4" customWidth="1"/>
  </cols>
  <sheetData>
    <row r="1" spans="2:2" s="79" customFormat="1" ht="25" customHeight="1">
      <c r="B1" s="78" t="s">
        <v>147</v>
      </c>
    </row>
  </sheetData>
  <sheetProtection selectLockedCells="1"/>
  <phoneticPr fontId="6"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xml version="1.0" encoding="utf-8"?>
<models xmlns="http://schemas.microsoft.com/SolverFoundationForExcel/_quadraticOptionsOnIsDerived">
  <model>False</model>
</models>
</file>

<file path=customXml/item2.xml><?xml version="1.0" encoding="utf-8"?>
<models xmlns="http://schemas.microsoft.com/SolverFoundationForExcel/_linearOptionsOnIsDerived">
  <model>False</model>
</models>
</file>

<file path=customXml/item3.xml><?xml version="1.0" encoding="utf-8"?>
<models xmlns="http://schemas.microsoft.com/SolverFoundationForExcel/_mixedStrategyIsDerived">
  <model>False</model>
</models>
</file>

<file path=customXml/item4.xml><?xml version="1.0" encoding="utf-8"?>
<models xmlns="http://schemas.microsoft.com/SolverFoundationForExcel/_constraintAlgorithmIsDerived">
  <model>False</model>
</models>
</file>

<file path=customXml/item5.xml><?xml version="1.0" encoding="utf-8"?>
<models xmlns="http://schemas.microsoft.com/SolverFoundationForExcel/Input">
  <model/>
</models>
</file>

<file path=customXml/item6.xml><?xml version="1.0" encoding="utf-8"?>
<models xmlns="http://schemas.microsoft.com/SolverFoundationForExcel/Model">
  <model>// Model: This is the main modeling area
Model[
  // Parameters: This is where you define the data that plugs into the 
  // model. Parameters can be declared as Sets that are later used as 
  // indices (in other Parameters or Decisions), or as singled-valued 
  // constants of type Reals, Integers, or Booleans. When Parameters 
  // are declared as Sets, the elements of the sets will come from the 
  // spreadsheet via the data binding functionality. When Parameters 
  // are declared as constants, their values can be initialized either in 
  // place using = or from data binding functionality.
  Parameters[
  ],
  // Decisions: These are the “outputs” of the solver. They are the 
  // results of the model being solved. Supported types for Decisions 
  // can be Reals, Integers, or Booleans. Decisions are mandatory.
  Decisions[
  ],
  // Constraints: This is where you can add business constraints to 
  // the model. These are restrictions placed on Decisions.
  Constraints[
  ],
  // Goals: This is where you define the business goal or goals you
  // are trying to accomplish. These are used to specify a quantity that 
  // should be maximized or minimized (Minimize[] or Maximize [])
  Goals[
  ]
]</model>
</models>
</file>

<file path=customXml/item7.xml><?xml version="1.0" encoding="utf-8"?>
<models xmlns="http://schemas.microsoft.com/SolverFoundationForExcel/_linearOptionsOn">
  <model>True</model>
</models>
</file>

<file path=customXml/item8.xml><?xml version="1.0" encoding="utf-8"?>
<models xmlns="http://schemas.microsoft.com/SolverFoundationForExcel/_mixedCuttingPlane">
  <model>Select</model>
</models>
</file>

<file path=customXml/item9.xml><?xml version="1.0" encoding="utf-8"?>
<models xmlns="http://schemas.microsoft.com/SolverFoundationForExcel/_linearSolverIsDerived">
  <model>False</model>
</models>
</file>

<file path=customXml/item10.xml><?xml version="1.0" encoding="utf-8"?>
<models xmlns="http://schemas.microsoft.com/SolverFoundationForExcel/_linearAlgorithm">
  <model>Select</model>
</models>
</file>

<file path=customXml/item11.xml><?xml version="1.0" encoding="utf-8"?>
<models xmlns="http://schemas.microsoft.com/SolverFoundationForExcel/_quadraticAlgorithmIsDerived">
  <model>False</model>
</models>
</file>

<file path=customXml/item12.xml><?xml version="1.0" encoding="utf-8"?>
<models xmlns="http://schemas.microsoft.com/SolverFoundationForExcel/_constraintVarHeuristic">
  <model>Select</model>
</models>
</file>

<file path=customXml/item13.xml><?xml version="1.0" encoding="utf-8"?>
<models xmlns="http://schemas.microsoft.com/SolverFoundationForExcel/_linearSolver">
  <model>Select</model>
</models>
</file>

<file path=customXml/item14.xml><?xml version="1.0" encoding="utf-8"?>
<models xmlns="http://schemas.microsoft.com/SolverFoundationForExcel/_quadraticAlgorithm">
  <model>Select</model>
</models>
</file>

<file path=customXml/item15.xml><?xml version="1.0" encoding="utf-8"?>
<models xmlns="http://schemas.microsoft.com/SolverFoundationForExcel/_constraintValHeuristic">
  <model>Select</model>
</models>
</file>

<file path=customXml/item16.xml><?xml version="1.0" encoding="utf-8"?>
<models xmlns="http://schemas.microsoft.com/SolverFoundationForExcel/_constraintSolverIsDerived">
  <model>False</model>
</models>
</file>

<file path=customXml/item17.xml><?xml version="1.0" encoding="utf-8"?>
<models xmlns="http://schemas.microsoft.com/SolverFoundationForExcel/_constraintMovHeuristic">
  <model>Select</model>
</models>
</file>

<file path=customXml/item18.xml><?xml version="1.0" encoding="utf-8"?>
<versions xmlns="http://schemas.microsoft.com/SolverFoundationForExcel/Version">
  <addinversion>0.6</addinversion>
</versions>
</file>

<file path=customXml/item19.xml><?xml version="1.0" encoding="utf-8"?>
<models xmlns="http://schemas.microsoft.com/SolverFoundationForExcel/_mixedOptionsOnIsDerived">
  <model>False</model>
</models>
</file>

<file path=customXml/item20.xml><?xml version="1.0" encoding="utf-8"?>
<models xmlns="http://schemas.microsoft.com/SolverFoundationForExcel/_generalOptionsOnIsDerived">
  <model>False</model>
</models>
</file>

<file path=customXml/item21.xml><?xml version="1.0" encoding="utf-8"?>
<models xmlns="http://schemas.microsoft.com/SolverFoundationForExcel/_constraintAlgorithm">
  <model>Select</model>
</models>
</file>

<file path=customXml/item22.xml><?xml version="1.0" encoding="utf-8"?>
<models xmlns="http://schemas.microsoft.com/SolverFoundationForExcel/_linearStrategy">
  <model>Select</model>
</models>
</file>

<file path=customXml/item23.xml><?xml version="1.0" encoding="utf-8"?>
<models xmlns="http://schemas.microsoft.com/SolverFoundationForExcel/_constraintVarHeuristicIsDerived">
  <model>False</model>
</models>
</file>

<file path=customXml/item24.xml><?xml version="1.0" encoding="utf-8"?>
<models xmlns="http://schemas.microsoft.com/SolverFoundationForExcel/_constraintSolver">
  <model>Select</model>
</models>
</file>

<file path=customXml/item25.xml><?xml version="1.0" encoding="utf-8"?>
<models xmlns="http://schemas.microsoft.com/SolverFoundationForExcel/_dontShowOMLWarning">
  <model>False</model>
</models>
</file>

<file path=customXml/item26.xml><?xml version="1.0" encoding="utf-8"?>
<models xmlns="http://schemas.microsoft.com/SolverFoundationForExcel/_quadraticNumericsIsDerived">
  <model>False</model>
</models>
</file>

<file path=customXml/item27.xml><?xml version="1.0" encoding="utf-8"?>
<models xmlns="http://schemas.microsoft.com/SolverFoundationForExcel/_linearNumericsIsDerived">
  <model>False</model>
</models>
</file>

<file path=customXml/item28.xml><?xml version="1.0" encoding="utf-8"?>
<models xmlns="http://schemas.microsoft.com/SolverFoundationForExcel/_generalMaxSeconds">
  <model/>
</models>
</file>

<file path=customXml/item29.xml><?xml version="1.0" encoding="utf-8"?>
<models xmlns="http://schemas.microsoft.com/SolverFoundationForExcel/_sensitivity">
  <model>True</model>
</models>
</file>

<file path=customXml/item30.xml><?xml version="1.0" encoding="utf-8"?>
<models xmlns="http://schemas.microsoft.com/SolverFoundationForExcel/_mixedStrategy">
  <model>Select</model>
</models>
</file>

<file path=customXml/item31.xml><?xml version="1.0" encoding="utf-8"?>
<models xmlns="http://schemas.microsoft.com/SolverFoundationForExcel/_constraintOptionsOn">
  <model>True</model>
</models>
</file>

<file path=customXml/item32.xml><?xml version="1.0" encoding="utf-8"?>
<models xmlns="http://schemas.microsoft.com/SolverFoundationForExcel/_generalMaxIterations">
  <model/>
</models>
</file>

<file path=customXml/item33.xml><?xml version="1.0" encoding="utf-8"?>
<models xmlns="http://schemas.microsoft.com/SolverFoundationForExcel/_mixedSolverIsDerived">
  <model>False</model>
</models>
</file>

<file path=customXml/item34.xml><?xml version="1.0" encoding="utf-8"?>
<models xmlns="http://schemas.microsoft.com/SolverFoundationForExcel/_constraintOptionsOnIsDerived">
  <model>False</model>
</models>
</file>

<file path=customXml/item35.xml><?xml version="1.0" encoding="utf-8"?>
<models xmlns="http://schemas.microsoft.com/SolverFoundationForExcel/_generalOptionsOn">
  <model>True</model>
</models>
</file>

<file path=customXml/item36.xml><?xml version="1.0" encoding="utf-8"?>
<models xmlns="http://schemas.microsoft.com/SolverFoundationForExcel/_lastCategoryIsDerived">
  <model>False</model>
</models>
</file>

<file path=customXml/item37.xml><?xml version="1.0" encoding="utf-8"?>
<models xmlns="http://schemas.microsoft.com/SolverFoundationForExcel/_mixedCuttingPlaneIsDerived">
  <model>False</model>
</models>
</file>

<file path=customXml/item38.xml><?xml version="1.0" encoding="utf-8"?>
<models xmlns="http://schemas.microsoft.com/SolverFoundationForExcel/_linearAlgorithmIsDerived">
  <model>False</model>
</models>
</file>

<file path=customXml/item39.xml><?xml version="1.0" encoding="utf-8"?>
<models xmlns="http://schemas.microsoft.com/SolverFoundationForExcel/_lastCategory">
  <model>General</model>
</models>
</file>

<file path=customXml/item40.xml><?xml version="1.0" encoding="utf-8"?>
<models xmlns="http://schemas.microsoft.com/SolverFoundationForExcel/_quadraticNumerics">
  <model>Select</model>
</models>
</file>

<file path=customXml/item41.xml><?xml version="1.0" encoding="utf-8"?>
<models xmlns="http://schemas.microsoft.com/SolverFoundationForExcel/_linearNumerics">
  <model>Select</model>
</models>
</file>

<file path=customXml/item42.xml><?xml version="1.0" encoding="utf-8"?>
<models xmlns="http://schemas.microsoft.com/SolverFoundationForExcel/_constraintMovHeuristicIsDerived">
  <model>False</model>
</models>
</file>

<file path=customXml/item43.xml><?xml version="1.0" encoding="utf-8"?>
<models xmlns="http://schemas.microsoft.com/SolverFoundationForExcel/_linearStrategyIsDerived">
  <model>False</model>
</models>
</file>

<file path=customXml/item44.xml><?xml version="1.0" encoding="utf-8"?>
<models xmlns="http://schemas.microsoft.com/SolverFoundationForExcel/_quadraticSolver">
  <model>Select</model>
</models>
</file>

<file path=customXml/item45.xml><?xml version="1.0" encoding="utf-8"?>
<models xmlns="http://schemas.microsoft.com/SolverFoundationForExcel/_constraintValHeuristicIsDerived">
  <model>False</model>
</models>
</file>

<file path=customXml/item46.xml><?xml version="1.0" encoding="utf-8"?>
<models xmlns="http://schemas.microsoft.com/SolverFoundationForExcel/_generalMaxSecondsIsDerived">
  <model>False</model>
</models>
</file>

<file path=customXml/item47.xml><?xml version="1.0" encoding="utf-8"?>
<models xmlns="http://schemas.microsoft.com/SolverFoundationForExcel/_mixedSolver">
  <model>Select</model>
</models>
</file>

<file path=customXml/item48.xml><?xml version="1.0" encoding="utf-8"?>
<models xmlns="http://schemas.microsoft.com/SolverFoundationForExcel/_dontShowOMLWarningIsDerived">
  <model>False</model>
</models>
</file>

<file path=customXml/item49.xml><?xml version="1.0" encoding="utf-8"?>
<models xmlns="http://schemas.microsoft.com/SolverFoundationForExcel/_generalMaxIterationsIsDerived">
  <model>False</model>
</models>
</file>

<file path=customXml/item50.xml><?xml version="1.0" encoding="utf-8"?>
<models xmlns="http://schemas.microsoft.com/SolverFoundationForExcel/_quadraticOptionsOn">
  <model>True</model>
</models>
</file>

<file path=customXml/item51.xml><?xml version="1.0" encoding="utf-8"?>
<models xmlns="http://schemas.microsoft.com/SolverFoundationForExcel/_quadraticSolverIsDerived">
  <model>False</model>
</models>
</file>

<file path=customXml/item52.xml><?xml version="1.0" encoding="utf-8"?>
<models xmlns="http://schemas.microsoft.com/SolverFoundationForExcel/_mixedOptionsOn">
  <model>True</model>
</models>
</file>

<file path=customXml/item53.xml><?xml version="1.0" encoding="utf-8"?>
<models xmlns="http://schemas.microsoft.com/SolverFoundationForExcel/_sensitivityIsDerived">
  <model>False</model>
</models>
</file>

<file path=customXml/itemProps1.xml><?xml version="1.0" encoding="utf-8"?>
<ds:datastoreItem xmlns:ds="http://schemas.openxmlformats.org/officeDocument/2006/customXml" ds:itemID="{93800283-403E-496D-912E-A403A949A35A}">
  <ds:schemaRefs>
    <ds:schemaRef ds:uri="http://schemas.microsoft.com/SolverFoundationForExcel/_quadraticOptionsOnIsDerived"/>
  </ds:schemaRefs>
</ds:datastoreItem>
</file>

<file path=customXml/itemProps2.xml><?xml version="1.0" encoding="utf-8"?>
<ds:datastoreItem xmlns:ds="http://schemas.openxmlformats.org/officeDocument/2006/customXml" ds:itemID="{C768B1B4-509A-4F21-A658-8BDFBD25D2A5}">
  <ds:schemaRefs>
    <ds:schemaRef ds:uri="http://schemas.microsoft.com/SolverFoundationForExcel/_linearOptionsOnIsDerived"/>
  </ds:schemaRefs>
</ds:datastoreItem>
</file>

<file path=customXml/itemProps3.xml><?xml version="1.0" encoding="utf-8"?>
<ds:datastoreItem xmlns:ds="http://schemas.openxmlformats.org/officeDocument/2006/customXml" ds:itemID="{DCA18653-8EC4-4025-B415-86F6E081A86B}">
  <ds:schemaRefs>
    <ds:schemaRef ds:uri="http://schemas.microsoft.com/SolverFoundationForExcel/_mixedStrategyIsDerived"/>
  </ds:schemaRefs>
</ds:datastoreItem>
</file>

<file path=customXml/itemProps4.xml><?xml version="1.0" encoding="utf-8"?>
<ds:datastoreItem xmlns:ds="http://schemas.openxmlformats.org/officeDocument/2006/customXml" ds:itemID="{BFC73019-CE5B-4CF4-981B-87A3E0E60064}">
  <ds:schemaRefs>
    <ds:schemaRef ds:uri="http://schemas.microsoft.com/SolverFoundationForExcel/_constraintAlgorithmIsDerived"/>
  </ds:schemaRefs>
</ds:datastoreItem>
</file>

<file path=customXml/itemProps5.xml><?xml version="1.0" encoding="utf-8"?>
<ds:datastoreItem xmlns:ds="http://schemas.openxmlformats.org/officeDocument/2006/customXml" ds:itemID="{5E9A9380-3D9C-4ED3-AB59-16C851E7B6A4}">
  <ds:schemaRefs>
    <ds:schemaRef ds:uri="http://schemas.microsoft.com/SolverFoundationForExcel/Input"/>
  </ds:schemaRefs>
</ds:datastoreItem>
</file>

<file path=customXml/itemProps6.xml><?xml version="1.0" encoding="utf-8"?>
<ds:datastoreItem xmlns:ds="http://schemas.openxmlformats.org/officeDocument/2006/customXml" ds:itemID="{5389F115-C3F5-453F-B1B6-DC021CF46F54}">
  <ds:schemaRefs>
    <ds:schemaRef ds:uri="http://schemas.microsoft.com/SolverFoundationForExcel/Model"/>
  </ds:schemaRefs>
</ds:datastoreItem>
</file>

<file path=customXml/itemProps7.xml><?xml version="1.0" encoding="utf-8"?>
<ds:datastoreItem xmlns:ds="http://schemas.openxmlformats.org/officeDocument/2006/customXml" ds:itemID="{399F6D0F-FF47-4B2B-B788-E500E4D4A469}">
  <ds:schemaRefs>
    <ds:schemaRef ds:uri="http://schemas.microsoft.com/SolverFoundationForExcel/_linearOptionsOn"/>
  </ds:schemaRefs>
</ds:datastoreItem>
</file>

<file path=customXml/itemProps8.xml><?xml version="1.0" encoding="utf-8"?>
<ds:datastoreItem xmlns:ds="http://schemas.openxmlformats.org/officeDocument/2006/customXml" ds:itemID="{B10A49CD-2987-4517-8C58-388B77B67CB0}">
  <ds:schemaRefs>
    <ds:schemaRef ds:uri="http://schemas.microsoft.com/SolverFoundationForExcel/_mixedCuttingPlane"/>
  </ds:schemaRefs>
</ds:datastoreItem>
</file>

<file path=customXml/itemProps9.xml><?xml version="1.0" encoding="utf-8"?>
<ds:datastoreItem xmlns:ds="http://schemas.openxmlformats.org/officeDocument/2006/customXml" ds:itemID="{580598A4-9B23-409D-B160-4C7C270DB6D2}">
  <ds:schemaRefs>
    <ds:schemaRef ds:uri="http://schemas.microsoft.com/SolverFoundationForExcel/_linearSolverIsDerived"/>
  </ds:schemaRefs>
</ds:datastoreItem>
</file>

<file path=customXml/itemProps10.xml><?xml version="1.0" encoding="utf-8"?>
<ds:datastoreItem xmlns:ds="http://schemas.openxmlformats.org/officeDocument/2006/customXml" ds:itemID="{AD103E13-A689-4ABA-B84F-F00211BC1DF8}">
  <ds:schemaRefs>
    <ds:schemaRef ds:uri="http://schemas.microsoft.com/SolverFoundationForExcel/_linearAlgorithm"/>
  </ds:schemaRefs>
</ds:datastoreItem>
</file>

<file path=customXml/itemProps11.xml><?xml version="1.0" encoding="utf-8"?>
<ds:datastoreItem xmlns:ds="http://schemas.openxmlformats.org/officeDocument/2006/customXml" ds:itemID="{5AD66A51-70B1-4D8A-B2BA-718E938698C8}">
  <ds:schemaRefs>
    <ds:schemaRef ds:uri="http://schemas.microsoft.com/SolverFoundationForExcel/_quadraticAlgorithmIsDerived"/>
  </ds:schemaRefs>
</ds:datastoreItem>
</file>

<file path=customXml/itemProps12.xml><?xml version="1.0" encoding="utf-8"?>
<ds:datastoreItem xmlns:ds="http://schemas.openxmlformats.org/officeDocument/2006/customXml" ds:itemID="{63F0AAF5-A20D-4781-B3BC-78AF9B795173}">
  <ds:schemaRefs>
    <ds:schemaRef ds:uri="http://schemas.microsoft.com/SolverFoundationForExcel/_constraintVarHeuristic"/>
  </ds:schemaRefs>
</ds:datastoreItem>
</file>

<file path=customXml/itemProps13.xml><?xml version="1.0" encoding="utf-8"?>
<ds:datastoreItem xmlns:ds="http://schemas.openxmlformats.org/officeDocument/2006/customXml" ds:itemID="{2D2DF434-CB08-41BA-9967-B17BC97CCA26}">
  <ds:schemaRefs>
    <ds:schemaRef ds:uri="http://schemas.microsoft.com/SolverFoundationForExcel/_linearSolver"/>
  </ds:schemaRefs>
</ds:datastoreItem>
</file>

<file path=customXml/itemProps14.xml><?xml version="1.0" encoding="utf-8"?>
<ds:datastoreItem xmlns:ds="http://schemas.openxmlformats.org/officeDocument/2006/customXml" ds:itemID="{82B4DA0E-B5BF-49F6-BB25-1890288619EB}">
  <ds:schemaRefs>
    <ds:schemaRef ds:uri="http://schemas.microsoft.com/SolverFoundationForExcel/_quadraticAlgorithm"/>
  </ds:schemaRefs>
</ds:datastoreItem>
</file>

<file path=customXml/itemProps15.xml><?xml version="1.0" encoding="utf-8"?>
<ds:datastoreItem xmlns:ds="http://schemas.openxmlformats.org/officeDocument/2006/customXml" ds:itemID="{E097C09C-BFFB-4419-B809-A3697CA0C365}">
  <ds:schemaRefs>
    <ds:schemaRef ds:uri="http://schemas.microsoft.com/SolverFoundationForExcel/_constraintValHeuristic"/>
  </ds:schemaRefs>
</ds:datastoreItem>
</file>

<file path=customXml/itemProps16.xml><?xml version="1.0" encoding="utf-8"?>
<ds:datastoreItem xmlns:ds="http://schemas.openxmlformats.org/officeDocument/2006/customXml" ds:itemID="{1FC8111A-46EE-4DD7-9518-BA024C7E7532}">
  <ds:schemaRefs>
    <ds:schemaRef ds:uri="http://schemas.microsoft.com/SolverFoundationForExcel/_constraintSolverIsDerived"/>
  </ds:schemaRefs>
</ds:datastoreItem>
</file>

<file path=customXml/itemProps17.xml><?xml version="1.0" encoding="utf-8"?>
<ds:datastoreItem xmlns:ds="http://schemas.openxmlformats.org/officeDocument/2006/customXml" ds:itemID="{8F03B686-0B28-4FB4-91BE-76FD8C41ADC6}">
  <ds:schemaRefs>
    <ds:schemaRef ds:uri="http://schemas.microsoft.com/SolverFoundationForExcel/_constraintMovHeuristic"/>
  </ds:schemaRefs>
</ds:datastoreItem>
</file>

<file path=customXml/itemProps18.xml><?xml version="1.0" encoding="utf-8"?>
<ds:datastoreItem xmlns:ds="http://schemas.openxmlformats.org/officeDocument/2006/customXml" ds:itemID="{D52AB077-55B2-4DC4-9F94-25EA19796E1E}">
  <ds:schemaRefs>
    <ds:schemaRef ds:uri="http://schemas.microsoft.com/SolverFoundationForExcel/Version"/>
  </ds:schemaRefs>
</ds:datastoreItem>
</file>

<file path=customXml/itemProps19.xml><?xml version="1.0" encoding="utf-8"?>
<ds:datastoreItem xmlns:ds="http://schemas.openxmlformats.org/officeDocument/2006/customXml" ds:itemID="{4DD67F78-2D5A-4750-B36B-D28CE57F9EC4}">
  <ds:schemaRefs>
    <ds:schemaRef ds:uri="http://schemas.microsoft.com/SolverFoundationForExcel/_mixedOptionsOnIsDerived"/>
  </ds:schemaRefs>
</ds:datastoreItem>
</file>

<file path=customXml/itemProps20.xml><?xml version="1.0" encoding="utf-8"?>
<ds:datastoreItem xmlns:ds="http://schemas.openxmlformats.org/officeDocument/2006/customXml" ds:itemID="{D9ED02F1-72A7-4CE0-9378-9995AB0BCB66}">
  <ds:schemaRefs>
    <ds:schemaRef ds:uri="http://schemas.microsoft.com/SolverFoundationForExcel/_generalOptionsOnIsDerived"/>
  </ds:schemaRefs>
</ds:datastoreItem>
</file>

<file path=customXml/itemProps21.xml><?xml version="1.0" encoding="utf-8"?>
<ds:datastoreItem xmlns:ds="http://schemas.openxmlformats.org/officeDocument/2006/customXml" ds:itemID="{519879D8-0661-450B-94A9-A9014CB175D4}">
  <ds:schemaRefs>
    <ds:schemaRef ds:uri="http://schemas.microsoft.com/SolverFoundationForExcel/_constraintAlgorithm"/>
  </ds:schemaRefs>
</ds:datastoreItem>
</file>

<file path=customXml/itemProps22.xml><?xml version="1.0" encoding="utf-8"?>
<ds:datastoreItem xmlns:ds="http://schemas.openxmlformats.org/officeDocument/2006/customXml" ds:itemID="{CF70E5D8-A033-4242-93AF-07BA92C89672}">
  <ds:schemaRefs>
    <ds:schemaRef ds:uri="http://schemas.microsoft.com/SolverFoundationForExcel/_linearStrategy"/>
  </ds:schemaRefs>
</ds:datastoreItem>
</file>

<file path=customXml/itemProps23.xml><?xml version="1.0" encoding="utf-8"?>
<ds:datastoreItem xmlns:ds="http://schemas.openxmlformats.org/officeDocument/2006/customXml" ds:itemID="{BF6EABE2-45D2-411B-81FB-6EAC148822CB}">
  <ds:schemaRefs>
    <ds:schemaRef ds:uri="http://schemas.microsoft.com/SolverFoundationForExcel/_constraintVarHeuristicIsDerived"/>
  </ds:schemaRefs>
</ds:datastoreItem>
</file>

<file path=customXml/itemProps24.xml><?xml version="1.0" encoding="utf-8"?>
<ds:datastoreItem xmlns:ds="http://schemas.openxmlformats.org/officeDocument/2006/customXml" ds:itemID="{2B78A867-1ECA-4109-91E9-2606888EDA9E}">
  <ds:schemaRefs>
    <ds:schemaRef ds:uri="http://schemas.microsoft.com/SolverFoundationForExcel/_constraintSolver"/>
  </ds:schemaRefs>
</ds:datastoreItem>
</file>

<file path=customXml/itemProps25.xml><?xml version="1.0" encoding="utf-8"?>
<ds:datastoreItem xmlns:ds="http://schemas.openxmlformats.org/officeDocument/2006/customXml" ds:itemID="{84CBC72C-0501-4DFF-8610-2C5C7C99258D}">
  <ds:schemaRefs>
    <ds:schemaRef ds:uri="http://schemas.microsoft.com/SolverFoundationForExcel/_dontShowOMLWarning"/>
  </ds:schemaRefs>
</ds:datastoreItem>
</file>

<file path=customXml/itemProps26.xml><?xml version="1.0" encoding="utf-8"?>
<ds:datastoreItem xmlns:ds="http://schemas.openxmlformats.org/officeDocument/2006/customXml" ds:itemID="{84A649A1-B3F6-4257-853E-DAD966906499}">
  <ds:schemaRefs>
    <ds:schemaRef ds:uri="http://schemas.microsoft.com/SolverFoundationForExcel/_quadraticNumericsIsDerived"/>
  </ds:schemaRefs>
</ds:datastoreItem>
</file>

<file path=customXml/itemProps27.xml><?xml version="1.0" encoding="utf-8"?>
<ds:datastoreItem xmlns:ds="http://schemas.openxmlformats.org/officeDocument/2006/customXml" ds:itemID="{ACE2569F-01BD-42BE-96B7-06BD20429A59}">
  <ds:schemaRefs>
    <ds:schemaRef ds:uri="http://schemas.microsoft.com/SolverFoundationForExcel/_linearNumericsIsDerived"/>
  </ds:schemaRefs>
</ds:datastoreItem>
</file>

<file path=customXml/itemProps28.xml><?xml version="1.0" encoding="utf-8"?>
<ds:datastoreItem xmlns:ds="http://schemas.openxmlformats.org/officeDocument/2006/customXml" ds:itemID="{D8F8D1DC-C9DB-49BB-9D0D-8240E5638379}">
  <ds:schemaRefs>
    <ds:schemaRef ds:uri="http://schemas.microsoft.com/SolverFoundationForExcel/_generalMaxSeconds"/>
  </ds:schemaRefs>
</ds:datastoreItem>
</file>

<file path=customXml/itemProps29.xml><?xml version="1.0" encoding="utf-8"?>
<ds:datastoreItem xmlns:ds="http://schemas.openxmlformats.org/officeDocument/2006/customXml" ds:itemID="{A4CC01E8-04B7-4B92-9260-B7C97B9F3EEC}">
  <ds:schemaRefs>
    <ds:schemaRef ds:uri="http://schemas.microsoft.com/SolverFoundationForExcel/_sensitivity"/>
  </ds:schemaRefs>
</ds:datastoreItem>
</file>

<file path=customXml/itemProps30.xml><?xml version="1.0" encoding="utf-8"?>
<ds:datastoreItem xmlns:ds="http://schemas.openxmlformats.org/officeDocument/2006/customXml" ds:itemID="{4603D7F5-FB04-4672-A793-F04109524DA9}">
  <ds:schemaRefs>
    <ds:schemaRef ds:uri="http://schemas.microsoft.com/SolverFoundationForExcel/_mixedStrategy"/>
  </ds:schemaRefs>
</ds:datastoreItem>
</file>

<file path=customXml/itemProps31.xml><?xml version="1.0" encoding="utf-8"?>
<ds:datastoreItem xmlns:ds="http://schemas.openxmlformats.org/officeDocument/2006/customXml" ds:itemID="{B4657179-24ED-423E-9F43-E85503D84180}">
  <ds:schemaRefs>
    <ds:schemaRef ds:uri="http://schemas.microsoft.com/SolverFoundationForExcel/_constraintOptionsOn"/>
  </ds:schemaRefs>
</ds:datastoreItem>
</file>

<file path=customXml/itemProps32.xml><?xml version="1.0" encoding="utf-8"?>
<ds:datastoreItem xmlns:ds="http://schemas.openxmlformats.org/officeDocument/2006/customXml" ds:itemID="{239C12D4-DCFA-48D2-B0B2-791A013CDCF1}">
  <ds:schemaRefs>
    <ds:schemaRef ds:uri="http://schemas.microsoft.com/SolverFoundationForExcel/_generalMaxIterations"/>
  </ds:schemaRefs>
</ds:datastoreItem>
</file>

<file path=customXml/itemProps33.xml><?xml version="1.0" encoding="utf-8"?>
<ds:datastoreItem xmlns:ds="http://schemas.openxmlformats.org/officeDocument/2006/customXml" ds:itemID="{C678AD4A-0D35-4E00-971F-BAADAC67692B}">
  <ds:schemaRefs>
    <ds:schemaRef ds:uri="http://schemas.microsoft.com/SolverFoundationForExcel/_mixedSolverIsDerived"/>
  </ds:schemaRefs>
</ds:datastoreItem>
</file>

<file path=customXml/itemProps34.xml><?xml version="1.0" encoding="utf-8"?>
<ds:datastoreItem xmlns:ds="http://schemas.openxmlformats.org/officeDocument/2006/customXml" ds:itemID="{8B6C5BEC-85FC-40D5-9528-0D44443CC8BD}">
  <ds:schemaRefs>
    <ds:schemaRef ds:uri="http://schemas.microsoft.com/SolverFoundationForExcel/_constraintOptionsOnIsDerived"/>
  </ds:schemaRefs>
</ds:datastoreItem>
</file>

<file path=customXml/itemProps35.xml><?xml version="1.0" encoding="utf-8"?>
<ds:datastoreItem xmlns:ds="http://schemas.openxmlformats.org/officeDocument/2006/customXml" ds:itemID="{1CD31879-5599-4BC0-8607-D5E663F9B96E}">
  <ds:schemaRefs>
    <ds:schemaRef ds:uri="http://schemas.microsoft.com/SolverFoundationForExcel/_generalOptionsOn"/>
  </ds:schemaRefs>
</ds:datastoreItem>
</file>

<file path=customXml/itemProps36.xml><?xml version="1.0" encoding="utf-8"?>
<ds:datastoreItem xmlns:ds="http://schemas.openxmlformats.org/officeDocument/2006/customXml" ds:itemID="{DDDD29F6-FCB5-4BDE-907D-EC86EF13DD2A}">
  <ds:schemaRefs>
    <ds:schemaRef ds:uri="http://schemas.microsoft.com/SolverFoundationForExcel/_lastCategoryIsDerived"/>
  </ds:schemaRefs>
</ds:datastoreItem>
</file>

<file path=customXml/itemProps37.xml><?xml version="1.0" encoding="utf-8"?>
<ds:datastoreItem xmlns:ds="http://schemas.openxmlformats.org/officeDocument/2006/customXml" ds:itemID="{57A64805-F8B4-40A5-B950-94435309853B}">
  <ds:schemaRefs>
    <ds:schemaRef ds:uri="http://schemas.microsoft.com/SolverFoundationForExcel/_mixedCuttingPlaneIsDerived"/>
  </ds:schemaRefs>
</ds:datastoreItem>
</file>

<file path=customXml/itemProps38.xml><?xml version="1.0" encoding="utf-8"?>
<ds:datastoreItem xmlns:ds="http://schemas.openxmlformats.org/officeDocument/2006/customXml" ds:itemID="{51917A91-3340-4F24-85E9-987AFB029A4D}">
  <ds:schemaRefs>
    <ds:schemaRef ds:uri="http://schemas.microsoft.com/SolverFoundationForExcel/_linearAlgorithmIsDerived"/>
  </ds:schemaRefs>
</ds:datastoreItem>
</file>

<file path=customXml/itemProps39.xml><?xml version="1.0" encoding="utf-8"?>
<ds:datastoreItem xmlns:ds="http://schemas.openxmlformats.org/officeDocument/2006/customXml" ds:itemID="{C8780D93-03F9-4B04-AF3D-E45C744B5DE8}">
  <ds:schemaRefs>
    <ds:schemaRef ds:uri="http://schemas.microsoft.com/SolverFoundationForExcel/_lastCategory"/>
  </ds:schemaRefs>
</ds:datastoreItem>
</file>

<file path=customXml/itemProps40.xml><?xml version="1.0" encoding="utf-8"?>
<ds:datastoreItem xmlns:ds="http://schemas.openxmlformats.org/officeDocument/2006/customXml" ds:itemID="{86C8D21B-7C27-415E-AB03-6DC6E20CEF6D}">
  <ds:schemaRefs>
    <ds:schemaRef ds:uri="http://schemas.microsoft.com/SolverFoundationForExcel/_quadraticNumerics"/>
  </ds:schemaRefs>
</ds:datastoreItem>
</file>

<file path=customXml/itemProps41.xml><?xml version="1.0" encoding="utf-8"?>
<ds:datastoreItem xmlns:ds="http://schemas.openxmlformats.org/officeDocument/2006/customXml" ds:itemID="{87C51C83-C3BE-46B7-A254-3A6A243CA824}">
  <ds:schemaRefs>
    <ds:schemaRef ds:uri="http://schemas.microsoft.com/SolverFoundationForExcel/_linearNumerics"/>
  </ds:schemaRefs>
</ds:datastoreItem>
</file>

<file path=customXml/itemProps42.xml><?xml version="1.0" encoding="utf-8"?>
<ds:datastoreItem xmlns:ds="http://schemas.openxmlformats.org/officeDocument/2006/customXml" ds:itemID="{185A693E-E025-4F43-A1C7-A66F8F06396E}">
  <ds:schemaRefs>
    <ds:schemaRef ds:uri="http://schemas.microsoft.com/SolverFoundationForExcel/_constraintMovHeuristicIsDerived"/>
  </ds:schemaRefs>
</ds:datastoreItem>
</file>

<file path=customXml/itemProps43.xml><?xml version="1.0" encoding="utf-8"?>
<ds:datastoreItem xmlns:ds="http://schemas.openxmlformats.org/officeDocument/2006/customXml" ds:itemID="{35AB0F70-09A4-4B53-9593-DD983137958D}">
  <ds:schemaRefs>
    <ds:schemaRef ds:uri="http://schemas.microsoft.com/SolverFoundationForExcel/_linearStrategyIsDerived"/>
  </ds:schemaRefs>
</ds:datastoreItem>
</file>

<file path=customXml/itemProps44.xml><?xml version="1.0" encoding="utf-8"?>
<ds:datastoreItem xmlns:ds="http://schemas.openxmlformats.org/officeDocument/2006/customXml" ds:itemID="{6C31F68D-90BC-4BCE-AB32-D30E70B8D349}">
  <ds:schemaRefs>
    <ds:schemaRef ds:uri="http://schemas.microsoft.com/SolverFoundationForExcel/_quadraticSolver"/>
  </ds:schemaRefs>
</ds:datastoreItem>
</file>

<file path=customXml/itemProps45.xml><?xml version="1.0" encoding="utf-8"?>
<ds:datastoreItem xmlns:ds="http://schemas.openxmlformats.org/officeDocument/2006/customXml" ds:itemID="{FCAC7402-A0CC-439A-9B15-A4501F95B886}">
  <ds:schemaRefs>
    <ds:schemaRef ds:uri="http://schemas.microsoft.com/SolverFoundationForExcel/_constraintValHeuristicIsDerived"/>
  </ds:schemaRefs>
</ds:datastoreItem>
</file>

<file path=customXml/itemProps46.xml><?xml version="1.0" encoding="utf-8"?>
<ds:datastoreItem xmlns:ds="http://schemas.openxmlformats.org/officeDocument/2006/customXml" ds:itemID="{7096A7E1-179E-4D1F-978F-1A75EDB0F14C}">
  <ds:schemaRefs>
    <ds:schemaRef ds:uri="http://schemas.microsoft.com/SolverFoundationForExcel/_generalMaxSecondsIsDerived"/>
  </ds:schemaRefs>
</ds:datastoreItem>
</file>

<file path=customXml/itemProps47.xml><?xml version="1.0" encoding="utf-8"?>
<ds:datastoreItem xmlns:ds="http://schemas.openxmlformats.org/officeDocument/2006/customXml" ds:itemID="{686F9E89-5405-4AC6-B315-C0C4234616E1}">
  <ds:schemaRefs>
    <ds:schemaRef ds:uri="http://schemas.microsoft.com/SolverFoundationForExcel/_mixedSolver"/>
  </ds:schemaRefs>
</ds:datastoreItem>
</file>

<file path=customXml/itemProps48.xml><?xml version="1.0" encoding="utf-8"?>
<ds:datastoreItem xmlns:ds="http://schemas.openxmlformats.org/officeDocument/2006/customXml" ds:itemID="{E4B61965-BF7A-4602-AD0A-590498DD885C}">
  <ds:schemaRefs>
    <ds:schemaRef ds:uri="http://schemas.microsoft.com/SolverFoundationForExcel/_dontShowOMLWarningIsDerived"/>
  </ds:schemaRefs>
</ds:datastoreItem>
</file>

<file path=customXml/itemProps49.xml><?xml version="1.0" encoding="utf-8"?>
<ds:datastoreItem xmlns:ds="http://schemas.openxmlformats.org/officeDocument/2006/customXml" ds:itemID="{D4BAAD43-9952-4393-9815-873F5E36E169}">
  <ds:schemaRefs>
    <ds:schemaRef ds:uri="http://schemas.microsoft.com/SolverFoundationForExcel/_generalMaxIterationsIsDerived"/>
  </ds:schemaRefs>
</ds:datastoreItem>
</file>

<file path=customXml/itemProps50.xml><?xml version="1.0" encoding="utf-8"?>
<ds:datastoreItem xmlns:ds="http://schemas.openxmlformats.org/officeDocument/2006/customXml" ds:itemID="{2881F5EC-C3B4-43AC-82E4-BD71B14628E3}">
  <ds:schemaRefs>
    <ds:schemaRef ds:uri="http://schemas.microsoft.com/SolverFoundationForExcel/_quadraticOptionsOn"/>
  </ds:schemaRefs>
</ds:datastoreItem>
</file>

<file path=customXml/itemProps51.xml><?xml version="1.0" encoding="utf-8"?>
<ds:datastoreItem xmlns:ds="http://schemas.openxmlformats.org/officeDocument/2006/customXml" ds:itemID="{35FF14F9-C0C9-49F9-8988-14EE516EBF3E}">
  <ds:schemaRefs>
    <ds:schemaRef ds:uri="http://schemas.microsoft.com/SolverFoundationForExcel/_quadraticSolverIsDerived"/>
  </ds:schemaRefs>
</ds:datastoreItem>
</file>

<file path=customXml/itemProps52.xml><?xml version="1.0" encoding="utf-8"?>
<ds:datastoreItem xmlns:ds="http://schemas.openxmlformats.org/officeDocument/2006/customXml" ds:itemID="{DD0C22E8-59B9-4711-AE4C-710A623750D6}">
  <ds:schemaRefs>
    <ds:schemaRef ds:uri="http://schemas.microsoft.com/SolverFoundationForExcel/_mixedOptionsOn"/>
  </ds:schemaRefs>
</ds:datastoreItem>
</file>

<file path=customXml/itemProps53.xml><?xml version="1.0" encoding="utf-8"?>
<ds:datastoreItem xmlns:ds="http://schemas.openxmlformats.org/officeDocument/2006/customXml" ds:itemID="{4EC98376-E3C6-4E57-B57F-7787E610A74E}">
  <ds:schemaRefs>
    <ds:schemaRef ds:uri="http://schemas.microsoft.com/SolverFoundationForExcel/_sensitivityIsDerived"/>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1_BASICS</vt:lpstr>
      <vt:lpstr>2_STRINGS</vt:lpstr>
      <vt:lpstr>3_LOOKUP</vt:lpstr>
      <vt:lpstr>4_PIVOT</vt:lpstr>
      <vt:lpstr>5_ARRAY_FORMULAE</vt:lpstr>
      <vt:lpstr>6_VALIDATION</vt:lpstr>
      <vt:lpstr>7_RANGE_NAMES</vt:lpstr>
      <vt:lpstr>8_CONTROLS</vt:lpstr>
      <vt:lpstr>9_AUDITING</vt:lpstr>
      <vt:lpstr>10_NAVIGATION</vt:lpstr>
      <vt:lpstr>11_CALCULATION</vt:lpstr>
      <vt:lpstr>12_DOCUMENTATION</vt:lpstr>
      <vt:lpstr>13_SAVING</vt:lpstr>
      <vt:lpstr>14_PROTECTION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Rafael Nicolas Fermin Cota</cp:lastModifiedBy>
  <cp:lastPrinted>2005-03-11T07:26:18Z</cp:lastPrinted>
  <dcterms:created xsi:type="dcterms:W3CDTF">2005-03-10T07:27:13Z</dcterms:created>
  <dcterms:modified xsi:type="dcterms:W3CDTF">2013-10-25T07:51:21Z</dcterms:modified>
</cp:coreProperties>
</file>